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24226"/>
  <xr:revisionPtr revIDLastSave="0" documentId="13_ncr:1_{D16A9960-D213-478F-95F7-B72F1CC66953}" xr6:coauthVersionLast="44" xr6:coauthVersionMax="45" xr10:uidLastSave="{00000000-0000-0000-0000-000000000000}"/>
  <bookViews>
    <workbookView xWindow="41172" yWindow="-108" windowWidth="41496" windowHeight="16896" tabRatio="888" activeTab="14" xr2:uid="{00000000-000D-0000-FFFF-FFFF00000000}"/>
  </bookViews>
  <sheets>
    <sheet name="Index" sheetId="39" r:id="rId1"/>
    <sheet name="Appendix A" sheetId="3" r:id="rId2"/>
    <sheet name="1 - Revenue Credits" sheetId="5" r:id="rId3"/>
    <sheet name="2 - Cost Support " sheetId="9" r:id="rId4"/>
    <sheet name="3 - Cost Support" sheetId="29" r:id="rId5"/>
    <sheet name="3 - Cost Support (cont.)" sheetId="38" r:id="rId6"/>
    <sheet name="4 - Incentives" sheetId="25" r:id="rId7"/>
    <sheet name="5 - True-Up" sheetId="41" r:id="rId8"/>
    <sheet name="6a-ADIT Projection" sheetId="74" r:id="rId9"/>
    <sheet name="6b-ADIT Projection Proration" sheetId="75" r:id="rId10"/>
    <sheet name="6c- ADIT BOY" sheetId="76" r:id="rId11"/>
    <sheet name="6d- ADIT EOY" sheetId="77" r:id="rId12"/>
    <sheet name="6e-ADIT True-up" sheetId="78" r:id="rId13"/>
    <sheet name="7- Depreciation Rates" sheetId="20" r:id="rId14"/>
    <sheet name="8 - Workpaper" sheetId="36" r:id="rId15"/>
    <sheet name="Workpapers --&gt;" sheetId="58" r:id="rId16"/>
    <sheet name="4 - Incentives (Workpaper)" sheetId="79" r:id="rId17"/>
    <sheet name="3 - Cost Support (Workpaper)" sheetId="67" r:id="rId18"/>
  </sheets>
  <externalReferences>
    <externalReference r:id="rId19"/>
    <externalReference r:id="rId20"/>
    <externalReference r:id="rId21"/>
    <externalReference r:id="rId22"/>
    <externalReference r:id="rId23"/>
    <externalReference r:id="rId24"/>
  </externalReferences>
  <definedNames>
    <definedName name="__123Graph_A" hidden="1">'[1]Cash Flow'!#REF!</definedName>
    <definedName name="__123Graph_A1991" hidden="1">[2]Sheet3!#REF!</definedName>
    <definedName name="__123Graph_A1992" hidden="1">[2]Sheet3!#REF!</definedName>
    <definedName name="__123Graph_A1993" hidden="1">[2]Sheet3!#REF!</definedName>
    <definedName name="__123Graph_A1994" hidden="1">[2]Sheet3!#REF!</definedName>
    <definedName name="__123Graph_A1995" hidden="1">[2]Sheet3!#REF!</definedName>
    <definedName name="__123Graph_A1996" hidden="1">[2]Sheet3!#REF!</definedName>
    <definedName name="__123Graph_ABAR" hidden="1">[2]Sheet3!#REF!</definedName>
    <definedName name="__123Graph_B" hidden="1">[2]Sheet3!#REF!</definedName>
    <definedName name="__123Graph_B1991" hidden="1">[2]Sheet3!#REF!</definedName>
    <definedName name="__123Graph_B1992" hidden="1">[2]Sheet3!#REF!</definedName>
    <definedName name="__123Graph_B1993" hidden="1">[2]Sheet3!#REF!</definedName>
    <definedName name="__123Graph_B1994" hidden="1">[2]Sheet3!#REF!</definedName>
    <definedName name="__123Graph_B1995" hidden="1">[2]Sheet3!#REF!</definedName>
    <definedName name="__123Graph_B1996" hidden="1">[2]Sheet3!#REF!</definedName>
    <definedName name="__123Graph_BBAR" hidden="1">[2]Sheet3!#REF!</definedName>
    <definedName name="__123Graph_CBAR" hidden="1">[2]Sheet3!#REF!</definedName>
    <definedName name="__123Graph_DBAR" hidden="1">[2]Sheet3!#REF!</definedName>
    <definedName name="__123Graph_EBAR" hidden="1">[2]Sheet3!#REF!</definedName>
    <definedName name="__123Graph_FBAR" hidden="1">[2]Sheet3!#REF!</definedName>
    <definedName name="__123Graph_X" hidden="1">[2]Sheet3!#REF!</definedName>
    <definedName name="__123Graph_X1991" hidden="1">[2]Sheet3!#REF!</definedName>
    <definedName name="__123Graph_X1992" hidden="1">[2]Sheet3!#REF!</definedName>
    <definedName name="__123Graph_X1993" hidden="1">[2]Sheet3!#REF!</definedName>
    <definedName name="__123Graph_X1994" hidden="1">[2]Sheet3!#REF!</definedName>
    <definedName name="__123Graph_X1995" hidden="1">[2]Sheet3!#REF!</definedName>
    <definedName name="__123Graph_X1996" hidden="1">[2]Sheet3!#REF!</definedName>
    <definedName name="__rm9" localSheetId="17" hidden="1">{"detail305",#N/A,FALSE,"BI-305"}</definedName>
    <definedName name="__rm9" hidden="1">{"detail305",#N/A,FALSE,"BI-305"}</definedName>
    <definedName name="_1__123Graph_XCHART_2" hidden="1">'[3]Progress Tables'!$U$14:$U$46</definedName>
    <definedName name="_a1111" localSheetId="17" hidden="1">{"Cash Budget",#N/A,FALSE,"98 Cash";"Running Cash Budget",#N/A,FALSE,"98 Cash";"Actual Cash",#N/A,FALSE,"98 Cash";"Update Cash Budget",#N/A,FALSE,"98 Cash"}</definedName>
    <definedName name="_a1111" hidden="1">{"Cash Budget",#N/A,FALSE,"98 Cash";"Running Cash Budget",#N/A,FALSE,"98 Cash";"Actual Cash",#N/A,FALSE,"98 Cash";"Update Cash Budget",#N/A,FALSE,"98 Cash"}</definedName>
    <definedName name="_ATPRegress_Dlg_Results" localSheetId="17"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17" hidden="1">{"EXCELHLP.HLP!1802";5;10;5;10;13;13;13;8;5;5;10;14;13;13;13;13;5;10;14;13;5;10;1;2;24}</definedName>
    <definedName name="_ATPRegress_Dlg_Types" hidden="1">{"EXCELHLP.HLP!1802";5;10;5;10;13;13;13;8;5;5;10;14;13;13;13;13;5;10;14;13;5;10;1;2;24}</definedName>
    <definedName name="_ATPRegress_Range1" hidden="1">'[4]ST Corrections'!#REF!</definedName>
    <definedName name="_ATPRegress_Range2" hidden="1">'[4]ST Corrections'!#REF!</definedName>
    <definedName name="_ATPRegress_Range3" hidden="1">'[4]ST Corrections'!#REF!</definedName>
    <definedName name="_ATPRegress_Range4" hidden="1">"="</definedName>
    <definedName name="_ATPRegress_Range5" hidden="1">"="</definedName>
    <definedName name="_Fill" localSheetId="7" hidden="1">#REF!</definedName>
    <definedName name="_Fill" localSheetId="8" hidden="1">#REF!</definedName>
    <definedName name="_Fill" localSheetId="9" hidden="1">#REF!</definedName>
    <definedName name="_Fill" localSheetId="12" hidden="1">#REF!</definedName>
    <definedName name="_Fill" hidden="1">#REF!</definedName>
    <definedName name="_FLL2" localSheetId="17" hidden="1">#REF!</definedName>
    <definedName name="_FLL2" hidden="1">#REF!</definedName>
    <definedName name="_Key1" hidden="1">#REF!</definedName>
    <definedName name="_Key2" hidden="1">#REF!</definedName>
    <definedName name="_n4" localSheetId="17" hidden="1">{"EXCELHLP.HLP!1802";5;10;5;10;13;13;13;8;5;5;10;14;13;13;13;13;5;10;14;13;5;10;1;2;24}</definedName>
    <definedName name="_n4" hidden="1">{"EXCELHLP.HLP!1802";5;10;5;10;13;13;13;8;5;5;10;14;13;13;13;13;5;10;14;13;5;10;1;2;24}</definedName>
    <definedName name="_Order1" hidden="1">255</definedName>
    <definedName name="_Order2" hidden="1">255</definedName>
    <definedName name="_Regression_Out" hidden="1">[5]GASCOMPX!#REF!</definedName>
    <definedName name="_rm9" localSheetId="17" hidden="1">{"detail305",#N/A,FALSE,"BI-305"}</definedName>
    <definedName name="_rm9" hidden="1">{"detail305",#N/A,FALSE,"BI-305"}</definedName>
    <definedName name="_Sort" localSheetId="17" hidden="1">#REF!</definedName>
    <definedName name="_Sort" hidden="1">#REF!</definedName>
    <definedName name="_Table1_In1" localSheetId="17"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{2;#N/A;"R13C16:R17C16";#N/A;"R13C14:R17C15";FALSE;FALSE;FALSE;95;#N/A;#N/A;"R13C19";#N/A;FALSE;FALSE;FALSE;FALSE;#N/A;"";#N/A;FALSE;"";"";#N/A;#N/A;#N/A}</definedName>
    <definedName name="a" hidden="1">{2;#N/A;"R13C16:R17C16";#N/A;"R13C14:R17C15";FALSE;FALSE;FALSE;95;#N/A;#N/A;"R13C19";#N/A;FALSE;FALSE;FALSE;FALSE;#N/A;"";#N/A;FALSE;"";"";#N/A;#N/A;#N/A}</definedName>
    <definedName name="aa" localSheetId="17" hidden="1">{"1999 Cash Budget",#N/A,FALSE,"99 Cash";"1999 Cash Budget YTD",#N/A,FALSE,"99 Cash";"1999 Cash Actual/Forcast",#N/A,FALSE,"99 Cash";"1999 Cash Actual/Forcast YTD",#N/A,FALSE,"99 Cash"}</definedName>
    <definedName name="aa" hidden="1">{"1999 Cash Budget",#N/A,FALSE,"99 Cash";"1999 Cash Budget YTD",#N/A,FALSE,"99 Cash";"1999 Cash Actual/Forcast",#N/A,FALSE,"99 Cash";"1999 Cash Actual/Forcast YTD",#N/A,FALSE,"99 Cash"}</definedName>
    <definedName name="aaa" localSheetId="17" hidden="1">{#N/A,#N/A,FALSE,"O&amp;M by processes";#N/A,#N/A,FALSE,"Elec Act vs Bud";#N/A,#N/A,FALSE,"G&amp;A";#N/A,#N/A,FALSE,"BGS";#N/A,#N/A,FALSE,"Res Cost"}</definedName>
    <definedName name="aaa" localSheetId="7" hidden="1">{#N/A,#N/A,FALSE,"O&amp;M by processes";#N/A,#N/A,FALSE,"Elec Act vs Bud";#N/A,#N/A,FALSE,"G&amp;A";#N/A,#N/A,FALSE,"BGS";#N/A,#N/A,FALSE,"Res Cost"}</definedName>
    <definedName name="aaa" hidden="1">{#N/A,#N/A,FALSE,"O&amp;M by processes";#N/A,#N/A,FALSE,"Elec Act vs Bud";#N/A,#N/A,FALSE,"G&amp;A";#N/A,#N/A,FALSE,"BGS";#N/A,#N/A,FALSE,"Res Cost"}</definedName>
    <definedName name="AAA_DOCTOPS" hidden="1">"AAA_SET"</definedName>
    <definedName name="AAA_duser" hidden="1">"OFF"</definedName>
    <definedName name="aaaa" localSheetId="17" hidden="1">{"1999 Cash Budget",#N/A,FALSE,"99 Cash";"1999 Cash Budget YTD",#N/A,FALSE,"99 Cash";"1999 Cash Actual/Forcast",#N/A,FALSE,"99 Cash";"1999 Cash Actual/Forcast YTD",#N/A,FALSE,"99 Cash"}</definedName>
    <definedName name="aaaa" hidden="1">{"1999 Cash Budget",#N/A,FALSE,"99 Cash";"1999 Cash Budget YTD",#N/A,FALSE,"99 Cash";"1999 Cash Actual/Forcast",#N/A,FALSE,"99 Cash";"1999 Cash Actual/Forcast YTD",#N/A,FALSE,"99 Cash"}</definedName>
    <definedName name="aaaa1" localSheetId="17" hidden="1">{"1999 Cash Budget",#N/A,FALSE,"99 Cash";"1999 Cash Budget YTD",#N/A,FALSE,"99 Cash";"1999 Cash Actual/Forcast",#N/A,FALSE,"99 Cash";"1999 Cash Actual/Forcast YTD",#N/A,FALSE,"99 Cash"}</definedName>
    <definedName name="aaaa1" hidden="1">{"1999 Cash Budget",#N/A,FALSE,"99 Cash";"1999 Cash Budget YTD",#N/A,FALSE,"99 Cash";"1999 Cash Actual/Forcast",#N/A,FALSE,"99 Cash";"1999 Cash Actual/Forcast YTD",#N/A,FALSE,"99 Cash"}</definedName>
    <definedName name="aaaaa" localSheetId="17" hidden="1">{"Income Budget",#N/A,FALSE,"98 Income";"Running GAAP Budget Income",#N/A,FALSE,"98 Income";"GAAP Actual",#N/A,FALSE,"98 Income";"GAAP Varinance",#N/A,FALSE,"98 Income"}</definedName>
    <definedName name="aaaaa" hidden="1">{"Income Budget",#N/A,FALSE,"98 Income";"Running GAAP Budget Income",#N/A,FALSE,"98 Income";"GAAP Actual",#N/A,FALSE,"98 Income";"GAAP Varinance",#N/A,FALSE,"98 Income"}</definedName>
    <definedName name="aaaaaa" localSheetId="17" hidden="1">{"Cash Budget",#N/A,FALSE,"98 Cash";"Running Cash Budget",#N/A,FALSE,"98 Cash";"Actual Cash",#N/A,FALSE,"98 Cash";"Update Cash Budget",#N/A,FALSE,"98 Cash"}</definedName>
    <definedName name="aaaaaa" hidden="1">{"Cash Budget",#N/A,FALSE,"98 Cash";"Running Cash Budget",#N/A,FALSE,"98 Cash";"Actual Cash",#N/A,FALSE,"98 Cash";"Update Cash Budget",#N/A,FALSE,"98 Cash"}</definedName>
    <definedName name="aaaaaaa" localSheetId="17" hidden="1">{"Cash Budget",#N/A,FALSE,"98 Cash";"Running Cash Budget",#N/A,FALSE,"98 Cash";"Actual Cash",#N/A,FALSE,"98 Cash";"Update Cash Budget",#N/A,FALSE,"98 Cash"}</definedName>
    <definedName name="aaaaaaa" hidden="1">{"Cash Budget",#N/A,FALSE,"98 Cash";"Running Cash Budget",#N/A,FALSE,"98 Cash";"Actual Cash",#N/A,FALSE,"98 Cash";"Update Cash Budget",#N/A,FALSE,"98 Cash"}</definedName>
    <definedName name="aaaaaaaa" localSheetId="17" hidden="1">{"Income Budget",#N/A,FALSE,"98 Income";"Running GAAP Budget Income",#N/A,FALSE,"98 Income";"GAAP Actual",#N/A,FALSE,"98 Income";"GAAP Varinance",#N/A,FALSE,"98 Income"}</definedName>
    <definedName name="aaaaaaaa" hidden="1">{"Income Budget",#N/A,FALSE,"98 Income";"Running GAAP Budget Income",#N/A,FALSE,"98 Income";"GAAP Actual",#N/A,FALSE,"98 Income";"GAAP Varinance",#N/A,FALSE,"98 Income"}</definedName>
    <definedName name="aaaaaaaaaa" localSheetId="17" hidden="1">{"Cash Budget",#N/A,FALSE,"98 Cash";"Running Cash Budget",#N/A,FALSE,"98 Cash";"Actual Cash",#N/A,FALSE,"98 Cash";"Update Cash Budget",#N/A,FALSE,"98 Cash"}</definedName>
    <definedName name="aaaaaaaaaa" hidden="1">{"Cash Budget",#N/A,FALSE,"98 Cash";"Running Cash Budget",#N/A,FALSE,"98 Cash";"Actual Cash",#N/A,FALSE,"98 Cash";"Update Cash Budget",#N/A,FALSE,"98 Cash"}</definedName>
    <definedName name="aaaaaaaaaaaaaaa" localSheetId="17" hidden="1">{#N/A,#N/A,FALSE,"O&amp;M by processes";#N/A,#N/A,FALSE,"Elec Act vs Bud";#N/A,#N/A,FALSE,"G&amp;A";#N/A,#N/A,FALSE,"BGS";#N/A,#N/A,FALSE,"Res Cost"}</definedName>
    <definedName name="aaaaaaaaaaaaaaa" localSheetId="7"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 hidden="1">"AAB_Description for addin 5,Description for addin 5,Description for addin 5,Description for addin 5,Description for addin 5,Description for addin 5"</definedName>
    <definedName name="Alignment" hidden="1">"a1"</definedName>
    <definedName name="anscount" hidden="1">1</definedName>
    <definedName name="AS2DocOpenMode" hidden="1">"AS2DocumentEdit"</definedName>
    <definedName name="AS2HasNoAutoHeaderFooter" hidden="1">" "</definedName>
    <definedName name="AS2NamedRange" hidden="1">3</definedName>
    <definedName name="AS2ReportLS" hidden="1">1</definedName>
    <definedName name="AS2StaticLS" localSheetId="17" hidden="1">#REF!</definedName>
    <definedName name="AS2StaticLS" hidden="1">#REF!</definedName>
    <definedName name="AS2SyncStepLS" hidden="1">0</definedName>
    <definedName name="AS2TaxWorkpaper" hidden="1">" "</definedName>
    <definedName name="AS2TickmarkLS" localSheetId="17" hidden="1">#REF!</definedName>
    <definedName name="AS2TickmarkLS" hidden="1">#REF!</definedName>
    <definedName name="AS2VersionLS" hidden="1">300</definedName>
    <definedName name="asd" localSheetId="17" hidden="1">{2;#N/A;"R13C16:R17C16";#N/A;"R13C14:R17C15";FALSE;FALSE;FALSE;95;#N/A;#N/A;"R13C19";#N/A;FALSE;FALSE;FALSE;FALSE;#N/A;"";#N/A;FALSE;"";"";#N/A;#N/A;#N/A}</definedName>
    <definedName name="asd" hidden="1">{2;#N/A;"R13C16:R17C16";#N/A;"R13C14:R17C15";FALSE;FALSE;FALSE;95;#N/A;#N/A;"R13C19";#N/A;FALSE;FALSE;FALSE;FALSE;#N/A;"";#N/A;FALSE;"";"";#N/A;#N/A;#N/A}</definedName>
    <definedName name="AsSoldExcRev" localSheetId="17" hidden="1">{#N/A,#N/A,FALSE,"Sum6 (1)"}</definedName>
    <definedName name="AsSoldExcRev" hidden="1">{#N/A,#N/A,FALSE,"Sum6 (1)"}</definedName>
    <definedName name="atpr" localSheetId="17" hidden="1">{"EXCELHLP.HLP!1802";5;10;5;10;13;13;13;8;5;5;10;14;13;13;13;13;5;10;14;13;5;10;1;2;24}</definedName>
    <definedName name="atpr" hidden="1">{"EXCELHLP.HLP!1802";5;10;5;10;13;13;13;8;5;5;10;14;13;13;13;13;5;10;14;13;5;10;1;2;24}</definedName>
    <definedName name="bbb" localSheetId="17" hidden="1">{#N/A,#N/A,FALSE,"O&amp;M by processes";#N/A,#N/A,FALSE,"Elec Act vs Bud";#N/A,#N/A,FALSE,"G&amp;A";#N/A,#N/A,FALSE,"BGS";#N/A,#N/A,FALSE,"Res Cost"}</definedName>
    <definedName name="bbb" localSheetId="7"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7" hidden="1">{#N/A,#N/A,FALSE,"O&amp;M by processes";#N/A,#N/A,FALSE,"Elec Act vs Bud";#N/A,#N/A,FALSE,"G&amp;A";#N/A,#N/A,FALSE,"BGS";#N/A,#N/A,FALSE,"Res Cost"}</definedName>
    <definedName name="bbbb" localSheetId="7"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7" hidden="1">{#N/A,#N/A,FALSE,"O&amp;M by processes";#N/A,#N/A,FALSE,"Elec Act vs Bud";#N/A,#N/A,FALSE,"G&amp;A";#N/A,#N/A,FALSE,"BGS";#N/A,#N/A,FALSE,"Res Cost"}</definedName>
    <definedName name="bbbbb" localSheetId="7"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7" hidden="1">{#N/A,#N/A,FALSE,"O&amp;M by processes";#N/A,#N/A,FALSE,"Elec Act vs Bud";#N/A,#N/A,FALSE,"G&amp;A";#N/A,#N/A,FALSE,"BGS";#N/A,#N/A,FALSE,"Res Cost"}</definedName>
    <definedName name="bbc" localSheetId="7" hidden="1">{#N/A,#N/A,FALSE,"O&amp;M by processes";#N/A,#N/A,FALSE,"Elec Act vs Bud";#N/A,#N/A,FALSE,"G&amp;A";#N/A,#N/A,FALSE,"BGS";#N/A,#N/A,FALSE,"Res Cost"}</definedName>
    <definedName name="bbc" hidden="1">{#N/A,#N/A,FALSE,"O&amp;M by processes";#N/A,#N/A,FALSE,"Elec Act vs Bud";#N/A,#N/A,FALSE,"G&amp;A";#N/A,#N/A,FALSE,"BGS";#N/A,#N/A,FALSE,"Res Cost"}</definedName>
    <definedName name="BG_Del" hidden="1">15</definedName>
    <definedName name="BG_Ins" hidden="1">4</definedName>
    <definedName name="BG_Mod" hidden="1">6</definedName>
    <definedName name="BLPH10" localSheetId="17" hidden="1">[6]Fundamentals!#REF!</definedName>
    <definedName name="BLPH10" hidden="1">[6]Fundamentals!#REF!</definedName>
    <definedName name="BLPH11" localSheetId="17" hidden="1">[6]Fundamentals!#REF!</definedName>
    <definedName name="BLPH11" hidden="1">[6]Fundamentals!#REF!</definedName>
    <definedName name="BLPH12" localSheetId="17" hidden="1">[6]Fundamentals!#REF!</definedName>
    <definedName name="BLPH12" hidden="1">[6]Fundamentals!#REF!</definedName>
    <definedName name="BLPH13" localSheetId="17" hidden="1">[6]Fundamentals!#REF!</definedName>
    <definedName name="BLPH13" hidden="1">[6]Fundamentals!#REF!</definedName>
    <definedName name="BLPH14" hidden="1">[6]Fundamentals!#REF!</definedName>
    <definedName name="BLPH15" hidden="1">[6]Fundamentals!#REF!</definedName>
    <definedName name="BLPH16" hidden="1">[6]Fundamentals!#REF!</definedName>
    <definedName name="BLPH17" hidden="1">[6]Fundamentals!#REF!</definedName>
    <definedName name="BLPH18" hidden="1">[6]Fundamentals!#REF!</definedName>
    <definedName name="BLPH19" hidden="1">[6]Fundamentals!#REF!</definedName>
    <definedName name="BLPH20" hidden="1">[6]Fundamentals!#REF!</definedName>
    <definedName name="BLPH21" hidden="1">[6]Fundamentals!#REF!</definedName>
    <definedName name="BLPH22" hidden="1">[6]Fundamentals!#REF!</definedName>
    <definedName name="BLPH23" hidden="1">[6]Fundamentals!#REF!</definedName>
    <definedName name="BLPH24" hidden="1">[6]Fundamentals!#REF!</definedName>
    <definedName name="BLPH25" hidden="1">[6]Fundamentals!#REF!</definedName>
    <definedName name="BLPH6" hidden="1">[6]BetaCalcs!#REF!</definedName>
    <definedName name="BLPH66" hidden="1">[6]BetaCalcs!#REF!</definedName>
    <definedName name="booby" localSheetId="17" hidden="1">{#N/A,#N/A,TRUE,"TOTAL DISTRIBUTION";#N/A,#N/A,TRUE,"SOUTH";#N/A,#N/A,TRUE,"NORTHEAST";#N/A,#N/A,TRUE,"WEST"}</definedName>
    <definedName name="booby" hidden="1">{#N/A,#N/A,TRUE,"TOTAL DISTRIBUTION";#N/A,#N/A,TRUE,"SOUTH";#N/A,#N/A,TRUE,"NORTHEAST";#N/A,#N/A,TRUE,"WEST"}</definedName>
    <definedName name="booby2" localSheetId="17" hidden="1">{#N/A,#N/A,TRUE,"TOTAL DSBN";#N/A,#N/A,TRUE,"WEST";#N/A,#N/A,TRUE,"SOUTH";#N/A,#N/A,TRUE,"NORTHEAST"}</definedName>
    <definedName name="booby2" hidden="1">{#N/A,#N/A,TRUE,"TOTAL DSBN";#N/A,#N/A,TRUE,"WEST";#N/A,#N/A,TRUE,"SOUTH";#N/A,#N/A,TRUE,"NORTHEAST"}</definedName>
    <definedName name="bud" localSheetId="17" hidden="1">{"summary",#N/A,FALSE,"PCR DIRECTORY"}</definedName>
    <definedName name="bud" hidden="1">{"summary",#N/A,FALSE,"PCR DIRECTORY"}</definedName>
    <definedName name="Bulk" localSheetId="17" hidden="1">{#N/A,#N/A,FALSE,"Sum6 (1)"}</definedName>
    <definedName name="Bulk" hidden="1">{#N/A,#N/A,FALSE,"Sum6 (1)"}</definedName>
    <definedName name="bym" localSheetId="17" hidden="1">{"summary",#N/A,FALSE,"PCR DIRECTORY"}</definedName>
    <definedName name="bym" hidden="1">{"summary",#N/A,FALSE,"PCR DIRECTORY"}</definedName>
    <definedName name="can" localSheetId="17" hidden="1">{#N/A,#N/A,FALSE,"O&amp;M by processes";#N/A,#N/A,FALSE,"Elec Act vs Bud";#N/A,#N/A,FALSE,"G&amp;A";#N/A,#N/A,FALSE,"BGS";#N/A,#N/A,FALSE,"Res Cost"}</definedName>
    <definedName name="can" localSheetId="7" hidden="1">{#N/A,#N/A,FALSE,"O&amp;M by processes";#N/A,#N/A,FALSE,"Elec Act vs Bud";#N/A,#N/A,FALSE,"G&amp;A";#N/A,#N/A,FALSE,"BGS";#N/A,#N/A,FALSE,"Res Cost"}</definedName>
    <definedName name="can" hidden="1">{#N/A,#N/A,FALSE,"O&amp;M by processes";#N/A,#N/A,FALSE,"Elec Act vs Bud";#N/A,#N/A,FALSE,"G&amp;A";#N/A,#N/A,FALSE,"BGS";#N/A,#N/A,FALSE,"Res Cost"}</definedName>
    <definedName name="CBWorkbookPriority" hidden="1">-988078685</definedName>
    <definedName name="ccc" localSheetId="17" hidden="1">{#N/A,#N/A,FALSE,"O&amp;M by processes";#N/A,#N/A,FALSE,"Elec Act vs Bud";#N/A,#N/A,FALSE,"G&amp;A";#N/A,#N/A,FALSE,"BGS";#N/A,#N/A,FALSE,"Res Cost"}</definedName>
    <definedName name="ccc" localSheetId="7"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7" hidden="1">{#N/A,#N/A,FALSE,"O&amp;M by processes";#N/A,#N/A,FALSE,"Elec Act vs Bud";#N/A,#N/A,FALSE,"G&amp;A";#N/A,#N/A,FALSE,"BGS";#N/A,#N/A,FALSE,"Res Cost"}</definedName>
    <definedName name="cccc" localSheetId="7" hidden="1">{#N/A,#N/A,FALSE,"O&amp;M by processes";#N/A,#N/A,FALSE,"Elec Act vs Bud";#N/A,#N/A,FALSE,"G&amp;A";#N/A,#N/A,FALSE,"BGS";#N/A,#N/A,FALSE,"Res Cost"}</definedName>
    <definedName name="cccc" hidden="1">{#N/A,#N/A,FALSE,"O&amp;M by processes";#N/A,#N/A,FALSE,"Elec Act vs Bud";#N/A,#N/A,FALSE,"G&amp;A";#N/A,#N/A,FALSE,"BGS";#N/A,#N/A,FALSE,"Res Cost"}</definedName>
    <definedName name="cccccc" localSheetId="17" hidden="1">{"EXCELHLP.HLP!1802";5;10;5;10;13;13;13;8;5;5;10;14;13;13;13;13;5;10;14;13;5;10;1;2;24}</definedName>
    <definedName name="cccccc" hidden="1">{"EXCELHLP.HLP!1802";5;10;5;10;13;13;13;8;5;5;10;14;13;13;13;13;5;10;14;13;5;10;1;2;24}</definedName>
    <definedName name="ClientMatter" hidden="1">"b1"</definedName>
    <definedName name="Consolid" localSheetId="17" hidden="1">{#N/A,#N/A,FALSE,"O&amp;M by processes";#N/A,#N/A,FALSE,"Elec Act vs Bud";#N/A,#N/A,FALSE,"G&amp;A";#N/A,#N/A,FALSE,"BGS";#N/A,#N/A,FALSE,"Res Cost"}</definedName>
    <definedName name="Consolid" localSheetId="7"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7" hidden="1">{#N/A,#N/A,FALSE,"O&amp;M by processes";#N/A,#N/A,FALSE,"Elec Act vs Bud";#N/A,#N/A,FALSE,"G&amp;A";#N/A,#N/A,FALSE,"BGS";#N/A,#N/A,FALSE,"Res Cost"}</definedName>
    <definedName name="Consolidated" localSheetId="7" hidden="1">{#N/A,#N/A,FALSE,"O&amp;M by processes";#N/A,#N/A,FALSE,"Elec Act vs Bud";#N/A,#N/A,FALSE,"G&amp;A";#N/A,#N/A,FALSE,"BGS";#N/A,#N/A,FALSE,"Res Cost"}</definedName>
    <definedName name="Consolidated" hidden="1">{#N/A,#N/A,FALSE,"O&amp;M by processes";#N/A,#N/A,FALSE,"Elec Act vs Bud";#N/A,#N/A,FALSE,"G&amp;A";#N/A,#N/A,FALSE,"BGS";#N/A,#N/A,FALSE,"Res Cost"}</definedName>
    <definedName name="cost" localSheetId="17" hidden="1">{#N/A,#N/A,FALSE,"T COST";#N/A,#N/A,FALSE,"COST_FH"}</definedName>
    <definedName name="cost" hidden="1">{#N/A,#N/A,FALSE,"T COST";#N/A,#N/A,FALSE,"COST_FH"}</definedName>
    <definedName name="Cwvu.GREY_ALL." localSheetId="17" hidden="1">#REF!</definedName>
    <definedName name="Cwvu.GREY_ALL." hidden="1">#REF!</definedName>
    <definedName name="da" localSheetId="17" hidden="1">{#N/A,#N/A,FALSE,"O&amp;M by processes";#N/A,#N/A,FALSE,"Elec Act vs Bud";#N/A,#N/A,FALSE,"G&amp;A";#N/A,#N/A,FALSE,"BGS";#N/A,#N/A,FALSE,"Res Cost"}</definedName>
    <definedName name="da" localSheetId="7"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7" hidden="1">{#N/A,#N/A,FALSE,"O&amp;M by processes";#N/A,#N/A,FALSE,"Elec Act vs Bud";#N/A,#N/A,FALSE,"G&amp;A";#N/A,#N/A,FALSE,"BGS";#N/A,#N/A,FALSE,"Res Cost"}</definedName>
    <definedName name="dada" localSheetId="7" hidden="1">{#N/A,#N/A,FALSE,"O&amp;M by processes";#N/A,#N/A,FALSE,"Elec Act vs Bud";#N/A,#N/A,FALSE,"G&amp;A";#N/A,#N/A,FALSE,"BGS";#N/A,#N/A,FALSE,"Res Cost"}</definedName>
    <definedName name="dada" hidden="1">{#N/A,#N/A,FALSE,"O&amp;M by processes";#N/A,#N/A,FALSE,"Elec Act vs Bud";#N/A,#N/A,FALSE,"G&amp;A";#N/A,#N/A,FALSE,"BGS";#N/A,#N/A,FALSE,"Res Cost"}</definedName>
    <definedName name="Date" hidden="1">"b1"</definedName>
    <definedName name="dd" localSheetId="17" hidden="1">{#N/A,#N/A,FALSE,"95CAPGRY"}</definedName>
    <definedName name="dd" hidden="1">{#N/A,#N/A,FALSE,"95CAPGRY"}</definedName>
    <definedName name="ddd"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ddd" hidden="1">{#N/A,#N/A,FALSE,"Results";#N/A,#N/A,FALSE,"Input Data";#N/A,#N/A,FALSE,"Generation Calculation";#N/A,#N/A,FALSE,"Unit Heat Rate Calculation";#N/A,#N/A,FALSE,"BEFF.XLS";#N/A,#N/A,FALSE,"TURBEFF.XLS";#N/A,#N/A,FALSE,"Final FWH Extraction Flow";#N/A,#N/A,FALSE,"Condenser Performance";#N/A,#N/A,FALSE,"Stage Pressure Correction"}</definedName>
    <definedName name="delete" localSheetId="17" hidden="1">{#N/A,#N/A,FALSE,"CURRENT"}</definedName>
    <definedName name="delete" localSheetId="7" hidden="1">{#N/A,#N/A,FALSE,"CURRENT"}</definedName>
    <definedName name="delete" hidden="1">{#N/A,#N/A,FALSE,"CURRENT"}</definedName>
    <definedName name="DELTA" localSheetId="17" hidden="1">{#N/A,#N/A,FALSE,"Sum6 (1)"}</definedName>
    <definedName name="DELTA" hidden="1">{#N/A,#N/A,FALSE,"Sum6 (1)"}</definedName>
    <definedName name="des" localSheetId="17" hidden="1">{#N/A,#N/A,FALSE,"Transaction Summary-DTW";#N/A,#N/A,FALSE,"Proforma Five Yr";#N/A,#N/A,FALSE,"Occ and Rate"}</definedName>
    <definedName name="des" hidden="1">{#N/A,#N/A,FALSE,"Transaction Summary-DTW";#N/A,#N/A,FALSE,"Proforma Five Yr";#N/A,#N/A,FALSE,"Occ and Rate"}</definedName>
    <definedName name="df" localSheetId="17" hidden="1">{2;#N/A;"R13C16:R17C16";#N/A;"R13C14:R17C15";FALSE;FALSE;FALSE;95;#N/A;#N/A;"R13C19";#N/A;FALSE;FALSE;FALSE;FALSE;#N/A;"";#N/A;FALSE;"";"";#N/A;#N/A;#N/A}</definedName>
    <definedName name="df" hidden="1">{2;#N/A;"R13C16:R17C16";#N/A;"R13C14:R17C15";FALSE;FALSE;FALSE;95;#N/A;#N/A;"R13C19";#N/A;FALSE;FALSE;FALSE;FALSE;#N/A;"";#N/A;FALSE;"";"";#N/A;#N/A;#N/A}</definedName>
    <definedName name="dmoe" hidden="1">"45E1EZH1GI603A6TQ7A2B7Y0J"</definedName>
    <definedName name="DocumentName" hidden="1">"b1"</definedName>
    <definedName name="DocumentNum" hidden="1">"a1"</definedName>
    <definedName name="dr" hidden="1">"45E1COOP3K6ZCCKMU61PY1S6R"</definedName>
    <definedName name="eeee" localSheetId="17" hidden="1">{#N/A,#N/A,FALSE,"O&amp;M by processes";#N/A,#N/A,FALSE,"Elec Act vs Bud";#N/A,#N/A,FALSE,"G&amp;A";#N/A,#N/A,FALSE,"BGS";#N/A,#N/A,FALSE,"Res Cost"}</definedName>
    <definedName name="eeee" localSheetId="7" hidden="1">{#N/A,#N/A,FALSE,"O&amp;M by processes";#N/A,#N/A,FALSE,"Elec Act vs Bud";#N/A,#N/A,FALSE,"G&amp;A";#N/A,#N/A,FALSE,"BGS";#N/A,#N/A,FALSE,"Res Cost"}</definedName>
    <definedName name="eeee" hidden="1">{#N/A,#N/A,FALSE,"O&amp;M by processes";#N/A,#N/A,FALSE,"Elec Act vs Bud";#N/A,#N/A,FALSE,"G&amp;A";#N/A,#N/A,FALSE,"BGS";#N/A,#N/A,FALSE,"Res Cost"}</definedName>
    <definedName name="EPMWorkbookOptions_10" hidden="1">"E5OY4m0EX|yCl9IxOEZxgYxmfCHzJxOn|9V6VqVTRGGloNNdt/LH89L0RnuCpUdpRYkS8elKplecjyKxD6QaBwtQyD4GAY4r0jNAfkKOAwPeknBTl5tWWSgWNBwTN1RBQi|y6iPpRsKWehBbdmT2I8NP4hv94QVN4RE/h4RjzxxFbGM8nhaE1dRN5sHsSeXx4Co83kncElOZQgPQBURzChg|E/B5TfhUWvD/2|IPChhN2PYgSNozJApBY14P07F"</definedName>
    <definedName name="EPMWorkbookOptions_11" hidden="1">"QS9w8lMC1kuJubeCd804VuB/ttdbxYCPH|S48F0wimjWAMEQiuPxeoMhz2Ly6JEUeNK5Uojo12lCrYJx2IFQeX2TwuoTiq2GdxSdfslqinH4H59amnH4nJU6KEGmASaBeS8SDLjvXhOCiNzRjGN0lIEJKiMSxRb2USneqptzJR3srpMc2Ek5ASGEkQmkCQIyCBYJxAmBp9SVzMhkt97LcEqY/9e9CgPvbUxz5lNrtyLN5|C1rGfe23UWg6z|NOI"</definedName>
    <definedName name="EPMWorkbookOptions_12" hidden="1">"z22Sr2tA4IxudXirqHxkCDF3Zo4Z9Lti5oV7HxDgWMbOk/STJrD2auLof/iUg5MoGG7lUoz1fgNXyWDl5ey95b9a2BZv5CVLpYYX6V3b/jlX0ber9boOHeGbRqDCexB|3FTw871z5821UrzFY3/AbMALC1HtQAA"</definedName>
    <definedName name="EPMWorkbookOptions_2" hidden="1">"v1CzwbNtwtrgz4cvypu9201gY3lV0XTSmcPVt629awOn82TaXX9V3oC3bcAxRfUNYQA3K3egtuad/lYF4zzL6g1fo0UL3uBJXGM8nhaE1vaoxDFN0jHlxMB8Wf|oPqICO2o0|yV1e1GVBcT|PjYkDfzaKbjM2jeLn84k5NLYAHt241zr8tWxd9vp8s25F4MtXtDYAL4p7b92aoxGcNc0pnDnLpu4X3TTT8ckgKfXJelnXAayJZd8s7GfYKIbcOF"</definedName>
    <definedName name="EPMWorkbookOptions_3" hidden="1">"R02YuQkju98woijVjAP4uW8duyzQVq16bszq0jirdM21kcqGN1P1DRupH7|RwrtS3Xn5n/PcNlx3kApL6oNYphNw/VsQKOzLrCsOUau1VB2E|xLCvZI2jflBvF1YfQ2p35xPgr29Yc2ou/N2ylWhnDwThfqY64PFca1/O1CoR5xoAlbjS45C4HZfeb/aVCKu4azkKFE2ThcNSD0wEaqELE/DoZKoBEVuW3MD14EH8WHmReEUTtlkUfFRZZODLdH"</definedName>
    <definedName name="EPMWorkbookOptions_4" hidden="1">"fE91d6a0Dbs4dPfjegFGhavZubkOufqTS5gP4d/2ePKNopvdThGIuo/mqTxXcrEY1JaaomrJoUyhRIwHZYS2SLy40df5FW10xaFJu5gGsVjRuOtCeXdJj8A9Puv6ulzH8NwaBl3/NTHkTf1rRD6xzQA2roEcFfTuIi45usu7gFwL2MOJW22q8uacrL9lsuVCsdxx9tvhVT7dTFSjX1vjZV6Mi9|P1ldq5csU6tdHq|uVQLVdcVwo6tld77J9LZi"</definedName>
    <definedName name="EPMWorkbookOptions_5" hidden="1">"B4lrvkB3n99ouncT/d8UsDflmAnx3a6fj95WJFXVRUGjpHykymUW|w1q6uaBs5YuaOtRrZbLEfYel8ROBruLFyBT446Gi2VZ7J9VpsfCm7zGq1JfAUKCz9Vr5Bn4hqNfYV3j3rpH9TasmSfobasvomWRIvAJqm2dPLVdY/Q/FmtlepsSAsU15Zb|o8XritTt9mWKxq8vembPQPYqC4s9kvSM9u4MqvHtBMd6lokw2BuwPqjXuXp|NBiU81yFreU"</definedName>
    <definedName name="EPMWorkbookOptions_6" hidden="1">"H40sjb1RH5UG9XCmVxqMUDPYeRb|iNjWdiME|PcoqK1Kro4FztsyR1bVEnrauMQYO3AW2nGk3hBAuJY8Li7hwlIvvibtMxOj2LlD0jpjZo|/9owsyoxL|o0sKp8PzniJHX8Gx5G3XfSwDJk0HuhAyRK0Y0mPTiqyBvoIIg9N9BE6w6CirXEwseoskUlX0r69i7zUZGwvAY88iPTardXpJnvEQ|PzEJeifWkoISiHT8|4eJtn1id8D5BsFsgWEqZ"</definedName>
    <definedName name="EPMWorkbookOptions_7" hidden="1">"JhNSka3RVe1L7LSY7wLIHhca8YAyEtBMT4pEdV7wRF7UhikppKnqJ6EP16eqdj7xkVMw8ZbSUoEZ|GFHAHkp6RrCfwal8RzgjLiz6UERiY94pxtemXBaUjNTuZPZnYoSFiHw0Ro8UeIeRrTbhQoxiWUcR39VUc1RaWbyWxLCxh2VfcdCtAElW9K7TRJuojc69smvFG8pXg73hIY8JDzQNx5vwtqwrg9hjbOM0qTrGHQ5YQucv9ZkfrNP29vu2o2"</definedName>
    <definedName name="EPMWorkbookOptions_8" hidden="1">"nG5OvDstOv5H|L1f/TTAkx73VciPf3Hs5fa7s66Xq|T21|0Al/9qncEG6x/ufJdw0Z/D9w5kBjsAK210J3pmANzYoaspcOf3R3/4K6xao|XnMv740CP32qTT/hgX7OYAm25rEpVDjR6iLclGOuBVRX3TVbcQCoUiB/IUSuVLAHB/kwkbiCXuANJz6NVIIltkGDOgShHRJjMdEuEgag0uSvkO2KG8wqEIclrUmYDOvcpSasjUiQ|JXGfdFIkQbtp"</definedName>
    <definedName name="EPMWorkbookOptions_9" hidden="1">"444kTVNeT04uQSCBvtQuQH9QhCgIeqYH9yAQ4OZwpjg2OCoUB10L7dUPBAR3GOmZ37zzzORyWEfxT8VkTxd|JkyEL3W8SI4|Js8Mkk5T74AeReJHQk0nCEUFt02919YVAXR5Ffstb4rmPwCSfHkRgY6iZzmBebWmUknjAeKmgeFLaM|rUB5rBWFbovSV8liP7mQsFtMzqnsOi8m9KoHEN3uc6fTpVUw19VB3bkA/yfQ7JL7RI6KXrldRKtXybAY"</definedName>
    <definedName name="etl"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et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EV__LASTREFTIME__" hidden="1">39826.8319444444</definedName>
    <definedName name="evt" localSheetId="17" hidden="1">{#N/A,#N/A,FALSE,"INPUTDATA";#N/A,#N/A,FALSE,"SUMMARY";#N/A,#N/A,FALSE,"CTAREP";#N/A,#N/A,FALSE,"CTBREP";#N/A,#N/A,FALSE,"TURBEFF";#N/A,#N/A,FALSE,"Condenser Performance"}</definedName>
    <definedName name="evt" hidden="1">{#N/A,#N/A,FALSE,"INPUTDATA";#N/A,#N/A,FALSE,"SUMMARY";#N/A,#N/A,FALSE,"CTAREP";#N/A,#N/A,FALSE,"CTBREP";#N/A,#N/A,FALSE,"TURBEFF";#N/A,#N/A,FALSE,"Condenser Performance"}</definedName>
    <definedName name="fer" localSheetId="17" hidden="1">{2;#N/A;"R13C16:R17C16";#N/A;"R13C14:R17C15";FALSE;FALSE;FALSE;95;#N/A;#N/A;"R13C19";#N/A;FALSE;FALSE;FALSE;FALSE;#N/A;"";#N/A;FALSE;"";"";#N/A;#N/A;#N/A}</definedName>
    <definedName name="fer" hidden="1">{2;#N/A;"R13C16:R17C16";#N/A;"R13C14:R17C15";FALSE;FALSE;FALSE;95;#N/A;#N/A;"R13C19";#N/A;FALSE;FALSE;FALSE;FALSE;#N/A;"";#N/A;FALSE;"";"";#N/A;#N/A;#N/A}</definedName>
    <definedName name="fff" localSheetId="17" hidden="1">{#N/A,#N/A,FALSE,"SUMMARY";#N/A,#N/A,FALSE,"INPUTDATA";#N/A,#N/A,FALSE,"Condenser Performance"}</definedName>
    <definedName name="fff" hidden="1">{#N/A,#N/A,FALSE,"SUMMARY";#N/A,#N/A,FALSE,"INPUTDATA";#N/A,#N/A,FALSE,"Condenser Performance"}</definedName>
    <definedName name="forney" localSheetId="17" hidden="1">{"Complete Budget",#N/A,FALSE,"Title";"Complete budget",#N/A,FALSE,"Accrual Summary";"Complete budget",#N/A,FALSE,"Accrual-Detail";"Complete budget",#N/A,FALSE,"Accrual-Captions";"Complete budget",#N/A,FALSE,"Accrual-GL Level";"Complete budget",#N/A,FALSE,"Cash Summary";"Complete budget",#N/A,FALSE,"Cash-Detail";"Complete budget",#N/A,FALSE,"Cash-Captions";"Complete budget",#N/A,FALSE,"Cash-GL Level";"Complete budget",#N/A,FALSE,"Production";"Complete budget",#N/A,FALSE,"5year support";"Complete budget",#N/A,FALSE,"Support";"Complete budget",#N/A,FALSE,"AvoidedCost";"Complete budget",#N/A,FALSE,"PowerPrices";"Complete budget",#N/A,FALSE,"GasPrices";"Complete budget",#N/A,FALSE,"Assumptions&amp;Notes";"Complete Budget",#N/A,FALSE,"Debt Covenants";"Complete Budget",#N/A,FALSE,"Accrual Analysis"}</definedName>
    <definedName name="forney" hidden="1">{"Complete Budget",#N/A,FALSE,"Title";"Complete budget",#N/A,FALSE,"Accrual Summary";"Complete budget",#N/A,FALSE,"Accrual-Detail";"Complete budget",#N/A,FALSE,"Accrual-Captions";"Complete budget",#N/A,FALSE,"Accrual-GL Level";"Complete budget",#N/A,FALSE,"Cash Summary";"Complete budget",#N/A,FALSE,"Cash-Detail";"Complete budget",#N/A,FALSE,"Cash-Captions";"Complete budget",#N/A,FALSE,"Cash-GL Level";"Complete budget",#N/A,FALSE,"Production";"Complete budget",#N/A,FALSE,"5year support";"Complete budget",#N/A,FALSE,"Support";"Complete budget",#N/A,FALSE,"AvoidedCost";"Complete budget",#N/A,FALSE,"PowerPrices";"Complete budget",#N/A,FALSE,"GasPrices";"Complete budget",#N/A,FALSE,"Assumptions&amp;Notes";"Complete Budget",#N/A,FALSE,"Debt Covenants";"Complete Budget",#N/A,FALSE,"Accrual Analysis"}</definedName>
    <definedName name="G" localSheetId="17" hidden="1">{#N/A,#N/A,FALSE,"Aging Summary";#N/A,#N/A,FALSE,"Ratio Analysis";#N/A,#N/A,FALSE,"Test 120 Day Accts";#N/A,#N/A,FALSE,"Tickmarks"}</definedName>
    <definedName name="G" hidden="1">{#N/A,#N/A,FALSE,"Aging Summary";#N/A,#N/A,FALSE,"Ratio Analysis";#N/A,#N/A,FALSE,"Test 120 Day Accts";#N/A,#N/A,FALSE,"Tickmarks"}</definedName>
    <definedName name="ggg" localSheetId="17" hidden="1">{#N/A,#N/A,FALSE,"T COST";#N/A,#N/A,FALSE,"COST_FH"}</definedName>
    <definedName name="ggg" hidden="1">{#N/A,#N/A,FALSE,"T COST";#N/A,#N/A,FALSE,"COST_FH"}</definedName>
    <definedName name="gggggggggg" localSheetId="17" hidden="1">{#N/A,#N/A,FALSE,"Aging Summary";#N/A,#N/A,FALSE,"Ratio Analysis";#N/A,#N/A,FALSE,"Test 120 Day Accts";#N/A,#N/A,FALSE,"Tickmarks"}</definedName>
    <definedName name="gggggggggg" hidden="1">{#N/A,#N/A,FALSE,"Aging Summary";#N/A,#N/A,FALSE,"Ratio Analysis";#N/A,#N/A,FALSE,"Test 120 Day Accts";#N/A,#N/A,FALSE,"Tickmarks"}</definedName>
    <definedName name="gita" localSheetId="17" hidden="1">{#N/A,#N/A,FALSE,"O&amp;M by processes";#N/A,#N/A,FALSE,"Elec Act vs Bud";#N/A,#N/A,FALSE,"G&amp;A";#N/A,#N/A,FALSE,"BGS";#N/A,#N/A,FALSE,"Res Cost"}</definedName>
    <definedName name="gita" localSheetId="7"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7" hidden="1">{#N/A,#N/A,FALSE,"O&amp;M by processes";#N/A,#N/A,FALSE,"Elec Act vs Bud";#N/A,#N/A,FALSE,"G&amp;A";#N/A,#N/A,FALSE,"BGS";#N/A,#N/A,FALSE,"Res Cost"}</definedName>
    <definedName name="gitah" localSheetId="7" hidden="1">{#N/A,#N/A,FALSE,"O&amp;M by processes";#N/A,#N/A,FALSE,"Elec Act vs Bud";#N/A,#N/A,FALSE,"G&amp;A";#N/A,#N/A,FALSE,"BGS";#N/A,#N/A,FALSE,"Res Cost"}</definedName>
    <definedName name="gitah" hidden="1">{#N/A,#N/A,FALSE,"O&amp;M by processes";#N/A,#N/A,FALSE,"Elec Act vs Bud";#N/A,#N/A,FALSE,"G&amp;A";#N/A,#N/A,FALSE,"BGS";#N/A,#N/A,FALSE,"Res Cost"}</definedName>
    <definedName name="GOD" localSheetId="17" hidden="1">{#N/A,#N/A,TRUE,"Facility-Input";#N/A,#N/A,TRUE,"Graphs";#N/A,#N/A,TRUE,"TOTAL"}</definedName>
    <definedName name="GOD" hidden="1">{#N/A,#N/A,TRUE,"Facility-Input";#N/A,#N/A,TRUE,"Graphs";#N/A,#N/A,TRUE,"TOTAL"}</definedName>
    <definedName name="golly" localSheetId="17" hidden="1">{#N/A,#N/A,TRUE,"Facility-Input";#N/A,#N/A,TRUE,"Graphs";#N/A,#N/A,TRUE,"TOTAL"}</definedName>
    <definedName name="golly" hidden="1">{#N/A,#N/A,TRUE,"Facility-Input";#N/A,#N/A,TRUE,"Graphs";#N/A,#N/A,TRUE,"TOTAL"}</definedName>
    <definedName name="GOODBYE" localSheetId="17" hidden="1">{#N/A,#N/A,TRUE,"Facility-Input";#N/A,#N/A,TRUE,"Graphs";#N/A,#N/A,TRUE,"TOTAL"}</definedName>
    <definedName name="GOODBYE" hidden="1">{#N/A,#N/A,TRUE,"Facility-Input";#N/A,#N/A,TRUE,"Graphs";#N/A,#N/A,TRUE,"TOTAL"}</definedName>
    <definedName name="hd" localSheetId="17" hidden="1">{#N/A,#N/A,FALSE,"Aging Summary";#N/A,#N/A,FALSE,"Ratio Analysis";#N/A,#N/A,FALSE,"Test 120 Day Accts";#N/A,#N/A,FALSE,"Tickmarks"}</definedName>
    <definedName name="hd" hidden="1">{#N/A,#N/A,FALSE,"Aging Summary";#N/A,#N/A,FALSE,"Ratio Analysis";#N/A,#N/A,FALSE,"Test 120 Day Accts";#N/A,#N/A,FALSE,"Tickmarks"}</definedName>
    <definedName name="hello" localSheetId="17" hidden="1">{#N/A,#N/A,TRUE,"Facility-Input";#N/A,#N/A,TRUE,"Graphs";#N/A,#N/A,TRUE,"TOTAL"}</definedName>
    <definedName name="hello" hidden="1">{#N/A,#N/A,TRUE,"Facility-Input";#N/A,#N/A,TRUE,"Graphs";#N/A,#N/A,TRUE,"TOTAL"}</definedName>
    <definedName name="hhh" localSheetId="17" hidden="1">{"detail305",#N/A,FALSE,"BI-305"}</definedName>
    <definedName name="hhh" hidden="1">{"detail305",#N/A,FALSE,"BI-305"}</definedName>
    <definedName name="hi" localSheetId="17" hidden="1">{#N/A,#N/A,FALSE,"Aging Summary";#N/A,#N/A,FALSE,"Ratio Analysis";#N/A,#N/A,FALSE,"Test 120 Day Accts";#N/A,#N/A,FALSE,"Tickmarks"}</definedName>
    <definedName name="hi" hidden="1">{#N/A,#N/A,FALSE,"Aging Summary";#N/A,#N/A,FALSE,"Ratio Analysis";#N/A,#N/A,FALSE,"Test 120 Day Accts";#N/A,#N/A,FALSE,"Tickmarks"}</definedName>
    <definedName name="ipo" localSheetId="17" hidden="1">{#N/A,#N/A,FALSE,"Aging Summary";#N/A,#N/A,FALSE,"Ratio Analysis";#N/A,#N/A,FALSE,"Test 120 Day Accts";#N/A,#N/A,FALSE,"Tickmarks"}</definedName>
    <definedName name="ipo" hidden="1">{#N/A,#N/A,FALSE,"Aging Summary";#N/A,#N/A,FALSE,"Ratio Analysis";#N/A,#N/A,FALSE,"Test 120 Day Accts";#N/A,#N/A,FALSE,"Tickmarks"}</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INT" hidden="1">"c373"</definedName>
    <definedName name="IQ_EBITDA_MARGIN" hidden="1">"c372"</definedName>
    <definedName name="IQ_EBITDA_OVER_TOTAL_IE" hidden="1">"c373"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Q_1YR" hidden="1">"c1641"</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TD" hidden="1">800000</definedName>
    <definedName name="IQ_NAMES_REVISION_DATE_" hidden="1">42728.1988773148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UTI" hidden="1">"c1125"</definedName>
    <definedName name="IQ_REVENUE" hidden="1">"c1122"</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MONTH" hidden="1">130000</definedName>
    <definedName name="IQ_Z_SCORE" hidden="1">"c1339"</definedName>
    <definedName name="JESUS" localSheetId="17" hidden="1">{#N/A,#N/A,TRUE,"Facility-Input";#N/A,#N/A,TRUE,"Graphs";#N/A,#N/A,TRUE,"TOTAL"}</definedName>
    <definedName name="JESUS" hidden="1">{#N/A,#N/A,TRUE,"Facility-Input";#N/A,#N/A,TRUE,"Graphs";#N/A,#N/A,TRUE,"TOTAL"}</definedName>
    <definedName name="jh" localSheetId="17" hidden="1">{#N/A,#N/A,FALSE,"Aging Summary";#N/A,#N/A,FALSE,"Ratio Analysis";#N/A,#N/A,FALSE,"Test 120 Day Accts";#N/A,#N/A,FALSE,"Tickmarks"}</definedName>
    <definedName name="jh" hidden="1">{#N/A,#N/A,FALSE,"Aging Summary";#N/A,#N/A,FALSE,"Ratio Analysis";#N/A,#N/A,FALSE,"Test 120 Day Accts";#N/A,#N/A,FALSE,"Tickmarks"}</definedName>
    <definedName name="jjj" localSheetId="17" hidden="1">{#N/A,#N/A,FALSE,"INPUTDATA";#N/A,#N/A,FALSE,"SUMMARY";#N/A,#N/A,FALSE,"CTAREP";#N/A,#N/A,FALSE,"CTBREP";#N/A,#N/A,FALSE,"PMG4ST86";#N/A,#N/A,FALSE,"TURBEFF";#N/A,#N/A,FALSE,"Condenser Performance"}</definedName>
    <definedName name="jjj" hidden="1">{#N/A,#N/A,FALSE,"INPUTDATA";#N/A,#N/A,FALSE,"SUMMARY";#N/A,#N/A,FALSE,"CTAREP";#N/A,#N/A,FALSE,"CTBREP";#N/A,#N/A,FALSE,"PMG4ST86";#N/A,#N/A,FALSE,"TURBEFF";#N/A,#N/A,FALSE,"Condenser Performance"}</definedName>
    <definedName name="kkk" localSheetId="17" hidden="1">{#N/A,#N/A,FALSE,"INPUTDATA";#N/A,#N/A,FALSE,"SUMMARY";#N/A,#N/A,FALSE,"CTAREP";#N/A,#N/A,FALSE,"CTBREP";#N/A,#N/A,FALSE,"TURBEFF";#N/A,#N/A,FALSE,"Condenser Performance"}</definedName>
    <definedName name="kkk" hidden="1">{#N/A,#N/A,FALSE,"INPUTDATA";#N/A,#N/A,FALSE,"SUMMARY";#N/A,#N/A,FALSE,"CTAREP";#N/A,#N/A,FALSE,"CTBREP";#N/A,#N/A,FALSE,"TURBEFF";#N/A,#N/A,FALSE,"Condenser Performance"}</definedName>
    <definedName name="ko" localSheetId="17" hidden="1">{#N/A,#N/A,FALSE,"Aging Summary";#N/A,#N/A,FALSE,"Ratio Analysis";#N/A,#N/A,FALSE,"Test 120 Day Accts";#N/A,#N/A,FALSE,"Tickmarks"}</definedName>
    <definedName name="ko" hidden="1">{#N/A,#N/A,FALSE,"Aging Summary";#N/A,#N/A,FALSE,"Ratio Analysis";#N/A,#N/A,FALSE,"Test 120 Day Accts";#N/A,#N/A,FALSE,"Tickmarks"}</definedName>
    <definedName name="lew" localSheetId="17" hidden="1">{#N/A,#N/A,FALSE,"INPUTDATA";#N/A,#N/A,FALSE,"SUMMARY"}</definedName>
    <definedName name="lew" hidden="1">{#N/A,#N/A,FALSE,"INPUTDATA";#N/A,#N/A,FALSE,"SUMMARY"}</definedName>
    <definedName name="Library" hidden="1">"a1"</definedName>
    <definedName name="limcount" hidden="1">1</definedName>
    <definedName name="lll" localSheetId="17" hidden="1">{#N/A,#N/A,FALSE,"INPUTDATA";#N/A,#N/A,FALSE,"SUMMARY";#N/A,#N/A,FALSE,"CTAREP";#N/A,#N/A,FALSE,"CTBREP";#N/A,#N/A,FALSE,"TURBEFF";#N/A,#N/A,FALSE,"Condenser Performance"}</definedName>
    <definedName name="lll" hidden="1">{#N/A,#N/A,FALSE,"INPUTDATA";#N/A,#N/A,FALSE,"SUMMARY";#N/A,#N/A,FALSE,"CTAREP";#N/A,#N/A,FALSE,"CTBREP";#N/A,#N/A,FALSE,"TURBEFF";#N/A,#N/A,FALSE,"Condenser Performance"}</definedName>
    <definedName name="lpo" localSheetId="17" hidden="1">{#N/A,#N/A,FALSE,"Aging Summary";#N/A,#N/A,FALSE,"Ratio Analysis";#N/A,#N/A,FALSE,"Test 120 Day Accts";#N/A,#N/A,FALSE,"Tickmarks"}</definedName>
    <definedName name="lpo" hidden="1">{#N/A,#N/A,FALSE,"Aging Summary";#N/A,#N/A,FALSE,"Ratio Analysis";#N/A,#N/A,FALSE,"Test 120 Day Accts";#N/A,#N/A,FALSE,"Tickmarks"}</definedName>
    <definedName name="mmm" localSheetId="17" hidden="1">{"summary",#N/A,FALSE,"PCR DIRECTORY"}</definedName>
    <definedName name="mmm" hidden="1">{"summary",#N/A,FALSE,"PCR DIRECTORY"}</definedName>
    <definedName name="mmmmm" localSheetId="17" hidden="1">{#N/A,#N/A,FALSE,"SUMMARY";#N/A,#N/A,FALSE,"INPUTDATA";#N/A,#N/A,FALSE,"Condenser Performance"}</definedName>
    <definedName name="mmmmm" hidden="1">{#N/A,#N/A,FALSE,"SUMMARY";#N/A,#N/A,FALSE,"INPUTDATA";#N/A,#N/A,FALSE,"Condenser Performance"}</definedName>
    <definedName name="n"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n"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nada" localSheetId="17" hidden="1">{2;#N/A;"R13C16:R17C16";#N/A;"R13C14:R17C15";FALSE;FALSE;FALSE;95;#N/A;#N/A;"R13C19";#N/A;FALSE;FALSE;FALSE;FALSE;#N/A;"";#N/A;FALSE;"";"";#N/A;#N/A;#N/A}</definedName>
    <definedName name="nada" hidden="1">{2;#N/A;"R13C16:R17C16";#N/A;"R13C14:R17C15";FALSE;FALSE;FALSE;95;#N/A;#N/A;"R13C19";#N/A;FALSE;FALSE;FALSE;FALSE;#N/A;"";#N/A;FALSE;"";"";#N/A;#N/A;#N/A}</definedName>
    <definedName name="newname" localSheetId="17" hidden="1">{#N/A,#N/A,FALSE,"CAP 1998";#N/A,#N/A,FALSE,"CAP 1999";#N/A,#N/A,FALSE,"CAP 2000";#N/A,#N/A,FALSE,"CAP_2001";#N/A,#N/A,FALSE,"CAP_2002";#N/A,#N/A,FALSE,"MAINT_1998";#N/A,#N/A,FALSE,"MAINT_1999";#N/A,#N/A,FALSE,"MAINT_2000";#N/A,#N/A,FALSE,"MAINT_2001";#N/A,#N/A,FALSE,"MAINT_2002"}</definedName>
    <definedName name="newname" hidden="1">{#N/A,#N/A,FALSE,"CAP 1998";#N/A,#N/A,FALSE,"CAP 1999";#N/A,#N/A,FALSE,"CAP 2000";#N/A,#N/A,FALSE,"CAP_2001";#N/A,#N/A,FALSE,"CAP_2002";#N/A,#N/A,FALSE,"MAINT_1998";#N/A,#N/A,FALSE,"MAINT_1999";#N/A,#N/A,FALSE,"MAINT_2000";#N/A,#N/A,FALSE,"MAINT_2001";#N/A,#N/A,FALSE,"MAINT_2002"}</definedName>
    <definedName name="nnnn" localSheetId="17" hidden="1">{#N/A,#N/A,FALSE,"T COST";#N/A,#N/A,FALSE,"COST_FH"}</definedName>
    <definedName name="nnnn" hidden="1">{#N/A,#N/A,FALSE,"T COST";#N/A,#N/A,FALSE,"COST_FH"}</definedName>
    <definedName name="ok" localSheetId="17" hidden="1">{#N/A,#N/A,FALSE,"Aging Summary";#N/A,#N/A,FALSE,"Ratio Analysis";#N/A,#N/A,FALSE,"Test 120 Day Accts";#N/A,#N/A,FALSE,"Tickmarks"}</definedName>
    <definedName name="ok" hidden="1">{#N/A,#N/A,FALSE,"Aging Summary";#N/A,#N/A,FALSE,"Ratio Analysis";#N/A,#N/A,FALSE,"Test 120 Day Accts";#N/A,#N/A,FALSE,"Tickmarks"}</definedName>
    <definedName name="oldname" localSheetId="17" hidden="1">{#N/A,#N/A,FALSE,"CAP 1998";#N/A,#N/A,FALSE,"CAP 1999";#N/A,#N/A,FALSE,"CAP 2000";#N/A,#N/A,FALSE,"CAP_2001";#N/A,#N/A,FALSE,"CAP_2002";#N/A,#N/A,FALSE,"MAINT_1998";#N/A,#N/A,FALSE,"MAINT_1999";#N/A,#N/A,FALSE,"MAINT_2000";#N/A,#N/A,FALSE,"MAINT_2001";#N/A,#N/A,FALSE,"MAINT_2002"}</definedName>
    <definedName name="oldname" hidden="1">{#N/A,#N/A,FALSE,"CAP 1998";#N/A,#N/A,FALSE,"CAP 1999";#N/A,#N/A,FALSE,"CAP 2000";#N/A,#N/A,FALSE,"CAP_2001";#N/A,#N/A,FALSE,"CAP_2002";#N/A,#N/A,FALSE,"MAINT_1998";#N/A,#N/A,FALSE,"MAINT_1999";#N/A,#N/A,FALSE,"MAINT_2000";#N/A,#N/A,FALSE,"MAINT_2001";#N/A,#N/A,FALSE,"MAINT_2002"}</definedName>
    <definedName name="olg"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olg" hidden="1">{#N/A,#N/A,FALSE,"Results";#N/A,#N/A,FALSE,"Input Data";#N/A,#N/A,FALSE,"Generation Calculation";#N/A,#N/A,FALSE,"Unit Heat Rate Calculation";#N/A,#N/A,FALSE,"BEFF.XLS";#N/A,#N/A,FALSE,"TURBEFF.XLS";#N/A,#N/A,FALSE,"Final FWH Extraction Flow";#N/A,#N/A,FALSE,"Condenser Performance";#N/A,#N/A,FALSE,"Stage Pressure Correction"}</definedName>
    <definedName name="opiu" localSheetId="17" hidden="1">{2;#N/A;"R13C16:R17C16";#N/A;"R13C14:R17C15";FALSE;FALSE;FALSE;95;#N/A;#N/A;"R13C19";#N/A;FALSE;FALSE;FALSE;FALSE;#N/A;"";#N/A;FALSE;"";"";#N/A;#N/A;#N/A}</definedName>
    <definedName name="opiu" hidden="1">{2;#N/A;"R13C16:R17C16";#N/A;"R13C14:R17C15";FALSE;FALSE;FALSE;95;#N/A;#N/A;"R13C19";#N/A;FALSE;FALSE;FALSE;FALSE;#N/A;"";#N/A;FALSE;"";"";#N/A;#N/A;#N/A}</definedName>
    <definedName name="P" localSheetId="17" hidden="1">{#N/A,#N/A,FALSE,"Proforma Five Yr";#N/A,#N/A,FALSE,"Capital Input";#N/A,#N/A,FALSE,"Calculations";#N/A,#N/A,FALSE,"Transaction Summary-DTW"}</definedName>
    <definedName name="P" hidden="1">{#N/A,#N/A,FALSE,"Proforma Five Yr";#N/A,#N/A,FALSE,"Capital Input";#N/A,#N/A,FALSE,"Calculations";#N/A,#N/A,FALSE,"Transaction Summary-DTW"}</definedName>
    <definedName name="PCap" localSheetId="17" hidden="1">#REF!</definedName>
    <definedName name="PCap" hidden="1">#REF!</definedName>
    <definedName name="pig_dig5" localSheetId="17" hidden="1">{#N/A,#N/A,FALSE,"T COST";#N/A,#N/A,FALSE,"COST_FH"}</definedName>
    <definedName name="pig_dig5" hidden="1">{#N/A,#N/A,FALSE,"T COST";#N/A,#N/A,FALSE,"COST_FH"}</definedName>
    <definedName name="pig_dog" localSheetId="17"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17" hidden="1">{"EXCELHLP.HLP!1802";5;10;5;10;13;13;13;8;5;5;10;14;13;13;13;13;5;10;14;13;5;10;1;2;24}</definedName>
    <definedName name="pig_dog\" hidden="1">{"EXCELHLP.HLP!1802";5;10;5;10;13;13;13;8;5;5;10;14;13;13;13;13;5;10;14;13;5;10;1;2;24}</definedName>
    <definedName name="pig_dog2"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17" hidden="1">{#N/A,#N/A,FALSE,"SUMMARY";#N/A,#N/A,FALSE,"INPUTDATA";#N/A,#N/A,FALSE,"Condenser Performance"}</definedName>
    <definedName name="pig_dog4" hidden="1">{#N/A,#N/A,FALSE,"SUMMARY";#N/A,#N/A,FALSE,"INPUTDATA";#N/A,#N/A,FALSE,"Condenser Performance"}</definedName>
    <definedName name="pig_dog6" localSheetId="17"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17" hidden="1">{#N/A,#N/A,FALSE,"INPUTDATA";#N/A,#N/A,FALSE,"SUMMARY"}</definedName>
    <definedName name="pig_dog7" hidden="1">{#N/A,#N/A,FALSE,"INPUTDATA";#N/A,#N/A,FALSE,"SUMMARY"}</definedName>
    <definedName name="pig_dog8" localSheetId="17"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ka" localSheetId="17" hidden="1">{#N/A,#N/A,FALSE,"INPUTDATA";#N/A,#N/A,FALSE,"SUMMARY";#N/A,#N/A,FALSE,"CTAREP";#N/A,#N/A,FALSE,"CTBREP";#N/A,#N/A,FALSE,"PMG4ST86";#N/A,#N/A,FALSE,"TURBEFF";#N/A,#N/A,FALSE,"Condenser Performance"}</definedName>
    <definedName name="pka" hidden="1">{#N/A,#N/A,FALSE,"INPUTDATA";#N/A,#N/A,FALSE,"SUMMARY";#N/A,#N/A,FALSE,"CTAREP";#N/A,#N/A,FALSE,"CTBREP";#N/A,#N/A,FALSE,"PMG4ST86";#N/A,#N/A,FALSE,"TURBEFF";#N/A,#N/A,FALSE,"Condenser Performance"}</definedName>
    <definedName name="pms" localSheetId="17" hidden="1">{"detail305",#N/A,FALSE,"BI-305"}</definedName>
    <definedName name="pms" hidden="1">{"detail305",#N/A,FALSE,"BI-305"}</definedName>
    <definedName name="pnc" localSheetId="17" hidden="1">{#N/A,#N/A,FALSE,"T COST";#N/A,#N/A,FALSE,"COST_FH"}</definedName>
    <definedName name="pnc" hidden="1">{#N/A,#N/A,FALSE,"T COST";#N/A,#N/A,FALSE,"COST_FH"}</definedName>
    <definedName name="poiuy" localSheetId="17" hidden="1">{#N/A,#N/A,FALSE,"Aging Summary";#N/A,#N/A,FALSE,"Ratio Analysis";#N/A,#N/A,FALSE,"Test 120 Day Accts";#N/A,#N/A,FALSE,"Tickmarks"}</definedName>
    <definedName name="poiuy" hidden="1">{#N/A,#N/A,FALSE,"Aging Summary";#N/A,#N/A,FALSE,"Ratio Analysis";#N/A,#N/A,FALSE,"Test 120 Day Accts";#N/A,#N/A,FALSE,"Tickmarks"}</definedName>
    <definedName name="prb" localSheetId="17" hidden="1">{"summary",#N/A,FALSE,"PCR DIRECTORY"}</definedName>
    <definedName name="prb" hidden="1">{"summary",#N/A,FALSE,"PCR DIRECTORY"}</definedName>
    <definedName name="_xlnm.Print_Area" localSheetId="3">'2 - Cost Support '!$A$1:$G$174</definedName>
    <definedName name="_xlnm.Print_Area" localSheetId="17">'3 - Cost Support (Workpaper)'!$A$1:$F$26</definedName>
    <definedName name="_xlnm.Print_Area" localSheetId="7">'5 - True-Up'!$A$1:$J$45</definedName>
    <definedName name="_xlnm.Print_Area" localSheetId="10">'6c- ADIT BOY'!$A$1:$H$84</definedName>
    <definedName name="_xlnm.Print_Area" localSheetId="11">'6d- ADIT EOY'!$A$1:$H$86</definedName>
    <definedName name="_xlnm.Print_Area" localSheetId="13">'7- Depreciation Rates'!$A$1:$D$50</definedName>
    <definedName name="_xlnm.Print_Area" localSheetId="1">'Appendix A'!$A$1:$O$309</definedName>
    <definedName name="qqqqqqq" localSheetId="17" hidden="1">{#N/A,#N/A,FALSE,"Sum6 (1)"}</definedName>
    <definedName name="qqqqqqq" hidden="1">{#N/A,#N/A,FALSE,"Sum6 (1)"}</definedName>
    <definedName name="rename" localSheetId="17" hidden="1">{#N/A,#N/A,FALSE,"Aging Summary";#N/A,#N/A,FALSE,"Ratio Analysis";#N/A,#N/A,FALSE,"Test 120 Day Accts";#N/A,#N/A,FALSE,"Tickmarks"}</definedName>
    <definedName name="rename" hidden="1">{#N/A,#N/A,FALSE,"Aging Summary";#N/A,#N/A,FALSE,"Ratio Analysis";#N/A,#N/A,FALSE,"Test 120 Day Accts";#N/A,#N/A,FALSE,"Tickmarks"}</definedName>
    <definedName name="rrr" localSheetId="17" hidden="1">{#N/A,#N/A,FALSE,"INPUTDATA";#N/A,#N/A,FALSE,"SUMMARY"}</definedName>
    <definedName name="rrr" hidden="1">{#N/A,#N/A,FALSE,"INPUTDATA";#N/A,#N/A,FALSE,"SUMMARY"}</definedName>
    <definedName name="rrrr" localSheetId="17" hidden="1">{#N/A,#N/A,FALSE,"O&amp;M by processes";#N/A,#N/A,FALSE,"Elec Act vs Bud";#N/A,#N/A,FALSE,"G&amp;A";#N/A,#N/A,FALSE,"BGS";#N/A,#N/A,FALSE,"Res Cost"}</definedName>
    <definedName name="rrrr" localSheetId="7" hidden="1">{#N/A,#N/A,FALSE,"O&amp;M by processes";#N/A,#N/A,FALSE,"Elec Act vs Bud";#N/A,#N/A,FALSE,"G&amp;A";#N/A,#N/A,FALSE,"BGS";#N/A,#N/A,FALSE,"Res Cost"}</definedName>
    <definedName name="rrrr" hidden="1">{#N/A,#N/A,FALSE,"O&amp;M by processes";#N/A,#N/A,FALSE,"Elec Act vs Bud";#N/A,#N/A,FALSE,"G&amp;A";#N/A,#N/A,FALSE,"BGS";#N/A,#N/A,FALSE,"Res Cost"}</definedName>
    <definedName name="SAPBEXdnldView" hidden="1">"4NX8T6ML5DBP7B1A19FB30XSU"</definedName>
    <definedName name="SAPBEXhrIndnt" hidden="1">2</definedName>
    <definedName name="SAPBEXrevision" hidden="1">2</definedName>
    <definedName name="SAPBEXsysID" hidden="1">"GP1"</definedName>
    <definedName name="SAPBEXwbID" hidden="1">"0QPV4RF636ZQNL5RK8PWSJVGT"</definedName>
    <definedName name="SAPsysID" hidden="1">"708C5W7SBKP804JT78WJ0JNKI"</definedName>
    <definedName name="SAPwbID" hidden="1">"ARS"</definedName>
    <definedName name="sencount" hidden="1">1</definedName>
    <definedName name="shiva" localSheetId="17" hidden="1">{#N/A,#N/A,FALSE,"O&amp;M by processes";#N/A,#N/A,FALSE,"Elec Act vs Bud";#N/A,#N/A,FALSE,"G&amp;A";#N/A,#N/A,FALSE,"BGS";#N/A,#N/A,FALSE,"Res Cost"}</definedName>
    <definedName name="shiva" localSheetId="7" hidden="1">{#N/A,#N/A,FALSE,"O&amp;M by processes";#N/A,#N/A,FALSE,"Elec Act vs Bud";#N/A,#N/A,FALSE,"G&amp;A";#N/A,#N/A,FALSE,"BGS";#N/A,#N/A,FALSE,"Res Cost"}</definedName>
    <definedName name="shiva" hidden="1">{#N/A,#N/A,FALSE,"O&amp;M by processes";#N/A,#N/A,FALSE,"Elec Act vs Bud";#N/A,#N/A,FALSE,"G&amp;A";#N/A,#N/A,FALSE,"BGS";#N/A,#N/A,FALSE,"Res Cost"}</definedName>
    <definedName name="Sites" localSheetId="17" hidden="1">{#N/A,#N/A,TRUE,"TOTAL DISTRIBUTION";#N/A,#N/A,TRUE,"SOUTH";#N/A,#N/A,TRUE,"NORTHEAST";#N/A,#N/A,TRUE,"WEST"}</definedName>
    <definedName name="Sites" hidden="1">{#N/A,#N/A,TRUE,"TOTAL DISTRIBUTION";#N/A,#N/A,TRUE,"SOUTH";#N/A,#N/A,TRUE,"NORTHEAST";#N/A,#N/A,TRUE,"WEST"}</definedName>
    <definedName name="Sitesdate" localSheetId="17" hidden="1">{#N/A,#N/A,TRUE,"TOTAL DSBN";#N/A,#N/A,TRUE,"WEST";#N/A,#N/A,TRUE,"SOUTH";#N/A,#N/A,TRUE,"NORTHEAST"}</definedName>
    <definedName name="Sitesdate" hidden="1">{#N/A,#N/A,TRUE,"TOTAL DSBN";#N/A,#N/A,TRUE,"WEST";#N/A,#N/A,TRUE,"SOUTH";#N/A,#N/A,TRUE,"NORTHEAST"}</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1</definedName>
    <definedName name="solver_nwt" hidden="1">1</definedName>
    <definedName name="solver_pre" hidden="1">0.000001</definedName>
    <definedName name="solver_rel1" hidden="1">2</definedName>
    <definedName name="solver_rhs1" hidden="1">17</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ss"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sss"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statsrevised" localSheetId="17" hidden="1">{#N/A,#N/A,FALSE,"O&amp;M by processes";#N/A,#N/A,FALSE,"Elec Act vs Bud";#N/A,#N/A,FALSE,"G&amp;A";#N/A,#N/A,FALSE,"BGS";#N/A,#N/A,FALSE,"Res Cost"}</definedName>
    <definedName name="statsrevised" localSheetId="7" hidden="1">{#N/A,#N/A,FALSE,"O&amp;M by processes";#N/A,#N/A,FALSE,"Elec Act vs Bud";#N/A,#N/A,FALSE,"G&amp;A";#N/A,#N/A,FALSE,"BGS";#N/A,#N/A,FALSE,"Res Cost"}</definedName>
    <definedName name="statsrevised" hidden="1">{#N/A,#N/A,FALSE,"O&amp;M by processes";#N/A,#N/A,FALSE,"Elec Act vs Bud";#N/A,#N/A,FALSE,"G&amp;A";#N/A,#N/A,FALSE,"BGS";#N/A,#N/A,FALSE,"Res Cost"}</definedName>
    <definedName name="Sub" localSheetId="17" hidden="1">{#N/A,#N/A,TRUE,"Task Status";#N/A,#N/A,TRUE,"Document Status";#N/A,#N/A,TRUE,"Percent Complete";#N/A,#N/A,TRUE,"Manhour Sum"}</definedName>
    <definedName name="Sub" hidden="1">{#N/A,#N/A,TRUE,"Task Status";#N/A,#N/A,TRUE,"Document Status";#N/A,#N/A,TRUE,"Percent Complete";#N/A,#N/A,TRUE,"Manhour Sum"}</definedName>
    <definedName name="support" localSheetId="17" hidden="1">{#N/A,#N/A,FALSE,"O&amp;M by processes";#N/A,#N/A,FALSE,"Elec Act vs Bud";#N/A,#N/A,FALSE,"G&amp;A";#N/A,#N/A,FALSE,"BGS";#N/A,#N/A,FALSE,"Res Cost"}</definedName>
    <definedName name="support" localSheetId="7"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7" hidden="1">{#N/A,#N/A,FALSE,"O&amp;M by processes";#N/A,#N/A,FALSE,"Elec Act vs Bud";#N/A,#N/A,FALSE,"G&amp;A";#N/A,#N/A,FALSE,"BGS";#N/A,#N/A,FALSE,"Res Cost"}</definedName>
    <definedName name="supporti" localSheetId="7" hidden="1">{#N/A,#N/A,FALSE,"O&amp;M by processes";#N/A,#N/A,FALSE,"Elec Act vs Bud";#N/A,#N/A,FALSE,"G&amp;A";#N/A,#N/A,FALSE,"BGS";#N/A,#N/A,FALSE,"Res Cost"}</definedName>
    <definedName name="supporti" hidden="1">{#N/A,#N/A,FALSE,"O&amp;M by processes";#N/A,#N/A,FALSE,"Elec Act vs Bud";#N/A,#N/A,FALSE,"G&amp;A";#N/A,#N/A,FALSE,"BGS";#N/A,#N/A,FALSE,"Res Cost"}</definedName>
    <definedName name="teast" localSheetId="17" hidden="1">{#N/A,#N/A,TRUE,"TOTAL DSBN";#N/A,#N/A,TRUE,"WEST";#N/A,#N/A,TRUE,"SOUTH";#N/A,#N/A,TRUE,"NORTHEAST"}</definedName>
    <definedName name="teast" hidden="1">{#N/A,#N/A,TRUE,"TOTAL DSBN";#N/A,#N/A,TRUE,"WEST";#N/A,#N/A,TRUE,"SOUTH";#N/A,#N/A,TRUE,"NORTHEAST"}</definedName>
    <definedName name="temp" localSheetId="17" hidden="1">{#N/A,#N/A,TRUE,"Task Status";#N/A,#N/A,TRUE,"Document Status";#N/A,#N/A,TRUE,"Percent Complete";#N/A,#N/A,TRUE,"Manhour Sum"}</definedName>
    <definedName name="temp" hidden="1">{#N/A,#N/A,TRUE,"Task Status";#N/A,#N/A,TRUE,"Document Status";#N/A,#N/A,TRUE,"Percent Complete";#N/A,#N/A,TRUE,"Manhour Sum"}</definedName>
    <definedName name="temp1" localSheetId="17" hidden="1">{#N/A,#N/A,TRUE,"Task Status";#N/A,#N/A,TRUE,"Document Status";#N/A,#N/A,TRUE,"Percent Complete";#N/A,#N/A,TRUE,"Manhour Sum"}</definedName>
    <definedName name="temp1" hidden="1">{#N/A,#N/A,TRUE,"Task Status";#N/A,#N/A,TRUE,"Document Status";#N/A,#N/A,TRUE,"Percent Complete";#N/A,#N/A,TRUE,"Manhour Sum"}</definedName>
    <definedName name="temp2" localSheetId="17" hidden="1">{#N/A,#N/A,TRUE,"Task Status";#N/A,#N/A,TRUE,"Document Status";#N/A,#N/A,TRUE,"Percent Complete";#N/A,#N/A,TRUE,"Manhour Sum"}</definedName>
    <definedName name="temp2" hidden="1">{#N/A,#N/A,TRUE,"Task Status";#N/A,#N/A,TRUE,"Document Status";#N/A,#N/A,TRUE,"Percent Complete";#N/A,#N/A,TRUE,"Manhour Sum"}</definedName>
    <definedName name="test" localSheetId="17" hidden="1">{#N/A,#N/A,TRUE,"Facility-Input";#N/A,#N/A,TRUE,"Graphs";#N/A,#N/A,TRUE,"TOTAL"}</definedName>
    <definedName name="test" hidden="1">{#N/A,#N/A,TRUE,"Facility-Input";#N/A,#N/A,TRUE,"Graphs";#N/A,#N/A,TRUE,"TOTAL"}</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ing" localSheetId="17" hidden="1">{"detail305",#N/A,FALSE,"BI-305"}</definedName>
    <definedName name="testing" hidden="1">{"detail305",#N/A,FALSE,"BI-305"}</definedName>
    <definedName name="TextRefCopyRangeCount" hidden="1">99</definedName>
    <definedName name="Time" hidden="1">"b1"</definedName>
    <definedName name="toma" localSheetId="17" hidden="1">{#N/A,#N/A,FALSE,"O&amp;M by processes";#N/A,#N/A,FALSE,"Elec Act vs Bud";#N/A,#N/A,FALSE,"G&amp;A";#N/A,#N/A,FALSE,"BGS";#N/A,#N/A,FALSE,"Res Cost"}</definedName>
    <definedName name="toma" localSheetId="7"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7" hidden="1">{#N/A,#N/A,FALSE,"O&amp;M by processes";#N/A,#N/A,FALSE,"Elec Act vs Bud";#N/A,#N/A,FALSE,"G&amp;A";#N/A,#N/A,FALSE,"BGS";#N/A,#N/A,FALSE,"Res Cost"}</definedName>
    <definedName name="tomb" localSheetId="7"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7" hidden="1">{#N/A,#N/A,FALSE,"O&amp;M by processes";#N/A,#N/A,FALSE,"Elec Act vs Bud";#N/A,#N/A,FALSE,"G&amp;A";#N/A,#N/A,FALSE,"BGS";#N/A,#N/A,FALSE,"Res Cost"}</definedName>
    <definedName name="tomc" localSheetId="7"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7" hidden="1">{#N/A,#N/A,FALSE,"O&amp;M by processes";#N/A,#N/A,FALSE,"Elec Act vs Bud";#N/A,#N/A,FALSE,"G&amp;A";#N/A,#N/A,FALSE,"BGS";#N/A,#N/A,FALSE,"Res Cost"}</definedName>
    <definedName name="tomd" localSheetId="7"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7" hidden="1">{#N/A,#N/A,FALSE,"O&amp;M by processes";#N/A,#N/A,FALSE,"Elec Act vs Bud";#N/A,#N/A,FALSE,"G&amp;A";#N/A,#N/A,FALSE,"BGS";#N/A,#N/A,FALSE,"Res Cost"}</definedName>
    <definedName name="tomx" localSheetId="7"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7" hidden="1">{#N/A,#N/A,FALSE,"O&amp;M by processes";#N/A,#N/A,FALSE,"Elec Act vs Bud";#N/A,#N/A,FALSE,"G&amp;A";#N/A,#N/A,FALSE,"BGS";#N/A,#N/A,FALSE,"Res Cost"}</definedName>
    <definedName name="tomy" localSheetId="7"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7" hidden="1">{#N/A,#N/A,FALSE,"O&amp;M by processes";#N/A,#N/A,FALSE,"Elec Act vs Bud";#N/A,#N/A,FALSE,"G&amp;A";#N/A,#N/A,FALSE,"BGS";#N/A,#N/A,FALSE,"Res Cost"}</definedName>
    <definedName name="tomz" localSheetId="7" hidden="1">{#N/A,#N/A,FALSE,"O&amp;M by processes";#N/A,#N/A,FALSE,"Elec Act vs Bud";#N/A,#N/A,FALSE,"G&amp;A";#N/A,#N/A,FALSE,"BGS";#N/A,#N/A,FALSE,"Res Cost"}</definedName>
    <definedName name="tomz" hidden="1">{#N/A,#N/A,FALSE,"O&amp;M by processes";#N/A,#N/A,FALSE,"Elec Act vs Bud";#N/A,#N/A,FALSE,"G&amp;A";#N/A,#N/A,FALSE,"BGS";#N/A,#N/A,FALSE,"Res Cost"}</definedName>
    <definedName name="trd" hidden="1">"482RCYR3X4CO6WX6MKKSR9X4J"</definedName>
    <definedName name="ttt" localSheetId="17" hidden="1">{#N/A,#N/A,FALSE,"INPUTDATA";#N/A,#N/A,FALSE,"SUMMARY";#N/A,#N/A,FALSE,"CTAREP";#N/A,#N/A,FALSE,"CTBREP";#N/A,#N/A,FALSE,"PMG4ST86";#N/A,#N/A,FALSE,"TURBEFF";#N/A,#N/A,FALSE,"Condenser Performance"}</definedName>
    <definedName name="ttt" hidden="1">{#N/A,#N/A,FALSE,"INPUTDATA";#N/A,#N/A,FALSE,"SUMMARY";#N/A,#N/A,FALSE,"CTAREP";#N/A,#N/A,FALSE,"CTBREP";#N/A,#N/A,FALSE,"PMG4ST86";#N/A,#N/A,FALSE,"TURBEFF";#N/A,#N/A,FALSE,"Condenser Performance"}</definedName>
    <definedName name="Typist" hidden="1">"b1"</definedName>
    <definedName name="uod" localSheetId="17" hidden="1">{"detail305",#N/A,FALSE,"BI-305"}</definedName>
    <definedName name="uod" hidden="1">{"detail305",#N/A,FALSE,"BI-305"}</definedName>
    <definedName name="v" localSheetId="17" hidden="1">{"Complete Budget",#N/A,FALSE,"Title";"Complete budget",#N/A,FALSE,"Accrual Summary";"Complete budget",#N/A,FALSE,"Accrual-Detail";"Complete budget",#N/A,FALSE,"Accrual-Captions";"Complete budget",#N/A,FALSE,"Accrual-GL Level";"Complete budget",#N/A,FALSE,"Cash Summary";"Complete budget",#N/A,FALSE,"Cash-Detail";"Complete budget",#N/A,FALSE,"Cash-Captions";"Complete budget",#N/A,FALSE,"Cash-GL Level";"Complete budget",#N/A,FALSE,"Production";"Complete budget",#N/A,FALSE,"5year support";"Complete budget",#N/A,FALSE,"Support";"Complete budget",#N/A,FALSE,"AvoidedCost";"Complete budget",#N/A,FALSE,"PowerPrices";"Complete budget",#N/A,FALSE,"GasPrices";"Complete budget",#N/A,FALSE,"Assumptions&amp;Notes";"Complete Budget",#N/A,FALSE,"Debt Covenants";"Complete Budget",#N/A,FALSE,"Accrual Analysis"}</definedName>
    <definedName name="v" hidden="1">{"Complete Budget",#N/A,FALSE,"Title";"Complete budget",#N/A,FALSE,"Accrual Summary";"Complete budget",#N/A,FALSE,"Accrual-Detail";"Complete budget",#N/A,FALSE,"Accrual-Captions";"Complete budget",#N/A,FALSE,"Accrual-GL Level";"Complete budget",#N/A,FALSE,"Cash Summary";"Complete budget",#N/A,FALSE,"Cash-Detail";"Complete budget",#N/A,FALSE,"Cash-Captions";"Complete budget",#N/A,FALSE,"Cash-GL Level";"Complete budget",#N/A,FALSE,"Production";"Complete budget",#N/A,FALSE,"5year support";"Complete budget",#N/A,FALSE,"Support";"Complete budget",#N/A,FALSE,"AvoidedCost";"Complete budget",#N/A,FALSE,"PowerPrices";"Complete budget",#N/A,FALSE,"GasPrices";"Complete budget",#N/A,FALSE,"Assumptions&amp;Notes";"Complete Budget",#N/A,FALSE,"Debt Covenants";"Complete Budget",#N/A,FALSE,"Accrual Analysis"}</definedName>
    <definedName name="Value" localSheetId="17" hidden="1">{"assumptions",#N/A,FALSE,"Scenario 1";"valuation",#N/A,FALSE,"Scenario 1"}</definedName>
    <definedName name="Value" hidden="1">{"assumptions",#N/A,FALSE,"Scenario 1";"valuation",#N/A,FALSE,"Scenario 1"}</definedName>
    <definedName name="value1" localSheetId="17" hidden="1">{#N/A,#N/A,FALSE,"Cashflow Analysis";#N/A,#N/A,FALSE,"Sensitivity Analysis";#N/A,#N/A,FALSE,"PV";#N/A,#N/A,FALSE,"Pro Forma"}</definedName>
    <definedName name="value1" hidden="1">{#N/A,#N/A,FALSE,"Cashflow Analysis";#N/A,#N/A,FALSE,"Sensitivity Analysis";#N/A,#N/A,FALSE,"PV";#N/A,#N/A,FALSE,"Pro Forma"}</definedName>
    <definedName name="Version" hidden="1">"a1"</definedName>
    <definedName name="vgtl" localSheetId="17" hidden="1">{#N/A,#N/A,FALSE,"INPUTDATA";#N/A,#N/A,FALSE,"SUMMARY"}</definedName>
    <definedName name="vgtl" hidden="1">{#N/A,#N/A,FALSE,"INPUTDATA";#N/A,#N/A,FALSE,"SUMMARY"}</definedName>
    <definedName name="vvv" localSheetId="17" hidden="1">{"EXCELHLP.HLP!1802";5;10;5;10;13;13;13;8;5;5;10;14;13;13;13;13;5;10;14;13;5;10;1;2;24}</definedName>
    <definedName name="vvv" hidden="1">{"EXCELHLP.HLP!1802";5;10;5;10;13;13;13;8;5;5;10;14;13;13;13;13;5;10;14;13;5;10;1;2;24}</definedName>
    <definedName name="WFC" hidden="1">#REF!</definedName>
    <definedName name="wfe"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fe"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h" localSheetId="17" hidden="1">{#N/A,#N/A,FALSE,"O&amp;M by processes";#N/A,#N/A,FALSE,"Elec Act vs Bud";#N/A,#N/A,FALSE,"G&amp;A";#N/A,#N/A,FALSE,"BGS";#N/A,#N/A,FALSE,"Res Cost"}</definedName>
    <definedName name="wh" localSheetId="7"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7" hidden="1">{#N/A,#N/A,FALSE,"O&amp;M by processes";#N/A,#N/A,FALSE,"Elec Act vs Bud";#N/A,#N/A,FALSE,"G&amp;A";#N/A,#N/A,FALSE,"BGS";#N/A,#N/A,FALSE,"Res Cost"}</definedName>
    <definedName name="what" localSheetId="7"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7" hidden="1">{#N/A,#N/A,FALSE,"O&amp;M by processes";#N/A,#N/A,FALSE,"Elec Act vs Bud";#N/A,#N/A,FALSE,"G&amp;A";#N/A,#N/A,FALSE,"BGS";#N/A,#N/A,FALSE,"Res Cost"}</definedName>
    <definedName name="Whatwhat" localSheetId="7" hidden="1">{#N/A,#N/A,FALSE,"O&amp;M by processes";#N/A,#N/A,FALSE,"Elec Act vs Bud";#N/A,#N/A,FALSE,"G&amp;A";#N/A,#N/A,FALSE,"BGS";#N/A,#N/A,FALSE,"Res Cost"}</definedName>
    <definedName name="Whatwhat" hidden="1">{#N/A,#N/A,FALSE,"O&amp;M by processes";#N/A,#N/A,FALSE,"Elec Act vs Bud";#N/A,#N/A,FALSE,"G&amp;A";#N/A,#N/A,FALSE,"BGS";#N/A,#N/A,FALSE,"Res Cost"}</definedName>
    <definedName name="whnos" localSheetId="17" hidden="1">{#N/A,#N/A,TRUE,"TOTAL DSBN";#N/A,#N/A,TRUE,"WEST";#N/A,#N/A,TRUE,"SOUTH";#N/A,#N/A,TRUE,"NORTHEAST"}</definedName>
    <definedName name="whnos" hidden="1">{#N/A,#N/A,TRUE,"TOTAL DSBN";#N/A,#N/A,TRUE,"WEST";#N/A,#N/A,TRUE,"SOUTH";#N/A,#N/A,TRUE,"NORTHEAST"}</definedName>
    <definedName name="who" localSheetId="17" hidden="1">{#N/A,#N/A,FALSE,"O&amp;M by processes";#N/A,#N/A,FALSE,"Elec Act vs Bud";#N/A,#N/A,FALSE,"G&amp;A";#N/A,#N/A,FALSE,"BGS";#N/A,#N/A,FALSE,"Res Cost"}</definedName>
    <definedName name="who" localSheetId="7"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7" hidden="1">{#N/A,#N/A,FALSE,"O&amp;M by processes";#N/A,#N/A,FALSE,"Elec Act vs Bud";#N/A,#N/A,FALSE,"G&amp;A";#N/A,#N/A,FALSE,"BGS";#N/A,#N/A,FALSE,"Res Cost"}</definedName>
    <definedName name="whowho" localSheetId="7"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7" hidden="1">{#N/A,#N/A,FALSE,"O&amp;M by processes";#N/A,#N/A,FALSE,"Elec Act vs Bud";#N/A,#N/A,FALSE,"G&amp;A";#N/A,#N/A,FALSE,"BGS";#N/A,#N/A,FALSE,"Res Cost"}</definedName>
    <definedName name="whwh" localSheetId="7"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7" hidden="1">{#N/A,#N/A,FALSE,"O&amp;M by processes";#N/A,#N/A,FALSE,"Elec Act vs Bud";#N/A,#N/A,FALSE,"G&amp;A";#N/A,#N/A,FALSE,"BGS";#N/A,#N/A,FALSE,"Res Cost"}</definedName>
    <definedName name="why" localSheetId="7" hidden="1">{#N/A,#N/A,FALSE,"O&amp;M by processes";#N/A,#N/A,FALSE,"Elec Act vs Bud";#N/A,#N/A,FALSE,"G&amp;A";#N/A,#N/A,FALSE,"BGS";#N/A,#N/A,FALSE,"Res Cost"}</definedName>
    <definedName name="why" hidden="1">{#N/A,#N/A,FALSE,"O&amp;M by processes";#N/A,#N/A,FALSE,"Elec Act vs Bud";#N/A,#N/A,FALSE,"G&amp;A";#N/A,#N/A,FALSE,"BGS";#N/A,#N/A,FALSE,"Res Cost"}</definedName>
    <definedName name="why?" localSheetId="17" hidden="1">{#N/A,#N/A,TRUE,"TOTAL DSBN";#N/A,#N/A,TRUE,"WEST";#N/A,#N/A,TRUE,"SOUTH";#N/A,#N/A,TRUE,"NORTHEAST"}</definedName>
    <definedName name="why?" hidden="1">{#N/A,#N/A,TRUE,"TOTAL DSBN";#N/A,#N/A,TRUE,"WEST";#N/A,#N/A,TRUE,"SOUTH";#N/A,#N/A,TRUE,"NORTHEAST"}</definedName>
    <definedName name="wpk" localSheetId="17" hidden="1">{#N/A,#N/A,FALSE,"INPUTDATA";#N/A,#N/A,FALSE,"SUMMARY"}</definedName>
    <definedName name="wpk" hidden="1">{#N/A,#N/A,FALSE,"INPUTDATA";#N/A,#N/A,FALSE,"SUMMARY"}</definedName>
    <definedName name="wrn" localSheetId="17" hidden="1">{#N/A,#N/A,FALSE,"O&amp;M by processes";#N/A,#N/A,FALSE,"Elec Act vs Bud";#N/A,#N/A,FALSE,"G&amp;A";#N/A,#N/A,FALSE,"BGS";#N/A,#N/A,FALSE,"Res Cost"}</definedName>
    <definedName name="wrn" localSheetId="7" hidden="1">{#N/A,#N/A,FALSE,"O&amp;M by processes";#N/A,#N/A,FALSE,"Elec Act vs Bud";#N/A,#N/A,FALSE,"G&amp;A";#N/A,#N/A,FALSE,"BGS";#N/A,#N/A,FALSE,"Res Cost"}</definedName>
    <definedName name="wrn" hidden="1">{#N/A,#N/A,FALSE,"O&amp;M by processes";#N/A,#N/A,FALSE,"Elec Act vs Bud";#N/A,#N/A,FALSE,"G&amp;A";#N/A,#N/A,FALSE,"BGS";#N/A,#N/A,FALSE,"Res Cost"}</definedName>
    <definedName name="wrn.1999._.Cash._.Report." localSheetId="17" hidden="1">{"1999 Cash Budget",#N/A,FALSE,"99 Cash";"1999 Cash Budget YTD",#N/A,FALSE,"99 Cash";"1999 Cash Actual/Forcast",#N/A,FALSE,"99 Cash";"1999 Cash Actual/Forcast YTD",#N/A,FALSE,"99 Cash"}</definedName>
    <definedName name="wrn.1999._.Cash._.Report." hidden="1">{"1999 Cash Budget",#N/A,FALSE,"99 Cash";"1999 Cash Budget YTD",#N/A,FALSE,"99 Cash";"1999 Cash Actual/Forcast",#N/A,FALSE,"99 Cash";"1999 Cash Actual/Forcast YTD",#N/A,FALSE,"99 Cash"}</definedName>
    <definedName name="wrn.3cases." localSheetId="17" hidden="1">{#N/A,"Base",FALSE,"Dividend";#N/A,"Conservative",FALSE,"Dividend";#N/A,"Downside",FALSE,"Dividend"}</definedName>
    <definedName name="wrn.3cases." hidden="1">{#N/A,"Base",FALSE,"Dividend";#N/A,"Conservative",FALSE,"Dividend";#N/A,"Downside",FALSE,"Dividend"}</definedName>
    <definedName name="wrn.722." localSheetId="17" hidden="1">{#N/A,#N/A,FALSE,"CURRENT"}</definedName>
    <definedName name="wrn.722." localSheetId="7" hidden="1">{#N/A,#N/A,FALSE,"CURRENT"}</definedName>
    <definedName name="wrn.722." hidden="1">{#N/A,#N/A,FALSE,"CURRENT"}</definedName>
    <definedName name="wrn.95cap." localSheetId="17" hidden="1">{#N/A,#N/A,FALSE,"95CAPGRY"}</definedName>
    <definedName name="wrn.95cap." hidden="1">{#N/A,#N/A,FALSE,"95CAPGRY"}</definedName>
    <definedName name="wrn.97maint.xls." localSheetId="17" hidden="1">{#N/A,#N/A,TRUE,"TOTAL DISTRIBUTION";#N/A,#N/A,TRUE,"SOUTH";#N/A,#N/A,TRUE,"NORTHEAST";#N/A,#N/A,TRUE,"WEST"}</definedName>
    <definedName name="wrn.97maint.xls." hidden="1">{#N/A,#N/A,TRUE,"TOTAL DISTRIBUTION";#N/A,#N/A,TRUE,"SOUTH";#N/A,#N/A,TRUE,"NORTHEAST";#N/A,#N/A,TRUE,"WEST"}</definedName>
    <definedName name="wrn.97OR.XLs." localSheetId="17" hidden="1">{#N/A,#N/A,TRUE,"TOTAL DSBN";#N/A,#N/A,TRUE,"WEST";#N/A,#N/A,TRUE,"SOUTH";#N/A,#N/A,TRUE,"NORTHEAST"}</definedName>
    <definedName name="wrn.97OR.XLs." hidden="1">{#N/A,#N/A,TRUE,"TOTAL DSBN";#N/A,#N/A,TRUE,"WEST";#N/A,#N/A,TRUE,"SOUTH";#N/A,#N/A,TRUE,"NORTHEAST"}</definedName>
    <definedName name="wrn.Accretion." localSheetId="17" hidden="1">{"Accretion",#N/A,FALSE,"Assum"}</definedName>
    <definedName name="wrn.Accretion." hidden="1">{"Accretion",#N/A,FALSE,"Assum"}</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T." localSheetId="17" hidden="1">{"AGT",#N/A,FALSE,"Revenue"}</definedName>
    <definedName name="wrn.AGT." localSheetId="7" hidden="1">{"AGT",#N/A,FALSE,"Revenue"}</definedName>
    <definedName name="wrn.AGT." hidden="1">{"AGT",#N/A,FALSE,"Revenue"}</definedName>
    <definedName name="wrn.ALL."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owance._.Analysis." localSheetId="17" hidden="1">{#N/A,#N/A,FALSE,"F. Tax Analysis";#N/A,#N/A,FALSE,"G. Bond Analysis";#N/A,#N/A,FALSE,"H. Insurance Analysis"}</definedName>
    <definedName name="wrn.Allowance._.Analysis." hidden="1">{#N/A,#N/A,FALSE,"F. Tax Analysis";#N/A,#N/A,FALSE,"G. Bond Analysis";#N/A,#N/A,FALSE,"H. Insurance Analysis"}</definedName>
    <definedName name="wrn.AnnualRentRoll." localSheetId="17" hidden="1">{"AnnualRentRollPg1",#N/A,FALSE,"RentRoll";"AnnualRentRollPg2",#N/A,FALSE,"RentRoll"}</definedName>
    <definedName name="wrn.AnnualRentRoll." hidden="1">{"AnnualRentRollPg1",#N/A,FALSE,"RentRoll";"AnnualRentRollPg2",#N/A,FALSE,"RentRoll"}</definedName>
    <definedName name="wrn.Assumptions." localSheetId="17" hidden="1">{"Assumptions",#N/A,FALSE,"Assum"}</definedName>
    <definedName name="wrn.Assumptions." hidden="1">{"Assumptions",#N/A,FALSE,"Assum"}</definedName>
    <definedName name="wrn.August._.1._.2003._.Rate._.Change." localSheetId="1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7" hidden="1">{#N/A,#N/A,FALSE,"O&amp;M by processes";#N/A,#N/A,FALSE,"Elec Act vs Bud";#N/A,#N/A,FALSE,"G&amp;A";#N/A,#N/A,FALSE,"BGS";#N/A,#N/A,FALSE,"Res Cost"}</definedName>
    <definedName name="wrn.Basic." localSheetId="7" hidden="1">{#N/A,#N/A,FALSE,"O&amp;M by processes";#N/A,#N/A,FALSE,"Elec Act vs Bud";#N/A,#N/A,FALSE,"G&amp;A";#N/A,#N/A,FALSE,"BGS";#N/A,#N/A,FALSE,"Res Cost"}</definedName>
    <definedName name="wrn.Basic." hidden="1">{#N/A,#N/A,FALSE,"O&amp;M by processes";#N/A,#N/A,FALSE,"Elec Act vs Bud";#N/A,#N/A,FALSE,"G&amp;A";#N/A,#N/A,FALSE,"BGS";#N/A,#N/A,FALSE,"Res Cost"}</definedName>
    <definedName name="wrn.CAAP._.Report.JPG" localSheetId="17" hidden="1">{"Income Budget",#N/A,FALSE,"98 Income";"Running GAAP Budget Income",#N/A,FALSE,"98 Income";"GAAP Actual",#N/A,FALSE,"98 Income";"GAAP Varinance",#N/A,FALSE,"98 Income"}</definedName>
    <definedName name="wrn.CAAP._.Report.JPG" hidden="1">{"Income Budget",#N/A,FALSE,"98 Income";"Running GAAP Budget Income",#N/A,FALSE,"98 Income";"GAAP Actual",#N/A,FALSE,"98 Income";"GAAP Varinance",#N/A,FALSE,"98 Income"}</definedName>
    <definedName name="wrn.Cash._.Report." localSheetId="17" hidden="1">{"Cash Budget",#N/A,FALSE,"98 Cash";"Running Cash Budget",#N/A,FALSE,"98 Cash";"Actual Cash",#N/A,FALSE,"98 Cash";"Update Cash Budget",#N/A,FALSE,"98 Cash"}</definedName>
    <definedName name="wrn.Cash._.Report." hidden="1">{"Cash Budget",#N/A,FALSE,"98 Cash";"Running Cash Budget",#N/A,FALSE,"98 Cash";"Actual Cash",#N/A,FALSE,"98 Cash";"Update Cash Budget",#N/A,FALSE,"98 Cash"}</definedName>
    <definedName name="wrn.Cash._.Report.JPG" localSheetId="17" hidden="1">{"Cash Budget",#N/A,FALSE,"98 Cash";"Running Cash Budget",#N/A,FALSE,"98 Cash";"Actual Cash",#N/A,FALSE,"98 Cash";"Update Cash Budget",#N/A,FALSE,"98 Cash"}</definedName>
    <definedName name="wrn.Cash._.Report.JPG" hidden="1">{"Cash Budget",#N/A,FALSE,"98 Cash";"Running Cash Budget",#N/A,FALSE,"98 Cash";"Actual Cash",#N/A,FALSE,"98 Cash";"Update Cash Budget",#N/A,FALSE,"98 Cash"}</definedName>
    <definedName name="wrn.ChartSet." localSheetId="17" hidden="1">{#N/A,#N/A,FALSE,"Elec Deliv";#N/A,#N/A,FALSE,"Atlantic Pie";#N/A,#N/A,FALSE,"Bay Pie";#N/A,#N/A,FALSE,"New Castle Pie";#N/A,#N/A,FALSE,"Transmission Pie"}</definedName>
    <definedName name="wrn.ChartSet." localSheetId="7"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itgo._.Status." localSheetId="17" hidden="1">{#N/A,#N/A,TRUE,"Task Status";#N/A,#N/A,TRUE,"Document Status";#N/A,#N/A,TRUE,"Percent Complete";#N/A,#N/A,TRUE,"Manhour Sum"}</definedName>
    <definedName name="wrn.Citgo._.Status." hidden="1">{#N/A,#N/A,TRUE,"Task Status";#N/A,#N/A,TRUE,"Document Status";#N/A,#N/A,TRUE,"Percent Complete";#N/A,#N/A,TRUE,"Manhour Sum"}</definedName>
    <definedName name="wrn.Complete._.Review." localSheetId="17" hidden="1">{#N/A,#N/A,FALSE,"Occ and Rate";#N/A,#N/A,FALSE,"PF Input";#N/A,#N/A,FALSE,"Capital Input";#N/A,#N/A,FALSE,"Proforma Five Yr";#N/A,#N/A,FALSE,"Calculations";#N/A,#N/A,FALSE,"Transaction Summary-DTW"}</definedName>
    <definedName name="wrn.Complete._.Review." hidden="1">{#N/A,#N/A,FALSE,"Occ and Rate";#N/A,#N/A,FALSE,"PF Input";#N/A,#N/A,FALSE,"Capital Input";#N/A,#N/A,FALSE,"Proforma Five Yr";#N/A,#N/A,FALSE,"Calculations";#N/A,#N/A,FALSE,"Transaction Summary-DTW"}</definedName>
    <definedName name="wrn.Component._.Analy."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17" hidden="1">{#N/A,#N/A,FALSE,"SUMMARY";#N/A,#N/A,FALSE,"INPUTDATA";#N/A,#N/A,FALSE,"Condenser Performance"}</definedName>
    <definedName name="wrn.Condenser._.Summary." hidden="1">{#N/A,#N/A,FALSE,"SUMMARY";#N/A,#N/A,FALSE,"INPUTDATA";#N/A,#N/A,FALSE,"Condenser Performance"}</definedName>
    <definedName name="wrn.COST." localSheetId="17" hidden="1">{#N/A,#N/A,FALSE,"T COST";#N/A,#N/A,FALSE,"COST_FH"}</definedName>
    <definedName name="wrn.COST." hidden="1">{#N/A,#N/A,FALSE,"T COST";#N/A,#N/A,FALSE,"COST_FH"}</definedName>
    <definedName name="wrn.Data._.dump." localSheetId="17" hidden="1">{"Input Data",#N/A,FALSE,"Input";"Income and Cash Flow",#N/A,FALSE,"Calculations"}</definedName>
    <definedName name="wrn.Data._.dump." localSheetId="7" hidden="1">{"Input Data",#N/A,FALSE,"Input";"Income and Cash Flow",#N/A,FALSE,"Calculations"}</definedName>
    <definedName name="wrn.Data._.dump." hidden="1">{"Input Data",#N/A,FALSE,"Input";"Income and Cash Flow",#N/A,FALSE,"Calculations"}</definedName>
    <definedName name="wrn.Deferral._.Forecast." localSheetId="17" hidden="1">{"Summary Deferral Forecast",#N/A,FALSE,"Deferral Forecast";"BGS Deferral Forecast",#N/A,FALSE,"BGS Deferral";"NNC Deferral Forecast",#N/A,FALSE,"NNC Deferral";"MTCDeferralForecast",#N/A,FALSE,"MTC Deferral";"SBC Deferral Forecast",#N/A,FALSE,"SBC Deferral"}</definedName>
    <definedName name="wrn.Deferral._.Forecast." localSheetId="7"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tail." localSheetId="17" hidden="1">{"Detail",#N/A,FALSE,"Detail"}</definedName>
    <definedName name="wrn.Detail." hidden="1">{"Detail",#N/A,FALSE,"Detail"}</definedName>
    <definedName name="wrn.Engr._.Summary." localSheetId="17"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RI2._.AIMR." localSheetId="17" hidden="1">{#N/A,#N/A,FALSE,"NA_Roll";#N/A,#N/A,FALSE,"NAV_recon";#N/A,#N/A,FALSE,"NII";#N/A,#N/A,FALSE,"Contrbtns";#N/A,#N/A,FALSE,"Distrbtns";#N/A,#N/A,FALSE,"QWAE";#N/A,#N/A,FALSE,"AWAE";#N/A,#N/A,FALSE,"Rtrns_bf_fees";#N/A,#N/A,FALSE,"Rtrns_aft_fees";#N/A,#N/A,FALSE,"Inc_bfr_fees";#N/A,#N/A,FALSE,"ERI-II Summary";#N/A,#N/A,FALSE,"ERI-II Fees"}</definedName>
    <definedName name="wrn.ERI2._.AIMR." hidden="1">{#N/A,#N/A,FALSE,"NA_Roll";#N/A,#N/A,FALSE,"NAV_recon";#N/A,#N/A,FALSE,"NII";#N/A,#N/A,FALSE,"Contrbtns";#N/A,#N/A,FALSE,"Distrbtns";#N/A,#N/A,FALSE,"QWAE";#N/A,#N/A,FALSE,"AWAE";#N/A,#N/A,FALSE,"Rtrns_bf_fees";#N/A,#N/A,FALSE,"Rtrns_aft_fees";#N/A,#N/A,FALSE,"Inc_bfr_fees";#N/A,#N/A,FALSE,"ERI-II Summary";#N/A,#N/A,FALSE,"ERI-II Fees"}</definedName>
    <definedName name="wrn.Exec._.Summary." localSheetId="17" hidden="1">{#N/A,#N/A,FALSE,"INPUTDATA";#N/A,#N/A,FALSE,"SUMMARY"}</definedName>
    <definedName name="wrn.Exec._.Summary." hidden="1">{#N/A,#N/A,FALSE,"INPUTDATA";#N/A,#N/A,FALSE,"SUMMARY"}</definedName>
    <definedName name="wrn.Exec1._.Summary" localSheetId="17" hidden="1">{#N/A,#N/A,FALSE,"INPUTDATA";#N/A,#N/A,FALSE,"SUMMARY"}</definedName>
    <definedName name="wrn.Exec1._.Summary" hidden="1">{#N/A,#N/A,FALSE,"INPUTDATA";#N/A,#N/A,FALSE,"SUMMARY"}</definedName>
    <definedName name="wrn.Executive._.Review._.Report." localSheetId="17" hidden="1">{#N/A,#N/A,FALSE,"Executive Review Sheet";#N/A,#N/A,FALSE,"Summary of Estimate Components";#N/A,#N/A,FALSE,"Summary of Allowances"}</definedName>
    <definedName name="wrn.Executive._.Review._.Report." hidden="1">{#N/A,#N/A,FALSE,"Executive Review Sheet";#N/A,#N/A,FALSE,"Summary of Estimate Components";#N/A,#N/A,FALSE,"Summary of Allowances"}</definedName>
    <definedName name="wrn.ExitAndSalesAssumptions." localSheetId="17" hidden="1">{#N/A,#N/A,FALSE,"ExitStrategy"}</definedName>
    <definedName name="wrn.ExitAndSalesAssumptions." hidden="1">{#N/A,#N/A,FALSE,"ExitStrategy"}</definedName>
    <definedName name="wrn.FCB." localSheetId="17" hidden="1">{"FCB_ALL",#N/A,FALSE,"FCB"}</definedName>
    <definedName name="wrn.FCB." hidden="1">{"FCB_ALL",#N/A,FALSE,"FCB"}</definedName>
    <definedName name="wrn.fcb2" localSheetId="17" hidden="1">{"FCB_ALL",#N/A,FALSE,"FCB"}</definedName>
    <definedName name="wrn.fcb2" hidden="1">{"FCB_ALL",#N/A,FALSE,"FCB"}</definedName>
    <definedName name="wrn.Filing." localSheetId="1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NM._.Graph." localSheetId="17" hidden="1">{"fnm graph",#N/A,FALSE,"Graphs"}</definedName>
    <definedName name="wrn.FNM._.Graph." hidden="1">{"fnm graph",#N/A,FALSE,"Graphs"}</definedName>
    <definedName name="wrn.For._.filling._.out._.assessments." localSheetId="17" hidden="1">{"Print Empty Template",#N/A,FALSE,"Input"}</definedName>
    <definedName name="wrn.For._.filling._.out._.assessments." localSheetId="7" hidden="1">{"Print Empty Template",#N/A,FALSE,"Input"}</definedName>
    <definedName name="wrn.For._.filling._.out._.assessments." hidden="1">{"Print Empty Template",#N/A,FALSE,"Input"}</definedName>
    <definedName name="wrn.Full._.Budget." localSheetId="17" hidden="1">{"Complete Budget",#N/A,FALSE,"Title";"Complete budget",#N/A,FALSE,"Accrual Summary";"Complete budget",#N/A,FALSE,"Accrual-Detail";"Complete budget",#N/A,FALSE,"Accrual-Captions";"Complete budget",#N/A,FALSE,"Accrual-GL Level";"Complete budget",#N/A,FALSE,"Cash Summary";"Complete budget",#N/A,FALSE,"Cash-Detail";"Complete budget",#N/A,FALSE,"Cash-Captions";"Complete budget",#N/A,FALSE,"Cash-GL Level";"Complete budget",#N/A,FALSE,"Production";"Complete budget",#N/A,FALSE,"5year support";"Complete budget",#N/A,FALSE,"Support";"Complete budget",#N/A,FALSE,"AvoidedCost";"Complete budget",#N/A,FALSE,"PowerPrices";"Complete budget",#N/A,FALSE,"GasPrices";"Complete budget",#N/A,FALSE,"Assumptions&amp;Notes";"Complete Budget",#N/A,FALSE,"Debt Covenants";"Complete Budget",#N/A,FALSE,"Accrual Analysis"}</definedName>
    <definedName name="wrn.Full._.Budget." hidden="1">{"Complete Budget",#N/A,FALSE,"Title";"Complete budget",#N/A,FALSE,"Accrual Summary";"Complete budget",#N/A,FALSE,"Accrual-Detail";"Complete budget",#N/A,FALSE,"Accrual-Captions";"Complete budget",#N/A,FALSE,"Accrual-GL Level";"Complete budget",#N/A,FALSE,"Cash Summary";"Complete budget",#N/A,FALSE,"Cash-Detail";"Complete budget",#N/A,FALSE,"Cash-Captions";"Complete budget",#N/A,FALSE,"Cash-GL Level";"Complete budget",#N/A,FALSE,"Production";"Complete budget",#N/A,FALSE,"5year support";"Complete budget",#N/A,FALSE,"Support";"Complete budget",#N/A,FALSE,"AvoidedCost";"Complete budget",#N/A,FALSE,"PowerPrices";"Complete budget",#N/A,FALSE,"GasPrices";"Complete budget",#N/A,FALSE,"Assumptions&amp;Notes";"Complete Budget",#N/A,FALSE,"Debt Covenants";"Complete Budget",#N/A,FALSE,"Accrual Analysis"}</definedName>
    <definedName name="wrn.GAAP._.Report." localSheetId="17" hidden="1">{"Income Budget",#N/A,FALSE,"98 Income";"Running GAAP Budget Income",#N/A,FALSE,"98 Income";"GAAP Actual",#N/A,FALSE,"98 Income";"GAAP Varinance",#N/A,FALSE,"98 Income"}</definedName>
    <definedName name="wrn.GAAP._.Report." hidden="1">{"Income Budget",#N/A,FALSE,"98 Income";"Running GAAP Budget Income",#N/A,FALSE,"98 Income";"GAAP Actual",#N/A,FALSE,"98 Income";"GAAP Varinance",#N/A,FALSE,"98 Income"}</definedName>
    <definedName name="wrn.HLP._.Detail." localSheetId="17" hidden="1">{"2002 - 2006 Detail Income Statement",#N/A,FALSE,"TUB Income Statement wo DW";"BGS Deferral",#N/A,FALSE,"BGS Deferral";"NNC Deferral",#N/A,FALSE,"NNC Deferral";"MTC Deferral",#N/A,FALSE,"MTC Deferral";#N/A,#N/A,FALSE,"Schedule D"}</definedName>
    <definedName name="wrn.HLP._.Detail." localSheetId="7"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ndirects." localSheetId="17" hidden="1">{"Budget",#N/A,TRUE,"Criteria";"Summary",#N/A,TRUE,"Summary";"Detail",#N/A,TRUE,"Detail";"Staff",#N/A,TRUE,"Staffing";"Equip",#N/A,TRUE,"Equipment"}</definedName>
    <definedName name="wrn.Indirects." hidden="1">{"Budget",#N/A,TRUE,"Criteria";"Summary",#N/A,TRUE,"Summary";"Detail",#N/A,TRUE,"Detail";"Staff",#N/A,TRUE,"Staffing";"Equip",#N/A,TRUE,"Equipment"}</definedName>
    <definedName name="wrn.Investment._.Review." localSheetId="17" hidden="1">{#N/A,#N/A,FALSE,"Proforma Five Yr";#N/A,#N/A,FALSE,"Capital Input";#N/A,#N/A,FALSE,"Calculations";#N/A,#N/A,FALSE,"Transaction Summary-DTW"}</definedName>
    <definedName name="wrn.Investment._.Review." hidden="1">{#N/A,#N/A,FALSE,"Proforma Five Yr";#N/A,#N/A,FALSE,"Capital Input";#N/A,#N/A,FALSE,"Calculations";#N/A,#N/A,FALSE,"Transaction Summary-DTW"}</definedName>
    <definedName name="wrn.IPO._.Valuation." localSheetId="17" hidden="1">{"assumptions",#N/A,FALSE,"Scenario 1";"valuation",#N/A,FALSE,"Scenario 1"}</definedName>
    <definedName name="wrn.IPO._.Valuation." hidden="1">{"assumptions",#N/A,FALSE,"Scenario 1";"valuation",#N/A,FALSE,"Scenario 1"}</definedName>
    <definedName name="wrn.LANDMGMT." localSheetId="17" hidden="1">{#N/A,#N/A,FALSE,"CAP 1998";#N/A,#N/A,FALSE,"CAP 1999";#N/A,#N/A,FALSE,"CAP 2000";#N/A,#N/A,FALSE,"CAP_2001";#N/A,#N/A,FALSE,"CAP_2002";#N/A,#N/A,FALSE,"MAINT_1998";#N/A,#N/A,FALSE,"MAINT_1999";#N/A,#N/A,FALSE,"MAINT_2000";#N/A,#N/A,FALSE,"MAINT_2001";#N/A,#N/A,FALSE,"MAINT_2002"}</definedName>
    <definedName name="wrn.LANDMGMT." hidden="1">{#N/A,#N/A,FALSE,"CAP 1998";#N/A,#N/A,FALSE,"CAP 1999";#N/A,#N/A,FALSE,"CAP 2000";#N/A,#N/A,FALSE,"CAP_2001";#N/A,#N/A,FALSE,"CAP_2002";#N/A,#N/A,FALSE,"MAINT_1998";#N/A,#N/A,FALSE,"MAINT_1999";#N/A,#N/A,FALSE,"MAINT_2000";#N/A,#N/A,FALSE,"MAINT_2001";#N/A,#N/A,FALSE,"MAINT_2002"}</definedName>
    <definedName name="wrn.LBO._.Summary." localSheetId="17" hidden="1">{"LBO Summary",#N/A,FALSE,"Summary"}</definedName>
    <definedName name="wrn.LBO._.Summary." hidden="1">{"LBO Summary",#N/A,FALSE,"Summary"}</definedName>
    <definedName name="wrn.LoanInformation." localSheetId="17" hidden="1">{"LoanSchedule",#N/A,FALSE,"LoanAssumptions";"LoanAssumptions",#N/A,FALSE,"LoanAssumptions"}</definedName>
    <definedName name="wrn.LoanInformation." hidden="1">{"LoanSchedule",#N/A,FALSE,"LoanAssumptions";"LoanAssumptions",#N/A,FALSE,"LoanAssumptions"}</definedName>
    <definedName name="wrn.MiniSum." localSheetId="17" hidden="1">{#N/A,#N/A,TRUE,"Facility-Input";#N/A,#N/A,TRUE,"Graphs";#N/A,#N/A,TRUE,"TOTAL"}</definedName>
    <definedName name="wrn.MiniSum." hidden="1">{#N/A,#N/A,TRUE,"Facility-Input";#N/A,#N/A,TRUE,"Graphs";#N/A,#N/A,TRUE,"TOTAL"}</definedName>
    <definedName name="wrn.MonthlyRentRoll." localSheetId="17" hidden="1">{"MonthlyRentRoll",#N/A,FALSE,"RentRoll"}</definedName>
    <definedName name="wrn.MonthlyRentRoll." hidden="1">{"MonthlyRentRoll",#N/A,FALSE,"RentRoll"}</definedName>
    <definedName name="wrn.OperatingAssumtions." localSheetId="17" hidden="1">{#N/A,#N/A,FALSE,"OperatingAssumptions"}</definedName>
    <definedName name="wrn.OperatingAssumtions." hidden="1">{#N/A,#N/A,FALSE,"OperatingAssumptions"}</definedName>
    <definedName name="wrn.Operations._.Review." localSheetId="17" hidden="1">{#N/A,#N/A,FALSE,"Proforma Five Yr";#N/A,#N/A,FALSE,"Occ and Rate";#N/A,#N/A,FALSE,"PF Input";#N/A,#N/A,FALSE,"Hotcomps"}</definedName>
    <definedName name="wrn.Operations._.Review." hidden="1">{#N/A,#N/A,FALSE,"Proforma Five Yr";#N/A,#N/A,FALSE,"Occ and Rate";#N/A,#N/A,FALSE,"PF Input";#N/A,#N/A,FALSE,"Hotcomps"}</definedName>
    <definedName name="wrn.OR09._.Budget._.Stuff." localSheetId="17" hidden="1">{#N/A,#N/A,FALSE,"8-14-03 Detail";#N/A,#N/A,FALSE,"FLA Comparisons";#N/A,#N/A,FALSE,"Budget Changes Summary ";#N/A,#N/A,FALSE,"Exec Summary"}</definedName>
    <definedName name="wrn.OR09._.Budget._.Stuff." hidden="1">{#N/A,#N/A,FALSE,"8-14-03 Detail";#N/A,#N/A,FALSE,"FLA Comparisons";#N/A,#N/A,FALSE,"Budget Changes Summary ";#N/A,#N/A,FALSE,"Exec Summary"}</definedName>
    <definedName name="wrn.Phase._.I." localSheetId="17" hidden="1">{#N/A,#N/A,FALSE,"Transaction Summary-DTW";#N/A,#N/A,FALSE,"Proforma Five Yr";#N/A,#N/A,FALSE,"Occ and Rate"}</definedName>
    <definedName name="wrn.Phase._.I." hidden="1">{#N/A,#N/A,FALSE,"Transaction Summary-DTW";#N/A,#N/A,FALSE,"Proforma Five Yr";#N/A,#N/A,FALSE,"Occ and Rate"}</definedName>
    <definedName name="wrn.Presentation." localSheetId="17" hidden="1">{#N/A,#N/A,TRUE,"Summary";#N/A,#N/A,TRUE,"ExitStrategy";"SalesAndConstruction",#N/A,TRUE,"cs";#N/A,#N/A,TRUE,"OperatingAssumptions";"PresentationRentRoll",#N/A,TRUE,"RentRoll"}</definedName>
    <definedName name="wrn.Presentation." hidden="1">{#N/A,#N/A,TRUE,"Summary";#N/A,#N/A,TRUE,"ExitStrategy";"SalesAndConstruction",#N/A,TRUE,"cs";#N/A,#N/A,TRUE,"OperatingAssumptions";"PresentationRentRoll",#N/A,TRUE,"RentRoll"}</definedName>
    <definedName name="wrn.Print." localSheetId="17" hidden="1">{#N/A,#N/A,TRUE,"Inputs";#N/A,#N/A,TRUE,"Cashflow Statement";#N/A,#N/A,TRUE,"Summary";#N/A,#N/A,TRUE,"Construction";#N/A,#N/A,TRUE,"RevAss";#N/A,#N/A,TRUE,"Debt";#N/A,#N/A,TRUE,"Inc";#N/A,#N/A,TRUE,"Depr"}</definedName>
    <definedName name="wrn.Print." hidden="1">{#N/A,#N/A,TRUE,"Inputs";#N/A,#N/A,TRUE,"Cashflow Statement";#N/A,#N/A,TRUE,"Summary";#N/A,#N/A,TRUE,"Construction";#N/A,#N/A,TRUE,"RevAss";#N/A,#N/A,TRUE,"Debt";#N/A,#N/A,TRUE,"Inc";#N/A,#N/A,TRUE,"Depr"}</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graphs." localSheetId="17"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17" hidden="1">{"inputs raw data",#N/A,TRUE,"INPUT"}</definedName>
    <definedName name="wrn.print._.raw._.data._.entry." hidden="1">{"inputs raw data",#N/A,TRUE,"INPUT"}</definedName>
    <definedName name="wrn.print._.summary._.sheets." localSheetId="17" hidden="1">{"summary1",#N/A,TRUE,"Comps";"summary2",#N/A,TRUE,"Comps";"summary3",#N/A,TRUE,"Comps"}</definedName>
    <definedName name="wrn.print._.summary._.sheets." hidden="1">{"summary1",#N/A,TRUE,"Comps";"summary2",#N/A,TRUE,"Comps";"summary3",#N/A,TRUE,"Comps"}</definedName>
    <definedName name="wrn.print._.summary._.sheets.2" localSheetId="17" hidden="1">{"summary1",#N/A,TRUE,"Comps";"summary2",#N/A,TRUE,"Comps";"summary3",#N/A,TRUE,"Comps"}</definedName>
    <definedName name="wrn.print._.summary._.sheets.2" hidden="1">{"summary1",#N/A,TRUE,"Comps";"summary2",#N/A,TRUE,"Comps";"summary3",#N/A,TRUE,"Comps"}</definedName>
    <definedName name="wrn.Print_Buyer." localSheetId="17"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Target."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file._.and._.Basis." localSheetId="17" hidden="1">{#N/A,#N/A,FALSE,"Project Profile";#N/A,#N/A,FALSE,"Basis of Estimate"}</definedName>
    <definedName name="wrn.Profile._.and._.Basis." hidden="1">{#N/A,#N/A,FALSE,"Project Profile";#N/A,#N/A,FALSE,"Basis of Estimate"}</definedName>
    <definedName name="wrn.Proforma._.Review." localSheetId="17" hidden="1">{#N/A,#N/A,FALSE,"Occ and Rate";#N/A,#N/A,FALSE,"PF Input";#N/A,#N/A,FALSE,"Proforma Five Yr";#N/A,#N/A,FALSE,"Hotcomps"}</definedName>
    <definedName name="wrn.Proforma._.Review." hidden="1">{#N/A,#N/A,FALSE,"Occ and Rate";#N/A,#N/A,FALSE,"PF Input";#N/A,#N/A,FALSE,"Proforma Five Yr";#N/A,#N/A,FALSE,"Hotcomps"}</definedName>
    <definedName name="wrn.Project._.A." localSheetId="17" hidden="1">{"Proj Econ Summary",#N/A,FALSE,"Project A";"Income Statement",#N/A,FALSE,"Project A";"Cash Flow Statement",#N/A,FALSE,"Project A";"Balance Sheet",#N/A,FALSE,"Project A";"Scenario Summary (Proj A)",#N/A,FALSE,"Scenario Summary"}</definedName>
    <definedName name="wrn.Project._.A." hidden="1">{"Proj Econ Summary",#N/A,FALSE,"Project A";"Income Statement",#N/A,FALSE,"Project A";"Cash Flow Statement",#N/A,FALSE,"Project A";"Balance Sheet",#N/A,FALSE,"Project A";"Scenario Summary (Proj A)",#N/A,FALSE,"Scenario Summary"}</definedName>
    <definedName name="wrn.Project._.Summary." localSheetId="17" hidden="1">{"Summary",#N/A,FALSE,"MICMULT";"Income Statement",#N/A,FALSE,"MICMULT";"Cash Flows",#N/A,FALSE,"MICMULT"}</definedName>
    <definedName name="wrn.Project._.Summary." hidden="1">{"Summary",#N/A,FALSE,"MICMULT";"Income Statement",#N/A,FALSE,"MICMULT";"Cash Flows",#N/A,FALSE,"MICMULT"}</definedName>
    <definedName name="wrn.PropertyInformation." localSheetId="17" hidden="1">{#N/A,#N/A,FALSE,"PropertyInfo"}</definedName>
    <definedName name="wrn.PropertyInformation." hidden="1">{#N/A,#N/A,FALSE,"PropertyInfo"}</definedName>
    <definedName name="wrn.Report." localSheetId="17" hidden="1">{#N/A,#N/A,FALSE,"Work performed";#N/A,#N/A,FALSE,"Resources"}</definedName>
    <definedName name="wrn.Report." localSheetId="7" hidden="1">{#N/A,#N/A,FALSE,"Work performed";#N/A,#N/A,FALSE,"Resources"}</definedName>
    <definedName name="wrn.Report." hidden="1">{#N/A,#N/A,FALSE,"Work performed";#N/A,#N/A,FALSE,"Resources"}</definedName>
    <definedName name="wrn.Rev._.0." localSheetId="17" hidden="1">{"Rev 0 Normal",#N/A,FALSE,"FNM Plan-Rev 0";"Rev 0 Pricing",#N/A,FALSE,"FNM Plan-Rev 0"}</definedName>
    <definedName name="wrn.Rev._.0." hidden="1">{"Rev 0 Normal",#N/A,FALSE,"FNM Plan-Rev 0";"Rev 0 Pricing",#N/A,FALSE,"FNM Plan-Rev 0"}</definedName>
    <definedName name="wrn.Revenue._.Analysis." localSheetId="1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isk._.Reserves." localSheetId="17" hidden="1">{#N/A,#N/A,TRUE,"Reserves";#N/A,#N/A,TRUE,"Graphs"}</definedName>
    <definedName name="wrn.Risk._.Reserves." hidden="1">{#N/A,#N/A,TRUE,"Reserves";#N/A,#N/A,TRUE,"Graphs"}</definedName>
    <definedName name="wrn.Segment._.1." localSheetId="17" hidden="1">{#N/A,#N/A,TRUE,"Segment 1"}</definedName>
    <definedName name="wrn.Segment._.1." hidden="1">{#N/A,#N/A,TRUE,"Segment 1"}</definedName>
    <definedName name="wrn.Segment._.2." localSheetId="17" hidden="1">{#N/A,#N/A,TRUE,"Segment 2"}</definedName>
    <definedName name="wrn.Segment._.2." hidden="1">{#N/A,#N/A,TRUE,"Segment 2"}</definedName>
    <definedName name="wrn.Segment._.3." localSheetId="17" hidden="1">{#N/A,#N/A,TRUE,"Segment 3"}</definedName>
    <definedName name="wrn.Segment._.3." hidden="1">{#N/A,#N/A,TRUE,"Segment 3"}</definedName>
    <definedName name="wrn.Segment._.4." localSheetId="17" hidden="1">{#N/A,#N/A,TRUE,"Segment 4"}</definedName>
    <definedName name="wrn.Segment._.4." hidden="1">{#N/A,#N/A,TRUE,"Segment 4"}</definedName>
    <definedName name="wrn.Segment._.5." localSheetId="17" hidden="1">{#N/A,#N/A,TRUE,"Segment 5"}</definedName>
    <definedName name="wrn.Segment._.5." hidden="1">{#N/A,#N/A,TRUE,"Segment 5"}</definedName>
    <definedName name="wrn.Snapshot." localSheetId="17" hidden="1">{#N/A,#N/A,TRUE,"Facility-Input";#N/A,#N/A,TRUE,"Graphs"}</definedName>
    <definedName name="wrn.Snapshot." hidden="1">{#N/A,#N/A,TRUE,"Facility-Input";#N/A,#N/A,TRUE,"Graphs"}</definedName>
    <definedName name="wrn.SRU._.CONDENSER." localSheetId="17" hidden="1">{#N/A,#N/A,FALSE,"HXSheet1";#N/A,#N/A,FALSE,"Sheet2";#N/A,#N/A,FALSE,"Sheet3";#N/A,#N/A,FALSE,"Sheet4"}</definedName>
    <definedName name="wrn.SRU._.CONDENSER." hidden="1">{#N/A,#N/A,FALSE,"HXSheet1";#N/A,#N/A,FALSE,"Sheet2";#N/A,#N/A,FALSE,"Sheet3";#N/A,#N/A,FALSE,"Sheet4"}</definedName>
    <definedName name="wrn.STAND_ALONE_BOTH." localSheetId="17" hidden="1">{"FCB_ALL",#N/A,FALSE,"FCB";"GREY_ALL",#N/A,FALSE,"GREY"}</definedName>
    <definedName name="wrn.STAND_ALONE_BOTH." hidden="1">{"FCB_ALL",#N/A,FALSE,"FCB";"GREY_ALL",#N/A,FALSE,"GREY"}</definedName>
    <definedName name="wrn.SUM._.OF._.UNIT._.3." localSheetId="17"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17" hidden="1">{#N/A,#N/A,FALSE,"Summary"}</definedName>
    <definedName name="wrn.Summary." hidden="1">{#N/A,#N/A,FALSE,"Summary"}</definedName>
    <definedName name="wrn.Supporting._.Calculations." localSheetId="17" hidden="1">{#N/A,#N/A,FALSE,"Work performed";#N/A,#N/A,FALSE,"Resources"}</definedName>
    <definedName name="wrn.Supporting._.Calculations." localSheetId="7" hidden="1">{#N/A,#N/A,FALSE,"Work performed";#N/A,#N/A,FALSE,"Resources"}</definedName>
    <definedName name="wrn.Supporting._.Calculations." hidden="1">{#N/A,#N/A,FALSE,"Work performed";#N/A,#N/A,FALSE,"Resources"}</definedName>
    <definedName name="wrn.Tax._.Accrual." localSheetId="17" hidden="1">{#N/A,#N/A,TRUE,"TAXPROV";#N/A,#N/A,TRUE,"FLOWTHRU";#N/A,#N/A,TRUE,"SCHEDULE M'S";#N/A,#N/A,TRUE,"PLANT M'S";#N/A,#N/A,TRUE,"TAXJE"}</definedName>
    <definedName name="wrn.Tax._.Accrual." localSheetId="7" hidden="1">{#N/A,#N/A,TRUE,"TAXPROV";#N/A,#N/A,TRUE,"FLOWTHRU";#N/A,#N/A,TRUE,"SCHEDULE M'S";#N/A,#N/A,TRUE,"PLANT M'S";#N/A,#N/A,TRUE,"TAXJE"}</definedName>
    <definedName name="wrn.Tax._.Accrual." hidden="1">{#N/A,#N/A,TRUE,"TAXPROV";#N/A,#N/A,TRUE,"FLOWTHRU";#N/A,#N/A,TRUE,"SCHEDULE M'S";#N/A,#N/A,TRUE,"PLANT M'S";#N/A,#N/A,TRUE,"TAXJE"}</definedName>
    <definedName name="wrn.Template." localSheetId="17" hidden="1">{#N/A,#N/A,FALSE,"1_Executive Summary";#N/A,#N/A,FALSE,"2_Assumptions";#N/A,#N/A,FALSE,"3_Footnotes";#N/A,#N/A,FALSE,"4_Cash Flow";#N/A,#N/A,FALSE,"5_Exp Detail";#N/A,#N/A,FALSE,"6_Residual - Marketing";#N/A,#N/A,FALSE,"7_Residual Matrix";#N/A,#N/A,FALSE,"8_Pricing Matrix";#N/A,#N/A,FALSE,"9_Value Matrix";#N/A,#N/A,FALSE,"10_Vacancy Detail";#N/A,#N/A,FALSE,"12_Expiration Schedule";#N/A,#N/A,FALSE,"13_Exp Analysis Fixed-Var";#N/A,#N/A,FALSE,"14_Existing vs Mkt"}</definedName>
    <definedName name="wrn.Template." hidden="1">{#N/A,#N/A,FALSE,"1_Executive Summary";#N/A,#N/A,FALSE,"2_Assumptions";#N/A,#N/A,FALSE,"3_Footnotes";#N/A,#N/A,FALSE,"4_Cash Flow";#N/A,#N/A,FALSE,"5_Exp Detail";#N/A,#N/A,FALSE,"6_Residual - Marketing";#N/A,#N/A,FALSE,"7_Residual Matrix";#N/A,#N/A,FALSE,"8_Pricing Matrix";#N/A,#N/A,FALSE,"9_Value Matrix";#N/A,#N/A,FALSE,"10_Vacancy Detail";#N/A,#N/A,FALSE,"12_Expiration Schedule";#N/A,#N/A,FALSE,"13_Exp Analysis Fixed-Var";#N/A,#N/A,FALSE,"14_Existing vs Mkt"}</definedName>
    <definedName name="wrn.Totals." localSheetId="17" hidden="1">{#N/A,#N/A,TRUE,"TOTAL";#N/A,#N/A,TRUE,"Total Pipes"}</definedName>
    <definedName name="wrn.Totals." hidden="1">{#N/A,#N/A,TRUE,"TOTAL";#N/A,#N/A,TRUE,"Total Pipes"}</definedName>
    <definedName name="wrn.Value." localSheetId="17" hidden="1">{#N/A,#N/A,FALSE,"Cashflow Analysis";#N/A,#N/A,FALSE,"Sensitivity Analysis";#N/A,#N/A,FALSE,"PV";#N/A,#N/A,FALSE,"Pro Forma"}</definedName>
    <definedName name="wrn.Value." hidden="1">{#N/A,#N/A,FALSE,"Cashflow Analysis";#N/A,#N/A,FALSE,"Sensitivity Analysis";#N/A,#N/A,FALSE,"PV";#N/A,#N/A,FALSE,"Pro Forma"}</definedName>
    <definedName name="wvi" localSheetId="17" hidden="1">{#N/A,#N/A,FALSE,"SUMMARY";#N/A,#N/A,FALSE,"INPUTDATA";#N/A,#N/A,FALSE,"Condenser Performance"}</definedName>
    <definedName name="wvi" hidden="1">{#N/A,#N/A,FALSE,"SUMMARY";#N/A,#N/A,FALSE,"INPUTDATA";#N/A,#N/A,FALSE,"Condenser Performance"}</definedName>
    <definedName name="wvo" localSheetId="17" hidden="1">{"EXCELHLP.HLP!1802";5;10;5;10;13;13;13;8;5;5;10;14;13;13;13;13;5;10;14;13;5;10;1;2;24}</definedName>
    <definedName name="wvo" hidden="1">{"EXCELHLP.HLP!1802";5;10;5;10;13;13;13;8;5;5;10;14;13;13;13;13;5;10;14;13;5;10;1;2;24}</definedName>
    <definedName name="wvu.inputs._.raw._.data."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x" localSheetId="17" hidden="1">{2;#N/A;"R13C16:R17C16";#N/A;"R13C14:R17C15";FALSE;FALSE;FALSE;95;#N/A;#N/A;"R13C19";#N/A;FALSE;FALSE;FALSE;FALSE;#N/A;"";#N/A;FALSE;"";"";#N/A;#N/A;#N/A}</definedName>
    <definedName name="xx" hidden="1">{2;#N/A;"R13C16:R17C16";#N/A;"R13C14:R17C15";FALSE;FALSE;FALSE;95;#N/A;#N/A;"R13C19";#N/A;FALSE;FALSE;FALSE;FALSE;#N/A;"";#N/A;FALSE;"";"";#N/A;#N/A;#N/A}</definedName>
    <definedName name="xxx" localSheetId="17" hidden="1">{#N/A,#N/A,FALSE,"O&amp;M by processes";#N/A,#N/A,FALSE,"Elec Act vs Bud";#N/A,#N/A,FALSE,"G&amp;A";#N/A,#N/A,FALSE,"BGS";#N/A,#N/A,FALSE,"Res Cost"}</definedName>
    <definedName name="xxx" localSheetId="7" hidden="1">{#N/A,#N/A,FALSE,"O&amp;M by processes";#N/A,#N/A,FALSE,"Elec Act vs Bud";#N/A,#N/A,FALSE,"G&amp;A";#N/A,#N/A,FALSE,"BGS";#N/A,#N/A,FALSE,"Res Cost"}</definedName>
    <definedName name="xxx" hidden="1">{#N/A,#N/A,FALSE,"O&amp;M by processes";#N/A,#N/A,FALSE,"Elec Act vs Bud";#N/A,#N/A,FALSE,"G&amp;A";#N/A,#N/A,FALSE,"BGS";#N/A,#N/A,FALSE,"Res Cost"}</definedName>
    <definedName name="xxx.detail" localSheetId="17" hidden="1">{"detail305",#N/A,FALSE,"BI-305"}</definedName>
    <definedName name="xxx.detail" hidden="1">{"detail305",#N/A,FALSE,"BI-305"}</definedName>
    <definedName name="xxx.directory" localSheetId="17" hidden="1">{"summary",#N/A,FALSE,"PCR DIRECTORY"}</definedName>
    <definedName name="xxx.directory" hidden="1">{"summary",#N/A,FALSE,"PCR DIRECTORY"}</definedName>
    <definedName name="xxxx" localSheetId="17" hidden="1">{#N/A,#N/A,FALSE,"O&amp;M by processes";#N/A,#N/A,FALSE,"Elec Act vs Bud";#N/A,#N/A,FALSE,"G&amp;A";#N/A,#N/A,FALSE,"BGS";#N/A,#N/A,FALSE,"Res Cost"}</definedName>
    <definedName name="xxxx" localSheetId="7" hidden="1">{#N/A,#N/A,FALSE,"O&amp;M by processes";#N/A,#N/A,FALSE,"Elec Act vs Bud";#N/A,#N/A,FALSE,"G&amp;A";#N/A,#N/A,FALSE,"BGS";#N/A,#N/A,FALSE,"Res Cost"}</definedName>
    <definedName name="xxxx" hidden="1">{#N/A,#N/A,FALSE,"O&amp;M by processes";#N/A,#N/A,FALSE,"Elec Act vs Bud";#N/A,#N/A,FALSE,"G&amp;A";#N/A,#N/A,FALSE,"BGS";#N/A,#N/A,FALSE,"Res Cost"}</definedName>
    <definedName name="xxxxx" localSheetId="17" hidden="1">{#N/A,#N/A,TRUE,"TOTAL DISTRIBUTION";#N/A,#N/A,TRUE,"SOUTH";#N/A,#N/A,TRUE,"NORTHEAST";#N/A,#N/A,TRUE,"WEST"}</definedName>
    <definedName name="xxxxx" hidden="1">{#N/A,#N/A,TRUE,"TOTAL DISTRIBUTION";#N/A,#N/A,TRUE,"SOUTH";#N/A,#N/A,TRUE,"NORTHEAST";#N/A,#N/A,TRUE,"WEST"}</definedName>
    <definedName name="xxxxxx" localSheetId="17" hidden="1">{#N/A,#N/A,TRUE,"TOTAL DSBN";#N/A,#N/A,TRUE,"WEST";#N/A,#N/A,TRUE,"SOUTH";#N/A,#N/A,TRUE,"NORTHEAST"}</definedName>
    <definedName name="xxxxxx" hidden="1">{#N/A,#N/A,TRUE,"TOTAL DSBN";#N/A,#N/A,TRUE,"WEST";#N/A,#N/A,TRUE,"SOUTH";#N/A,#N/A,TRUE,"NORTHEAST"}</definedName>
    <definedName name="xxxxxxx" localSheetId="17" hidden="1">{#N/A,#N/A,FALSE,"Sum6 (1)"}</definedName>
    <definedName name="xxxxxxx" hidden="1">{#N/A,#N/A,FALSE,"Sum6 (1)"}</definedName>
    <definedName name="yyy" localSheetId="17" hidden="1">{"detail305",#N/A,FALSE,"BI-305"}</definedName>
    <definedName name="yyy" hidden="1">{"detail305",#N/A,FALSE,"BI-305"}</definedName>
    <definedName name="Z_28948E05_8F34_4F1E_96FB_A80A6A844600_.wvu.Cols" localSheetId="8" hidden="1">'6a-ADIT Projection'!#REF!</definedName>
    <definedName name="Z_28948E05_8F34_4F1E_96FB_A80A6A844600_.wvu.Cols" localSheetId="9" hidden="1">'6b-ADIT Projection Proration'!#REF!</definedName>
    <definedName name="Z_28948E05_8F34_4F1E_96FB_A80A6A844600_.wvu.Cols" localSheetId="10" hidden="1">'6c- ADIT BOY'!#REF!</definedName>
    <definedName name="Z_28948E05_8F34_4F1E_96FB_A80A6A844600_.wvu.Cols" localSheetId="11" hidden="1">'6d- ADIT EOY'!#REF!</definedName>
    <definedName name="Z_28948E05_8F34_4F1E_96FB_A80A6A844600_.wvu.Cols" localSheetId="12" hidden="1">'6e-ADIT True-up'!#REF!</definedName>
    <definedName name="Z_28948E05_8F34_4F1E_96FB_A80A6A844600_.wvu.PrintArea" localSheetId="8" hidden="1">'6a-ADIT Projection'!$B$1:$G$54</definedName>
    <definedName name="Z_28948E05_8F34_4F1E_96FB_A80A6A844600_.wvu.PrintArea" localSheetId="9" hidden="1">'6b-ADIT Projection Proration'!$B$1:$H$74</definedName>
    <definedName name="Z_28948E05_8F34_4F1E_96FB_A80A6A844600_.wvu.PrintArea" localSheetId="10" hidden="1">'6c- ADIT BOY'!$B$1:$H$106</definedName>
    <definedName name="Z_28948E05_8F34_4F1E_96FB_A80A6A844600_.wvu.PrintArea" localSheetId="11" hidden="1">'6d- ADIT EOY'!$B$1:$H$106</definedName>
    <definedName name="Z_28948E05_8F34_4F1E_96FB_A80A6A844600_.wvu.PrintArea" localSheetId="12" hidden="1">'6e-ADIT True-up'!$B$1:$G$48</definedName>
    <definedName name="Z_3768C7C8_9953_11DA_B318_000FB55D51DC_.wvu.PrintArea" localSheetId="2" hidden="1">'1 - Revenue Credits'!$A$5:$D$19</definedName>
    <definedName name="Z_3768C7C8_9953_11DA_B318_000FB55D51DC_.wvu.PrintArea" localSheetId="3" hidden="1">'2 - Cost Support '!#REF!</definedName>
    <definedName name="Z_3768C7C8_9953_11DA_B318_000FB55D51DC_.wvu.PrintArea" localSheetId="4" hidden="1">'3 - Cost Support'!$A$30:$M$118</definedName>
    <definedName name="Z_3768C7C8_9953_11DA_B318_000FB55D51DC_.wvu.PrintTitles" localSheetId="3" hidden="1">'2 - Cost Support '!#REF!</definedName>
    <definedName name="Z_3768C7C8_9953_11DA_B318_000FB55D51DC_.wvu.PrintTitles" localSheetId="4" hidden="1">'3 - Cost Support'!#REF!</definedName>
    <definedName name="Z_3768C7C8_9953_11DA_B318_000FB55D51DC_.wvu.Rows" localSheetId="3" hidden="1">'2 - Cost Support '!#REF!</definedName>
    <definedName name="Z_3768C7C8_9953_11DA_B318_000FB55D51DC_.wvu.Rows" localSheetId="4" hidden="1">'3 - Cost Support'!#REF!</definedName>
    <definedName name="Z_3BDD6235_B127_4929_8311_BDAF7BB89818_.wvu.PrintArea" localSheetId="2" hidden="1">'1 - Revenue Credits'!$A$5:$D$19</definedName>
    <definedName name="Z_3BDD6235_B127_4929_8311_BDAF7BB89818_.wvu.PrintArea" localSheetId="3" hidden="1">'2 - Cost Support '!#REF!</definedName>
    <definedName name="Z_3BDD6235_B127_4929_8311_BDAF7BB89818_.wvu.PrintArea" localSheetId="4" hidden="1">'3 - Cost Support'!$A$30:$M$118</definedName>
    <definedName name="Z_3BDD6235_B127_4929_8311_BDAF7BB89818_.wvu.PrintTitles" localSheetId="3" hidden="1">'2 - Cost Support '!#REF!</definedName>
    <definedName name="Z_3BDD6235_B127_4929_8311_BDAF7BB89818_.wvu.PrintTitles" localSheetId="4" hidden="1">'3 - Cost Support'!#REF!</definedName>
    <definedName name="Z_3BDD6235_B127_4929_8311_BDAF7BB89818_.wvu.Rows" localSheetId="3" hidden="1">'2 - Cost Support '!#REF!</definedName>
    <definedName name="Z_3BDD6235_B127_4929_8311_BDAF7BB89818_.wvu.Rows" localSheetId="4" hidden="1">'3 - Cost Support'!#REF!</definedName>
    <definedName name="Z_63011E91_4609_4523_98FE_FD252E915668_.wvu.Cols" localSheetId="8" hidden="1">'6a-ADIT Projection'!#REF!</definedName>
    <definedName name="Z_63011E91_4609_4523_98FE_FD252E915668_.wvu.Cols" localSheetId="9" hidden="1">'6b-ADIT Projection Proration'!#REF!</definedName>
    <definedName name="Z_63011E91_4609_4523_98FE_FD252E915668_.wvu.Cols" localSheetId="10" hidden="1">'6c- ADIT BOY'!#REF!</definedName>
    <definedName name="Z_63011E91_4609_4523_98FE_FD252E915668_.wvu.Cols" localSheetId="11" hidden="1">'6d- ADIT EOY'!#REF!</definedName>
    <definedName name="Z_63011E91_4609_4523_98FE_FD252E915668_.wvu.Cols" localSheetId="12" hidden="1">'6e-ADIT True-up'!#REF!</definedName>
    <definedName name="Z_63011E91_4609_4523_98FE_FD252E915668_.wvu.PrintArea" localSheetId="8" hidden="1">'6a-ADIT Projection'!$B$1:$G$54</definedName>
    <definedName name="Z_63011E91_4609_4523_98FE_FD252E915668_.wvu.PrintArea" localSheetId="9" hidden="1">'6b-ADIT Projection Proration'!$B$1:$H$74</definedName>
    <definedName name="Z_63011E91_4609_4523_98FE_FD252E915668_.wvu.PrintArea" localSheetId="10" hidden="1">'6c- ADIT BOY'!$B$1:$H$106</definedName>
    <definedName name="Z_63011E91_4609_4523_98FE_FD252E915668_.wvu.PrintArea" localSheetId="11" hidden="1">'6d- ADIT EOY'!$B$1:$H$106</definedName>
    <definedName name="Z_63011E91_4609_4523_98FE_FD252E915668_.wvu.PrintArea" localSheetId="12" hidden="1">'6e-ADIT True-up'!$B$1:$G$48</definedName>
    <definedName name="Z_6928E596_79BD_4CEC_9F0D_07E62D69B2A5_.wvu.Cols" localSheetId="8" hidden="1">'6a-ADIT Projection'!#REF!</definedName>
    <definedName name="Z_6928E596_79BD_4CEC_9F0D_07E62D69B2A5_.wvu.Cols" localSheetId="9" hidden="1">'6b-ADIT Projection Proration'!#REF!</definedName>
    <definedName name="Z_6928E596_79BD_4CEC_9F0D_07E62D69B2A5_.wvu.Cols" localSheetId="10" hidden="1">'6c- ADIT BOY'!#REF!</definedName>
    <definedName name="Z_6928E596_79BD_4CEC_9F0D_07E62D69B2A5_.wvu.Cols" localSheetId="11" hidden="1">'6d- ADIT EOY'!#REF!</definedName>
    <definedName name="Z_6928E596_79BD_4CEC_9F0D_07E62D69B2A5_.wvu.Cols" localSheetId="12" hidden="1">'6e-ADIT True-up'!#REF!</definedName>
    <definedName name="Z_6928E596_79BD_4CEC_9F0D_07E62D69B2A5_.wvu.PrintArea" localSheetId="8" hidden="1">'6a-ADIT Projection'!$B$1:$G$54</definedName>
    <definedName name="Z_6928E596_79BD_4CEC_9F0D_07E62D69B2A5_.wvu.PrintArea" localSheetId="9" hidden="1">'6b-ADIT Projection Proration'!$B$1:$H$74</definedName>
    <definedName name="Z_6928E596_79BD_4CEC_9F0D_07E62D69B2A5_.wvu.PrintArea" localSheetId="10" hidden="1">'6c- ADIT BOY'!$B$1:$H$106</definedName>
    <definedName name="Z_6928E596_79BD_4CEC_9F0D_07E62D69B2A5_.wvu.PrintArea" localSheetId="11" hidden="1">'6d- ADIT EOY'!$B$1:$H$106</definedName>
    <definedName name="Z_6928E596_79BD_4CEC_9F0D_07E62D69B2A5_.wvu.PrintArea" localSheetId="12" hidden="1">'6e-ADIT True-up'!$B$1:$G$48</definedName>
    <definedName name="Z_71B42B22_A376_44B5_B0C1_23FC1AA3DBA2_.wvu.Cols" localSheetId="8" hidden="1">'6a-ADIT Projection'!#REF!</definedName>
    <definedName name="Z_71B42B22_A376_44B5_B0C1_23FC1AA3DBA2_.wvu.Cols" localSheetId="9" hidden="1">'6b-ADIT Projection Proration'!#REF!</definedName>
    <definedName name="Z_71B42B22_A376_44B5_B0C1_23FC1AA3DBA2_.wvu.Cols" localSheetId="10" hidden="1">'6c- ADIT BOY'!#REF!</definedName>
    <definedName name="Z_71B42B22_A376_44B5_B0C1_23FC1AA3DBA2_.wvu.Cols" localSheetId="11" hidden="1">'6d- ADIT EOY'!#REF!</definedName>
    <definedName name="Z_71B42B22_A376_44B5_B0C1_23FC1AA3DBA2_.wvu.Cols" localSheetId="12" hidden="1">'6e-ADIT True-up'!#REF!</definedName>
    <definedName name="Z_71B42B22_A376_44B5_B0C1_23FC1AA3DBA2_.wvu.PrintArea" localSheetId="8" hidden="1">'6a-ADIT Projection'!$B$1:$G$54</definedName>
    <definedName name="Z_71B42B22_A376_44B5_B0C1_23FC1AA3DBA2_.wvu.PrintArea" localSheetId="9" hidden="1">'6b-ADIT Projection Proration'!$B$1:$H$74</definedName>
    <definedName name="Z_71B42B22_A376_44B5_B0C1_23FC1AA3DBA2_.wvu.PrintArea" localSheetId="10" hidden="1">'6c- ADIT BOY'!$B$1:$H$106</definedName>
    <definedName name="Z_71B42B22_A376_44B5_B0C1_23FC1AA3DBA2_.wvu.PrintArea" localSheetId="11" hidden="1">'6d- ADIT EOY'!$B$1:$H$106</definedName>
    <definedName name="Z_71B42B22_A376_44B5_B0C1_23FC1AA3DBA2_.wvu.PrintArea" localSheetId="12" hidden="1">'6e-ADIT True-up'!$B$1:$G$48</definedName>
    <definedName name="Z_8FBB4DC9_2D51_4AB9_80D8_F8474B404C29_.wvu.Cols" localSheetId="8" hidden="1">'6a-ADIT Projection'!#REF!</definedName>
    <definedName name="Z_8FBB4DC9_2D51_4AB9_80D8_F8474B404C29_.wvu.Cols" localSheetId="9" hidden="1">'6b-ADIT Projection Proration'!#REF!</definedName>
    <definedName name="Z_8FBB4DC9_2D51_4AB9_80D8_F8474B404C29_.wvu.Cols" localSheetId="10" hidden="1">'6c- ADIT BOY'!#REF!</definedName>
    <definedName name="Z_8FBB4DC9_2D51_4AB9_80D8_F8474B404C29_.wvu.Cols" localSheetId="11" hidden="1">'6d- ADIT EOY'!#REF!</definedName>
    <definedName name="Z_8FBB4DC9_2D51_4AB9_80D8_F8474B404C29_.wvu.Cols" localSheetId="12" hidden="1">'6e-ADIT True-up'!#REF!</definedName>
    <definedName name="Z_8FBB4DC9_2D51_4AB9_80D8_F8474B404C29_.wvu.PrintArea" localSheetId="8" hidden="1">'6a-ADIT Projection'!$B$1:$G$54</definedName>
    <definedName name="Z_8FBB4DC9_2D51_4AB9_80D8_F8474B404C29_.wvu.PrintArea" localSheetId="9" hidden="1">'6b-ADIT Projection Proration'!$B$1:$H$74</definedName>
    <definedName name="Z_8FBB4DC9_2D51_4AB9_80D8_F8474B404C29_.wvu.PrintArea" localSheetId="10" hidden="1">'6c- ADIT BOY'!$B$1:$H$106</definedName>
    <definedName name="Z_8FBB4DC9_2D51_4AB9_80D8_F8474B404C29_.wvu.PrintArea" localSheetId="11" hidden="1">'6d- ADIT EOY'!$B$1:$H$106</definedName>
    <definedName name="Z_8FBB4DC9_2D51_4AB9_80D8_F8474B404C29_.wvu.PrintArea" localSheetId="12" hidden="1">'6e-ADIT True-up'!$B$1:$G$48</definedName>
    <definedName name="Z_B0241363_5C8A_48FC_89A6_56D55586BABE_.wvu.PrintArea" localSheetId="2" hidden="1">'1 - Revenue Credits'!$A$5:$D$19</definedName>
    <definedName name="Z_B0241363_5C8A_48FC_89A6_56D55586BABE_.wvu.PrintArea" localSheetId="3" hidden="1">'2 - Cost Support '!#REF!</definedName>
    <definedName name="Z_B0241363_5C8A_48FC_89A6_56D55586BABE_.wvu.PrintArea" localSheetId="4" hidden="1">'3 - Cost Support'!$A$30:$M$118</definedName>
    <definedName name="Z_B0241363_5C8A_48FC_89A6_56D55586BABE_.wvu.PrintTitles" localSheetId="3" hidden="1">'2 - Cost Support '!#REF!</definedName>
    <definedName name="Z_B0241363_5C8A_48FC_89A6_56D55586BABE_.wvu.PrintTitles" localSheetId="4" hidden="1">'3 - Cost Support'!#REF!</definedName>
    <definedName name="Z_B0241363_5C8A_48FC_89A6_56D55586BABE_.wvu.Rows" localSheetId="3" hidden="1">'2 - Cost Support '!#REF!</definedName>
    <definedName name="Z_B0241363_5C8A_48FC_89A6_56D55586BABE_.wvu.Rows" localSheetId="4" hidden="1">'3 - Cost Support'!#REF!</definedName>
    <definedName name="Z_B647CB7F_C846_4278_B6B1_1EF7F3C004F5_.wvu.Cols" localSheetId="8" hidden="1">'6a-ADIT Projection'!#REF!</definedName>
    <definedName name="Z_B647CB7F_C846_4278_B6B1_1EF7F3C004F5_.wvu.Cols" localSheetId="9" hidden="1">'6b-ADIT Projection Proration'!#REF!</definedName>
    <definedName name="Z_B647CB7F_C846_4278_B6B1_1EF7F3C004F5_.wvu.Cols" localSheetId="10" hidden="1">'6c- ADIT BOY'!#REF!</definedName>
    <definedName name="Z_B647CB7F_C846_4278_B6B1_1EF7F3C004F5_.wvu.Cols" localSheetId="11" hidden="1">'6d- ADIT EOY'!#REF!</definedName>
    <definedName name="Z_B647CB7F_C846_4278_B6B1_1EF7F3C004F5_.wvu.Cols" localSheetId="12" hidden="1">'6e-ADIT True-up'!#REF!</definedName>
    <definedName name="Z_B647CB7F_C846_4278_B6B1_1EF7F3C004F5_.wvu.PrintArea" localSheetId="8" hidden="1">'6a-ADIT Projection'!$B$1:$G$54</definedName>
    <definedName name="Z_B647CB7F_C846_4278_B6B1_1EF7F3C004F5_.wvu.PrintArea" localSheetId="9" hidden="1">'6b-ADIT Projection Proration'!$B$1:$H$74</definedName>
    <definedName name="Z_B647CB7F_C846_4278_B6B1_1EF7F3C004F5_.wvu.PrintArea" localSheetId="10" hidden="1">'6c- ADIT BOY'!$B$1:$H$106</definedName>
    <definedName name="Z_B647CB7F_C846_4278_B6B1_1EF7F3C004F5_.wvu.PrintArea" localSheetId="11" hidden="1">'6d- ADIT EOY'!$B$1:$H$106</definedName>
    <definedName name="Z_B647CB7F_C846_4278_B6B1_1EF7F3C004F5_.wvu.PrintArea" localSheetId="12" hidden="1">'6e-ADIT True-up'!$B$1:$G$48</definedName>
    <definedName name="Z_C0EA0F9F_7310_4201_82C9_7B8FC8DB9137_.wvu.PrintArea" localSheetId="2" hidden="1">'1 - Revenue Credits'!$A$5:$D$19</definedName>
    <definedName name="Z_C0EA0F9F_7310_4201_82C9_7B8FC8DB9137_.wvu.PrintArea" localSheetId="3" hidden="1">'2 - Cost Support '!#REF!</definedName>
    <definedName name="Z_C0EA0F9F_7310_4201_82C9_7B8FC8DB9137_.wvu.PrintArea" localSheetId="4" hidden="1">'3 - Cost Support'!$A$30:$M$118</definedName>
    <definedName name="Z_C0EA0F9F_7310_4201_82C9_7B8FC8DB9137_.wvu.PrintTitles" localSheetId="3" hidden="1">'2 - Cost Support '!#REF!</definedName>
    <definedName name="Z_C0EA0F9F_7310_4201_82C9_7B8FC8DB9137_.wvu.PrintTitles" localSheetId="4" hidden="1">'3 - Cost Support'!#REF!</definedName>
    <definedName name="Z_C0EA0F9F_7310_4201_82C9_7B8FC8DB9137_.wvu.Rows" localSheetId="3" hidden="1">'2 - Cost Support '!#REF!</definedName>
    <definedName name="Z_C0EA0F9F_7310_4201_82C9_7B8FC8DB9137_.wvu.Rows" localSheetId="4" hidden="1">'3 - Cost Support'!#REF!</definedName>
    <definedName name="Z_DC91DEF3_837B_4BB9_A81E_3B78C5914E6C_.wvu.Cols" localSheetId="8" hidden="1">'6a-ADIT Projection'!#REF!</definedName>
    <definedName name="Z_DC91DEF3_837B_4BB9_A81E_3B78C5914E6C_.wvu.Cols" localSheetId="9" hidden="1">'6b-ADIT Projection Proration'!#REF!</definedName>
    <definedName name="Z_DC91DEF3_837B_4BB9_A81E_3B78C5914E6C_.wvu.Cols" localSheetId="10" hidden="1">'6c- ADIT BOY'!#REF!</definedName>
    <definedName name="Z_DC91DEF3_837B_4BB9_A81E_3B78C5914E6C_.wvu.Cols" localSheetId="11" hidden="1">'6d- ADIT EOY'!#REF!</definedName>
    <definedName name="Z_DC91DEF3_837B_4BB9_A81E_3B78C5914E6C_.wvu.Cols" localSheetId="12" hidden="1">'6e-ADIT True-up'!#REF!</definedName>
    <definedName name="Z_DC91DEF3_837B_4BB9_A81E_3B78C5914E6C_.wvu.PrintArea" localSheetId="8" hidden="1">'6a-ADIT Projection'!$B$1:$G$54</definedName>
    <definedName name="Z_DC91DEF3_837B_4BB9_A81E_3B78C5914E6C_.wvu.PrintArea" localSheetId="9" hidden="1">'6b-ADIT Projection Proration'!$B$1:$H$74</definedName>
    <definedName name="Z_DC91DEF3_837B_4BB9_A81E_3B78C5914E6C_.wvu.PrintArea" localSheetId="10" hidden="1">'6c- ADIT BOY'!$B$1:$H$106</definedName>
    <definedName name="Z_DC91DEF3_837B_4BB9_A81E_3B78C5914E6C_.wvu.PrintArea" localSheetId="11" hidden="1">'6d- ADIT EOY'!$B$1:$H$106</definedName>
    <definedName name="Z_DC91DEF3_837B_4BB9_A81E_3B78C5914E6C_.wvu.PrintArea" localSheetId="12" hidden="1">'6e-ADIT True-up'!$B$1:$G$48</definedName>
    <definedName name="Z_FAAD9AAC_1337_43AB_BF1F_CCF9DFCF5B78_.wvu.Cols" localSheetId="8" hidden="1">'6a-ADIT Projection'!#REF!</definedName>
    <definedName name="Z_FAAD9AAC_1337_43AB_BF1F_CCF9DFCF5B78_.wvu.Cols" localSheetId="9" hidden="1">'6b-ADIT Projection Proration'!#REF!</definedName>
    <definedName name="Z_FAAD9AAC_1337_43AB_BF1F_CCF9DFCF5B78_.wvu.Cols" localSheetId="10" hidden="1">'6c- ADIT BOY'!#REF!</definedName>
    <definedName name="Z_FAAD9AAC_1337_43AB_BF1F_CCF9DFCF5B78_.wvu.Cols" localSheetId="11" hidden="1">'6d- ADIT EOY'!#REF!</definedName>
    <definedName name="Z_FAAD9AAC_1337_43AB_BF1F_CCF9DFCF5B78_.wvu.Cols" localSheetId="12" hidden="1">'6e-ADIT True-up'!#REF!</definedName>
    <definedName name="Z_FAAD9AAC_1337_43AB_BF1F_CCF9DFCF5B78_.wvu.PrintArea" localSheetId="8" hidden="1">'6a-ADIT Projection'!$B$1:$G$54</definedName>
    <definedName name="Z_FAAD9AAC_1337_43AB_BF1F_CCF9DFCF5B78_.wvu.PrintArea" localSheetId="9" hidden="1">'6b-ADIT Projection Proration'!$B$1:$H$74</definedName>
    <definedName name="Z_FAAD9AAC_1337_43AB_BF1F_CCF9DFCF5B78_.wvu.PrintArea" localSheetId="10" hidden="1">'6c- ADIT BOY'!$B$1:$H$106</definedName>
    <definedName name="Z_FAAD9AAC_1337_43AB_BF1F_CCF9DFCF5B78_.wvu.PrintArea" localSheetId="11" hidden="1">'6d- ADIT EOY'!$B$1:$H$106</definedName>
    <definedName name="Z_FAAD9AAC_1337_43AB_BF1F_CCF9DFCF5B78_.wvu.PrintArea" localSheetId="12" hidden="1">'6e-ADIT True-up'!$B$1:$G$48</definedName>
    <definedName name="zzz"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zzz"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7" l="1"/>
  <c r="A3" i="78" l="1"/>
  <c r="B2" i="77"/>
  <c r="B2" i="76"/>
  <c r="A3" i="75"/>
  <c r="A6" i="20" l="1"/>
  <c r="G53" i="25" l="1"/>
  <c r="E118" i="25"/>
  <c r="E119" i="25"/>
  <c r="E120" i="25"/>
  <c r="E121" i="25"/>
  <c r="B2" i="79"/>
  <c r="Q18" i="38" l="1"/>
  <c r="Q12" i="38"/>
  <c r="E175" i="3"/>
  <c r="A23" i="78" l="1"/>
  <c r="A24" i="78" s="1"/>
  <c r="A27" i="78" s="1"/>
  <c r="A28" i="78" s="1"/>
  <c r="A29" i="78" s="1"/>
  <c r="A32" i="78" s="1"/>
  <c r="A33" i="78" s="1"/>
  <c r="A34" i="78" s="1"/>
  <c r="A11" i="78"/>
  <c r="A12" i="78" s="1"/>
  <c r="A13" i="78" s="1"/>
  <c r="A14" i="78" s="1"/>
  <c r="A15" i="78" s="1"/>
  <c r="A16" i="78" s="1"/>
  <c r="A22" i="78" s="1"/>
  <c r="A10" i="78"/>
  <c r="G78" i="77"/>
  <c r="G75" i="77"/>
  <c r="F75" i="77"/>
  <c r="F78" i="77" s="1"/>
  <c r="E75" i="77"/>
  <c r="E78" i="77" s="1"/>
  <c r="D75" i="77"/>
  <c r="D78" i="77" s="1"/>
  <c r="C75" i="77"/>
  <c r="C78" i="77" s="1"/>
  <c r="E28" i="74" s="1"/>
  <c r="G51" i="77"/>
  <c r="G54" i="77" s="1"/>
  <c r="F51" i="77"/>
  <c r="F54" i="77" s="1"/>
  <c r="D51" i="77"/>
  <c r="D54" i="77" s="1"/>
  <c r="E32" i="77"/>
  <c r="G29" i="77"/>
  <c r="G32" i="77" s="1"/>
  <c r="F29" i="77"/>
  <c r="F32" i="77" s="1"/>
  <c r="E29" i="77"/>
  <c r="D29" i="77"/>
  <c r="D32" i="77" s="1"/>
  <c r="C29" i="77"/>
  <c r="C32" i="77" s="1"/>
  <c r="E10" i="77"/>
  <c r="A10" i="77"/>
  <c r="A11" i="77" s="1"/>
  <c r="A12" i="77" s="1"/>
  <c r="A19" i="77" s="1"/>
  <c r="A20" i="77" s="1"/>
  <c r="A21" i="77" s="1"/>
  <c r="A22" i="77" s="1"/>
  <c r="A23" i="77" s="1"/>
  <c r="A24" i="77" s="1"/>
  <c r="A25" i="77" s="1"/>
  <c r="A26" i="77" s="1"/>
  <c r="A27" i="77" s="1"/>
  <c r="A28" i="77" s="1"/>
  <c r="A29" i="77" s="1"/>
  <c r="A30" i="77" s="1"/>
  <c r="A31" i="77" s="1"/>
  <c r="A32" i="77" s="1"/>
  <c r="A43" i="77" s="1"/>
  <c r="A44" i="77" s="1"/>
  <c r="A45" i="77" s="1"/>
  <c r="A46" i="77" s="1"/>
  <c r="A47" i="77" s="1"/>
  <c r="A48" i="77" s="1"/>
  <c r="A49" i="77" s="1"/>
  <c r="A50" i="77" s="1"/>
  <c r="A51" i="77" s="1"/>
  <c r="A52" i="77" s="1"/>
  <c r="A53" i="77" s="1"/>
  <c r="A54" i="77" s="1"/>
  <c r="A65" i="77" s="1"/>
  <c r="A66" i="77" s="1"/>
  <c r="A67" i="77" s="1"/>
  <c r="A68" i="77" s="1"/>
  <c r="A69" i="77" s="1"/>
  <c r="A70" i="77" s="1"/>
  <c r="A71" i="77" s="1"/>
  <c r="A72" i="77" s="1"/>
  <c r="A73" i="77" s="1"/>
  <c r="A74" i="77" s="1"/>
  <c r="A75" i="77" s="1"/>
  <c r="A76" i="77" s="1"/>
  <c r="A77" i="77" s="1"/>
  <c r="A78" i="77" s="1"/>
  <c r="D78" i="76"/>
  <c r="G75" i="76"/>
  <c r="G78" i="76" s="1"/>
  <c r="F75" i="76"/>
  <c r="F78" i="76" s="1"/>
  <c r="E75" i="76"/>
  <c r="E78" i="76" s="1"/>
  <c r="D75" i="76"/>
  <c r="C75" i="76"/>
  <c r="C78" i="76" s="1"/>
  <c r="D54" i="76"/>
  <c r="G51" i="76"/>
  <c r="G54" i="76" s="1"/>
  <c r="F51" i="76"/>
  <c r="F54" i="76" s="1"/>
  <c r="E51" i="76"/>
  <c r="E54" i="76" s="1"/>
  <c r="F22" i="74" s="1"/>
  <c r="E22" i="74" s="1"/>
  <c r="D51" i="76"/>
  <c r="C51" i="76"/>
  <c r="G29" i="76"/>
  <c r="G32" i="76" s="1"/>
  <c r="F29" i="76"/>
  <c r="F32" i="76" s="1"/>
  <c r="E29" i="76"/>
  <c r="E32" i="76" s="1"/>
  <c r="D29" i="76"/>
  <c r="D32" i="76" s="1"/>
  <c r="C29" i="76"/>
  <c r="C32" i="76" s="1"/>
  <c r="A10" i="76"/>
  <c r="A11" i="76" s="1"/>
  <c r="A12" i="76" s="1"/>
  <c r="A19" i="76" s="1"/>
  <c r="A20" i="76" s="1"/>
  <c r="A21" i="76" s="1"/>
  <c r="A22" i="76" s="1"/>
  <c r="A23" i="76" s="1"/>
  <c r="A24" i="76" s="1"/>
  <c r="A25" i="76" s="1"/>
  <c r="A26" i="76" s="1"/>
  <c r="A27" i="76" s="1"/>
  <c r="A28" i="76" s="1"/>
  <c r="A29" i="76" s="1"/>
  <c r="A30" i="76" s="1"/>
  <c r="A31" i="76" s="1"/>
  <c r="A32" i="76" s="1"/>
  <c r="A43" i="76" s="1"/>
  <c r="A44" i="76" s="1"/>
  <c r="A45" i="76" s="1"/>
  <c r="A46" i="76" s="1"/>
  <c r="A47" i="76" s="1"/>
  <c r="A48" i="76" s="1"/>
  <c r="A49" i="76" s="1"/>
  <c r="A50" i="76" s="1"/>
  <c r="A51" i="76" s="1"/>
  <c r="A52" i="76" s="1"/>
  <c r="A53" i="76" s="1"/>
  <c r="A54" i="76" s="1"/>
  <c r="A65" i="76" s="1"/>
  <c r="A66" i="76" s="1"/>
  <c r="A67" i="76" s="1"/>
  <c r="A68" i="76" s="1"/>
  <c r="A69" i="76" s="1"/>
  <c r="A70" i="76" s="1"/>
  <c r="A71" i="76" s="1"/>
  <c r="A72" i="76" s="1"/>
  <c r="A73" i="76" s="1"/>
  <c r="A74" i="76" s="1"/>
  <c r="A75" i="76" s="1"/>
  <c r="A76" i="76" s="1"/>
  <c r="A77" i="76" s="1"/>
  <c r="A78" i="76" s="1"/>
  <c r="F9" i="76"/>
  <c r="G54" i="75"/>
  <c r="F54" i="75"/>
  <c r="E36" i="74" s="1"/>
  <c r="H53" i="75"/>
  <c r="E53" i="75"/>
  <c r="L53" i="75" s="1"/>
  <c r="L52" i="75"/>
  <c r="J52" i="75"/>
  <c r="E52" i="75"/>
  <c r="H52" i="75" s="1"/>
  <c r="E51" i="75"/>
  <c r="H51" i="75" s="1"/>
  <c r="E50" i="75"/>
  <c r="L50" i="75" s="1"/>
  <c r="L49" i="75"/>
  <c r="J49" i="75"/>
  <c r="H49" i="75"/>
  <c r="E49" i="75"/>
  <c r="E48" i="75"/>
  <c r="L48" i="75" s="1"/>
  <c r="L47" i="75"/>
  <c r="J47" i="75"/>
  <c r="H47" i="75"/>
  <c r="E47" i="75"/>
  <c r="E46" i="75"/>
  <c r="L45" i="75"/>
  <c r="H45" i="75"/>
  <c r="E45" i="75"/>
  <c r="J45" i="75" s="1"/>
  <c r="L44" i="75"/>
  <c r="J44" i="75"/>
  <c r="E44" i="75"/>
  <c r="H44" i="75" s="1"/>
  <c r="E43" i="75"/>
  <c r="L43" i="75" s="1"/>
  <c r="J42" i="75"/>
  <c r="E42" i="75"/>
  <c r="L42" i="75" s="1"/>
  <c r="K41" i="75"/>
  <c r="L41" i="75" s="1"/>
  <c r="J41" i="75"/>
  <c r="I41" i="75"/>
  <c r="I54" i="75" s="1"/>
  <c r="H41" i="75"/>
  <c r="G41" i="75"/>
  <c r="F41" i="75"/>
  <c r="E41" i="75"/>
  <c r="K38" i="75"/>
  <c r="L37" i="75"/>
  <c r="J37" i="75"/>
  <c r="H37" i="75"/>
  <c r="E37" i="75"/>
  <c r="E36" i="75"/>
  <c r="H36" i="75" s="1"/>
  <c r="L35" i="75"/>
  <c r="J35" i="75"/>
  <c r="H35" i="75"/>
  <c r="E35" i="75"/>
  <c r="L34" i="75"/>
  <c r="J34" i="75"/>
  <c r="H34" i="75"/>
  <c r="E34" i="75"/>
  <c r="E33" i="75"/>
  <c r="L33" i="75" s="1"/>
  <c r="L32" i="75"/>
  <c r="J32" i="75"/>
  <c r="H32" i="75"/>
  <c r="E32" i="75"/>
  <c r="E31" i="75"/>
  <c r="L30" i="75"/>
  <c r="J30" i="75"/>
  <c r="E30" i="75"/>
  <c r="H30" i="75" s="1"/>
  <c r="L29" i="75"/>
  <c r="J29" i="75"/>
  <c r="E29" i="75"/>
  <c r="H29" i="75" s="1"/>
  <c r="E28" i="75"/>
  <c r="L28" i="75" s="1"/>
  <c r="L27" i="75"/>
  <c r="J27" i="75"/>
  <c r="H27" i="75"/>
  <c r="E27" i="75"/>
  <c r="L26" i="75"/>
  <c r="J26" i="75"/>
  <c r="H26" i="75"/>
  <c r="E26" i="75"/>
  <c r="K25" i="75"/>
  <c r="I25" i="75"/>
  <c r="I38" i="75" s="1"/>
  <c r="G25" i="75"/>
  <c r="F25" i="75"/>
  <c r="F38" i="75" s="1"/>
  <c r="E25" i="75"/>
  <c r="L25" i="75" s="1"/>
  <c r="E21" i="75"/>
  <c r="E20" i="75"/>
  <c r="L20" i="75" s="1"/>
  <c r="E19" i="75"/>
  <c r="L19" i="75" s="1"/>
  <c r="L18" i="75"/>
  <c r="J18" i="75"/>
  <c r="E18" i="75"/>
  <c r="L17" i="75"/>
  <c r="J17" i="75"/>
  <c r="E17" i="75"/>
  <c r="L16" i="75"/>
  <c r="J16" i="75"/>
  <c r="E16" i="75"/>
  <c r="L15" i="75"/>
  <c r="J15" i="75"/>
  <c r="E15" i="75"/>
  <c r="E14" i="75"/>
  <c r="L14" i="75" s="1"/>
  <c r="L13" i="75"/>
  <c r="E13" i="75"/>
  <c r="J13" i="75" s="1"/>
  <c r="L12" i="75"/>
  <c r="J12" i="75"/>
  <c r="E12" i="75"/>
  <c r="L11" i="75"/>
  <c r="J11" i="75"/>
  <c r="E11" i="75"/>
  <c r="D11" i="75"/>
  <c r="D12" i="75" s="1"/>
  <c r="D13" i="75" s="1"/>
  <c r="D14" i="75" s="1"/>
  <c r="D15" i="75" s="1"/>
  <c r="D16" i="75" s="1"/>
  <c r="D17" i="75" s="1"/>
  <c r="D18" i="75" s="1"/>
  <c r="D19" i="75" s="1"/>
  <c r="D20" i="75" s="1"/>
  <c r="D21" i="75" s="1"/>
  <c r="E10" i="75"/>
  <c r="L10" i="75" s="1"/>
  <c r="A10" i="75"/>
  <c r="A11" i="75" s="1"/>
  <c r="A12" i="75" s="1"/>
  <c r="A13" i="75" s="1"/>
  <c r="A14" i="75" s="1"/>
  <c r="A15" i="75" s="1"/>
  <c r="A16" i="75" s="1"/>
  <c r="A17" i="75" s="1"/>
  <c r="A18" i="75" s="1"/>
  <c r="A19" i="75" s="1"/>
  <c r="A20" i="75" s="1"/>
  <c r="A21" i="75" s="1"/>
  <c r="A22" i="75" s="1"/>
  <c r="A25" i="75" s="1"/>
  <c r="A26" i="75" s="1"/>
  <c r="A27" i="75" s="1"/>
  <c r="A28" i="75" s="1"/>
  <c r="A29" i="75" s="1"/>
  <c r="A30" i="75" s="1"/>
  <c r="A31" i="75" s="1"/>
  <c r="A32" i="75" s="1"/>
  <c r="A33" i="75" s="1"/>
  <c r="A34" i="75" s="1"/>
  <c r="A35" i="75" s="1"/>
  <c r="A36" i="75" s="1"/>
  <c r="A37" i="75" s="1"/>
  <c r="A38" i="75" s="1"/>
  <c r="A41" i="75" s="1"/>
  <c r="A42" i="75" s="1"/>
  <c r="A43" i="75" s="1"/>
  <c r="A44" i="75" s="1"/>
  <c r="A45" i="75" s="1"/>
  <c r="A46" i="75" s="1"/>
  <c r="A47" i="75" s="1"/>
  <c r="A48" i="75" s="1"/>
  <c r="A49" i="75" s="1"/>
  <c r="A50" i="75" s="1"/>
  <c r="A51" i="75" s="1"/>
  <c r="A52" i="75" s="1"/>
  <c r="A53" i="75" s="1"/>
  <c r="A54" i="75" s="1"/>
  <c r="E9" i="75"/>
  <c r="F34" i="74"/>
  <c r="E29" i="74"/>
  <c r="G27" i="74"/>
  <c r="A10" i="74"/>
  <c r="A11" i="74" s="1"/>
  <c r="A12" i="74" s="1"/>
  <c r="A13" i="74" s="1"/>
  <c r="A14" i="74" s="1"/>
  <c r="A15" i="74" s="1"/>
  <c r="A16" i="74" s="1"/>
  <c r="A22" i="74" s="1"/>
  <c r="A23" i="74" s="1"/>
  <c r="A24" i="74" s="1"/>
  <c r="A27" i="74" s="1"/>
  <c r="A28" i="74" s="1"/>
  <c r="A29" i="74" s="1"/>
  <c r="A30" i="74" s="1"/>
  <c r="A31" i="74" s="1"/>
  <c r="A34" i="74" s="1"/>
  <c r="A35" i="74" s="1"/>
  <c r="A36" i="74" s="1"/>
  <c r="A37" i="74" s="1"/>
  <c r="A38" i="74" s="1"/>
  <c r="A2" i="75"/>
  <c r="G9" i="77" l="1"/>
  <c r="H23" i="78"/>
  <c r="L21" i="75"/>
  <c r="J21" i="75"/>
  <c r="J31" i="75"/>
  <c r="H31" i="75"/>
  <c r="L31" i="75"/>
  <c r="E9" i="76"/>
  <c r="F22" i="78"/>
  <c r="G9" i="75"/>
  <c r="G27" i="78"/>
  <c r="G29" i="78" s="1"/>
  <c r="F10" i="78" s="1"/>
  <c r="F10" i="76"/>
  <c r="F12" i="76" s="1"/>
  <c r="G28" i="74"/>
  <c r="G28" i="78"/>
  <c r="F10" i="77"/>
  <c r="G34" i="74"/>
  <c r="G32" i="78"/>
  <c r="G34" i="78" s="1"/>
  <c r="F11" i="78" s="1"/>
  <c r="G35" i="74"/>
  <c r="F11" i="77"/>
  <c r="G33" i="78"/>
  <c r="H34" i="74"/>
  <c r="G11" i="76"/>
  <c r="H32" i="78"/>
  <c r="H34" i="78" s="1"/>
  <c r="G11" i="78" s="1"/>
  <c r="L9" i="75"/>
  <c r="H9" i="75"/>
  <c r="E11" i="76"/>
  <c r="F32" i="78"/>
  <c r="G22" i="78"/>
  <c r="G24" i="78" s="1"/>
  <c r="F9" i="78" s="1"/>
  <c r="G22" i="74"/>
  <c r="I9" i="75"/>
  <c r="H27" i="78"/>
  <c r="H29" i="78" s="1"/>
  <c r="G10" i="78" s="1"/>
  <c r="G10" i="76"/>
  <c r="H27" i="74"/>
  <c r="F9" i="77"/>
  <c r="G23" i="78"/>
  <c r="H22" i="78"/>
  <c r="H24" i="78" s="1"/>
  <c r="G9" i="78" s="1"/>
  <c r="K9" i="75"/>
  <c r="K22" i="75" s="1"/>
  <c r="H22" i="74"/>
  <c r="G9" i="76"/>
  <c r="G12" i="76" s="1"/>
  <c r="H28" i="74"/>
  <c r="H28" i="78"/>
  <c r="G10" i="77"/>
  <c r="H35" i="74"/>
  <c r="G11" i="77"/>
  <c r="H33" i="78"/>
  <c r="F11" i="76"/>
  <c r="F35" i="74"/>
  <c r="E11" i="77"/>
  <c r="H25" i="75"/>
  <c r="G38" i="75"/>
  <c r="E27" i="74"/>
  <c r="E27" i="78"/>
  <c r="E30" i="74"/>
  <c r="E28" i="78"/>
  <c r="F9" i="75"/>
  <c r="F22" i="75" s="1"/>
  <c r="E22" i="78"/>
  <c r="J46" i="75"/>
  <c r="H46" i="75"/>
  <c r="L46" i="75"/>
  <c r="L54" i="75" s="1"/>
  <c r="H36" i="74" s="1"/>
  <c r="E34" i="74"/>
  <c r="E32" i="78"/>
  <c r="F27" i="74"/>
  <c r="F27" i="78"/>
  <c r="F29" i="78" s="1"/>
  <c r="E10" i="78" s="1"/>
  <c r="E10" i="76"/>
  <c r="E33" i="78"/>
  <c r="E35" i="74"/>
  <c r="E37" i="74" s="1"/>
  <c r="F28" i="74"/>
  <c r="F28" i="78"/>
  <c r="F33" i="78"/>
  <c r="J10" i="75"/>
  <c r="J14" i="75"/>
  <c r="J25" i="75"/>
  <c r="J38" i="75" s="1"/>
  <c r="G29" i="74" s="1"/>
  <c r="J28" i="75"/>
  <c r="H33" i="75"/>
  <c r="J36" i="75"/>
  <c r="J43" i="75"/>
  <c r="J54" i="75" s="1"/>
  <c r="G36" i="74" s="1"/>
  <c r="H48" i="75"/>
  <c r="J51" i="75"/>
  <c r="H28" i="75"/>
  <c r="H43" i="75"/>
  <c r="J20" i="75"/>
  <c r="J33" i="75"/>
  <c r="L36" i="75"/>
  <c r="L38" i="75" s="1"/>
  <c r="H29" i="74" s="1"/>
  <c r="J48" i="75"/>
  <c r="L51" i="75"/>
  <c r="J19" i="75"/>
  <c r="H42" i="75"/>
  <c r="H50" i="75"/>
  <c r="J53" i="75"/>
  <c r="K54" i="75"/>
  <c r="J50" i="75"/>
  <c r="F30" i="74" l="1"/>
  <c r="H38" i="75"/>
  <c r="F29" i="74" s="1"/>
  <c r="H30" i="74"/>
  <c r="H31" i="74" s="1"/>
  <c r="G10" i="74" s="1"/>
  <c r="L22" i="75"/>
  <c r="H23" i="74" s="1"/>
  <c r="H24" i="74" s="1"/>
  <c r="G9" i="74" s="1"/>
  <c r="G37" i="74"/>
  <c r="F31" i="74"/>
  <c r="E10" i="74" s="1"/>
  <c r="E29" i="78"/>
  <c r="G12" i="78"/>
  <c r="G16" i="78" s="1"/>
  <c r="F12" i="78"/>
  <c r="F16" i="78" s="1"/>
  <c r="G38" i="74"/>
  <c r="F11" i="74" s="1"/>
  <c r="E34" i="78"/>
  <c r="E31" i="74"/>
  <c r="H37" i="74"/>
  <c r="H38" i="74" s="1"/>
  <c r="G11" i="74" s="1"/>
  <c r="F34" i="78"/>
  <c r="E11" i="78" s="1"/>
  <c r="E12" i="76"/>
  <c r="I22" i="75"/>
  <c r="J9" i="75"/>
  <c r="J22" i="75" s="1"/>
  <c r="G23" i="74" s="1"/>
  <c r="G24" i="74" s="1"/>
  <c r="F9" i="74" s="1"/>
  <c r="F12" i="74" s="1"/>
  <c r="F16" i="74" s="1"/>
  <c r="H54" i="75"/>
  <c r="F36" i="74" s="1"/>
  <c r="F37" i="74" s="1"/>
  <c r="F38" i="74" s="1"/>
  <c r="E11" i="74" s="1"/>
  <c r="E38" i="74"/>
  <c r="F12" i="77"/>
  <c r="G30" i="74"/>
  <c r="G31" i="74" s="1"/>
  <c r="F10" i="74" s="1"/>
  <c r="G12" i="77"/>
  <c r="G12" i="74" l="1"/>
  <c r="G16" i="74" s="1"/>
  <c r="P27" i="38" l="1"/>
  <c r="D10" i="67" l="1"/>
  <c r="K17" i="79" l="1"/>
  <c r="K5" i="79"/>
  <c r="K6" i="79"/>
  <c r="K7" i="79"/>
  <c r="K8" i="79"/>
  <c r="K9" i="79"/>
  <c r="K10" i="79"/>
  <c r="K11" i="79"/>
  <c r="K12" i="79"/>
  <c r="K13" i="79"/>
  <c r="K14" i="79"/>
  <c r="K15" i="79"/>
  <c r="K16" i="79"/>
  <c r="M76" i="29" l="1"/>
  <c r="D31" i="25" l="1"/>
  <c r="D34" i="25" s="1"/>
  <c r="E177" i="3"/>
  <c r="K27" i="79" l="1"/>
  <c r="K23" i="79" l="1"/>
  <c r="K24" i="79" l="1"/>
  <c r="K25" i="79" l="1"/>
  <c r="K26" i="79" l="1"/>
  <c r="E23" i="9" l="1"/>
  <c r="E8" i="9"/>
  <c r="E19" i="9" s="1"/>
  <c r="F84" i="9"/>
  <c r="E24" i="9" l="1"/>
  <c r="K28" i="79"/>
  <c r="K29" i="79" l="1"/>
  <c r="K30" i="79" l="1"/>
  <c r="J6" i="79"/>
  <c r="J5" i="79"/>
  <c r="J7" i="79"/>
  <c r="J9" i="79"/>
  <c r="J8" i="79"/>
  <c r="K31" i="79" l="1"/>
  <c r="K32" i="79" l="1"/>
  <c r="K33" i="79" l="1"/>
  <c r="K35" i="79" l="1"/>
  <c r="K34" i="79"/>
  <c r="G86" i="25" l="1"/>
  <c r="E128" i="29" l="1"/>
  <c r="E130" i="29" s="1"/>
  <c r="E132" i="29" s="1"/>
  <c r="E171" i="3" l="1"/>
  <c r="D147" i="3"/>
  <c r="D146" i="3"/>
  <c r="M239" i="3" l="1"/>
  <c r="Y10" i="36" l="1"/>
  <c r="F25" i="29" l="1"/>
  <c r="C268" i="3" l="1"/>
  <c r="G104" i="29" l="1"/>
  <c r="G105" i="29"/>
  <c r="G106" i="29"/>
  <c r="G107" i="29"/>
  <c r="G108" i="29"/>
  <c r="G109" i="29"/>
  <c r="G110" i="29"/>
  <c r="G111" i="29"/>
  <c r="G112" i="29"/>
  <c r="G113" i="29"/>
  <c r="G114" i="29"/>
  <c r="G115" i="29"/>
  <c r="G103" i="29"/>
  <c r="E93" i="9" l="1"/>
  <c r="C211" i="3" l="1"/>
  <c r="D37" i="20"/>
  <c r="D36" i="20"/>
  <c r="A34" i="20"/>
  <c r="A35" i="20" s="1"/>
  <c r="A36" i="20" s="1"/>
  <c r="A37" i="20" s="1"/>
  <c r="A38" i="20" s="1"/>
  <c r="A14" i="20"/>
  <c r="A15" i="20" s="1"/>
  <c r="A16" i="20" s="1"/>
  <c r="A17" i="20" s="1"/>
  <c r="A18" i="20" s="1"/>
  <c r="A19" i="20" s="1"/>
  <c r="A20" i="20" s="1"/>
  <c r="A23" i="20" s="1"/>
  <c r="A24" i="20" s="1"/>
  <c r="A25" i="20" s="1"/>
  <c r="A26" i="20" s="1"/>
  <c r="A27" i="20" s="1"/>
  <c r="A28" i="20" s="1"/>
  <c r="A29" i="20" s="1"/>
  <c r="A30" i="20" s="1"/>
  <c r="A12" i="20"/>
  <c r="E43" i="41" l="1"/>
  <c r="E45" i="41" s="1"/>
  <c r="D42" i="41"/>
  <c r="G21" i="41"/>
  <c r="E21" i="41"/>
  <c r="D21" i="41"/>
  <c r="F19" i="41"/>
  <c r="H19" i="41" s="1"/>
  <c r="F18" i="41"/>
  <c r="H18" i="41" s="1"/>
  <c r="F17" i="41"/>
  <c r="H17" i="41" s="1"/>
  <c r="F16" i="41"/>
  <c r="F15" i="41"/>
  <c r="H15" i="41" s="1"/>
  <c r="F14" i="41"/>
  <c r="H14" i="41" s="1"/>
  <c r="F21" i="41" l="1"/>
  <c r="H16" i="41"/>
  <c r="H21" i="41" s="1"/>
  <c r="E23" i="3" s="1"/>
  <c r="E9" i="3" l="1"/>
  <c r="L70" i="36" l="1"/>
  <c r="E14" i="9" l="1"/>
  <c r="E13" i="9"/>
  <c r="E100" i="9"/>
  <c r="E94" i="9"/>
  <c r="E27" i="9"/>
  <c r="D96" i="25" l="1"/>
  <c r="D63" i="25"/>
  <c r="B94" i="25"/>
  <c r="B61" i="25"/>
  <c r="B29" i="25"/>
  <c r="T80" i="36" l="1"/>
  <c r="V80" i="36" s="1"/>
  <c r="T79" i="36"/>
  <c r="V79" i="36" s="1"/>
  <c r="T78" i="36"/>
  <c r="V78" i="36" s="1"/>
  <c r="T77" i="36"/>
  <c r="V77" i="36" s="1"/>
  <c r="T76" i="36"/>
  <c r="V76" i="36" s="1"/>
  <c r="T75" i="36"/>
  <c r="V75" i="36" s="1"/>
  <c r="T74" i="36"/>
  <c r="V74" i="36" s="1"/>
  <c r="T73" i="36"/>
  <c r="V73" i="36" s="1"/>
  <c r="T72" i="36"/>
  <c r="V72" i="36" s="1"/>
  <c r="T71" i="36"/>
  <c r="V71" i="36" s="1"/>
  <c r="T70" i="36"/>
  <c r="V70" i="36" s="1"/>
  <c r="V81" i="36" l="1"/>
  <c r="C5" i="39" l="1"/>
  <c r="C6" i="39"/>
  <c r="K6" i="39"/>
  <c r="K7" i="39"/>
  <c r="F26" i="29" l="1"/>
  <c r="M101" i="36" l="1"/>
  <c r="R58" i="36"/>
  <c r="M73" i="29"/>
  <c r="I41" i="29"/>
  <c r="I40" i="29"/>
  <c r="I39" i="29"/>
  <c r="I38" i="29"/>
  <c r="I37" i="29"/>
  <c r="I36" i="29"/>
  <c r="F52" i="9"/>
  <c r="K18" i="79" s="1"/>
  <c r="D29" i="5"/>
  <c r="E29" i="5"/>
  <c r="F29" i="5"/>
  <c r="C28" i="5"/>
  <c r="C27" i="5"/>
  <c r="C26" i="5"/>
  <c r="C25" i="5"/>
  <c r="I42" i="29" l="1"/>
  <c r="C29" i="5"/>
  <c r="F138" i="9" l="1"/>
  <c r="K36" i="79" s="1"/>
  <c r="Y40" i="36" l="1"/>
  <c r="Y39" i="36"/>
  <c r="Y38" i="36"/>
  <c r="Y37" i="36"/>
  <c r="Y36" i="36"/>
  <c r="Y35" i="36"/>
  <c r="Y34" i="36"/>
  <c r="Y33" i="36"/>
  <c r="Z33" i="36" s="1"/>
  <c r="Y32" i="36"/>
  <c r="Y31" i="36"/>
  <c r="Y30" i="36"/>
  <c r="W40" i="36"/>
  <c r="W39" i="36"/>
  <c r="W38" i="36"/>
  <c r="W37" i="36"/>
  <c r="W36" i="36"/>
  <c r="W35" i="36"/>
  <c r="W34" i="36"/>
  <c r="W33" i="36"/>
  <c r="W32" i="36"/>
  <c r="W31" i="36"/>
  <c r="W30" i="36"/>
  <c r="Y11" i="36"/>
  <c r="Y12" i="36"/>
  <c r="Y13" i="36"/>
  <c r="Y14" i="36"/>
  <c r="Y15" i="36"/>
  <c r="Y16" i="36"/>
  <c r="Y17" i="36"/>
  <c r="Y18" i="36"/>
  <c r="Y19" i="36"/>
  <c r="Y20" i="36"/>
  <c r="W11" i="36"/>
  <c r="W12" i="36"/>
  <c r="W13" i="36"/>
  <c r="Z13" i="36" s="1"/>
  <c r="W14" i="36"/>
  <c r="Z14" i="36" s="1"/>
  <c r="W15" i="36"/>
  <c r="W16" i="36"/>
  <c r="W17" i="36"/>
  <c r="Z17" i="36" s="1"/>
  <c r="W18" i="36"/>
  <c r="W19" i="36"/>
  <c r="W20" i="36"/>
  <c r="E40" i="36"/>
  <c r="G40" i="36" s="1"/>
  <c r="I40" i="36" s="1"/>
  <c r="E39" i="36"/>
  <c r="G39" i="36" s="1"/>
  <c r="I39" i="36" s="1"/>
  <c r="E38" i="36"/>
  <c r="G38" i="36" s="1"/>
  <c r="I38" i="36" s="1"/>
  <c r="E37" i="36"/>
  <c r="G37" i="36" s="1"/>
  <c r="I37" i="36" s="1"/>
  <c r="E36" i="36"/>
  <c r="G36" i="36" s="1"/>
  <c r="I36" i="36" s="1"/>
  <c r="E35" i="36"/>
  <c r="G35" i="36" s="1"/>
  <c r="I35" i="36" s="1"/>
  <c r="E34" i="36"/>
  <c r="G34" i="36" s="1"/>
  <c r="I34" i="36" s="1"/>
  <c r="E33" i="36"/>
  <c r="G33" i="36" s="1"/>
  <c r="I33" i="36" s="1"/>
  <c r="E32" i="36"/>
  <c r="G32" i="36" s="1"/>
  <c r="I32" i="36" s="1"/>
  <c r="E31" i="36"/>
  <c r="G31" i="36" s="1"/>
  <c r="I31" i="36" s="1"/>
  <c r="E30" i="36"/>
  <c r="G30" i="36" s="1"/>
  <c r="I30" i="36" s="1"/>
  <c r="E20" i="36"/>
  <c r="G20" i="36" s="1"/>
  <c r="I20" i="36" s="1"/>
  <c r="E19" i="36"/>
  <c r="G19" i="36" s="1"/>
  <c r="I19" i="36" s="1"/>
  <c r="E18" i="36"/>
  <c r="G18" i="36" s="1"/>
  <c r="I18" i="36" s="1"/>
  <c r="E17" i="36"/>
  <c r="G17" i="36" s="1"/>
  <c r="I17" i="36" s="1"/>
  <c r="E16" i="36"/>
  <c r="G16" i="36" s="1"/>
  <c r="I16" i="36" s="1"/>
  <c r="E15" i="36"/>
  <c r="G15" i="36" s="1"/>
  <c r="I15" i="36" s="1"/>
  <c r="E14" i="36"/>
  <c r="G14" i="36" s="1"/>
  <c r="I14" i="36" s="1"/>
  <c r="E13" i="36"/>
  <c r="G13" i="36" s="1"/>
  <c r="I13" i="36" s="1"/>
  <c r="E12" i="36"/>
  <c r="G12" i="36" s="1"/>
  <c r="I12" i="36" s="1"/>
  <c r="E11" i="36"/>
  <c r="G11" i="36" s="1"/>
  <c r="I11" i="36" s="1"/>
  <c r="E10" i="36"/>
  <c r="J212" i="3"/>
  <c r="Z18" i="36" l="1"/>
  <c r="Z37" i="36"/>
  <c r="Z16" i="36"/>
  <c r="Z12" i="36"/>
  <c r="I41" i="36"/>
  <c r="H9" i="29" s="1"/>
  <c r="Z19" i="36"/>
  <c r="Z15" i="36"/>
  <c r="Z11" i="36"/>
  <c r="Z20" i="36"/>
  <c r="G10" i="36"/>
  <c r="I10" i="36" s="1"/>
  <c r="Z30" i="36"/>
  <c r="Z34" i="36"/>
  <c r="Z38" i="36"/>
  <c r="Z31" i="36"/>
  <c r="Z35" i="36"/>
  <c r="Z39" i="36"/>
  <c r="Z32" i="36"/>
  <c r="Z36" i="36"/>
  <c r="Z40" i="36"/>
  <c r="H222" i="3"/>
  <c r="H221" i="3"/>
  <c r="H219" i="3"/>
  <c r="E147" i="3"/>
  <c r="E146" i="3"/>
  <c r="E113" i="3"/>
  <c r="E103" i="3"/>
  <c r="I21" i="36" l="1"/>
  <c r="E150" i="3" s="1"/>
  <c r="W10" i="36" l="1"/>
  <c r="Z41" i="36"/>
  <c r="E105" i="3" s="1"/>
  <c r="J105" i="3" s="1"/>
  <c r="M238" i="3" s="1"/>
  <c r="Z10" i="36" l="1"/>
  <c r="E104" i="3" s="1"/>
  <c r="E102" i="3"/>
  <c r="G7" i="29"/>
  <c r="Z21" i="36" l="1"/>
  <c r="E2" i="38"/>
  <c r="D2" i="29"/>
  <c r="P40" i="38"/>
  <c r="I229" i="3" s="1"/>
  <c r="G20" i="25" s="1"/>
  <c r="H22" i="38"/>
  <c r="G22" i="38"/>
  <c r="F22" i="38"/>
  <c r="E22" i="38"/>
  <c r="D22" i="38"/>
  <c r="B22" i="38"/>
  <c r="Q21" i="38"/>
  <c r="Q20" i="38"/>
  <c r="Q19" i="38"/>
  <c r="Q16" i="38"/>
  <c r="F229" i="3" s="1"/>
  <c r="D20" i="25" s="1"/>
  <c r="D52" i="25" s="1"/>
  <c r="D85" i="25" s="1"/>
  <c r="P14" i="38"/>
  <c r="O14" i="38"/>
  <c r="N14" i="38"/>
  <c r="N22" i="38" s="1"/>
  <c r="M14" i="38"/>
  <c r="M22" i="38" s="1"/>
  <c r="L14" i="38"/>
  <c r="K14" i="38"/>
  <c r="J14" i="38"/>
  <c r="J22" i="38" s="1"/>
  <c r="I14" i="38"/>
  <c r="H14" i="38"/>
  <c r="G14" i="38"/>
  <c r="F14" i="38"/>
  <c r="E14" i="38"/>
  <c r="D14" i="38"/>
  <c r="Q13" i="38"/>
  <c r="Q11" i="38"/>
  <c r="Q10" i="38"/>
  <c r="P33" i="38" s="1"/>
  <c r="D24" i="38" l="1"/>
  <c r="G24" i="38"/>
  <c r="H24" i="38"/>
  <c r="E24" i="38"/>
  <c r="O22" i="38"/>
  <c r="O24" i="38" s="1"/>
  <c r="L22" i="38"/>
  <c r="L24" i="38" s="1"/>
  <c r="P22" i="38"/>
  <c r="P24" i="38" s="1"/>
  <c r="K22" i="38"/>
  <c r="K24" i="38" s="1"/>
  <c r="Q22" i="38"/>
  <c r="F230" i="3" s="1"/>
  <c r="D21" i="25" s="1"/>
  <c r="D53" i="25" s="1"/>
  <c r="D86" i="25" s="1"/>
  <c r="M24" i="38"/>
  <c r="I22" i="38"/>
  <c r="I24" i="38" s="1"/>
  <c r="G85" i="25"/>
  <c r="G52" i="25"/>
  <c r="F24" i="38"/>
  <c r="J24" i="38"/>
  <c r="N24" i="38"/>
  <c r="Q14" i="38"/>
  <c r="P35" i="38" l="1"/>
  <c r="Q24" i="38"/>
  <c r="F228" i="3"/>
  <c r="D19" i="25" s="1"/>
  <c r="D51" i="25" s="1"/>
  <c r="D84" i="25" s="1"/>
  <c r="D87" i="25" s="1"/>
  <c r="I228" i="3" l="1"/>
  <c r="K228" i="3" s="1"/>
  <c r="H134" i="36"/>
  <c r="M108" i="36" l="1"/>
  <c r="M107" i="36"/>
  <c r="M106" i="36"/>
  <c r="M105" i="36"/>
  <c r="M104" i="36"/>
  <c r="M103" i="36"/>
  <c r="M102" i="36"/>
  <c r="M100" i="36"/>
  <c r="M99" i="36"/>
  <c r="M98" i="36"/>
  <c r="M97" i="36"/>
  <c r="M96" i="36"/>
  <c r="M95" i="36"/>
  <c r="M94" i="36"/>
  <c r="M93" i="36"/>
  <c r="M92" i="36"/>
  <c r="M109" i="36" l="1"/>
  <c r="R60" i="36"/>
  <c r="R59" i="36"/>
  <c r="R57" i="36"/>
  <c r="R56" i="36"/>
  <c r="R55" i="36"/>
  <c r="R54" i="36"/>
  <c r="R53" i="36"/>
  <c r="R52" i="36"/>
  <c r="R51" i="36"/>
  <c r="J23" i="79" l="1"/>
  <c r="I23" i="79"/>
  <c r="L23" i="79" s="1"/>
  <c r="R61" i="36"/>
  <c r="E108" i="3" s="1"/>
  <c r="I5" i="79" l="1"/>
  <c r="L5" i="79" s="1"/>
  <c r="I24" i="79"/>
  <c r="J24" i="79"/>
  <c r="J149" i="3"/>
  <c r="L24" i="79" l="1"/>
  <c r="I7" i="79"/>
  <c r="L7" i="79" s="1"/>
  <c r="I6" i="79"/>
  <c r="L6" i="79" s="1"/>
  <c r="J25" i="79"/>
  <c r="J43" i="25"/>
  <c r="J107" i="25" s="1"/>
  <c r="I25" i="79" l="1"/>
  <c r="L25" i="79" s="1"/>
  <c r="I26" i="79"/>
  <c r="J26" i="79"/>
  <c r="D54" i="25"/>
  <c r="L26" i="79" l="1"/>
  <c r="I8" i="79"/>
  <c r="L8" i="79" s="1"/>
  <c r="I9" i="79"/>
  <c r="L9" i="79" s="1"/>
  <c r="J27" i="79"/>
  <c r="C174" i="3"/>
  <c r="I27" i="79" l="1"/>
  <c r="L27" i="79" s="1"/>
  <c r="J146" i="3"/>
  <c r="D25" i="3" l="1"/>
  <c r="G117" i="29" l="1"/>
  <c r="E112" i="3" s="1"/>
  <c r="J102" i="3" l="1"/>
  <c r="M237" i="3" l="1"/>
  <c r="J211" i="3"/>
  <c r="E157" i="3"/>
  <c r="E169" i="9"/>
  <c r="E168" i="9"/>
  <c r="E167" i="9"/>
  <c r="E166" i="9"/>
  <c r="E165" i="9"/>
  <c r="E164" i="9"/>
  <c r="E163" i="9"/>
  <c r="E162" i="9"/>
  <c r="E161" i="9"/>
  <c r="E160" i="9"/>
  <c r="E159" i="9"/>
  <c r="E158" i="9"/>
  <c r="E157" i="9"/>
  <c r="E153" i="9"/>
  <c r="E152" i="9"/>
  <c r="E151" i="9"/>
  <c r="E150" i="9"/>
  <c r="E149" i="9"/>
  <c r="E148" i="9"/>
  <c r="E147" i="9"/>
  <c r="E146" i="9"/>
  <c r="E145" i="9"/>
  <c r="E144" i="9"/>
  <c r="E143" i="9"/>
  <c r="E142" i="9"/>
  <c r="E141" i="9"/>
  <c r="E137" i="9"/>
  <c r="E136" i="9"/>
  <c r="E135" i="9"/>
  <c r="E134" i="9"/>
  <c r="E133" i="9"/>
  <c r="E132" i="9"/>
  <c r="E131" i="9"/>
  <c r="E130" i="9"/>
  <c r="E129" i="9"/>
  <c r="E128" i="9"/>
  <c r="E127" i="9"/>
  <c r="E126" i="9"/>
  <c r="E125" i="9"/>
  <c r="E121" i="9"/>
  <c r="E120" i="9"/>
  <c r="E119" i="9"/>
  <c r="E118" i="9"/>
  <c r="E117" i="9"/>
  <c r="E116" i="9"/>
  <c r="E115" i="9"/>
  <c r="E114" i="9"/>
  <c r="E113" i="9"/>
  <c r="E112" i="9"/>
  <c r="E111" i="9"/>
  <c r="E110" i="9"/>
  <c r="E109" i="9"/>
  <c r="E105" i="9"/>
  <c r="E104" i="9"/>
  <c r="E103" i="9"/>
  <c r="E102" i="9"/>
  <c r="E101" i="9"/>
  <c r="E99" i="9"/>
  <c r="E98" i="9"/>
  <c r="E97" i="9"/>
  <c r="E96" i="9"/>
  <c r="E95" i="9"/>
  <c r="E83" i="9"/>
  <c r="E82" i="9"/>
  <c r="E81" i="9"/>
  <c r="E80" i="9"/>
  <c r="E79" i="9"/>
  <c r="E78" i="9"/>
  <c r="E77" i="9"/>
  <c r="E76" i="9"/>
  <c r="E75" i="9"/>
  <c r="E74" i="9"/>
  <c r="E73" i="9"/>
  <c r="E72" i="9"/>
  <c r="E71" i="9"/>
  <c r="E67" i="9"/>
  <c r="E66" i="9"/>
  <c r="E65" i="9"/>
  <c r="E64" i="9"/>
  <c r="E63" i="9"/>
  <c r="E62" i="9"/>
  <c r="E61" i="9"/>
  <c r="E60" i="9"/>
  <c r="E59" i="9"/>
  <c r="E58" i="9"/>
  <c r="E57" i="9"/>
  <c r="E56" i="9"/>
  <c r="E55" i="9"/>
  <c r="E51" i="9"/>
  <c r="E50" i="9"/>
  <c r="E49" i="9"/>
  <c r="E48" i="9"/>
  <c r="E47" i="9"/>
  <c r="E46" i="9"/>
  <c r="E45" i="9"/>
  <c r="E44" i="9"/>
  <c r="E43" i="9"/>
  <c r="E42" i="9"/>
  <c r="E41" i="9"/>
  <c r="E40" i="9"/>
  <c r="E39" i="9"/>
  <c r="E35" i="9"/>
  <c r="E34" i="9"/>
  <c r="E33" i="9"/>
  <c r="E32" i="9"/>
  <c r="E31" i="9"/>
  <c r="E30" i="9"/>
  <c r="E29" i="9"/>
  <c r="E28" i="9"/>
  <c r="E26" i="9"/>
  <c r="E25" i="9"/>
  <c r="E18" i="9"/>
  <c r="E17" i="9"/>
  <c r="E16" i="9"/>
  <c r="E15" i="9"/>
  <c r="E12" i="9"/>
  <c r="E11" i="9"/>
  <c r="E10" i="9"/>
  <c r="E9" i="9"/>
  <c r="G91" i="29"/>
  <c r="I82" i="29"/>
  <c r="I64" i="29"/>
  <c r="G5" i="29"/>
  <c r="E101" i="3" s="1"/>
  <c r="C240" i="3"/>
  <c r="C19" i="3"/>
  <c r="C242" i="3" s="1"/>
  <c r="D22" i="25"/>
  <c r="A16" i="25"/>
  <c r="A19" i="25" s="1"/>
  <c r="A20" i="25" s="1"/>
  <c r="A21" i="25" s="1"/>
  <c r="A22" i="25" s="1"/>
  <c r="C46" i="5"/>
  <c r="F32" i="5"/>
  <c r="F34" i="5" s="1"/>
  <c r="C230" i="3"/>
  <c r="C225" i="3"/>
  <c r="A7" i="9"/>
  <c r="A8" i="9" s="1"/>
  <c r="A9" i="9" s="1"/>
  <c r="A10" i="9" s="1"/>
  <c r="A11" i="9" s="1"/>
  <c r="A12" i="9" s="1"/>
  <c r="A13" i="9" s="1"/>
  <c r="A14" i="9" s="1"/>
  <c r="A15" i="9" s="1"/>
  <c r="A16" i="9" s="1"/>
  <c r="A17" i="9" s="1"/>
  <c r="A18" i="9" s="1"/>
  <c r="A19" i="9" s="1"/>
  <c r="A20" i="9" s="1"/>
  <c r="A22" i="9" s="1"/>
  <c r="A23" i="9" s="1"/>
  <c r="A24" i="9" s="1"/>
  <c r="A25" i="9" s="1"/>
  <c r="A26" i="9" s="1"/>
  <c r="A27" i="9" s="1"/>
  <c r="A28" i="9" s="1"/>
  <c r="A29" i="9" s="1"/>
  <c r="A30" i="9" s="1"/>
  <c r="A31" i="9" s="1"/>
  <c r="A32" i="9" s="1"/>
  <c r="A33" i="9" s="1"/>
  <c r="A34" i="9" s="1"/>
  <c r="A35" i="9" s="1"/>
  <c r="A36" i="9" s="1"/>
  <c r="A38" i="9" s="1"/>
  <c r="A39" i="9" s="1"/>
  <c r="A19" i="3"/>
  <c r="D21" i="3" s="1"/>
  <c r="A2" i="9"/>
  <c r="A2" i="5"/>
  <c r="F122" i="9"/>
  <c r="E88" i="3" s="1"/>
  <c r="J88" i="3" s="1"/>
  <c r="F170" i="9"/>
  <c r="E86" i="3" s="1"/>
  <c r="J86" i="3" s="1"/>
  <c r="F36" i="9"/>
  <c r="E81" i="3" s="1"/>
  <c r="J81" i="3" s="1"/>
  <c r="E79" i="3"/>
  <c r="J79" i="3" s="1"/>
  <c r="M71" i="3"/>
  <c r="M135" i="3" s="1"/>
  <c r="M204" i="3" s="1"/>
  <c r="M256" i="3" s="1"/>
  <c r="G143" i="3"/>
  <c r="G147" i="3" s="1"/>
  <c r="E72" i="3"/>
  <c r="E136" i="3" s="1"/>
  <c r="A9" i="5"/>
  <c r="D14" i="5"/>
  <c r="E19" i="3" s="1"/>
  <c r="G19" i="3"/>
  <c r="C86" i="3"/>
  <c r="C93" i="3" s="1"/>
  <c r="G86" i="3"/>
  <c r="G87" i="3"/>
  <c r="G108" i="3" s="1"/>
  <c r="C88" i="3"/>
  <c r="C95" i="3" s="1"/>
  <c r="G88" i="3"/>
  <c r="G89" i="3"/>
  <c r="C99" i="3"/>
  <c r="G104" i="3"/>
  <c r="G103" i="3" s="1"/>
  <c r="H104" i="3"/>
  <c r="C110" i="3"/>
  <c r="C112" i="3"/>
  <c r="C113" i="3"/>
  <c r="C155" i="3"/>
  <c r="C160" i="3"/>
  <c r="G163" i="3"/>
  <c r="J166" i="3"/>
  <c r="G167" i="3"/>
  <c r="D170" i="3"/>
  <c r="E205" i="3"/>
  <c r="C212" i="3"/>
  <c r="E223" i="3"/>
  <c r="E257" i="3"/>
  <c r="A3" i="41" s="1"/>
  <c r="H103" i="3"/>
  <c r="D91" i="25" l="1"/>
  <c r="D95" i="25" s="1"/>
  <c r="D99" i="25" s="1"/>
  <c r="D58" i="25"/>
  <c r="D26" i="25"/>
  <c r="D30" i="25" s="1"/>
  <c r="A10" i="5"/>
  <c r="A11" i="5" s="1"/>
  <c r="A12" i="5" s="1"/>
  <c r="A14" i="5" s="1"/>
  <c r="D19" i="3" s="1"/>
  <c r="D32" i="5"/>
  <c r="D34" i="5" s="1"/>
  <c r="E148" i="3"/>
  <c r="F11" i="25"/>
  <c r="A3" i="36"/>
  <c r="G144" i="3"/>
  <c r="G148" i="3" s="1"/>
  <c r="J103" i="3"/>
  <c r="G112" i="3"/>
  <c r="G100" i="3"/>
  <c r="J93" i="3"/>
  <c r="E93" i="3"/>
  <c r="J157" i="3"/>
  <c r="E179" i="3"/>
  <c r="D36" i="9"/>
  <c r="A40" i="9"/>
  <c r="A41" i="9" s="1"/>
  <c r="A42" i="9" s="1"/>
  <c r="A43" i="9" s="1"/>
  <c r="A44" i="9" s="1"/>
  <c r="A45" i="9" s="1"/>
  <c r="A46" i="9" s="1"/>
  <c r="A47" i="9" s="1"/>
  <c r="A48" i="9" s="1"/>
  <c r="A49" i="9" s="1"/>
  <c r="A50" i="9" s="1"/>
  <c r="A51" i="9" s="1"/>
  <c r="A52" i="9" s="1"/>
  <c r="A54" i="9" s="1"/>
  <c r="A55" i="9" s="1"/>
  <c r="A79" i="3"/>
  <c r="D20" i="9"/>
  <c r="J95" i="3"/>
  <c r="A23" i="25"/>
  <c r="A25" i="25" s="1"/>
  <c r="A26" i="25" s="1"/>
  <c r="B28" i="25"/>
  <c r="E95" i="3"/>
  <c r="F231" i="3"/>
  <c r="G229" i="3" l="1"/>
  <c r="E19" i="25"/>
  <c r="E84" i="25" s="1"/>
  <c r="D62" i="25"/>
  <c r="D66" i="25" s="1"/>
  <c r="E20" i="25"/>
  <c r="E85" i="25" s="1"/>
  <c r="D52" i="9"/>
  <c r="C14" i="5"/>
  <c r="J104" i="3"/>
  <c r="J150" i="3"/>
  <c r="G19" i="25"/>
  <c r="G51" i="25" s="1"/>
  <c r="A56" i="9"/>
  <c r="A57" i="9" s="1"/>
  <c r="A58" i="9" s="1"/>
  <c r="A59" i="9" s="1"/>
  <c r="A60" i="9" s="1"/>
  <c r="A61" i="9" s="1"/>
  <c r="A62" i="9" s="1"/>
  <c r="A63" i="9" s="1"/>
  <c r="A64" i="9" s="1"/>
  <c r="A65" i="9" s="1"/>
  <c r="A66" i="9" s="1"/>
  <c r="A67" i="9" s="1"/>
  <c r="A68" i="9" s="1"/>
  <c r="A70" i="9" s="1"/>
  <c r="A71" i="9" s="1"/>
  <c r="A80" i="3"/>
  <c r="B30" i="25"/>
  <c r="A27" i="25"/>
  <c r="B33" i="25" s="1"/>
  <c r="C31" i="5"/>
  <c r="C32" i="5" s="1"/>
  <c r="C34" i="5" s="1"/>
  <c r="E32" i="5"/>
  <c r="E34" i="5" s="1"/>
  <c r="K230" i="3" l="1"/>
  <c r="E21" i="25"/>
  <c r="E86" i="25" s="1"/>
  <c r="E51" i="25"/>
  <c r="I51" i="25" s="1"/>
  <c r="I85" i="25"/>
  <c r="K229" i="3"/>
  <c r="I20" i="25"/>
  <c r="E52" i="25"/>
  <c r="I52" i="25" s="1"/>
  <c r="D68" i="9"/>
  <c r="I19" i="25"/>
  <c r="G84" i="25"/>
  <c r="I84" i="25" s="1"/>
  <c r="E151" i="3"/>
  <c r="E152" i="3" s="1"/>
  <c r="E111" i="3" s="1"/>
  <c r="A28" i="25"/>
  <c r="A29" i="25" s="1"/>
  <c r="A30" i="25" s="1"/>
  <c r="A72" i="9"/>
  <c r="A73" i="9" s="1"/>
  <c r="A74" i="9" s="1"/>
  <c r="A75" i="9" s="1"/>
  <c r="A76" i="9" s="1"/>
  <c r="A77" i="9" s="1"/>
  <c r="A78" i="9" s="1"/>
  <c r="A79" i="9" s="1"/>
  <c r="A80" i="9" s="1"/>
  <c r="A81" i="9" s="1"/>
  <c r="A82" i="9" s="1"/>
  <c r="A83" i="9" s="1"/>
  <c r="A84" i="9" s="1"/>
  <c r="A81" i="3"/>
  <c r="C210" i="3"/>
  <c r="K231" i="3" l="1"/>
  <c r="E53" i="25"/>
  <c r="I53" i="25" s="1"/>
  <c r="I54" i="25" s="1"/>
  <c r="D59" i="25" s="1"/>
  <c r="I21" i="25"/>
  <c r="I22" i="25" s="1"/>
  <c r="I86" i="25"/>
  <c r="I87" i="25" s="1"/>
  <c r="D92" i="25" s="1"/>
  <c r="J151" i="3"/>
  <c r="E114" i="3"/>
  <c r="D84" i="9"/>
  <c r="A31" i="25"/>
  <c r="A33" i="25" s="1"/>
  <c r="A82" i="3"/>
  <c r="A86" i="9"/>
  <c r="A92" i="9" s="1"/>
  <c r="A93" i="9" s="1"/>
  <c r="D86" i="9"/>
  <c r="D27" i="25" l="1"/>
  <c r="E172" i="3"/>
  <c r="B34" i="25"/>
  <c r="A83" i="3"/>
  <c r="A85" i="3" s="1"/>
  <c r="A86" i="3" s="1"/>
  <c r="C83" i="3"/>
  <c r="A94" i="9"/>
  <c r="A95" i="9" s="1"/>
  <c r="A96" i="9" s="1"/>
  <c r="A97" i="9" s="1"/>
  <c r="A98" i="9" s="1"/>
  <c r="A99" i="9" s="1"/>
  <c r="A100" i="9" s="1"/>
  <c r="A101" i="9" s="1"/>
  <c r="A102" i="9" s="1"/>
  <c r="A103" i="9" s="1"/>
  <c r="A104" i="9" s="1"/>
  <c r="A105" i="9" s="1"/>
  <c r="A106" i="9" s="1"/>
  <c r="A34" i="25"/>
  <c r="A35" i="25" s="1"/>
  <c r="A38" i="25" s="1"/>
  <c r="D106" i="9" l="1"/>
  <c r="A39" i="25"/>
  <c r="A40" i="25" s="1"/>
  <c r="A46" i="25" s="1"/>
  <c r="A48" i="25" s="1"/>
  <c r="A51" i="25" s="1"/>
  <c r="C35" i="25"/>
  <c r="A108" i="9"/>
  <c r="A109" i="9" s="1"/>
  <c r="A87" i="3"/>
  <c r="D93" i="3"/>
  <c r="A52" i="25" l="1"/>
  <c r="A53" i="25" s="1"/>
  <c r="A54" i="25" s="1"/>
  <c r="A55" i="25" s="1"/>
  <c r="A57" i="25" s="1"/>
  <c r="A58" i="25" s="1"/>
  <c r="A88" i="3"/>
  <c r="D94" i="3"/>
  <c r="A110" i="9"/>
  <c r="A111" i="9" s="1"/>
  <c r="A112" i="9" s="1"/>
  <c r="A113" i="9" s="1"/>
  <c r="A114" i="9" s="1"/>
  <c r="A115" i="9" s="1"/>
  <c r="A116" i="9" s="1"/>
  <c r="A117" i="9" s="1"/>
  <c r="A118" i="9" s="1"/>
  <c r="A119" i="9" s="1"/>
  <c r="A120" i="9" s="1"/>
  <c r="A121" i="9" s="1"/>
  <c r="A122" i="9" s="1"/>
  <c r="D122" i="9" l="1"/>
  <c r="B60" i="25"/>
  <c r="A59" i="25"/>
  <c r="B65" i="25" s="1"/>
  <c r="B62" i="25"/>
  <c r="A124" i="9"/>
  <c r="A125" i="9" s="1"/>
  <c r="A89" i="3"/>
  <c r="D95" i="3"/>
  <c r="A60" i="25" l="1"/>
  <c r="A61" i="25" s="1"/>
  <c r="A62" i="25" s="1"/>
  <c r="A90" i="3"/>
  <c r="A92" i="3" s="1"/>
  <c r="A93" i="3" s="1"/>
  <c r="D96" i="3"/>
  <c r="C90" i="3"/>
  <c r="A126" i="9"/>
  <c r="A127" i="9" s="1"/>
  <c r="A128" i="9" s="1"/>
  <c r="A129" i="9" s="1"/>
  <c r="A130" i="9" s="1"/>
  <c r="A131" i="9" s="1"/>
  <c r="A132" i="9" s="1"/>
  <c r="A133" i="9" s="1"/>
  <c r="A134" i="9" s="1"/>
  <c r="A135" i="9" s="1"/>
  <c r="A136" i="9" s="1"/>
  <c r="A137" i="9" s="1"/>
  <c r="A138" i="9" s="1"/>
  <c r="D138" i="9" l="1"/>
  <c r="A63" i="25"/>
  <c r="A65" i="25" s="1"/>
  <c r="A140" i="9"/>
  <c r="A141" i="9" s="1"/>
  <c r="A94" i="3"/>
  <c r="D236" i="3" s="1"/>
  <c r="B66" i="25" l="1"/>
  <c r="A66" i="25"/>
  <c r="A67" i="25" s="1"/>
  <c r="A70" i="25" s="1"/>
  <c r="A95" i="3"/>
  <c r="A96" i="3" s="1"/>
  <c r="A142" i="9"/>
  <c r="A143" i="9" s="1"/>
  <c r="A144" i="9" s="1"/>
  <c r="A145" i="9" s="1"/>
  <c r="A146" i="9" s="1"/>
  <c r="A147" i="9" s="1"/>
  <c r="A148" i="9" s="1"/>
  <c r="A149" i="9" s="1"/>
  <c r="A150" i="9" s="1"/>
  <c r="A151" i="9" s="1"/>
  <c r="A152" i="9" s="1"/>
  <c r="A153" i="9" s="1"/>
  <c r="A154" i="9" s="1"/>
  <c r="D154" i="9" l="1"/>
  <c r="C67" i="25"/>
  <c r="J23" i="3"/>
  <c r="A71" i="25"/>
  <c r="A72" i="25" s="1"/>
  <c r="A73" i="25" s="1"/>
  <c r="A97" i="3"/>
  <c r="C97" i="3"/>
  <c r="A156" i="9"/>
  <c r="A157" i="9" s="1"/>
  <c r="A79" i="25" l="1"/>
  <c r="A81" i="25" s="1"/>
  <c r="A84" i="25" s="1"/>
  <c r="A158" i="9"/>
  <c r="A159" i="9" s="1"/>
  <c r="A160" i="9" s="1"/>
  <c r="A161" i="9" s="1"/>
  <c r="A162" i="9" s="1"/>
  <c r="A163" i="9" s="1"/>
  <c r="A164" i="9" s="1"/>
  <c r="A165" i="9" s="1"/>
  <c r="A166" i="9" s="1"/>
  <c r="A167" i="9" s="1"/>
  <c r="A168" i="9" s="1"/>
  <c r="A169" i="9" s="1"/>
  <c r="A170" i="9" s="1"/>
  <c r="A99" i="3"/>
  <c r="A100" i="3" s="1"/>
  <c r="A85" i="25" l="1"/>
  <c r="A86" i="25" s="1"/>
  <c r="A87" i="25" s="1"/>
  <c r="A88" i="25" s="1"/>
  <c r="A90" i="25" s="1"/>
  <c r="A91" i="25" s="1"/>
  <c r="A173" i="9"/>
  <c r="A5" i="29" s="1"/>
  <c r="A7" i="29" s="1"/>
  <c r="A9" i="29" s="1"/>
  <c r="A11" i="29" s="1"/>
  <c r="A13" i="29" s="1"/>
  <c r="D173" i="9"/>
  <c r="D170" i="9"/>
  <c r="A101" i="3"/>
  <c r="A102" i="3" s="1"/>
  <c r="A92" i="25" l="1"/>
  <c r="B98" i="25" s="1"/>
  <c r="B95" i="25"/>
  <c r="B93" i="25"/>
  <c r="A103" i="3"/>
  <c r="A104" i="3" s="1"/>
  <c r="D237" i="3"/>
  <c r="A14" i="29"/>
  <c r="A15" i="29" s="1"/>
  <c r="A16" i="29" s="1"/>
  <c r="A17" i="29" s="1"/>
  <c r="A18" i="29" s="1"/>
  <c r="A19" i="29" s="1"/>
  <c r="A20" i="29" s="1"/>
  <c r="A21" i="29" s="1"/>
  <c r="A22" i="29" s="1"/>
  <c r="A23" i="29" s="1"/>
  <c r="A24" i="29" s="1"/>
  <c r="A25" i="29" s="1"/>
  <c r="A26" i="29" s="1"/>
  <c r="A93" i="25" l="1"/>
  <c r="A94" i="25" s="1"/>
  <c r="A95" i="25" s="1"/>
  <c r="D26" i="29"/>
  <c r="A105" i="3"/>
  <c r="D239" i="3"/>
  <c r="A64" i="29"/>
  <c r="A73" i="29" s="1"/>
  <c r="A82" i="29" s="1"/>
  <c r="A93" i="29" s="1"/>
  <c r="A103" i="29" s="1"/>
  <c r="A104" i="29" s="1"/>
  <c r="A105" i="29" s="1"/>
  <c r="A106" i="29" s="1"/>
  <c r="A107" i="29" s="1"/>
  <c r="A108" i="29" s="1"/>
  <c r="A109" i="29" s="1"/>
  <c r="A110" i="29" s="1"/>
  <c r="A111" i="29" s="1"/>
  <c r="A112" i="29" s="1"/>
  <c r="A113" i="29" s="1"/>
  <c r="A114" i="29" s="1"/>
  <c r="A115" i="29" s="1"/>
  <c r="A117" i="29" s="1"/>
  <c r="A125" i="29" s="1"/>
  <c r="A126" i="29" s="1"/>
  <c r="A127" i="29" s="1"/>
  <c r="A128" i="29" s="1"/>
  <c r="A129" i="29" s="1"/>
  <c r="A130" i="29" s="1"/>
  <c r="A131" i="29" s="1"/>
  <c r="A132" i="29" s="1"/>
  <c r="A9" i="38" s="1"/>
  <c r="A10" i="38" s="1"/>
  <c r="A11" i="38" l="1"/>
  <c r="A12" i="38" s="1"/>
  <c r="A13" i="38" s="1"/>
  <c r="A14" i="38" s="1"/>
  <c r="C14" i="38"/>
  <c r="A96" i="25"/>
  <c r="A98" i="25" s="1"/>
  <c r="A106" i="3"/>
  <c r="D238" i="3"/>
  <c r="C106" i="3"/>
  <c r="A15" i="38" l="1"/>
  <c r="A16" i="38" s="1"/>
  <c r="A17" i="38" s="1"/>
  <c r="A18" i="38" s="1"/>
  <c r="B99" i="25"/>
  <c r="A99" i="25"/>
  <c r="A100" i="25" s="1"/>
  <c r="A103" i="25" s="1"/>
  <c r="A104" i="25" s="1"/>
  <c r="A105" i="25" s="1"/>
  <c r="A106" i="25" s="1"/>
  <c r="A108" i="3"/>
  <c r="A110" i="3" s="1"/>
  <c r="A111" i="3" s="1"/>
  <c r="A19" i="38" l="1"/>
  <c r="A20" i="38" s="1"/>
  <c r="A21" i="38" s="1"/>
  <c r="A22" i="38" s="1"/>
  <c r="C22" i="38"/>
  <c r="C100" i="25"/>
  <c r="A112" i="3"/>
  <c r="A113" i="3" s="1"/>
  <c r="A114" i="3" s="1"/>
  <c r="A23" i="38" l="1"/>
  <c r="A24" i="38" s="1"/>
  <c r="A25" i="38" s="1"/>
  <c r="A26" i="38" s="1"/>
  <c r="A27" i="38" s="1"/>
  <c r="B24" i="38"/>
  <c r="C114" i="3"/>
  <c r="A116" i="3"/>
  <c r="C116" i="3"/>
  <c r="A28" i="38" l="1"/>
  <c r="A29" i="38" s="1"/>
  <c r="A30" i="38" s="1"/>
  <c r="A31" i="38" s="1"/>
  <c r="A32" i="38" s="1"/>
  <c r="A33" i="38" s="1"/>
  <c r="C33" i="38"/>
  <c r="A142" i="3"/>
  <c r="A143" i="3" s="1"/>
  <c r="B35" i="38" l="1"/>
  <c r="A34" i="38"/>
  <c r="A35" i="38" s="1"/>
  <c r="A36" i="38" s="1"/>
  <c r="A37" i="38" s="1"/>
  <c r="A38" i="38" s="1"/>
  <c r="A144" i="3"/>
  <c r="A145" i="3" s="1"/>
  <c r="A146" i="3" s="1"/>
  <c r="A147" i="3" s="1"/>
  <c r="A148" i="3" s="1"/>
  <c r="A152" i="3" s="1"/>
  <c r="B40" i="38" l="1"/>
  <c r="A39" i="38"/>
  <c r="A40" i="38" s="1"/>
  <c r="C152" i="3"/>
  <c r="A154" i="3"/>
  <c r="A155" i="3" s="1"/>
  <c r="A156" i="3" l="1"/>
  <c r="A157" i="3" s="1"/>
  <c r="A158" i="3" s="1"/>
  <c r="C158" i="3" l="1"/>
  <c r="A160" i="3"/>
  <c r="A161" i="3" s="1"/>
  <c r="A162" i="3" s="1"/>
  <c r="A163" i="3" l="1"/>
  <c r="A164" i="3" s="1"/>
  <c r="A165" i="3" s="1"/>
  <c r="A166" i="3" s="1"/>
  <c r="A167" i="3" s="1"/>
  <c r="A168" i="3" s="1"/>
  <c r="C168" i="3" l="1"/>
  <c r="A170" i="3"/>
  <c r="A171" i="3" s="1"/>
  <c r="C175" i="3" l="1"/>
  <c r="A172" i="3"/>
  <c r="A173" i="3" l="1"/>
  <c r="A174" i="3" s="1"/>
  <c r="A175" i="3" s="1"/>
  <c r="A176" i="3" l="1"/>
  <c r="A177" i="3" s="1"/>
  <c r="A178" i="3" l="1"/>
  <c r="C179" i="3"/>
  <c r="A179" i="3"/>
  <c r="A180" i="3" s="1"/>
  <c r="D180" i="3" l="1"/>
  <c r="A182" i="3"/>
  <c r="A183" i="3" s="1"/>
  <c r="C178" i="3" s="1"/>
  <c r="C185" i="3" l="1"/>
  <c r="A185" i="3"/>
  <c r="A187" i="3" s="1"/>
  <c r="A190" i="3" s="1"/>
  <c r="D15" i="3" s="1"/>
  <c r="C190" i="3" l="1"/>
  <c r="A208" i="3"/>
  <c r="A210" i="3" s="1"/>
  <c r="A211" i="3" l="1"/>
  <c r="A212" i="3" s="1"/>
  <c r="A213" i="3" s="1"/>
  <c r="C215" i="3" s="1"/>
  <c r="C213" i="3" l="1"/>
  <c r="A215" i="3"/>
  <c r="A217" i="3" s="1"/>
  <c r="A218" i="3" s="1"/>
  <c r="A219" i="3" s="1"/>
  <c r="A220" i="3" l="1"/>
  <c r="A221" i="3" s="1"/>
  <c r="A222" i="3" s="1"/>
  <c r="A223" i="3" s="1"/>
  <c r="A225" i="3" s="1"/>
  <c r="A226" i="3" s="1"/>
  <c r="A227" i="3" s="1"/>
  <c r="A228" i="3" s="1"/>
  <c r="A229" i="3" l="1"/>
  <c r="A230" i="3" s="1"/>
  <c r="A231" i="3" s="1"/>
  <c r="C223" i="3"/>
  <c r="C173" i="3" l="1"/>
  <c r="C183" i="3"/>
  <c r="C231" i="3"/>
  <c r="A236" i="3"/>
  <c r="A237" i="3" s="1"/>
  <c r="A238" i="3" s="1"/>
  <c r="A239" i="3" s="1"/>
  <c r="A240" i="3" s="1"/>
  <c r="A241" i="3" s="1"/>
  <c r="A242" i="3" s="1"/>
  <c r="A243" i="3" s="1"/>
  <c r="I13" i="79" l="1"/>
  <c r="L13" i="79" s="1"/>
  <c r="J13" i="79"/>
  <c r="J14" i="79"/>
  <c r="I12" i="79"/>
  <c r="L12" i="79" s="1"/>
  <c r="I11" i="79"/>
  <c r="I15" i="79"/>
  <c r="I16" i="79"/>
  <c r="L16" i="79" s="1"/>
  <c r="J11" i="79"/>
  <c r="J17" i="79"/>
  <c r="J16" i="79"/>
  <c r="I10" i="79"/>
  <c r="J12" i="79"/>
  <c r="J10" i="79"/>
  <c r="I28" i="79"/>
  <c r="J15" i="79"/>
  <c r="L11" i="79" l="1"/>
  <c r="L15" i="79"/>
  <c r="L10" i="79"/>
  <c r="I14" i="79"/>
  <c r="L14" i="79" s="1"/>
  <c r="F68" i="9"/>
  <c r="J28" i="79"/>
  <c r="L28" i="79" s="1"/>
  <c r="I29" i="79"/>
  <c r="E82" i="3" l="1"/>
  <c r="J18" i="79"/>
  <c r="I17" i="79"/>
  <c r="L17" i="79" s="1"/>
  <c r="F20" i="9"/>
  <c r="E168" i="3"/>
  <c r="I30" i="79"/>
  <c r="J29" i="79"/>
  <c r="L29" i="79" s="1"/>
  <c r="O5" i="79" l="1"/>
  <c r="N5" i="79"/>
  <c r="E80" i="3"/>
  <c r="I18" i="79"/>
  <c r="F86" i="9"/>
  <c r="J30" i="79"/>
  <c r="L30" i="79" s="1"/>
  <c r="I31" i="79"/>
  <c r="J210" i="3"/>
  <c r="E83" i="3"/>
  <c r="C8" i="79" l="1"/>
  <c r="J213" i="3"/>
  <c r="J215" i="3" s="1"/>
  <c r="I32" i="79"/>
  <c r="J31" i="79"/>
  <c r="L31" i="79" s="1"/>
  <c r="H87" i="3" l="1"/>
  <c r="H143" i="3"/>
  <c r="F220" i="3"/>
  <c r="H220" i="3" s="1"/>
  <c r="H223" i="3" s="1"/>
  <c r="H108" i="3"/>
  <c r="H80" i="3"/>
  <c r="H155" i="3"/>
  <c r="I33" i="79"/>
  <c r="J32" i="79"/>
  <c r="L32" i="79" s="1"/>
  <c r="H145" i="3" l="1"/>
  <c r="J145" i="3" s="1"/>
  <c r="H163" i="3"/>
  <c r="J163" i="3" s="1"/>
  <c r="H82" i="3"/>
  <c r="J82" i="3" s="1"/>
  <c r="H162" i="3"/>
  <c r="J162" i="3" s="1"/>
  <c r="H156" i="3"/>
  <c r="H89" i="3"/>
  <c r="J108" i="3"/>
  <c r="H100" i="3"/>
  <c r="H112" i="3"/>
  <c r="J112" i="3" s="1"/>
  <c r="J33" i="79"/>
  <c r="L33" i="79" s="1"/>
  <c r="H19" i="3"/>
  <c r="J19" i="3" s="1"/>
  <c r="M242" i="3" s="1"/>
  <c r="J80" i="3"/>
  <c r="H148" i="3"/>
  <c r="J148" i="3" s="1"/>
  <c r="H144" i="3"/>
  <c r="J144" i="3" s="1"/>
  <c r="J143" i="3"/>
  <c r="H147" i="3"/>
  <c r="J147" i="3" s="1"/>
  <c r="I35" i="79"/>
  <c r="I34" i="79"/>
  <c r="J152" i="3" l="1"/>
  <c r="J111" i="3" s="1"/>
  <c r="J34" i="79"/>
  <c r="L34" i="79" s="1"/>
  <c r="J35" i="79"/>
  <c r="L35" i="79" s="1"/>
  <c r="E155" i="3"/>
  <c r="F106" i="9"/>
  <c r="I36" i="79" s="1"/>
  <c r="J83" i="3"/>
  <c r="H83" i="3" s="1"/>
  <c r="H15" i="75" l="1"/>
  <c r="H20" i="75"/>
  <c r="H165" i="3"/>
  <c r="J165" i="3" s="1"/>
  <c r="H113" i="3"/>
  <c r="J113" i="3" s="1"/>
  <c r="J114" i="3" s="1"/>
  <c r="H167" i="3"/>
  <c r="J167" i="3" s="1"/>
  <c r="E156" i="3"/>
  <c r="J156" i="3" s="1"/>
  <c r="F154" i="9"/>
  <c r="E87" i="3"/>
  <c r="J155" i="3"/>
  <c r="H12" i="75" l="1"/>
  <c r="H14" i="75"/>
  <c r="H19" i="75"/>
  <c r="H13" i="75"/>
  <c r="H11" i="75"/>
  <c r="H17" i="75"/>
  <c r="H18" i="75"/>
  <c r="H16" i="75"/>
  <c r="E89" i="3"/>
  <c r="J89" i="3" s="1"/>
  <c r="J96" i="3" s="1"/>
  <c r="J36" i="79"/>
  <c r="L36" i="79" s="1"/>
  <c r="H21" i="75"/>
  <c r="P6" i="79"/>
  <c r="O8" i="79"/>
  <c r="P8" i="79"/>
  <c r="N8" i="79"/>
  <c r="O17" i="79"/>
  <c r="N6" i="79"/>
  <c r="O7" i="79"/>
  <c r="P5" i="79"/>
  <c r="O6" i="79"/>
  <c r="P17" i="79"/>
  <c r="N9" i="79"/>
  <c r="P9" i="79"/>
  <c r="N17" i="79"/>
  <c r="O9" i="79"/>
  <c r="N7" i="79"/>
  <c r="P7" i="79"/>
  <c r="N11" i="79"/>
  <c r="O11" i="79"/>
  <c r="P11" i="79"/>
  <c r="O12" i="79"/>
  <c r="N10" i="79"/>
  <c r="O10" i="79"/>
  <c r="P10" i="79"/>
  <c r="N12" i="79"/>
  <c r="P12" i="79"/>
  <c r="N13" i="79"/>
  <c r="O13" i="79"/>
  <c r="P13" i="79"/>
  <c r="P14" i="79"/>
  <c r="O14" i="79"/>
  <c r="N14" i="79"/>
  <c r="L18" i="79"/>
  <c r="P15" i="79"/>
  <c r="O15" i="79"/>
  <c r="N15" i="79"/>
  <c r="P16" i="79"/>
  <c r="N16" i="79"/>
  <c r="O16" i="79"/>
  <c r="E158" i="3"/>
  <c r="F173" i="9"/>
  <c r="E94" i="3"/>
  <c r="J87" i="3"/>
  <c r="J158" i="3"/>
  <c r="J168" i="3"/>
  <c r="E90" i="3" l="1"/>
  <c r="E96" i="3"/>
  <c r="N18" i="79"/>
  <c r="O18" i="79"/>
  <c r="D6" i="79" s="1"/>
  <c r="P18" i="79"/>
  <c r="D7" i="79" s="1"/>
  <c r="E97" i="3"/>
  <c r="J90" i="3"/>
  <c r="J94" i="3"/>
  <c r="J97" i="3" s="1"/>
  <c r="M121" i="25" l="1"/>
  <c r="M120" i="25"/>
  <c r="D5" i="79"/>
  <c r="H97" i="3"/>
  <c r="C43" i="77" l="1"/>
  <c r="C51" i="77" s="1"/>
  <c r="C54" i="77" s="1"/>
  <c r="E23" i="78" s="1"/>
  <c r="E24" i="78" s="1"/>
  <c r="E51" i="77"/>
  <c r="E54" i="77" s="1"/>
  <c r="D8" i="79"/>
  <c r="N29" i="79" s="1"/>
  <c r="M119" i="25"/>
  <c r="N23" i="79"/>
  <c r="N35" i="79"/>
  <c r="P119" i="25" s="1"/>
  <c r="N26" i="79"/>
  <c r="N28" i="79"/>
  <c r="N31" i="79"/>
  <c r="N32" i="79"/>
  <c r="N33" i="79"/>
  <c r="H10" i="75"/>
  <c r="H22" i="75" s="1"/>
  <c r="F23" i="74" s="1"/>
  <c r="G22" i="75"/>
  <c r="H179" i="3"/>
  <c r="G34" i="25"/>
  <c r="J34" i="25" s="1"/>
  <c r="G66" i="25"/>
  <c r="J66" i="25" s="1"/>
  <c r="H101" i="3"/>
  <c r="J101" i="3" s="1"/>
  <c r="G99" i="25"/>
  <c r="J99" i="25" s="1"/>
  <c r="N27" i="79" l="1"/>
  <c r="N25" i="79"/>
  <c r="N30" i="79"/>
  <c r="N24" i="79"/>
  <c r="N34" i="79"/>
  <c r="N36" i="79"/>
  <c r="E5" i="79" s="1"/>
  <c r="C119" i="25" s="1"/>
  <c r="P30" i="79"/>
  <c r="O29" i="79"/>
  <c r="O24" i="79"/>
  <c r="P27" i="79"/>
  <c r="P31" i="79"/>
  <c r="O31" i="79"/>
  <c r="P33" i="79"/>
  <c r="P32" i="79"/>
  <c r="P34" i="79"/>
  <c r="O35" i="79"/>
  <c r="O26" i="79"/>
  <c r="O33" i="79"/>
  <c r="P29" i="79"/>
  <c r="O25" i="79"/>
  <c r="P25" i="79"/>
  <c r="P23" i="79"/>
  <c r="O28" i="79"/>
  <c r="O30" i="79"/>
  <c r="O34" i="79"/>
  <c r="P26" i="79"/>
  <c r="O23" i="79"/>
  <c r="P35" i="79"/>
  <c r="O27" i="79"/>
  <c r="P24" i="79"/>
  <c r="P28" i="79"/>
  <c r="O32" i="79"/>
  <c r="F24" i="74"/>
  <c r="E9" i="74" s="1"/>
  <c r="E12" i="74" s="1"/>
  <c r="E16" i="74" s="1"/>
  <c r="H16" i="74" s="1"/>
  <c r="E100" i="3" s="1"/>
  <c r="E23" i="74"/>
  <c r="E24" i="74" s="1"/>
  <c r="F23" i="78"/>
  <c r="F24" i="78" s="1"/>
  <c r="E9" i="78" s="1"/>
  <c r="E12" i="78" s="1"/>
  <c r="E16" i="78" s="1"/>
  <c r="H16" i="78" s="1"/>
  <c r="E9" i="77"/>
  <c r="E12" i="77" s="1"/>
  <c r="H177" i="3"/>
  <c r="J177" i="3" s="1"/>
  <c r="J179" i="3"/>
  <c r="O36" i="79" l="1"/>
  <c r="E6" i="79" s="1"/>
  <c r="E106" i="3"/>
  <c r="E116" i="3" s="1"/>
  <c r="E183" i="3" s="1"/>
  <c r="E178" i="3" s="1"/>
  <c r="E180" i="3" s="1"/>
  <c r="E185" i="3" s="1"/>
  <c r="P36" i="79"/>
  <c r="E7" i="79" s="1"/>
  <c r="C121" i="25" s="1"/>
  <c r="J236" i="3" s="1"/>
  <c r="C120" i="25"/>
  <c r="C23" i="79"/>
  <c r="J100" i="3"/>
  <c r="J106" i="3" s="1"/>
  <c r="J116" i="3" s="1"/>
  <c r="J183" i="3" s="1"/>
  <c r="P120" i="25"/>
  <c r="P136" i="25" s="1"/>
  <c r="P121" i="25"/>
  <c r="C118" i="25"/>
  <c r="J14" i="25" l="1"/>
  <c r="J23" i="25" s="1"/>
  <c r="D33" i="25" s="1"/>
  <c r="D35" i="25" s="1"/>
  <c r="E23" i="79"/>
  <c r="D23" i="79"/>
  <c r="E8" i="79"/>
  <c r="M118" i="25"/>
  <c r="M136" i="25" s="1"/>
  <c r="M111" i="25" s="1"/>
  <c r="N118" i="25" s="1"/>
  <c r="H236" i="3"/>
  <c r="C136" i="25"/>
  <c r="J39" i="25"/>
  <c r="J46" i="25"/>
  <c r="J178" i="3"/>
  <c r="J180" i="3" s="1"/>
  <c r="M241" i="3" s="1"/>
  <c r="O118" i="25" l="1"/>
  <c r="N119" i="25"/>
  <c r="M236" i="3"/>
  <c r="M240" i="3" s="1"/>
  <c r="M243" i="3" s="1"/>
  <c r="M112" i="25" s="1"/>
  <c r="L120" i="25" s="1"/>
  <c r="J185" i="3"/>
  <c r="J55" i="25"/>
  <c r="D65" i="25" s="1"/>
  <c r="J71" i="25"/>
  <c r="J79" i="25"/>
  <c r="J33" i="25"/>
  <c r="J35" i="25" s="1"/>
  <c r="J38" i="25" s="1"/>
  <c r="O119" i="25" l="1"/>
  <c r="N120" i="25"/>
  <c r="C24" i="79"/>
  <c r="L119" i="25"/>
  <c r="L121" i="25"/>
  <c r="L118" i="25"/>
  <c r="L127" i="25"/>
  <c r="L123" i="25"/>
  <c r="L132" i="25"/>
  <c r="L125" i="25"/>
  <c r="L124" i="25"/>
  <c r="L133" i="25"/>
  <c r="L128" i="25"/>
  <c r="L122" i="25"/>
  <c r="L126" i="25"/>
  <c r="L135" i="25"/>
  <c r="L131" i="25"/>
  <c r="L129" i="25"/>
  <c r="L130" i="25"/>
  <c r="L134" i="25"/>
  <c r="J40" i="25"/>
  <c r="J88" i="25"/>
  <c r="D98" i="25" s="1"/>
  <c r="J104" i="25"/>
  <c r="D67" i="25"/>
  <c r="J65" i="25"/>
  <c r="J67" i="25" s="1"/>
  <c r="J70" i="25" s="1"/>
  <c r="J72" i="25" s="1"/>
  <c r="J73" i="25" l="1"/>
  <c r="G128" i="25" s="1"/>
  <c r="H128" i="25" s="1"/>
  <c r="I128" i="25" s="1"/>
  <c r="O120" i="25"/>
  <c r="N121" i="25"/>
  <c r="E25" i="79"/>
  <c r="Q120" i="25" s="1"/>
  <c r="D25" i="79"/>
  <c r="L136" i="25"/>
  <c r="G121" i="25"/>
  <c r="H121" i="25" s="1"/>
  <c r="I121" i="25" s="1"/>
  <c r="G122" i="25"/>
  <c r="H122" i="25" s="1"/>
  <c r="I122" i="25" s="1"/>
  <c r="G132" i="25"/>
  <c r="H132" i="25" s="1"/>
  <c r="I132" i="25" s="1"/>
  <c r="G124" i="25"/>
  <c r="H124" i="25" s="1"/>
  <c r="I124" i="25" s="1"/>
  <c r="G130" i="25"/>
  <c r="H130" i="25" s="1"/>
  <c r="I130" i="25" s="1"/>
  <c r="G131" i="25"/>
  <c r="H131" i="25" s="1"/>
  <c r="I131" i="25" s="1"/>
  <c r="G127" i="25"/>
  <c r="H127" i="25" s="1"/>
  <c r="I127" i="25" s="1"/>
  <c r="G129" i="25"/>
  <c r="H129" i="25" s="1"/>
  <c r="I129" i="25" s="1"/>
  <c r="D100" i="25"/>
  <c r="J98" i="25"/>
  <c r="J100" i="25" s="1"/>
  <c r="J103" i="25" s="1"/>
  <c r="J105" i="25" s="1"/>
  <c r="J106" i="25" s="1"/>
  <c r="K118" i="25" s="1"/>
  <c r="G134" i="25" l="1"/>
  <c r="H134" i="25" s="1"/>
  <c r="I134" i="25" s="1"/>
  <c r="G125" i="25"/>
  <c r="H125" i="25" s="1"/>
  <c r="I125" i="25" s="1"/>
  <c r="G123" i="25"/>
  <c r="H123" i="25" s="1"/>
  <c r="I123" i="25" s="1"/>
  <c r="G120" i="25"/>
  <c r="H120" i="25" s="1"/>
  <c r="I120" i="25" s="1"/>
  <c r="O121" i="25"/>
  <c r="N122" i="25"/>
  <c r="Q136" i="25"/>
  <c r="G118" i="25"/>
  <c r="H118" i="25" s="1"/>
  <c r="I118" i="25" s="1"/>
  <c r="R118" i="25" s="1"/>
  <c r="G119" i="25"/>
  <c r="H119" i="25" s="1"/>
  <c r="G126" i="25"/>
  <c r="H126" i="25" s="1"/>
  <c r="I126" i="25" s="1"/>
  <c r="G135" i="25"/>
  <c r="H135" i="25" s="1"/>
  <c r="I135" i="25" s="1"/>
  <c r="G133" i="25"/>
  <c r="H133" i="25" s="1"/>
  <c r="I133" i="25" s="1"/>
  <c r="K130" i="25"/>
  <c r="K131" i="25"/>
  <c r="K133" i="25"/>
  <c r="K121" i="25"/>
  <c r="R121" i="25" s="1"/>
  <c r="K127" i="25"/>
  <c r="K128" i="25"/>
  <c r="K125" i="25"/>
  <c r="K132" i="25"/>
  <c r="K119" i="25"/>
  <c r="K135" i="25"/>
  <c r="K134" i="25"/>
  <c r="K124" i="25"/>
  <c r="K129" i="25"/>
  <c r="K122" i="25"/>
  <c r="K126" i="25"/>
  <c r="K120" i="25"/>
  <c r="K123" i="25"/>
  <c r="R120" i="25" l="1"/>
  <c r="O122" i="25"/>
  <c r="N123" i="25"/>
  <c r="I119" i="25"/>
  <c r="I136" i="25" s="1"/>
  <c r="K136" i="25"/>
  <c r="O123" i="25" l="1"/>
  <c r="R123" i="25" s="1"/>
  <c r="N124" i="25"/>
  <c r="R122" i="25"/>
  <c r="E187" i="3"/>
  <c r="R119" i="25"/>
  <c r="E190" i="3"/>
  <c r="J187" i="3" l="1"/>
  <c r="J190" i="3" s="1"/>
  <c r="J15" i="3" s="1"/>
  <c r="J21" i="3" s="1"/>
  <c r="J25" i="3" s="1"/>
  <c r="N125" i="25"/>
  <c r="O124" i="25"/>
  <c r="R124" i="25" s="1"/>
  <c r="R137" i="25"/>
  <c r="O125" i="25" l="1"/>
  <c r="R125" i="25" s="1"/>
  <c r="N126" i="25"/>
  <c r="O126" i="25" l="1"/>
  <c r="R126" i="25" s="1"/>
  <c r="N127" i="25"/>
  <c r="O127" i="25" l="1"/>
  <c r="R127" i="25" s="1"/>
  <c r="N128" i="25"/>
  <c r="N129" i="25" l="1"/>
  <c r="O128" i="25"/>
  <c r="R128" i="25" s="1"/>
  <c r="O129" i="25" l="1"/>
  <c r="R129" i="25" s="1"/>
  <c r="N130" i="25"/>
  <c r="O130" i="25" l="1"/>
  <c r="R130" i="25" s="1"/>
  <c r="N131" i="25"/>
  <c r="O131" i="25" l="1"/>
  <c r="R131" i="25" s="1"/>
  <c r="N132" i="25"/>
  <c r="N133" i="25" l="1"/>
  <c r="O132" i="25"/>
  <c r="R132" i="25" s="1"/>
  <c r="O133" i="25" l="1"/>
  <c r="R133" i="25" s="1"/>
  <c r="N134" i="25"/>
  <c r="N135" i="25" l="1"/>
  <c r="O135" i="25" s="1"/>
  <c r="O134" i="25"/>
  <c r="R134" i="25" s="1"/>
  <c r="R136" i="25" s="1"/>
  <c r="R138" i="25" s="1"/>
  <c r="O136" i="25" l="1"/>
</calcChain>
</file>

<file path=xl/sharedStrings.xml><?xml version="1.0" encoding="utf-8"?>
<sst xmlns="http://schemas.openxmlformats.org/spreadsheetml/2006/main" count="2124" uniqueCount="972">
  <si>
    <t xml:space="preserve">For each Rate Year (including both Annual Projections and True-Up Adjustments) the statutory income tax rates utilized in the Formula Rate shall reflect the weighted average rates </t>
  </si>
  <si>
    <t xml:space="preserve">  actually in effect during the Rate Year.  For example, if the statutory tax rate is 10% from January 1 through June 30, and 5% from July 1 through December 31, such rates would be weighted </t>
  </si>
  <si>
    <t>Unamortized Abandoned Plant</t>
  </si>
  <si>
    <t xml:space="preserve">Attachment 1 - Revenue Credit Workpaper* </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</si>
  <si>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</si>
  <si>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</si>
  <si>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</si>
  <si>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</si>
  <si>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</si>
  <si>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</si>
  <si>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</si>
  <si>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</si>
  <si>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</si>
  <si>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</si>
  <si>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</si>
  <si>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</si>
  <si>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</si>
  <si>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</si>
  <si>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</si>
  <si>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</si>
  <si>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</si>
  <si>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Transmission</t>
  </si>
  <si>
    <t>Company Total</t>
  </si>
  <si>
    <t xml:space="preserve">                  Allocator</t>
  </si>
  <si>
    <t>(Col 3 times Col 4)</t>
  </si>
  <si>
    <t>RATE BASE:</t>
  </si>
  <si>
    <t xml:space="preserve">  Production</t>
  </si>
  <si>
    <t>NA</t>
  </si>
  <si>
    <t xml:space="preserve">  Transmission</t>
  </si>
  <si>
    <t xml:space="preserve">  Distribution</t>
  </si>
  <si>
    <t>W/S</t>
  </si>
  <si>
    <t>GP=</t>
  </si>
  <si>
    <t>NET PLANT IN SERVICE</t>
  </si>
  <si>
    <t>NP=</t>
  </si>
  <si>
    <t>NP</t>
  </si>
  <si>
    <t>267.8.h</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</si>
  <si>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</si>
  <si>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</si>
  <si>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</si>
  <si>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</si>
  <si>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</si>
  <si>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</si>
  <si>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</si>
  <si>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</si>
  <si>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</si>
  <si>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</si>
  <si>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</si>
  <si>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</si>
  <si>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</si>
  <si>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</si>
  <si>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</si>
  <si>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</si>
  <si>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</si>
  <si>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</si>
  <si>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</si>
  <si>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</si>
  <si>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</si>
  <si>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</si>
  <si>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</si>
  <si>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354.20.b</t>
  </si>
  <si>
    <t>W&amp;S Allocator</t>
  </si>
  <si>
    <t xml:space="preserve">  Other</t>
  </si>
  <si>
    <t>($ / Allocation)</t>
  </si>
  <si>
    <t>=</t>
  </si>
  <si>
    <t>WS</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</si>
  <si>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</si>
  <si>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</si>
  <si>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</si>
  <si>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</si>
  <si>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</si>
  <si>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</si>
  <si>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</si>
  <si>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</si>
  <si>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</si>
  <si>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</si>
  <si>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</si>
  <si>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</si>
  <si>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</si>
  <si>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</si>
  <si>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</si>
  <si>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G</t>
  </si>
  <si>
    <t>Identified in Form 1 as being only transmission related.</t>
  </si>
  <si>
    <t>H</t>
  </si>
  <si>
    <t xml:space="preserve">  Prepayments are the electric related prepayments booked to Account No. 165 and reported on Pages 110-111 line 57 in the Form 1.</t>
  </si>
  <si>
    <t>I</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</si>
  <si>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</si>
  <si>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</si>
  <si>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</si>
  <si>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</si>
  <si>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</si>
  <si>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</si>
  <si>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</si>
  <si>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</si>
  <si>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Inputs Required:</t>
  </si>
  <si>
    <t>FIT =</t>
  </si>
  <si>
    <t>SIT=</t>
  </si>
  <si>
    <t>p =</t>
  </si>
  <si>
    <t xml:space="preserve">  (percent of federal income tax deductible for state purposes)</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</si>
  <si>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</si>
  <si>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</si>
  <si>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</si>
  <si>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Enter dollar amounts</t>
  </si>
  <si>
    <t>True-up Adjustment</t>
  </si>
  <si>
    <t xml:space="preserve">  General &amp; Intangible </t>
  </si>
  <si>
    <r>
      <t>Rate Formula Template</t>
    </r>
    <r>
      <rPr>
        <strike/>
        <sz val="12"/>
        <color indexed="10"/>
        <rFont val="Arial"/>
        <family val="2"/>
      </rPr>
      <t xml:space="preserve"> </t>
    </r>
  </si>
  <si>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</si>
  <si>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</si>
  <si>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</si>
  <si>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</si>
  <si>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</si>
  <si>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</si>
  <si>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</si>
  <si>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</si>
  <si>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</si>
  <si>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</si>
  <si>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</si>
  <si>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</si>
  <si>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</si>
  <si>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</si>
  <si>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</si>
  <si>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</si>
  <si>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Regulatory Expense Related to Transmission Cost Support</t>
  </si>
  <si>
    <t>Allocated General &amp; Common Expenses</t>
  </si>
  <si>
    <t>EPRI Dues</t>
  </si>
  <si>
    <t>EPRI Dues Cost Support</t>
  </si>
  <si>
    <t>Balance</t>
  </si>
  <si>
    <t>May</t>
  </si>
  <si>
    <t>April</t>
  </si>
  <si>
    <t>Year</t>
  </si>
  <si>
    <t>SIT=State Income Tax Rate or Composite</t>
  </si>
  <si>
    <t>DA</t>
  </si>
  <si>
    <t>Stores Expense Undistributed</t>
  </si>
  <si>
    <t>End of Year</t>
  </si>
  <si>
    <t>Materials &amp; Supplies</t>
  </si>
  <si>
    <t>p207.58.g</t>
  </si>
  <si>
    <t>Production Accumulated Depreciation</t>
  </si>
  <si>
    <t>December</t>
  </si>
  <si>
    <t>company records</t>
  </si>
  <si>
    <t>November</t>
  </si>
  <si>
    <t xml:space="preserve">October </t>
  </si>
  <si>
    <t>September</t>
  </si>
  <si>
    <t>August</t>
  </si>
  <si>
    <t>July</t>
  </si>
  <si>
    <t xml:space="preserve">June </t>
  </si>
  <si>
    <t>March</t>
  </si>
  <si>
    <t>February</t>
  </si>
  <si>
    <t>January</t>
  </si>
  <si>
    <t>Calculation of Production Accumulated Depreciation</t>
  </si>
  <si>
    <t>Calculation of General Accumulated Depreciation</t>
  </si>
  <si>
    <t>Prior year p200.21.c</t>
  </si>
  <si>
    <t>Distribution Accumulated Depreciation</t>
  </si>
  <si>
    <t>Calculation of Distribution Accumulated Depreciation</t>
  </si>
  <si>
    <t>Transmission Accumulated Depreciation</t>
  </si>
  <si>
    <t>October</t>
  </si>
  <si>
    <t>Calculation of Transmission Accumulated Depreciation</t>
  </si>
  <si>
    <t>Accumulated Depreciation Worksheet</t>
  </si>
  <si>
    <t>Production Plant In Service</t>
  </si>
  <si>
    <t>Calculation of Production Plant In Service</t>
  </si>
  <si>
    <t>General Plant In Service</t>
  </si>
  <si>
    <t>Calculation of General Plant In Service</t>
  </si>
  <si>
    <t>Intangible Plant In Service</t>
  </si>
  <si>
    <t>Calculation of Intangible Plant In Service</t>
  </si>
  <si>
    <t>Distribution Plant In Service</t>
  </si>
  <si>
    <t>p207.75.g</t>
  </si>
  <si>
    <t>p206.75.b</t>
  </si>
  <si>
    <t>Calculation of Distribution Plant In Service</t>
  </si>
  <si>
    <t>p206.58.b</t>
  </si>
  <si>
    <t>Calculation of Transmission  Plant In Service</t>
  </si>
  <si>
    <t>Plant in Service Worksheet</t>
  </si>
  <si>
    <t>Note 2</t>
  </si>
  <si>
    <t>Note 1</t>
  </si>
  <si>
    <t>Total Revenue Credits</t>
  </si>
  <si>
    <t>Revenues from Directly Assigned Transmission Facility Charges (Note 2)</t>
  </si>
  <si>
    <t>PBOPs</t>
  </si>
  <si>
    <t>Average</t>
  </si>
  <si>
    <t>Transmission Plant In Service</t>
  </si>
  <si>
    <t>Total Plant In Service</t>
  </si>
  <si>
    <t>Accumulated General Depreciation</t>
  </si>
  <si>
    <t>Regulatory Commission Exp Account 928</t>
  </si>
  <si>
    <t>General Advertising Exp Account 930.1</t>
  </si>
  <si>
    <t>Excluded Transmission Facilities</t>
  </si>
  <si>
    <t>Transmission Materials &amp; Supplies</t>
  </si>
  <si>
    <t xml:space="preserve">  CWIP</t>
  </si>
  <si>
    <t>Beginning of Year</t>
  </si>
  <si>
    <t>Average Balance</t>
  </si>
  <si>
    <t xml:space="preserve">  General &amp; Intangible</t>
  </si>
  <si>
    <t xml:space="preserve">  Preferred Stock  </t>
  </si>
  <si>
    <t>LAND HELD FOR FUTURE USE</t>
  </si>
  <si>
    <t xml:space="preserve">  Prepayments (Account 165)</t>
  </si>
  <si>
    <t xml:space="preserve">GROSS REVENUE REQUIREMENT    </t>
  </si>
  <si>
    <t xml:space="preserve">  Unamortized Abandoned Plant</t>
  </si>
  <si>
    <t xml:space="preserve">  Amortization of Abandoned Plant</t>
  </si>
  <si>
    <t>Multi-state Workpaper</t>
  </si>
  <si>
    <t>Weighed Average</t>
  </si>
  <si>
    <t xml:space="preserve">  General and Intangible</t>
  </si>
  <si>
    <t xml:space="preserve">     PBOP expense adjustment</t>
  </si>
  <si>
    <t>Calculation of PBOP Expenses</t>
  </si>
  <si>
    <t>June</t>
  </si>
  <si>
    <t>Item</t>
  </si>
  <si>
    <t xml:space="preserve">     Less EPRI &amp; Reg. Comm. Exp. &amp; Other  Ad.  </t>
  </si>
  <si>
    <t>p323.189.b</t>
  </si>
  <si>
    <t xml:space="preserve">     Plus Transmission Related Reg. Comm.  Exp.  </t>
  </si>
  <si>
    <t xml:space="preserve">  Account No. 255 (enter negative)  </t>
  </si>
  <si>
    <t>p204.5.b</t>
  </si>
  <si>
    <t>p205.5.g</t>
  </si>
  <si>
    <t>p206.99.b</t>
  </si>
  <si>
    <t>p207.99.g</t>
  </si>
  <si>
    <t>p204.46b</t>
  </si>
  <si>
    <t>p205.46.g</t>
  </si>
  <si>
    <t>323.197.b</t>
  </si>
  <si>
    <t>354.21.b</t>
  </si>
  <si>
    <t>354.23.b</t>
  </si>
  <si>
    <t>354.24,25,26.b</t>
  </si>
  <si>
    <t>321.112.b</t>
  </si>
  <si>
    <t>SUPPORTING CALCULATIONS AND NOTES</t>
  </si>
  <si>
    <t>PBOP Expense for current year</t>
  </si>
  <si>
    <t>Rent from FERC Form No. 1</t>
  </si>
  <si>
    <t>Other Electric Revenues (Note 2)</t>
  </si>
  <si>
    <t>Appendix A Line #s, Descriptions, Notes, Form 1 Page #s and Instructions</t>
  </si>
  <si>
    <t xml:space="preserve">  Account No. 255 (enter negative) (Note F)</t>
  </si>
  <si>
    <t>Attachment 7</t>
  </si>
  <si>
    <t>WAGES &amp; SALARY ALLOCATOR   (W&amp;S) (Note I)</t>
  </si>
  <si>
    <t xml:space="preserve">  (recovery of abandoned plant requires a FERC order approving the amount and recovery period)</t>
  </si>
  <si>
    <t xml:space="preserve">If the facilities associated with the revenues are not included in the formula, the revenue is shown below, but not included in the total above and explained in the Attachment 3. </t>
  </si>
  <si>
    <t>Line No.</t>
  </si>
  <si>
    <t>TOTAL</t>
  </si>
  <si>
    <t>Less:</t>
  </si>
  <si>
    <t>Sub Total Revenue Credit</t>
  </si>
  <si>
    <t>Other 1</t>
  </si>
  <si>
    <t>Other 2</t>
  </si>
  <si>
    <t>1a</t>
  </si>
  <si>
    <t>Prior Period Adjustments</t>
  </si>
  <si>
    <t xml:space="preserve">     Revenue for Demands in Divisor </t>
  </si>
  <si>
    <t>1x</t>
  </si>
  <si>
    <t>9a</t>
  </si>
  <si>
    <t>9b</t>
  </si>
  <si>
    <t>9c</t>
  </si>
  <si>
    <t>9d</t>
  </si>
  <si>
    <t>9e</t>
  </si>
  <si>
    <t>9f</t>
  </si>
  <si>
    <t>9g</t>
  </si>
  <si>
    <t>9x</t>
  </si>
  <si>
    <t>K</t>
  </si>
  <si>
    <t xml:space="preserve">     (Prepayments exclude Prepaid Pension Assets)</t>
  </si>
  <si>
    <t>Reserves</t>
  </si>
  <si>
    <t>Reserve 1</t>
  </si>
  <si>
    <t>Reserve 2</t>
  </si>
  <si>
    <t>Reserve 3</t>
  </si>
  <si>
    <t>Cost of Preferred Stock</t>
  </si>
  <si>
    <t>ADIT- 282</t>
  </si>
  <si>
    <t>ADIT-283</t>
  </si>
  <si>
    <t>ADIT-190</t>
  </si>
  <si>
    <t>Subtotal</t>
  </si>
  <si>
    <t>Wages &amp; Salary Allocator</t>
  </si>
  <si>
    <t>Justification</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</si>
  <si>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</si>
  <si>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</si>
  <si>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</si>
  <si>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</si>
  <si>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</si>
  <si>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</si>
  <si>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</si>
  <si>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Instructions for Account 282:</t>
  </si>
  <si>
    <t>Instructions for Account 283:</t>
  </si>
  <si>
    <t>ADIT- 283</t>
  </si>
  <si>
    <t xml:space="preserve">  181/365 and 184/365, respectively, for a non-leap year.</t>
  </si>
  <si>
    <t>Safety Related, Education, Siting &amp; Outreach Related</t>
  </si>
  <si>
    <t>Safety Related and Education and Out Reach Cost Support</t>
  </si>
  <si>
    <t>Details*</t>
  </si>
  <si>
    <t>* insert case specific detail and associated assignments here</t>
  </si>
  <si>
    <t xml:space="preserve">     Rate Formula Template</t>
  </si>
  <si>
    <t>Rate Base</t>
  </si>
  <si>
    <t>100 Basis Point Incentive Return</t>
  </si>
  <si>
    <t>Reserve 4</t>
  </si>
  <si>
    <t>…</t>
  </si>
  <si>
    <t>Attachment 2 - Cost Support</t>
  </si>
  <si>
    <t xml:space="preserve">  Unamortized Regulatory Assets</t>
  </si>
  <si>
    <t>Project Name</t>
  </si>
  <si>
    <t>Projected Annual Transmission Revenue Requirement</t>
  </si>
  <si>
    <t xml:space="preserve">  Long Term Debt  </t>
  </si>
  <si>
    <t xml:space="preserve">  Preferred Stock </t>
  </si>
  <si>
    <t>Appendix A</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</si>
  <si>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</si>
  <si>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</si>
  <si>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</si>
  <si>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</si>
  <si>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</si>
  <si>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</si>
  <si>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</si>
  <si>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</si>
  <si>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</si>
  <si>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</si>
  <si>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</si>
  <si>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263._.i (enter FN1 line #)</t>
  </si>
  <si>
    <t>111.57.d</t>
  </si>
  <si>
    <t>p353._.f (enter FN1 line #)</t>
  </si>
  <si>
    <t>p200.21.c</t>
  </si>
  <si>
    <t>Total  (sum lines 3-5)</t>
  </si>
  <si>
    <t>(a)</t>
  </si>
  <si>
    <t>(b)</t>
  </si>
  <si>
    <t>ROE will be supported in the original filing and no change in ROE may be made absent a filing with FERC under FPA Section 205 or 206.</t>
  </si>
  <si>
    <t>Column b</t>
  </si>
  <si>
    <t>Column c</t>
  </si>
  <si>
    <t>p227.16</t>
  </si>
  <si>
    <t>p227.8</t>
  </si>
  <si>
    <t xml:space="preserve"> Form No.1 page</t>
  </si>
  <si>
    <t>Note:  for the projection, the prior year's actual balances will be used</t>
  </si>
  <si>
    <t>Net Revenue Requirement</t>
  </si>
  <si>
    <t>NET ADJUSTED REVENUE REQUIREMENT</t>
  </si>
  <si>
    <t>(c)</t>
  </si>
  <si>
    <t>Line 1</t>
  </si>
  <si>
    <t>Return and Income Taxes at Base ROE</t>
  </si>
  <si>
    <t>Base ROE and Income Taxes Carrying Charge</t>
  </si>
  <si>
    <t>Return multiplied by Rate Base (line 1 * line 6)</t>
  </si>
  <si>
    <t>Base Return and Income Taxes</t>
  </si>
  <si>
    <t>Description</t>
  </si>
  <si>
    <t>Line 42</t>
  </si>
  <si>
    <t>(d)</t>
  </si>
  <si>
    <t>(e)</t>
  </si>
  <si>
    <t>(f)</t>
  </si>
  <si>
    <t>(g)</t>
  </si>
  <si>
    <t>(h)</t>
  </si>
  <si>
    <t xml:space="preserve">  Common Stock </t>
  </si>
  <si>
    <t>Attachment 4</t>
  </si>
  <si>
    <t>Attachment 3 - Cost Support</t>
  </si>
  <si>
    <t>NY-ISO</t>
  </si>
  <si>
    <t>New York</t>
  </si>
  <si>
    <t>CWIP in Rate Base</t>
  </si>
  <si>
    <t>L</t>
  </si>
  <si>
    <t>Unamortized Regulatory Assets, consisting of all expenses incurred but not included in CWIP prior to the date the rate is charged to customers, is included at line 28</t>
  </si>
  <si>
    <t>Multiple state rates are weighted based on the state apportionment factors on the state income tax returns and the number of days in the year that the rates are effective (see Note F)</t>
  </si>
  <si>
    <t>(i)</t>
  </si>
  <si>
    <t>(j)</t>
  </si>
  <si>
    <t>Revenue Requirement per project including incentives</t>
  </si>
  <si>
    <t>(Line 100 - Line 101)/ Line 99</t>
  </si>
  <si>
    <t>Incentive $ (Col (b) x Col (g)</t>
  </si>
  <si>
    <t>Col (e) / .01 x Col (f)</t>
  </si>
  <si>
    <t>M</t>
  </si>
  <si>
    <t>Balances exclude Asset Retirement Costs</t>
  </si>
  <si>
    <t>GROSS PLANT IN SERVICE (Note M)</t>
  </si>
  <si>
    <t>ACCUMULATED DEPRECIATION &amp; AMORTIZATION  (Note M)</t>
  </si>
  <si>
    <t xml:space="preserve">All revenues booked to Account 454 that are derived from cost items classified as transmission-related will be included as a revenue credit.  All revenues booked to Account 456 (includes 456.1)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t>
  </si>
  <si>
    <t>Note:</t>
  </si>
  <si>
    <t xml:space="preserve">  Unfunded Reserves (enter negative)</t>
  </si>
  <si>
    <t>(Attach 2, line 15)</t>
  </si>
  <si>
    <t>(Attach 2, line 30)</t>
  </si>
  <si>
    <t>(Attach 2, line 151)</t>
  </si>
  <si>
    <t>(Attach 2, line 91)</t>
  </si>
  <si>
    <t>(Attach 2, line 106)</t>
  </si>
  <si>
    <t>(Attach 2, line 75)</t>
  </si>
  <si>
    <t>(Attach 3, line 153)</t>
  </si>
  <si>
    <t xml:space="preserve">  (State Income Tax Rate or Composite SIT from Attach 3)</t>
  </si>
  <si>
    <t>(Attach 3, line 155) (Note K)</t>
  </si>
  <si>
    <t xml:space="preserve">  Long Term Debt </t>
  </si>
  <si>
    <t>44a</t>
  </si>
  <si>
    <t>44b</t>
  </si>
  <si>
    <t>44c</t>
  </si>
  <si>
    <t xml:space="preserve">    Less Account 566</t>
  </si>
  <si>
    <t xml:space="preserve">    Amortization of Regulatory Assets</t>
  </si>
  <si>
    <t xml:space="preserve">    Account 566 excluding amort. of Reg Assets</t>
  </si>
  <si>
    <t>(line 44a less line 44b)</t>
  </si>
  <si>
    <t xml:space="preserve">EPRI and EEI Dues to be excluded from the formula rate </t>
  </si>
  <si>
    <t>job ID</t>
  </si>
  <si>
    <t>Construction Start Date</t>
  </si>
  <si>
    <t>Estimated in-service date</t>
  </si>
  <si>
    <t>Approval Doc. No.</t>
  </si>
  <si>
    <t>(k)</t>
  </si>
  <si>
    <t>(l)</t>
  </si>
  <si>
    <t>(m)</t>
  </si>
  <si>
    <t>(n)</t>
  </si>
  <si>
    <t>(o)</t>
  </si>
  <si>
    <t>(p)</t>
  </si>
  <si>
    <t>(q)</t>
  </si>
  <si>
    <t>(r)</t>
  </si>
  <si>
    <t>(s)</t>
  </si>
  <si>
    <t>Avg (f) through (r)</t>
  </si>
  <si>
    <t>(t)</t>
  </si>
  <si>
    <t>% approved for recovery</t>
  </si>
  <si>
    <t>(u)</t>
  </si>
  <si>
    <t>Rate Base Amnt (s) x (t)</t>
  </si>
  <si>
    <t>1b</t>
  </si>
  <si>
    <t>1c</t>
  </si>
  <si>
    <t>Total CWIP in Rate Base</t>
  </si>
  <si>
    <t>Monthly Amort Exp (b) / (c)</t>
  </si>
  <si>
    <t>Amort Periods this year</t>
  </si>
  <si>
    <t>Current Amort Expense     (d) x (e)</t>
  </si>
  <si>
    <t>Recovery Amnt Approved *</t>
  </si>
  <si>
    <t>% Allocated to Formula Rate *</t>
  </si>
  <si>
    <t>Amort Exp in Formula Rate            (f) x (g)</t>
  </si>
  <si>
    <t>(v)</t>
  </si>
  <si>
    <t>(w)</t>
  </si>
  <si>
    <t>(x)</t>
  </si>
  <si>
    <t>Avg Unamortized Balance         Sum (i) through (u) / 13</t>
  </si>
  <si>
    <t>% Approved for Rate Base *</t>
  </si>
  <si>
    <t>(y)</t>
  </si>
  <si>
    <t>Allocated to Formula Rate     (from (g))</t>
  </si>
  <si>
    <t>Rate Base Balance      (v) x (w) x (x)</t>
  </si>
  <si>
    <t>(z)</t>
  </si>
  <si>
    <t>Project Code</t>
  </si>
  <si>
    <t>(aa)</t>
  </si>
  <si>
    <t>Docket No</t>
  </si>
  <si>
    <t>* Non-zero values in these columns may only be established per FERC order</t>
  </si>
  <si>
    <t>Source (Less ARO, see Note M)</t>
  </si>
  <si>
    <t xml:space="preserve">Regulatory Assets </t>
  </si>
  <si>
    <t>3a</t>
  </si>
  <si>
    <t>3b</t>
  </si>
  <si>
    <t>3c</t>
  </si>
  <si>
    <t>3x</t>
  </si>
  <si>
    <t>Abandoned Plant</t>
  </si>
  <si>
    <t>The balances in Accounts 190, 281, 282 and 283, as adjusted by any amounts in contra accounts identified as regulatory assets or liabilities related</t>
  </si>
  <si>
    <t>Enter 1 if the accrual account is included in the formula rate, enter (0) if  O if the accrual account is NOT included in the formula rate</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</si>
  <si>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</si>
  <si>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</si>
  <si>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</si>
  <si>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 xml:space="preserve">(c) </t>
  </si>
  <si>
    <t xml:space="preserve">(e) </t>
  </si>
  <si>
    <t>Subaccount No.</t>
  </si>
  <si>
    <t>Item Name</t>
  </si>
  <si>
    <t>Dec. 31</t>
  </si>
  <si>
    <t>Jan. 31</t>
  </si>
  <si>
    <t>Feb. 28/29</t>
  </si>
  <si>
    <t>Mar. 31</t>
  </si>
  <si>
    <t>Jun. 30</t>
  </si>
  <si>
    <t>May 31</t>
  </si>
  <si>
    <t>Jul. 31</t>
  </si>
  <si>
    <t>Aug. 31</t>
  </si>
  <si>
    <t>Sept. 30</t>
  </si>
  <si>
    <t>Oct. 31</t>
  </si>
  <si>
    <t>Nov. 30</t>
  </si>
  <si>
    <t>2014</t>
  </si>
  <si>
    <t>2015</t>
  </si>
  <si>
    <t>Project</t>
  </si>
  <si>
    <t>Actual Additions by FERC Account</t>
  </si>
  <si>
    <t xml:space="preserve"> Land Rights </t>
  </si>
  <si>
    <t xml:space="preserve"> Structures and Improvements </t>
  </si>
  <si>
    <t xml:space="preserve"> Structures and Improvements - Equipment</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</si>
  <si>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</si>
  <si>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</si>
  <si>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</si>
  <si>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</si>
  <si>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</si>
  <si>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</si>
  <si>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</si>
  <si>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t>Change to recovery percent in Column (t) requires FERC order</t>
  </si>
  <si>
    <t>Land Held for Future Use and Estimated Date</t>
  </si>
  <si>
    <t>Intangible Plant Detail</t>
  </si>
  <si>
    <t>Service Life</t>
  </si>
  <si>
    <t>5a</t>
  </si>
  <si>
    <t>5b</t>
  </si>
  <si>
    <t>5c</t>
  </si>
  <si>
    <t>5x</t>
  </si>
  <si>
    <t>7a</t>
  </si>
  <si>
    <t>7b</t>
  </si>
  <si>
    <t>7c</t>
  </si>
  <si>
    <t>7x</t>
  </si>
  <si>
    <t>11a</t>
  </si>
  <si>
    <t>11b</t>
  </si>
  <si>
    <t>11c</t>
  </si>
  <si>
    <t>11x</t>
  </si>
  <si>
    <t>Land Held for Future Use (LHFU)</t>
  </si>
  <si>
    <t>Expense Allocator</t>
  </si>
  <si>
    <t>Depreciation/Amortization Expense</t>
  </si>
  <si>
    <t>Gross Plant In Service (Note B)</t>
  </si>
  <si>
    <t>Column (b), Net Investment includes the Net Plant In Service, unamortized regulatory assets, unamortized abandoned plant and CWIP</t>
  </si>
  <si>
    <t>Form No.1</t>
  </si>
  <si>
    <t>Reference</t>
  </si>
  <si>
    <t>13 Month Avg.</t>
  </si>
  <si>
    <t>Col. (a)</t>
  </si>
  <si>
    <t>Col. (b)</t>
  </si>
  <si>
    <t>Col. (c)</t>
  </si>
  <si>
    <t>Col. (d)</t>
  </si>
  <si>
    <t>Col. (e)</t>
  </si>
  <si>
    <t>Col. (f)</t>
  </si>
  <si>
    <t>Col. (g)</t>
  </si>
  <si>
    <t>Col. (h)</t>
  </si>
  <si>
    <t>Col. (i)</t>
  </si>
  <si>
    <t>Col. (j)</t>
  </si>
  <si>
    <t>Col. (k)</t>
  </si>
  <si>
    <t>Col. (l)</t>
  </si>
  <si>
    <t>Col. (m)</t>
  </si>
  <si>
    <t>Col. (n)</t>
  </si>
  <si>
    <t>Acct 221 Bonds</t>
  </si>
  <si>
    <t>112.18.c,d</t>
  </si>
  <si>
    <t>Acct 223 Advances from Assoc. Companies</t>
  </si>
  <si>
    <t>112.20.c,d</t>
  </si>
  <si>
    <t>Acct 224 Other Long Term Debt</t>
  </si>
  <si>
    <t>112.21.c,d</t>
  </si>
  <si>
    <t>Less  Acct 222 Reacquired Debt</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</si>
  <si>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</si>
  <si>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</si>
  <si>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</si>
  <si>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</si>
  <si>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</si>
  <si>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</si>
  <si>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</si>
  <si>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</si>
  <si>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</si>
  <si>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</si>
  <si>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</si>
  <si>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</si>
  <si>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</si>
  <si>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</si>
  <si>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</si>
  <si>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</si>
  <si>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</si>
  <si>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</si>
  <si>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</si>
  <si>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</si>
  <si>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</si>
  <si>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</si>
  <si>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</si>
  <si>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</si>
  <si>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</si>
  <si>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</si>
  <si>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</si>
  <si>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COST OF CAPITAL</t>
  </si>
  <si>
    <t>Recovery Period Months *</t>
  </si>
  <si>
    <t>Check Sum Appendix A Line 3</t>
  </si>
  <si>
    <t>All unfunded reserves will be listed above, specifically including (but not limited to) all subaccounts for FERC Account Nos. 228.1 through 228.4.  "Unfunded reserve" is defined as an accrued balance (1) created and increased by debiting an expense which is included in this formula rate (column (e), using the same allocator in column (g) as used in the formula to allocate the amounts in the corresponding expense account)  (2) in advance of an anticipated expenditure related to that expense (3) that is not deposited in a restricted account (e.g., set aside in an escrow account, see column (d)) with the earnings thereon retained within that account.  Where a given reserve is only partially funded through accruals collected from customers, only the balance funded by customer collections shall serve as a rate base credit, see column (f).  The source of monthly balance data is company records.</t>
  </si>
  <si>
    <t>Carrying costs equal to the weighted cost of capital on the balance of the regulatory asset will accrue until the rate is charged to customers</t>
  </si>
  <si>
    <t xml:space="preserve">DEPRECIATION EXPENSE </t>
  </si>
  <si>
    <t>336.7.f (Note M)</t>
  </si>
  <si>
    <t>336.1.f + 336.10.f (Note M)</t>
  </si>
  <si>
    <t>Total  (sum lines 24-26)</t>
  </si>
  <si>
    <t>Return and Income Taxes with 100 basis point increase in ROE</t>
  </si>
  <si>
    <t>Return and Income Taxes with 100 basis point increase in  ROE</t>
  </si>
  <si>
    <t>Difference in Return and Income Taxes between Base ROE and 100 Basis Point Incentive</t>
  </si>
  <si>
    <t xml:space="preserve">  Common Stock  </t>
  </si>
  <si>
    <t>Effect of 1% Increase in the Equity Ratio</t>
  </si>
  <si>
    <t>Return and Income Taxes with 1% Increase in the Equity Ratio</t>
  </si>
  <si>
    <t>Difference between Base ROE and 1% Increase in the Equity Ratio</t>
  </si>
  <si>
    <t>Impact of Equity Component of Capital Structure(Col (b) x (i) x Line 62</t>
  </si>
  <si>
    <t>Safety advertising consists of any advertising whose primary purpose is to educate the recipient as to what is safe or is not safe.</t>
  </si>
  <si>
    <t>Outreach advertising consists of advertising whose primary purpose is to attract the attention of the recipient about a transmission related issue</t>
  </si>
  <si>
    <t>Siting advertising consists of advertising whose primary purpose is to inform the recipient about locating transmission facilities</t>
  </si>
  <si>
    <t>Education advertising consists of any advertising whose primary purpose is to educate the recipient as about transmission related facts or issues</t>
  </si>
  <si>
    <t>Lobbying expenses are not allowed to be included in account 930.1</t>
  </si>
  <si>
    <t>Calculation of Intangible Accumulated Amortization</t>
  </si>
  <si>
    <t>Accumulated Intangible Amortization</t>
  </si>
  <si>
    <t>Total Accumulated Depreciation and Amortization</t>
  </si>
  <si>
    <t>Company Records</t>
  </si>
  <si>
    <t>Amort Exp in Formula Rate**            (f) x (g)</t>
  </si>
  <si>
    <t xml:space="preserve">**All amortizations of the Regulatory Asset are to be booked to Account 566 </t>
  </si>
  <si>
    <t>Amortization Expense</t>
  </si>
  <si>
    <t>Weighting</t>
  </si>
  <si>
    <t>Result</t>
  </si>
  <si>
    <t>BASE RETURN CALCULATION:</t>
  </si>
  <si>
    <t>Sum lines 7 and 17</t>
  </si>
  <si>
    <t>Line 18 / line 19</t>
  </si>
  <si>
    <t>Line 21</t>
  </si>
  <si>
    <t>Sum lines 27 and 37</t>
  </si>
  <si>
    <t>100 Basis Point Incentive Return multiplied by Rate Base (line 21 * line 26)</t>
  </si>
  <si>
    <t>Line 38 / line 39</t>
  </si>
  <si>
    <t>Results</t>
  </si>
  <si>
    <t>Total  (sum lines 44-46)</t>
  </si>
  <si>
    <t>Sum lines 48 and 58</t>
  </si>
  <si>
    <t>Line 59 / line 60</t>
  </si>
  <si>
    <t>Line 61 - Line 20</t>
  </si>
  <si>
    <t>Net Investment                                                                      (Note A)</t>
  </si>
  <si>
    <t>Column (l), Gross Plant in Service excludes Regulatory Assets, CWIP, and Abandoned Plant.</t>
  </si>
  <si>
    <t>Attachment 5</t>
  </si>
  <si>
    <t>(Attachment 3, line 175)</t>
  </si>
  <si>
    <t xml:space="preserve">Transmission plant included in OATT Ancillary Services and not otherwise excluded </t>
  </si>
  <si>
    <t>N</t>
  </si>
  <si>
    <t>Non-incentive investments are investments without ROE incentives and incentive investments are investments with ROE incentives</t>
  </si>
  <si>
    <t>Non-incentive Investments from Attachment 4 (Note N)</t>
  </si>
  <si>
    <t>Incentive Investments from Attachment 4 (Note N)</t>
  </si>
  <si>
    <t>Line 42 removes EPRI Annual Membership Dues listed in Form 1 at 353._.f (enter FN1 line #),  </t>
  </si>
  <si>
    <t>any  EPRI Lobbying expenses included in line 42 of the template and all Regulatory Commission Expenses itemized at 351.h</t>
  </si>
  <si>
    <t>Line 42 removes all advertising  included in Account 930.1, except safety, education or out-reach related advertising</t>
  </si>
  <si>
    <t>Total Regulatory Asset in Rate Base (sum lines 1a-1x):</t>
  </si>
  <si>
    <t>Total Abandoned Plant in Rate Base (sum lines 3a-3x):</t>
  </si>
  <si>
    <t>Total LHFU in rate base (sum lines 5a-5x):</t>
  </si>
  <si>
    <t>Total  (sum lines 7a-7x)</t>
  </si>
  <si>
    <t>Total  (sum lines 9a-9x)</t>
  </si>
  <si>
    <t>Average of Columns (d) Through (p)</t>
  </si>
  <si>
    <t>Account 454 - Rent from Electric Property  (300.19.b)</t>
  </si>
  <si>
    <t>Account 456 (including 456.1) (300.21.b and 300.22.b)</t>
  </si>
  <si>
    <t>170a</t>
  </si>
  <si>
    <t>EPRI &amp; EEI Costs to be Excluded</t>
  </si>
  <si>
    <t>Numbering continues from Attachment 2</t>
  </si>
  <si>
    <t>100 Basis Point Incentive ROE and Income Taxes Carrying Charge</t>
  </si>
  <si>
    <t xml:space="preserve">100 Basis Point Incentive Return impact on </t>
  </si>
  <si>
    <t>Column (e), for each project with an incentive in column (e), note the docket No. in which FERC granted the incentive&gt;</t>
  </si>
  <si>
    <t>Docket No.</t>
  </si>
  <si>
    <t xml:space="preserve">Source </t>
  </si>
  <si>
    <t>Total  (sum lines 11a-11x) ties to p207.5.g</t>
  </si>
  <si>
    <t>112.19 c, d enter negative</t>
  </si>
  <si>
    <t>A worksheet will be provided if there are ever any excluded transmission plant or transmission plant in OATT Ancillary Services</t>
  </si>
  <si>
    <t>(Appendix A, Line 93)</t>
  </si>
  <si>
    <t>(Appendix A, Line 91)</t>
  </si>
  <si>
    <t>(Appendix A, Line 92)</t>
  </si>
  <si>
    <t>(line 3)</t>
  </si>
  <si>
    <t>(line 4)</t>
  </si>
  <si>
    <t xml:space="preserve">  Common Stock</t>
  </si>
  <si>
    <t>(line 5 plus 100 basis points)</t>
  </si>
  <si>
    <t>(line 5 plus 1% in equity ratio))</t>
  </si>
  <si>
    <t>(line 3 minus 1% in equity ratio)</t>
  </si>
  <si>
    <t>Equity % in Capital Structure (% above base %, -% below base %)(1 equals 1%)</t>
  </si>
  <si>
    <t>Line 41- Line 20</t>
  </si>
  <si>
    <t>The total of these additions should total the additions reported in the FERC Form No.1 on page 206, lines 48 to 56</t>
  </si>
  <si>
    <t>321.97.b</t>
  </si>
  <si>
    <t>Line 47 x line 42</t>
  </si>
  <si>
    <t>66a</t>
  </si>
  <si>
    <t>66b</t>
  </si>
  <si>
    <t>66c</t>
  </si>
  <si>
    <t xml:space="preserve">     T=1 - {[(1 - SIT) * (1 - FIT)] / (1 - SIT * FIT * p)} =  (Appendix A, line 61)</t>
  </si>
  <si>
    <t>Amortized Investment Tax Credit (line 14)</t>
  </si>
  <si>
    <t>Source of Total Column</t>
  </si>
  <si>
    <t>Development of Base Carrying charge and Summary of Incentive and Non-Incentive Investments</t>
  </si>
  <si>
    <t>Expense Allocator    (line 64)</t>
  </si>
  <si>
    <t>Base Return and Tax (Line 65 x Col (b)</t>
  </si>
  <si>
    <t>O&amp;M, Taxes Other than Income                  (Col. (l) x Col. (n)</t>
  </si>
  <si>
    <t>Base Carrying Charge (used in Attach 4, Line 65)</t>
  </si>
  <si>
    <t>Index</t>
  </si>
  <si>
    <t>Attachment 1</t>
  </si>
  <si>
    <t>Attachment 2</t>
  </si>
  <si>
    <t>Attachment 3</t>
  </si>
  <si>
    <t>Attachment 8</t>
  </si>
  <si>
    <t>Main body of the Formula Rate</t>
  </si>
  <si>
    <t>Detail of the Revenue Credits</t>
  </si>
  <si>
    <t>Monthly Plant and Accumulated Depreciation balances</t>
  </si>
  <si>
    <t>Cost Support Detail</t>
  </si>
  <si>
    <t>Detail of the Accumulated Deferred Income Tax Balances</t>
  </si>
  <si>
    <t>True-Up calculations</t>
  </si>
  <si>
    <t>Depreciation Rates</t>
  </si>
  <si>
    <t>Workpapers</t>
  </si>
  <si>
    <t xml:space="preserve">Calculations showing the revenue requirement by Investment, including any Incentives, </t>
  </si>
  <si>
    <t>Line 41</t>
  </si>
  <si>
    <t>2016</t>
  </si>
  <si>
    <t>2106</t>
  </si>
  <si>
    <t>Apr. 30</t>
  </si>
  <si>
    <t>ADIT-282</t>
  </si>
  <si>
    <t>Return and Taxes</t>
  </si>
  <si>
    <t/>
  </si>
  <si>
    <t>(Lines 69 &amp; 71)</t>
  </si>
  <si>
    <t>Net Transmission Plant in Service</t>
  </si>
  <si>
    <t>Attachment 5 - Example of True-Up Calculation</t>
  </si>
  <si>
    <t>Annual True-Up Calculation</t>
  </si>
  <si>
    <t xml:space="preserve">Net </t>
  </si>
  <si>
    <t>Adjusted</t>
  </si>
  <si>
    <t>Under/(Over)</t>
  </si>
  <si>
    <t>Interest</t>
  </si>
  <si>
    <t>Total True-Up</t>
  </si>
  <si>
    <t>Net Revenue</t>
  </si>
  <si>
    <t>Collection</t>
  </si>
  <si>
    <t>Income</t>
  </si>
  <si>
    <t>Adjustment</t>
  </si>
  <si>
    <t>Identification</t>
  </si>
  <si>
    <t>(C-D)</t>
  </si>
  <si>
    <t>(Expense)</t>
  </si>
  <si>
    <t>(E + F)</t>
  </si>
  <si>
    <t>2a</t>
  </si>
  <si>
    <t>2b</t>
  </si>
  <si>
    <t>2c</t>
  </si>
  <si>
    <t>2d</t>
  </si>
  <si>
    <t>Note A</t>
  </si>
  <si>
    <t>3. Then Monthly Interest Rate shall be equal to the interest rate set forth below on line 13 and be applied to the amount in Column E for a period of 24 months</t>
  </si>
  <si>
    <t>4. The True-Up Adjustment is applied to each project prorata based its contribution to the Revenue Requirement shown in Attachment 4</t>
  </si>
  <si>
    <t>FERC Refund Interest Rate</t>
  </si>
  <si>
    <t>Interest Rate:</t>
  </si>
  <si>
    <t>Quarter</t>
  </si>
  <si>
    <t>Quarterly Interest Rate under Section 35.19(a)</t>
  </si>
  <si>
    <t>1st Qtr.</t>
  </si>
  <si>
    <t xml:space="preserve">2nd Qtr </t>
  </si>
  <si>
    <t xml:space="preserve">3rd Qtr </t>
  </si>
  <si>
    <t>4th Qtr</t>
  </si>
  <si>
    <t xml:space="preserve">1st Qtr </t>
  </si>
  <si>
    <t>Sum lines 5-11</t>
  </si>
  <si>
    <t>Avg. Monthly FERC Rate</t>
  </si>
  <si>
    <t>Line 12 divided by 7</t>
  </si>
  <si>
    <t>-</t>
  </si>
  <si>
    <t>Labor Related</t>
  </si>
  <si>
    <t>Plant Related</t>
  </si>
  <si>
    <t xml:space="preserve">Balance </t>
  </si>
  <si>
    <t>Month</t>
  </si>
  <si>
    <t>Beginning Balance &amp; Monthly Changes</t>
  </si>
  <si>
    <t>Projected ADIT Total</t>
  </si>
  <si>
    <t>Total Plant Allocator</t>
  </si>
  <si>
    <t>Net Plant Allocator</t>
  </si>
  <si>
    <t>Sum of Lines 1-3</t>
  </si>
  <si>
    <t>Ln</t>
  </si>
  <si>
    <t>Attachment 6a - Accumulated Deferred Income Taxes (ADIT) Average Worksheet (Projection)</t>
  </si>
  <si>
    <t>Substantial portion, if not all, of the ADIT-282 balance is subject to proration.  Explanation must be provided for any portion of balance not subject to proration.</t>
  </si>
  <si>
    <t>Projected end of year ADIT must be based on solely on enacted tax law.  No assumptions for future estimated changes in tax law may be forecasted.</t>
  </si>
  <si>
    <t>ADIT 190-Prorated EOY Balance</t>
  </si>
  <si>
    <t>Increment</t>
  </si>
  <si>
    <t>ADIT 283-Prorated EOY Balance</t>
  </si>
  <si>
    <t>ADIT 282-Prorated EOY Balance</t>
  </si>
  <si>
    <t>Labor Proration
(d) x (j)</t>
  </si>
  <si>
    <t>Plant Proration
(d) x (h)</t>
  </si>
  <si>
    <t>Transmission Proration
(d) x (f)</t>
  </si>
  <si>
    <t>Beginning Balance/
Monthly Increment</t>
  </si>
  <si>
    <t>Weighting for Projection</t>
  </si>
  <si>
    <t>Attachment 6b - Accumulated Deferred Income Taxes (ADIT) Proration Worksheet (Projection)</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</si>
  <si>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</si>
  <si>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Amount subject to Proration</t>
  </si>
  <si>
    <t>Depreciation Items</t>
  </si>
  <si>
    <t>Gas, Prod or Other Related</t>
  </si>
  <si>
    <t>NOL Carryforward</t>
  </si>
  <si>
    <t>In filling out this attachment, a full and complete description of each item and justification for the allocation to Columns B-F and each separate ADIT item will be listed.  Dissimilar items with amounts exceeding $100,000 will be listed separately.  For ADIT directly related to project depreciation or CWIP, the balance will be shown in a separate row for each project.</t>
  </si>
  <si>
    <t>Sum of Lines 1-4</t>
  </si>
  <si>
    <t>Line 18</t>
  </si>
  <si>
    <t>Line 44</t>
  </si>
  <si>
    <t>Line 30</t>
  </si>
  <si>
    <t>Attachment 6c - Accumulated Deferred Income Taxes (ADIT) Worksheet (Beginning of Year)</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</si>
  <si>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 SFAS 109  &amp; 158 balance sheet items and the related ADIT.  </t>
  </si>
  <si>
    <t>Attachment 6d - Accumulated Deferred Income Taxes (ADIT) Worksheet (End of Year)</t>
  </si>
  <si>
    <t>ADIT Total</t>
  </si>
  <si>
    <t>Total Plant &amp; Labor Related</t>
  </si>
  <si>
    <t>Attachment 6e - Accumulated Deferred Income Taxes (ADIT) Average Worksheet (True-Up)</t>
  </si>
  <si>
    <t>Total PBOP expenses (Note A)</t>
  </si>
  <si>
    <t>Labor dollars (total labor under PBOP Plan, Note A)</t>
  </si>
  <si>
    <t>labor expensed (labor not capitalized) in current year, 354.28.b.</t>
  </si>
  <si>
    <t>PBOP amount included in Company's O&amp;M and A&amp;G expenses included in FERC Account Nos. 500-935</t>
  </si>
  <si>
    <t>Cost per labor dollar (line 191 / line 192)</t>
  </si>
  <si>
    <t>Total Revenues (Col. (h) + (j) + (k) +(n) +(o) -(p))</t>
  </si>
  <si>
    <t xml:space="preserve">1) From Attachment 4, Column (q) for the period being trued-up </t>
  </si>
  <si>
    <t xml:space="preserve">     adjustments and reflects any Competitive Bid Concessions</t>
  </si>
  <si>
    <t>2) The "revenue received" is the total amount of revenue distributed in the True-Up Year. The amounts do not include any true-ups or prior period</t>
  </si>
  <si>
    <t xml:space="preserve">Competitive Bid Concession, if any, will reflect outcome of competitive developer selection process and will be computed on a workpaper that will be provided as supporting documentation </t>
  </si>
  <si>
    <t xml:space="preserve">for each Annual Update and will be zero or a reduction to the revenue requirement.  The amount in Column (p) above equals the amount by which the annual revenue requirement is reduced from the ceiling rate.   </t>
  </si>
  <si>
    <t>Competitive Bid Concession      (Note C)</t>
  </si>
  <si>
    <t>Attachment 7 - Depreciation and Amortization Rates</t>
  </si>
  <si>
    <t>Attachment 8- Workpapers</t>
  </si>
  <si>
    <t>Line 42 removes all EEI and EPRI research, development and demonstration expenses and NEET NY will not participate in EEI or EPRI.</t>
  </si>
  <si>
    <t xml:space="preserve">     Less Account 565</t>
  </si>
  <si>
    <t>321.96.b</t>
  </si>
  <si>
    <t xml:space="preserve">     T=1 - {[(1 - SIT) * (1 - FIT)] / (1 - SIT * FIT * p))} =</t>
  </si>
  <si>
    <t>Project Worksheet</t>
  </si>
  <si>
    <t>350.1</t>
  </si>
  <si>
    <t xml:space="preserve"> Fee Land</t>
  </si>
  <si>
    <t>350.2</t>
  </si>
  <si>
    <t>352</t>
  </si>
  <si>
    <t>353</t>
  </si>
  <si>
    <t xml:space="preserve"> Transportation Equipment</t>
  </si>
  <si>
    <t>397</t>
  </si>
  <si>
    <t>301</t>
  </si>
  <si>
    <t>Organization</t>
  </si>
  <si>
    <t>Intangible</t>
  </si>
  <si>
    <t xml:space="preserve">     5 Year Property</t>
  </si>
  <si>
    <t xml:space="preserve">     7 Year Property</t>
  </si>
  <si>
    <t xml:space="preserve">     10 Year Property</t>
  </si>
  <si>
    <t xml:space="preserve"> facility subject to a CIAC will be equivalent to the depreciation rate calculated above, i.e., 100% ÷ deprecation rate = life</t>
  </si>
  <si>
    <t xml:space="preserve"> in years. The estimated life of the facility or rights associated with the facility will not change  over the life of a CIAC</t>
  </si>
  <si>
    <t xml:space="preserve"> without prior FERC approval.</t>
  </si>
  <si>
    <t>TRANSMISSION PLANT INCLUDED IN ISO RATES</t>
  </si>
  <si>
    <t>Line 43 reflects all Regulatory Commission Expenses directly related to transmission service, ISO filings, or transmission siting itemized at 351.h</t>
  </si>
  <si>
    <t>Permanent Differences Tax Adjustment</t>
  </si>
  <si>
    <t>(Attach 3, line 173a * line 65)</t>
  </si>
  <si>
    <t>173a</t>
  </si>
  <si>
    <t xml:space="preserve">The calculations below calculate that additional revenue requirement for 100 basis points of ROE and 1 percent change in the equity component of the capital structure. </t>
  </si>
  <si>
    <t>These amounts are then used to valuate the actual increase in  revenue in the table below (starting on line 66) associated with the actual incentive authorized by the Commission</t>
  </si>
  <si>
    <t xml:space="preserve">The use of the 100 basis point calculations do not presume any particular incentive (i.e., 100 basis points) being granted by the Commission. </t>
  </si>
  <si>
    <t>The Tax Effect of Permanent Differences captures the differences in the income taxes due under the Federal and State calculations and the income taxes calculated in Appendix A that are not the result of a timing difference. If any, a workpaper showing the calculation will be attached.</t>
  </si>
  <si>
    <t>PBOP Adjustment (line 195 - line 196)</t>
  </si>
  <si>
    <t>Amortized Investment Tax Credit (Attachment 4, line 14)</t>
  </si>
  <si>
    <t>(Attachment 5, line 3, col. G)</t>
  </si>
  <si>
    <t>Source</t>
  </si>
  <si>
    <t>(Attach 2, lines 45 + 60)</t>
  </si>
  <si>
    <t>(If line 7&gt;0, GP= line 10 column 5 / line 10 column 3.  If line 7=0, GP=0)</t>
  </si>
  <si>
    <t>(Attach 2, lines 121 + 136</t>
  </si>
  <si>
    <t>(If line 19&gt;0, NP= line 22, column 5 / line 22, column 3.  If line 19=0, NP=0)</t>
  </si>
  <si>
    <t xml:space="preserve">(Attach 8, line 8, col.u)  </t>
  </si>
  <si>
    <t>(Attach 8, line 2, col. y)  (Note L)</t>
  </si>
  <si>
    <t>(Attach 8, line 4, col. y) (Note K)</t>
  </si>
  <si>
    <t>(1/8 * (Line 45  less Line 44b)</t>
  </si>
  <si>
    <t>(Attach 3, line 197, col. b)</t>
  </si>
  <si>
    <t>All Account 454, 456, and 456.1 Revenues must be itemized below and tie to FERC Form No. 1 cites set forth below.</t>
  </si>
  <si>
    <t>Accounts 456 and 456.1 (300.21.b plus 300.22.b)</t>
  </si>
  <si>
    <t>Account 454 (300.19.b)</t>
  </si>
  <si>
    <t>Total  (must tie to 300.19.b)</t>
  </si>
  <si>
    <t>Total  (must tie to 300.21.b plus 300.22.b)</t>
  </si>
  <si>
    <t>Prior year p219.25.c</t>
  </si>
  <si>
    <t>p219.25.c</t>
  </si>
  <si>
    <t>Prior year p219.26.c</t>
  </si>
  <si>
    <t>p219.26.c</t>
  </si>
  <si>
    <t>Prior year p219.28.c</t>
  </si>
  <si>
    <t>p219.28.c</t>
  </si>
  <si>
    <t>p219.20.c to 24.c</t>
  </si>
  <si>
    <t>p219.20.c to 24.c (prior year)</t>
  </si>
  <si>
    <t>(A)</t>
  </si>
  <si>
    <t>(B)</t>
  </si>
  <si>
    <t>C (Col A-Col B)</t>
  </si>
  <si>
    <t>C (Col A+Col B)</t>
  </si>
  <si>
    <t>ADIT-282 (enter negative)</t>
  </si>
  <si>
    <t>ADIT-283 (enter negative)</t>
  </si>
  <si>
    <t>Wages &amp; Salary Allocator (sum lines 1-3 for each column)</t>
  </si>
  <si>
    <t>Enter as negative Appendix A, page 2, line 24</t>
  </si>
  <si>
    <t>(Sum Col. B, C &amp; D)</t>
  </si>
  <si>
    <t>Balance (Attach 6c, Line 30)</t>
  </si>
  <si>
    <t>Balance (Attach 6c, Line 44)</t>
  </si>
  <si>
    <t>Balance (Attach 6c, Line 18)</t>
  </si>
  <si>
    <t>Uses a 365 day calendar year.</t>
  </si>
  <si>
    <t>Only amounts in ADIT-283 relating to Depreciation, if applicable, are subject to proration.  See Line 44 in Attach 6c and 6d.</t>
  </si>
  <si>
    <t>Only amounts in ADIT-190 related to NOL carryforwards, if applicable, are subject to proration.  See Line 18 in Attach 6c and 6d.</t>
  </si>
  <si>
    <t>Subtotal - p234.b</t>
  </si>
  <si>
    <t xml:space="preserve">Subtotal - p274.b </t>
  </si>
  <si>
    <t xml:space="preserve">Subtotal - p276.b  </t>
  </si>
  <si>
    <t>Subtotal - p234.c</t>
  </si>
  <si>
    <t xml:space="preserve">Subtotal - p275.k </t>
  </si>
  <si>
    <t xml:space="preserve">Subtotal - p277.k  </t>
  </si>
  <si>
    <t>Appendix A, line 88</t>
  </si>
  <si>
    <t>Appendix A, line 22</t>
  </si>
  <si>
    <t xml:space="preserve">   to FASB 106 or 109. Balance of Account 255 is reduced by prior flow throughs and excluded if the utility chose</t>
  </si>
  <si>
    <t>Cash Working Capital assigned to transmission is one-eighth of O&amp;M allocated to transmission minus the amortization of any Regulatory Asset.</t>
  </si>
  <si>
    <t xml:space="preserve">Lines 191-192 cannot change absent approval or acceptance by FERC in a separate proceeding. </t>
  </si>
  <si>
    <t>Project Specific Regulatory Assets</t>
  </si>
  <si>
    <t>[Appendix A, lines 45 and 59, less Appendix A, line 44b (project specific) / Gross Transmission Plant In Service Column (l).  If Gross Transmission Plant is zero, then the Expense Allocator should be zero] (Note B)</t>
  </si>
  <si>
    <t>(Attach 8, line 6, column q)</t>
  </si>
  <si>
    <t>(Attach 3, line 189, column C)</t>
  </si>
  <si>
    <t xml:space="preserve">B </t>
  </si>
  <si>
    <t>(Attach 3, line 170, column B)</t>
  </si>
  <si>
    <t>(Attach 8, line 2, column h)</t>
  </si>
  <si>
    <t xml:space="preserve">  ADIT                                                           (Attach 6a proj., line 8, Column E or Attach 6e True-up - line 8, column E)</t>
  </si>
  <si>
    <t xml:space="preserve">Line 39 or Line 41 and thus Line 45 shall include any NYISO charges other than penalties, including but not limited to administrative costs.  </t>
  </si>
  <si>
    <t xml:space="preserve">  rate base, must reduce its income tax expense by the amount of the Amortized Investment Tax Credit (266.8.f)</t>
  </si>
  <si>
    <t xml:space="preserve">Recovery of Regulatory Assets is permitted only for pre-commercial expenses incurred prior to the date when NEET New York may first recover costs under the NYISO Tariff, as authorized by the Commission.  Recovery of any other regulatory assets (e.g., project specific) requires authorization from the Commission. A carrying charge equal to the weighted cost of capital calculated pursuant to this formula will be applied to the Regulatory Asset prior to the rate year when costs are first recovered. </t>
  </si>
  <si>
    <t>Attachment 8, line 4, col. (h)</t>
  </si>
  <si>
    <t>Attachment 8, line 4, col. (v)</t>
  </si>
  <si>
    <t>sum line 176 to 188 divided by 13</t>
  </si>
  <si>
    <t>Base Carrying Charge</t>
  </si>
  <si>
    <t>Line 103 Appendix A</t>
  </si>
  <si>
    <t>The source of the amounts from the Actuary Study supporting the numbers in Line 2 and 3 is -</t>
  </si>
  <si>
    <t>O</t>
  </si>
  <si>
    <t xml:space="preserve">Unfunded Reserves are customer contributed capital such as when employee vacation expense is accrued but not yet incurred.  Also, pursuant to Special Instructions to Accounts 228.1 through 228.4, </t>
  </si>
  <si>
    <t>no amounts shall be credited to accounts 228.1 through 228.4 unless authorized by a regulatory authority or authorities to be collected in a utility’s rates.</t>
  </si>
  <si>
    <t>(Attach 3, line 170a, col. h)  (Note O)</t>
  </si>
  <si>
    <t xml:space="preserve">Incentive Return and Income Tax and Competitive Bid Concessions for Projects </t>
  </si>
  <si>
    <t>(Attach 4, line 67, cols. h, j &amp;less p)</t>
  </si>
  <si>
    <t>Difference (must be equal to zero)</t>
  </si>
  <si>
    <t xml:space="preserve"> multiplied by (1/1-T).  Excess Deferred Income Taxes reduce income tax expense by the amount of the expense multiplied by (1/1-T).</t>
  </si>
  <si>
    <t>(line 193 * line 194)</t>
  </si>
  <si>
    <t xml:space="preserve">Note 3. In the event there is a construction loan prior to the issuance of non-construction debt, line 222 will include the interest and line 203 will include the outstanding amounts associated with the construction financing.
</t>
  </si>
  <si>
    <t>Empire State Line Project - 100 BP ROE Adder and Cost Cap</t>
  </si>
  <si>
    <t>Docket Nos. ER16-2719, ER18-125</t>
  </si>
  <si>
    <t>Empire State Line Project - Cost Containment Mechanism</t>
  </si>
  <si>
    <t xml:space="preserve">Pursuant to the settlement agreement approved in Docket No. ER16-2719, 20% of any prudently incurred project costs above the Cost Cap that are subject to the Cost Containment Mechanism will not earn an equity return, but NEET NY will be allowed to recover the associated depreciation and debt cost.  In addition, 80% of any prudently incurred costs above the Cost Cap that are subject to the Cost Containment Mechanism will not earn any ROE Incentive Adders on the equity portion of such costs, but NEET NY will be allowed to earn the Base ROE, associated depreciation, and debt cost.  </t>
  </si>
  <si>
    <t>Empire State Line Project - Unforeseeable Costs</t>
  </si>
  <si>
    <t>Unforeseeable Costs in an aggregate amount up to 5% of the Cost Cap shall be considered project costs that are part of the contingency and subject to the Cost Containment Mechanism. Unforeseeable Costs that are more than 5% of the amount of the Cost Cap are not subject to the Cost Cap or Cost Containment Mechanism and are recoverable in the formula rate. NEET NY will provide updates of Unforeseeable Costs as part of project cost updates in its annual June informational filing, including information demonstrating how such costs were determined to be Unforeseeable Costs.</t>
  </si>
  <si>
    <t>Empire State Line Project - Additional ROE Adder for Certain Costs Below the Cost Cap</t>
  </si>
  <si>
    <t>Pursuant to the settlement agreement approved in Docket No. ER16-2719, NEET NY may utilize an additional ROE adder when the actual project costs are below the “Adjusted Cost Cap.”The Adjusted Cost Cap shall be comprised of the sum of the following: (a) the Capital Cost Bids for the Empire State Line Project and the AC Transmission Project, respectively; (b) the Capital Cost Bid multiplied by 5% (“5% Adder”); (c) the sum of the Capital Cost Bid and the 5% Adder, multiplied by an inflation factor of 2.0% per year for the period of time from when the Capital Cost Bid was established and until one year prior to the date when the Empire State Line Project starts commercial operations; and (d) any AFUDC.  NEET NY will receive an additional ROE adder as set forth in Table A below when the Eligible Project costs, inclusive of Unforeseeable Costs in an amount up to 5% of the Adjusted Cost Cap, are less than the Adjusted Cost Cap, as set forth in Table A below.</t>
  </si>
  <si>
    <t>Table A</t>
  </si>
  <si>
    <t>Actual Costs Below Adjusted Cost Cap</t>
  </si>
  <si>
    <t>ROE Adder</t>
  </si>
  <si>
    <t>0% to &lt;=5%</t>
  </si>
  <si>
    <t>0.05%</t>
  </si>
  <si>
    <t>&gt;5% to &lt;=10%</t>
  </si>
  <si>
    <t>0.17%</t>
  </si>
  <si>
    <t>&gt;10% to &lt;=15%</t>
  </si>
  <si>
    <t>0.30%</t>
  </si>
  <si>
    <t>&gt;15% to &lt;=20%</t>
  </si>
  <si>
    <t>0.45%</t>
  </si>
  <si>
    <t>&gt;20% to &lt;=25%</t>
  </si>
  <si>
    <t>0.62%</t>
  </si>
  <si>
    <t>&gt;25%</t>
  </si>
  <si>
    <t>0.71%</t>
  </si>
  <si>
    <t>Cost of Debt (3)</t>
  </si>
  <si>
    <t>Long Term Debt (3):</t>
  </si>
  <si>
    <t>ROE Authorized by FERC (Note D)</t>
  </si>
  <si>
    <t>ROE Base (From Appendix A, line 94)</t>
  </si>
  <si>
    <t>Incentive % Authorized by FERC</t>
  </si>
  <si>
    <t xml:space="preserve">Prior to obtaining any debt, the cost of debt will be LIBOR plus 1.5%.  Once any debt is obtained, the formula will use the actual cost of debt determined in Attachment 3.    The capital structure will be 60% equity and 40% debt until NextEra Energy Transmission New York, Inc.’s first transmission project enters service , after which the capital structure will be the actual capital structure.  LIBOR refers to the London Inter Bank Offer Rate from the Federal Reserve Bank of St. Louis's https://fred.stlouisfed.org/.  The capital structure and cost of debt will be the weighted for the year if the first debt is obtained or first project is placed into service midyear using the weighting set forth in Note G. </t>
  </si>
  <si>
    <t>NextEra Energy Transmission New York, Inc. Formula Rate Template</t>
  </si>
  <si>
    <t>6.10.9.2.1</t>
  </si>
  <si>
    <t>(Attach 3, lines 203 &amp; 224) (Note G)</t>
  </si>
  <si>
    <t>(Attachment 3, lines 205 &amp; 227)</t>
  </si>
  <si>
    <t>(Attachment 3, line 211)</t>
  </si>
  <si>
    <t>The table below breaks out the total revenue requirement on Appendix A separately for each investment.  The total of Column (q) must equal the amount shown on Appendix A, Line 3.</t>
  </si>
  <si>
    <t xml:space="preserve">     15 Year Property</t>
  </si>
  <si>
    <t>Line 16</t>
  </si>
  <si>
    <t xml:space="preserve"> Account Number </t>
  </si>
  <si>
    <t xml:space="preserve"> FERC Account </t>
  </si>
  <si>
    <t xml:space="preserve"> Rate (Annual)Percent </t>
  </si>
  <si>
    <t xml:space="preserve"> TRANSMISSION PLANT </t>
  </si>
  <si>
    <t xml:space="preserve">354 </t>
  </si>
  <si>
    <t xml:space="preserve">355 </t>
  </si>
  <si>
    <t xml:space="preserve"> Poles and Fixtures</t>
  </si>
  <si>
    <t xml:space="preserve">356 </t>
  </si>
  <si>
    <t xml:space="preserve">357 </t>
  </si>
  <si>
    <t xml:space="preserve">358 </t>
  </si>
  <si>
    <t xml:space="preserve">359 </t>
  </si>
  <si>
    <t xml:space="preserve">390 </t>
  </si>
  <si>
    <t xml:space="preserve"> Structures &amp; Improvements </t>
  </si>
  <si>
    <t xml:space="preserve">391 </t>
  </si>
  <si>
    <t xml:space="preserve"> Office Furniture &amp; Equipment </t>
  </si>
  <si>
    <t xml:space="preserve">393 </t>
  </si>
  <si>
    <t xml:space="preserve"> Stores Equipment </t>
  </si>
  <si>
    <t xml:space="preserve">394 </t>
  </si>
  <si>
    <t xml:space="preserve"> Tools, Shop &amp; Garage Equipment </t>
  </si>
  <si>
    <t xml:space="preserve">395 </t>
  </si>
  <si>
    <t xml:space="preserve"> Laboratory Equipment </t>
  </si>
  <si>
    <t xml:space="preserve"> Communication Equipment </t>
  </si>
  <si>
    <t xml:space="preserve"> 398 </t>
  </si>
  <si>
    <t xml:space="preserve"> Miscellaneous Equipment </t>
  </si>
  <si>
    <t xml:space="preserve">303 </t>
  </si>
  <si>
    <t xml:space="preserve"> Miscellaneous Intangible Plant </t>
  </si>
  <si>
    <t xml:space="preserve"> Transmission facility Contributions in Aid of Construction </t>
  </si>
  <si>
    <t xml:space="preserve"> Note 1 </t>
  </si>
  <si>
    <t xml:space="preserve"> Note 1: In the event a Contribution in Aid of Construction (CIAC) is made for a transmission facility, the transmission  </t>
  </si>
  <si>
    <t xml:space="preserve"> depreciation rates above will be weighted based on the relative amount of underlying plant booked to the accounts </t>
  </si>
  <si>
    <t xml:space="preserve"> shown in lines 1-9 above and the weighted average depreciation rate will be used to amortize the CIAC. The life of a</t>
  </si>
  <si>
    <t xml:space="preserve"> These depreciation rates will not change absent the appropriate filing at FERC. </t>
  </si>
  <si>
    <t>Calculated</t>
  </si>
  <si>
    <t>For the 12 months ended 12/31/2022</t>
  </si>
  <si>
    <t>Income Tax Adjustments</t>
  </si>
  <si>
    <t>Property</t>
  </si>
  <si>
    <t>Line 11</t>
  </si>
  <si>
    <t>Balance-BOY (Attach 6c, Line 30)</t>
  </si>
  <si>
    <t>Balance-EOY Prorated (Attach 6b, Line 14)</t>
  </si>
  <si>
    <t>ADIT 282-Average Total</t>
  </si>
  <si>
    <t>Balance-BOY (Attach 6c, Line 44)</t>
  </si>
  <si>
    <t>EOY (Attach 6d, Line 44 less Line 40)</t>
  </si>
  <si>
    <t>EOY Prorated (Attach 6b, Line 28)</t>
  </si>
  <si>
    <t>Balance-EOY (Lines 13+14)</t>
  </si>
  <si>
    <t xml:space="preserve">ADIT 283-Average Total </t>
  </si>
  <si>
    <t>Balance-BOY (Attach 6c, Line 18)</t>
  </si>
  <si>
    <t>EOY (Attach 6d, Line 18 less Line 14)</t>
  </si>
  <si>
    <t>EOY Prorated (Attach 6b, Line 42)</t>
  </si>
  <si>
    <t>Balance-EOY (Lines 18+19)</t>
  </si>
  <si>
    <t xml:space="preserve">ADIT 190-Average Total </t>
  </si>
  <si>
    <t>Line 14</t>
  </si>
  <si>
    <t>Line 17</t>
  </si>
  <si>
    <t>Balance-EOY (Attach 6d, Line 30)</t>
  </si>
  <si>
    <t>Balance-EOY (Attach 6d, Line 44)</t>
  </si>
  <si>
    <t>ADIT 283-Average Total</t>
  </si>
  <si>
    <t>Balance-EOY (Attach 6d, Line 18)</t>
  </si>
  <si>
    <t>13M Avg</t>
  </si>
  <si>
    <t>Workpaper 1 - Support to "4 - Incentives"</t>
  </si>
  <si>
    <t>2022 Gross Plant</t>
  </si>
  <si>
    <t>13M Average Gross</t>
  </si>
  <si>
    <t>Per Docket Nos. ER16-2719, ER18-125</t>
  </si>
  <si>
    <t>From Tab 2</t>
  </si>
  <si>
    <t>Transmission Plant in Servce</t>
  </si>
  <si>
    <t>General Plant in Service</t>
  </si>
  <si>
    <t>Intangible Plant in Service</t>
  </si>
  <si>
    <t>General Accumulated Depreciation</t>
  </si>
  <si>
    <t>Intangible Accumulated Depreciation</t>
  </si>
  <si>
    <t>Empire State Line Project - 100 BP ROE Adder and Cost Cap (Gross PIS)</t>
  </si>
  <si>
    <t>Empire State Line Project - Cost Containment Mechanism (Gross PIS)</t>
  </si>
  <si>
    <t>Empire State Line Project - Unforeseeable Costs (Gross PIS)</t>
  </si>
  <si>
    <t>Total Gross Plant in Service (PIS)</t>
  </si>
  <si>
    <t>13M Average Net of AD</t>
  </si>
  <si>
    <t>Total Accumulated Depreciation (AD)</t>
  </si>
  <si>
    <t>Empire State Line Project - 100 BP ROE Adder and Cost Cap (AD)</t>
  </si>
  <si>
    <t>Empire State Line Project - Cost Containment Mechanism (AD)</t>
  </si>
  <si>
    <t>Empire State Line Project - Unforeseeable Costs (AD)</t>
  </si>
  <si>
    <t>NextEra Energy Transmission New York, Inc. - Other Rate Base</t>
  </si>
  <si>
    <t>80% (gets 9.65% ROE)</t>
  </si>
  <si>
    <t>20% (gets 0.00% ROE)</t>
  </si>
  <si>
    <t>Base Return &amp; Taxes (from tab 4, row 66b, col k)</t>
  </si>
  <si>
    <t>Weighted for containment</t>
  </si>
  <si>
    <t>For  the 12 months ended 12/31/22</t>
  </si>
  <si>
    <t>Attachment 6a-6e</t>
  </si>
  <si>
    <t>Projection for the 12 Months Ended 12/31/2022</t>
  </si>
  <si>
    <r>
      <t xml:space="preserve"> </t>
    </r>
    <r>
      <rPr>
        <b/>
        <sz val="12"/>
        <color theme="1"/>
        <rFont val="Arial"/>
        <family val="2"/>
      </rPr>
      <t>GENERAL PLANT</t>
    </r>
    <r>
      <rPr>
        <sz val="12"/>
        <color theme="1"/>
        <rFont val="Arial"/>
        <family val="2"/>
      </rPr>
      <t xml:space="preserve"> </t>
    </r>
  </si>
  <si>
    <r>
      <t xml:space="preserve"> </t>
    </r>
    <r>
      <rPr>
        <b/>
        <sz val="12"/>
        <color theme="1"/>
        <rFont val="Arial"/>
        <family val="2"/>
      </rPr>
      <t>INTANGIBLE PLANT</t>
    </r>
    <r>
      <rPr>
        <sz val="12"/>
        <color theme="1"/>
        <rFont val="Arial"/>
        <family val="2"/>
      </rPr>
      <t xml:space="preserve"> </t>
    </r>
  </si>
  <si>
    <r>
      <t>ADIT-282-Proration-</t>
    </r>
    <r>
      <rPr>
        <b/>
        <sz val="12"/>
        <color rgb="FFFF0000"/>
        <rFont val="Arial"/>
        <family val="2"/>
      </rPr>
      <t>Note A</t>
    </r>
  </si>
  <si>
    <r>
      <t>ADIT-283-Proration-</t>
    </r>
    <r>
      <rPr>
        <b/>
        <sz val="12"/>
        <color rgb="FFFF0000"/>
        <rFont val="Arial"/>
        <family val="2"/>
      </rPr>
      <t>Note B</t>
    </r>
  </si>
  <si>
    <r>
      <t>ADIT-190-Proration-</t>
    </r>
    <r>
      <rPr>
        <b/>
        <sz val="12"/>
        <color rgb="FFFF0000"/>
        <rFont val="Arial"/>
        <family val="2"/>
      </rPr>
      <t>Note C</t>
    </r>
  </si>
  <si>
    <r>
      <t>Requirement</t>
    </r>
    <r>
      <rPr>
        <vertAlign val="superscript"/>
        <sz val="12"/>
        <color theme="1"/>
        <rFont val="Arial"/>
        <family val="2"/>
      </rPr>
      <t>1</t>
    </r>
  </si>
  <si>
    <r>
      <t>Revenue Received</t>
    </r>
    <r>
      <rPr>
        <vertAlign val="superscript"/>
        <sz val="12"/>
        <color theme="1"/>
        <rFont val="Arial"/>
        <family val="2"/>
      </rPr>
      <t>2</t>
    </r>
  </si>
  <si>
    <r>
      <t xml:space="preserve"> Utilizing </t>
    </r>
    <r>
      <rPr>
        <sz val="12"/>
        <color rgb="FF7030A0"/>
        <rFont val="Arial"/>
        <family val="2"/>
      </rPr>
      <t>Appendix A</t>
    </r>
    <r>
      <rPr>
        <sz val="12"/>
        <rFont val="Arial"/>
        <family val="2"/>
      </rPr>
      <t xml:space="preserve"> Data</t>
    </r>
  </si>
  <si>
    <t xml:space="preserve">Enter 1 if NOT in a trust or reserved account, enter zero (0) if included in a trust or reserved account </t>
  </si>
  <si>
    <r>
      <t xml:space="preserve">Pursuant to the settlement agreement approved in Docket No. ER16-2719, a 100 bp ROE adder will apply to project investment incurred up to the Cost Cap.  A 100 bp ROE adder shall also apply to Unforeseeable Costs in excess of five (5) percent of the Cost Cap, Empire Third Party Costs, and Project Development Costs.  </t>
    </r>
    <r>
      <rPr>
        <u/>
        <sz val="12"/>
        <rFont val="Arial"/>
        <family val="2"/>
      </rPr>
      <t>Empire Third Party Costs</t>
    </r>
    <r>
      <rPr>
        <sz val="12"/>
        <rFont val="Arial"/>
        <family val="2"/>
      </rPr>
      <t xml:space="preserve"> are costs that result from: (i) NYISO modifications or further NYISO requirements, including interconnection costs and upgrades resulting from the NYISO interconnection study process; or (ii) real estate-related costs incurred in any lease arrangements or purchases related to the acquisition of rights-of-way or access to rights-of-way or purchases of rights to access utility facilities; (iii) all sales and property taxes; or (iv) Empire Lower Voltage Upgrades. These Empire Third Party Costs are not included in the Capital Cost Bid, are not subject to the Cost Cap or Cost Containment Mechanism, and are recoverable in the formula rate.  </t>
    </r>
    <r>
      <rPr>
        <u/>
        <sz val="12"/>
        <rFont val="Arial"/>
        <family val="2"/>
      </rPr>
      <t>Project Development Costs</t>
    </r>
    <r>
      <rPr>
        <sz val="12"/>
        <rFont val="Arial"/>
        <family val="2"/>
      </rPr>
      <t xml:space="preserve"> are costs incurred for the Empire State Line Project prior to the selection of one or more transmission developer(s) by the NYISO Board of Directors and are not included in the Capital Cost Bid submitted to the NYISO, and are not subject to the Cost Cap or Cost Containment Mechanism, are to be included in Construction Work in Progress (“CWIP”) in accordance with the FERC Uniform System of Accounts, and are recoverable in the formula rate.  The </t>
    </r>
    <r>
      <rPr>
        <u/>
        <sz val="12"/>
        <rFont val="Arial"/>
        <family val="2"/>
      </rPr>
      <t>Cost Cap</t>
    </r>
    <r>
      <rPr>
        <sz val="12"/>
        <rFont val="Arial"/>
        <family val="2"/>
      </rPr>
      <t xml:space="preserve"> is the sum of the following:  (A) the Capital Cost Bid, defined as the amount submitted by NEET NY in response to the NYISO's solicitation on the Western New York Public Policy Transmission Need, but excluding Empire Third Party Costs; (B) contingency of 18% will be applied to the Capital Cost Bid; (C) the sum of the Capital Cost Bid and the contingency of 18%, multiplied by an inflation factor of 2.0% per year for the period of time from the submission in response to the NYISO’s Solicitation to the date that is one year prior to the Commercial Operation Date; and (D) Allowance for Funds Used During Construction.</t>
    </r>
  </si>
  <si>
    <t>Workpaper 2 - Support to "3 - Cost Support"</t>
  </si>
  <si>
    <t>Dec 31</t>
  </si>
  <si>
    <r>
      <t xml:space="preserve">Total Tax adjustment for Permanent Differences </t>
    </r>
    <r>
      <rPr>
        <vertAlign val="subscript"/>
        <sz val="12"/>
        <rFont val="Arial"/>
        <family val="2"/>
      </rPr>
      <t>1</t>
    </r>
  </si>
  <si>
    <r>
      <t xml:space="preserve">Tax adjustment for AFUDC Equity </t>
    </r>
    <r>
      <rPr>
        <vertAlign val="subscript"/>
        <sz val="12"/>
        <rFont val="Arial"/>
        <family val="2"/>
      </rPr>
      <t>1</t>
    </r>
  </si>
  <si>
    <r>
      <t xml:space="preserve">Tax Adjustment for Meals &amp; Entertainment </t>
    </r>
    <r>
      <rPr>
        <vertAlign val="subscript"/>
        <sz val="12"/>
        <rFont val="Arial"/>
        <family val="2"/>
      </rPr>
      <t>1</t>
    </r>
  </si>
  <si>
    <t>Notes</t>
  </si>
  <si>
    <t>1) 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(1) the Equity portion of Allowance for Other Funds Used During Construction  (AFUDC) included in the current book depreciation expense and (2) meals and entertainment expenses. Permanent differences arising from lobbying and/or political contributions, or fines and penalties from government agencies will not be recovered through this mechanism.  The income tax impacts of these permanent differences are determined in Appendix A,  Line 67, Column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</si>
</sst>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000000%"/>
    <numFmt numFmtId="178" formatCode="_(* #,##0.0000_);_(* \(#,##0.0000\);_(* &quot;-&quot;??_);_(@_)"/>
    <numFmt numFmtId="179" formatCode="_(* #,##0.0_);_(* \(#,##0.0\);_(* &quot;-&quot;??_);_(@_)"/>
    <numFmt numFmtId="180" formatCode="#,##0.0_);\(#,##0.0\)"/>
    <numFmt numFmtId="181" formatCode="#,##0.0\ ;\(#,##0.0\)"/>
    <numFmt numFmtId="182" formatCode="#,##0_);[Red]\(#,##0\);&quot;-&quot;"/>
    <numFmt numFmtId="183" formatCode="_-* #,##0_-;\-* #,##0_-;_-* &quot;-&quot;_-;_-@_-"/>
    <numFmt numFmtId="184" formatCode="_-* #,##0.00_-;\-* #,##0.00_-;_-* &quot;-&quot;??_-;_-@_-"/>
    <numFmt numFmtId="185" formatCode="_(* #,##0_);_(* \(#,##0\);_(* &quot;0&quot;_);_(@_)"/>
    <numFmt numFmtId="186" formatCode="&quot;$&quot;_(#,##0.00_);&quot;$&quot;\(#,##0.00\)"/>
    <numFmt numFmtId="187" formatCode="_-&quot;$&quot;* #,##0.0_-;\-&quot;$&quot;* #,##0.0_-;_-&quot;$&quot;* &quot;-&quot;??_-;_-@_-"/>
    <numFmt numFmtId="188" formatCode="#,##0.0_)\x;\(#,##0.0\)\x"/>
    <numFmt numFmtId="189" formatCode="#,##0.0_)_x;\(#,##0.0\)_x"/>
    <numFmt numFmtId="190" formatCode="0.0_)\%;\(0.0\)\%"/>
    <numFmt numFmtId="191" formatCode="_-* #,##0.000_-;\-* #,##0.000_-;_-* &quot;-&quot;??_-;_-@_-"/>
    <numFmt numFmtId="192" formatCode="#,##0.0_)_%;\(#,##0.0\)_%"/>
    <numFmt numFmtId="193" formatCode="_(&quot;$&quot;* #,##0.0_);_(&quot;$&quot;* \(#,##0.0\);_(&quot;$&quot;* &quot;-&quot;?_);_(@_)"/>
    <numFmt numFmtId="194" formatCode="\£\ #,##0_);[Red]\(\£\ #,##0\)"/>
    <numFmt numFmtId="195" formatCode="#,##0.00;[Red]\(#,##0.00\);\-"/>
    <numFmt numFmtId="196" formatCode="\¥\ #,##0_);[Red]\(\¥\ #,##0\)"/>
    <numFmt numFmtId="197" formatCode="#,##0;\(#,##0\)"/>
    <numFmt numFmtId="198" formatCode="0;[Red]\(0\);\-"/>
    <numFmt numFmtId="199" formatCode="#,##0;[Red]\(#,##0\);\-"/>
    <numFmt numFmtId="200" formatCode="0.0;\(0.0\);\-"/>
    <numFmt numFmtId="201" formatCode="0.00;\(0.00\);\-"/>
    <numFmt numFmtId="202" formatCode="0.00;[Red]\(0.00\);\-"/>
    <numFmt numFmtId="203" formatCode="0.000;\(0.000\);\-"/>
    <numFmt numFmtId="204" formatCode="m\-d\-yy"/>
    <numFmt numFmtId="205" formatCode="_ &quot;R&quot;\ * #,##0_ ;_ &quot;R&quot;\ * \-#,##0_ ;_ &quot;R&quot;\ * &quot;-&quot;_ ;_ @_ "/>
    <numFmt numFmtId="206" formatCode="dd/mm/yyyy"/>
    <numFmt numFmtId="207" formatCode="#,##0_-;\(#,##0\);&quot;-&quot;"/>
    <numFmt numFmtId="208" formatCode="0.0\ \x;\(0.0\)\x;&quot;-&quot;"/>
    <numFmt numFmtId="209" formatCode="0.0%;\(0.0\)%"/>
    <numFmt numFmtId="210" formatCode="\•\ \ @"/>
    <numFmt numFmtId="211" formatCode="_-* #,##0_-;* \(#,##0\)_-;_-@_-"/>
    <numFmt numFmtId="212" formatCode="0.000_)"/>
    <numFmt numFmtId="213" formatCode="#,##0.0;[Red]\(#,##0.0\);\-"/>
    <numFmt numFmtId="214" formatCode="#,##0.000;[Red]\(#,##0.000\);\-"/>
    <numFmt numFmtId="215" formatCode="#,##0_%_);\(#,##0\)_%;**;@_%_)"/>
    <numFmt numFmtId="216" formatCode="0.0_x_)_);&quot;NM&quot;_x_)_);0.0_x_)_);@_%_)"/>
    <numFmt numFmtId="217" formatCode="0.0\ \x;\(0.0\ \x\)"/>
    <numFmt numFmtId="218" formatCode="0.0_ ;\(0.0\)_ \ "/>
    <numFmt numFmtId="219" formatCode="General_)"/>
    <numFmt numFmtId="220" formatCode="m/d"/>
    <numFmt numFmtId="221" formatCode="0.0\ \ \x\ ;\(0.0\)\ \ \x\ "/>
    <numFmt numFmtId="222" formatCode="\ \ _•\–\ \ \ \ @"/>
    <numFmt numFmtId="223" formatCode="&quot;$&quot;#,##0.0;[Red]&quot;$&quot;#,##0.0"/>
    <numFmt numFmtId="224" formatCode="d\-mmm\-yyyy"/>
    <numFmt numFmtId="225" formatCode="0.00,,;[Red]\(0.00,,\);\-"/>
    <numFmt numFmtId="226" formatCode="_-[$€-2]* #,##0.00_-;\-[$€-2]* #,##0.00_-;_-[$€-2]* &quot;-&quot;??_-"/>
    <numFmt numFmtId="227" formatCode="[Magenta]&quot;Err&quot;;[Magenta]&quot;Err&quot;;[Blue]&quot;OK&quot;"/>
    <numFmt numFmtId="228" formatCode="General\ &quot;.&quot;"/>
    <numFmt numFmtId="229" formatCode="#,##0_);[Red]\(#,##0\);\-_)"/>
    <numFmt numFmtId="230" formatCode="0.0_)%;[Red]\(0.0%\);0.0_)%"/>
    <numFmt numFmtId="231" formatCode="[Red][&gt;1]&quot;&gt;100 %&quot;;[Red]\(0.0%\);0.0_)%"/>
    <numFmt numFmtId="232" formatCode="0.00_)"/>
    <numFmt numFmtId="233" formatCode="_-* #,##0_-;\-* #,##0_-;_-* &quot;-&quot;??_-;_-@_-"/>
    <numFmt numFmtId="234" formatCode="0.0\x"/>
    <numFmt numFmtId="235" formatCode="0.0\ \x"/>
    <numFmt numFmtId="236" formatCode="0%_);\(0%\);0%_);@_%_)"/>
    <numFmt numFmtId="237" formatCode="[Blue]#,##0;[Red]\(#,##0\);\-"/>
    <numFmt numFmtId="238" formatCode="[Blue]#,##0.0;[Red]\(#,##0.0\);\-"/>
    <numFmt numFmtId="239" formatCode="[Blue]#,##0.00;[Red]\(#,##0.00\);\-"/>
    <numFmt numFmtId="240" formatCode="[Blue]#,##0.000;[Red]\(#,##0.000\);\-"/>
    <numFmt numFmtId="241" formatCode="#,##0.000_-;\(#,##0.000\);&quot;-&quot;"/>
    <numFmt numFmtId="242" formatCode="0.00%;[Red]\(0.00%\);\-"/>
    <numFmt numFmtId="243" formatCode="_-* #,##0.00%_-;* \(#,##0.00\)%_-;_-@_-"/>
    <numFmt numFmtId="244" formatCode="0.0\ \x\ ;\(0.0\)\ \x\ "/>
    <numFmt numFmtId="245" formatCode="0.0%;\(0.0%\);\-"/>
    <numFmt numFmtId="246" formatCode="0.00%;\(0.00%\);\-"/>
    <numFmt numFmtId="247" formatCode="000\-00\-0000\ "/>
    <numFmt numFmtId="248" formatCode="0____"/>
    <numFmt numFmtId="249" formatCode="_-&quot;£&quot;* #,##0_-;\-&quot;£&quot;* #,##0_-;_-&quot;£&quot;* &quot;-&quot;_-;_-@_-"/>
    <numFmt numFmtId="250" formatCode="_-&quot;£&quot;* #,##0.00_-;\-&quot;£&quot;* #,##0.00_-;_-&quot;£&quot;* &quot;-&quot;??_-;_-@_-"/>
    <numFmt numFmtId="251" formatCode="_(* #,##0.0_);_(* \(#,##0.0\);_(* &quot;-&quot;?_);_(@_)"/>
    <numFmt numFmtId="252" formatCode="_(* #,##0.00000_);_(* \(#,##0.00000\);_(* &quot;-&quot;??_);_(@_)"/>
    <numFmt numFmtId="253" formatCode="0.000000"/>
    <numFmt numFmtId="254" formatCode="#,###,##0.00;\(#,###,##0.00\)"/>
    <numFmt numFmtId="255" formatCode=";;;\(@\)"/>
    <numFmt numFmtId="256" formatCode="&quot; &quot;&quot;$&quot;* #,##0.00&quot;/kw  &quot;"/>
    <numFmt numFmtId="257" formatCode="m&quot;¤ë&quot;d&quot;¤é&quot;"/>
    <numFmt numFmtId="258" formatCode="00000"/>
    <numFmt numFmtId="259" formatCode="&quot;$&quot;###0;[Red]\(&quot;$&quot;###0\)"/>
    <numFmt numFmtId="260" formatCode="_-* #,##0.0_-;\-* #,##0.0_-;_-* &quot;-&quot;??_-;_-@_-"/>
    <numFmt numFmtId="261" formatCode="* #,##0&quot;  &quot;\ "/>
    <numFmt numFmtId="262" formatCode="0.0"/>
    <numFmt numFmtId="263" formatCode="[$-409]mmm\-yy;@"/>
    <numFmt numFmtId="264" formatCode="###,###,##0,;\(###,###,##0,\);0"/>
    <numFmt numFmtId="265" formatCode="&quot;£&quot;#,##0;\-&quot;£&quot;#,##0"/>
    <numFmt numFmtId="266" formatCode="mmm\ dd\,\ yyyy"/>
    <numFmt numFmtId="267" formatCode="###,000"/>
    <numFmt numFmtId="268" formatCode="0.0000%"/>
  </numFmts>
  <fonts count="220">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b/>
      <u/>
      <sz val="12"/>
      <name val="Arial"/>
      <family val="2"/>
    </font>
    <font>
      <sz val="12"/>
      <color indexed="10"/>
      <name val="Arial"/>
      <family val="2"/>
    </font>
    <font>
      <sz val="10"/>
      <name val="Arial MT"/>
    </font>
    <font>
      <sz val="12"/>
      <name val="Times New Roman"/>
      <family val="1"/>
    </font>
    <font>
      <sz val="14"/>
      <name val="Times New Roman"/>
      <family val="1"/>
    </font>
    <font>
      <strike/>
      <sz val="12"/>
      <color indexed="10"/>
      <name val="Arial"/>
      <family val="2"/>
    </font>
    <font>
      <b/>
      <sz val="10"/>
      <color indexed="10"/>
      <name val="Arial"/>
      <family val="2"/>
    </font>
    <font>
      <sz val="10"/>
      <color indexed="10"/>
      <name val="Arial"/>
      <family val="2"/>
    </font>
    <font>
      <sz val="10"/>
      <color indexed="12"/>
      <name val="Arial"/>
      <family val="2"/>
    </font>
    <font>
      <b/>
      <sz val="10"/>
      <color indexed="8"/>
      <name val="Arial"/>
      <family val="2"/>
    </font>
    <font>
      <sz val="16"/>
      <name val="Arial"/>
      <family val="2"/>
    </font>
    <font>
      <sz val="10"/>
      <name val="Arial"/>
      <family val="2"/>
    </font>
    <font>
      <sz val="8"/>
      <name val="Arial MT"/>
    </font>
    <font>
      <sz val="10"/>
      <name val="Times New Roman"/>
      <family val="1"/>
    </font>
    <font>
      <b/>
      <sz val="12"/>
      <name val="Times New Roman"/>
      <family val="1"/>
    </font>
    <font>
      <b/>
      <sz val="10"/>
      <name val="Times New Roman"/>
      <family val="1"/>
    </font>
    <font>
      <sz val="10"/>
      <name val="Arial"/>
      <family val="2"/>
    </font>
    <font>
      <sz val="12"/>
      <name val="Times New Roman"/>
      <family val="1"/>
    </font>
    <font>
      <sz val="9"/>
      <name val="Times"/>
      <family val="1"/>
    </font>
    <font>
      <sz val="10"/>
      <name val="Helv"/>
      <charset val="204"/>
    </font>
    <font>
      <b/>
      <sz val="10"/>
      <color indexed="18"/>
      <name val="Arial"/>
      <family val="2"/>
    </font>
    <font>
      <b/>
      <u val="singleAccounting"/>
      <sz val="10"/>
      <color indexed="18"/>
      <name val="Arial"/>
      <family val="2"/>
    </font>
    <font>
      <sz val="10"/>
      <color indexed="12"/>
      <name val="Tms Rmn"/>
    </font>
    <font>
      <b/>
      <sz val="10"/>
      <color indexed="12"/>
      <name val="Tms Rmn"/>
    </font>
    <font>
      <sz val="10"/>
      <name val="Tms Rmn"/>
    </font>
    <font>
      <sz val="11"/>
      <color indexed="8"/>
      <name val="Calibri"/>
      <family val="2"/>
    </font>
    <font>
      <sz val="11"/>
      <color indexed="9"/>
      <name val="Calibri"/>
      <family val="2"/>
    </font>
    <font>
      <b/>
      <sz val="10"/>
      <name val="Arial"/>
      <family val="2"/>
    </font>
    <font>
      <sz val="10"/>
      <name val="Times New Roman"/>
      <family val="1"/>
    </font>
    <font>
      <sz val="11"/>
      <name val="Times New Roman"/>
      <family val="1"/>
    </font>
    <font>
      <sz val="12"/>
      <name val="Tms Rmn"/>
    </font>
    <font>
      <b/>
      <sz val="10"/>
      <color indexed="8"/>
      <name val="Times New Roman"/>
      <family val="1"/>
    </font>
    <font>
      <sz val="12"/>
      <name val="±¼¸²Ã¼"/>
      <charset val="129"/>
    </font>
    <font>
      <sz val="8"/>
      <name val="Palatino"/>
      <family val="1"/>
    </font>
    <font>
      <sz val="10"/>
      <name val="MS Serif"/>
      <family val="1"/>
    </font>
    <font>
      <sz val="10"/>
      <name val="Helv"/>
    </font>
    <font>
      <b/>
      <sz val="11"/>
      <color indexed="8"/>
      <name val="Calibri"/>
      <family val="2"/>
    </font>
    <font>
      <sz val="10"/>
      <color indexed="16"/>
      <name val="MS Serif"/>
      <family val="1"/>
    </font>
    <font>
      <sz val="8"/>
      <name val="Arial"/>
      <family val="2"/>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b/>
      <i/>
      <sz val="14"/>
      <name val="Tms Rmn"/>
    </font>
    <font>
      <sz val="7"/>
      <name val="Palatino"/>
      <family val="1"/>
    </font>
    <font>
      <b/>
      <i/>
      <sz val="10"/>
      <color indexed="16"/>
      <name val="Arial"/>
      <family val="2"/>
    </font>
    <font>
      <sz val="10"/>
      <color indexed="62"/>
      <name val="Arial"/>
      <family val="2"/>
    </font>
    <font>
      <sz val="6"/>
      <color indexed="16"/>
      <name val="Palatino"/>
      <family val="1"/>
    </font>
    <font>
      <b/>
      <sz val="10"/>
      <color indexed="16"/>
      <name val="Arial"/>
      <family val="2"/>
    </font>
    <font>
      <u/>
      <sz val="11"/>
      <color indexed="48"/>
      <name val="CG Omega"/>
      <family val="2"/>
    </font>
    <font>
      <sz val="10"/>
      <color indexed="20"/>
      <name val="Arial"/>
      <family val="2"/>
    </font>
    <font>
      <b/>
      <sz val="15"/>
      <name val="Times"/>
      <family val="1"/>
    </font>
    <font>
      <b/>
      <sz val="11"/>
      <name val="Helv"/>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i/>
      <sz val="10"/>
      <color indexed="10"/>
      <name val="Arial"/>
      <family val="2"/>
    </font>
    <font>
      <sz val="8"/>
      <name val="Helv"/>
    </font>
    <font>
      <sz val="10"/>
      <color indexed="8"/>
      <name val="Times New Roman"/>
      <family val="1"/>
    </font>
    <font>
      <sz val="9.5"/>
      <color indexed="23"/>
      <name val="Helvetica-Black"/>
    </font>
    <font>
      <b/>
      <sz val="12"/>
      <color indexed="8"/>
      <name val="Arial"/>
      <family val="2"/>
    </font>
    <font>
      <b/>
      <i/>
      <sz val="12"/>
      <color indexed="8"/>
      <name val="Arial"/>
      <family val="2"/>
    </font>
    <font>
      <sz val="12"/>
      <color indexed="8"/>
      <name val="Arial"/>
      <family val="2"/>
    </font>
    <font>
      <b/>
      <sz val="8"/>
      <color indexed="8"/>
      <name val="Arial"/>
      <family val="2"/>
    </font>
    <font>
      <sz val="10"/>
      <color indexed="8"/>
      <name val="Arial"/>
      <family val="2"/>
    </font>
    <font>
      <b/>
      <sz val="8"/>
      <name val="Arial"/>
      <family val="2"/>
    </font>
    <font>
      <i/>
      <sz val="12"/>
      <color indexed="8"/>
      <name val="Arial"/>
      <family val="2"/>
    </font>
    <font>
      <sz val="8"/>
      <color indexed="8"/>
      <name val="Arial"/>
      <family val="2"/>
    </font>
    <font>
      <sz val="19"/>
      <color indexed="48"/>
      <name val="Arial"/>
      <family val="2"/>
    </font>
    <font>
      <sz val="12"/>
      <color indexed="14"/>
      <name val="Arial"/>
      <family val="2"/>
    </font>
    <font>
      <b/>
      <sz val="20"/>
      <name val="Times New Roman"/>
      <family val="1"/>
    </font>
    <font>
      <sz val="10"/>
      <name val="Geneva"/>
    </font>
    <font>
      <b/>
      <sz val="18"/>
      <color indexed="62"/>
      <name val="Cambria"/>
      <family val="2"/>
    </font>
    <font>
      <sz val="10"/>
      <name val="MS Sans Serif"/>
      <family val="2"/>
    </font>
    <font>
      <sz val="10"/>
      <name val="Times"/>
      <family val="1"/>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u/>
      <sz val="8"/>
      <color indexed="8"/>
      <name val="Arial"/>
      <family val="2"/>
    </font>
    <font>
      <sz val="8"/>
      <color indexed="12"/>
      <name val="Arial"/>
      <family val="2"/>
    </font>
    <font>
      <sz val="10"/>
      <name val="Corporate Mono"/>
    </font>
    <font>
      <b/>
      <sz val="16"/>
      <name val="Arial"/>
      <family val="2"/>
    </font>
    <font>
      <b/>
      <sz val="12"/>
      <color rgb="FF7030A0"/>
      <name val="Arial"/>
      <family val="2"/>
    </font>
    <font>
      <sz val="11"/>
      <color theme="0"/>
      <name val="Calibri"/>
      <family val="2"/>
      <scheme val="minor"/>
    </font>
    <font>
      <b/>
      <i/>
      <sz val="16"/>
      <name val="Helv"/>
    </font>
    <font>
      <sz val="10"/>
      <color theme="1"/>
      <name val="Arial"/>
      <family val="2"/>
    </font>
    <font>
      <sz val="11"/>
      <color theme="1"/>
      <name val="Calibri"/>
      <family val="2"/>
    </font>
    <font>
      <sz val="10"/>
      <color indexed="0"/>
      <name val="Arial"/>
      <family val="2"/>
    </font>
    <font>
      <sz val="8"/>
      <name val="Tms Rmn"/>
    </font>
    <font>
      <sz val="11"/>
      <color indexed="20"/>
      <name val="Calibri"/>
      <family val="2"/>
    </font>
    <font>
      <b/>
      <sz val="11"/>
      <color indexed="52"/>
      <name val="Calibri"/>
      <family val="2"/>
    </font>
    <font>
      <b/>
      <sz val="11"/>
      <color indexed="9"/>
      <name val="Calibri"/>
      <family val="2"/>
    </font>
    <font>
      <u val="singleAccounting"/>
      <sz val="10"/>
      <name val="Times"/>
      <family val="1"/>
    </font>
    <font>
      <sz val="11"/>
      <name val="Tms Rmn"/>
    </font>
    <font>
      <sz val="11"/>
      <color theme="1"/>
      <name val="Arial"/>
      <family val="2"/>
    </font>
    <font>
      <sz val="11"/>
      <name val="Book Antiqua"/>
      <family val="1"/>
    </font>
    <font>
      <i/>
      <sz val="11"/>
      <color indexed="23"/>
      <name val="Calibri"/>
      <family val="2"/>
    </font>
    <font>
      <sz val="10"/>
      <name val="Courier"/>
      <family val="3"/>
    </font>
    <font>
      <sz val="11"/>
      <color indexed="17"/>
      <name val="Calibri"/>
      <family val="2"/>
    </font>
    <font>
      <b/>
      <sz val="15"/>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8"/>
      <name val="TimesNewRomanPS"/>
    </font>
    <font>
      <sz val="10"/>
      <color theme="1"/>
      <name val="Tahoma"/>
      <family val="2"/>
    </font>
    <font>
      <b/>
      <sz val="11"/>
      <color indexed="63"/>
      <name val="Calibri"/>
      <family val="2"/>
    </font>
    <font>
      <b/>
      <sz val="10"/>
      <color indexed="39"/>
      <name val="Arial"/>
      <family val="2"/>
    </font>
    <font>
      <sz val="8"/>
      <color indexed="62"/>
      <name val="Arial"/>
      <family val="2"/>
    </font>
    <font>
      <sz val="10"/>
      <color indexed="39"/>
      <name val="Arial"/>
      <family val="2"/>
    </font>
    <font>
      <b/>
      <sz val="11"/>
      <name val="Times New Roman"/>
      <family val="1"/>
    </font>
    <font>
      <b/>
      <sz val="18"/>
      <color indexed="56"/>
      <name val="Cambria"/>
      <family val="2"/>
    </font>
    <font>
      <sz val="11"/>
      <color indexed="10"/>
      <name val="Calibri"/>
      <family val="2"/>
    </font>
    <font>
      <u/>
      <sz val="12"/>
      <color rgb="FFFF0000"/>
      <name val="Arial"/>
      <family val="2"/>
    </font>
    <font>
      <sz val="12"/>
      <color theme="1"/>
      <name val="Arial"/>
      <family val="2"/>
    </font>
    <font>
      <b/>
      <sz val="12"/>
      <color theme="1"/>
      <name val="Arial"/>
      <family val="2"/>
    </font>
    <font>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8"/>
      <color rgb="FF000000"/>
      <name val="Verdana"/>
      <family val="2"/>
    </font>
    <font>
      <sz val="8"/>
      <color rgb="FF000000"/>
      <name val="Verdana"/>
      <family val="2"/>
    </font>
    <font>
      <b/>
      <sz val="8"/>
      <color rgb="FF00CC00"/>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sz val="8"/>
      <color rgb="FFDDE2E7"/>
      <name val="Verdana"/>
      <family val="2"/>
    </font>
    <font>
      <b/>
      <sz val="11"/>
      <color theme="1"/>
      <name val="Calibri"/>
      <family val="2"/>
      <scheme val="minor"/>
    </font>
    <font>
      <b/>
      <sz val="15"/>
      <color theme="3"/>
      <name val="Calibri"/>
      <family val="2"/>
      <scheme val="minor"/>
    </font>
    <font>
      <b/>
      <sz val="13"/>
      <color theme="3"/>
      <name val="Calibri"/>
      <family val="2"/>
      <scheme val="minor"/>
    </font>
    <font>
      <sz val="11"/>
      <color rgb="FF9C6500"/>
      <name val="Calibri"/>
      <family val="2"/>
      <scheme val="minor"/>
    </font>
    <font>
      <sz val="10"/>
      <color theme="1"/>
      <name val="Calibri"/>
      <family val="2"/>
    </font>
    <font>
      <b/>
      <u val="singleAccounting"/>
      <sz val="12"/>
      <color indexed="8"/>
      <name val="Arial"/>
      <family val="2"/>
    </font>
    <font>
      <sz val="10"/>
      <name val="Garamond"/>
      <family val="1"/>
    </font>
    <font>
      <sz val="12"/>
      <color rgb="FFFF0000"/>
      <name val="Arial"/>
      <family val="2"/>
    </font>
    <font>
      <b/>
      <sz val="12"/>
      <color rgb="FFFF0000"/>
      <name val="Arial"/>
      <family val="2"/>
    </font>
    <font>
      <vertAlign val="superscript"/>
      <sz val="12"/>
      <color theme="1"/>
      <name val="Arial"/>
      <family val="2"/>
    </font>
    <font>
      <sz val="12"/>
      <color rgb="FF7030A0"/>
      <name val="Arial"/>
      <family val="2"/>
    </font>
    <font>
      <strike/>
      <sz val="12"/>
      <name val="Arial"/>
      <family val="2"/>
    </font>
    <font>
      <b/>
      <sz val="12"/>
      <color indexed="10"/>
      <name val="Arial"/>
      <family val="2"/>
    </font>
    <font>
      <u/>
      <sz val="12"/>
      <name val="Arial"/>
      <family val="2"/>
    </font>
    <font>
      <sz val="12"/>
      <color indexed="17"/>
      <name val="Arial"/>
      <family val="2"/>
    </font>
    <font>
      <sz val="12"/>
      <color indexed="40"/>
      <name val="Arial"/>
      <family val="2"/>
    </font>
    <font>
      <sz val="12"/>
      <color rgb="FF1F497D"/>
      <name val="Arial"/>
      <family val="2"/>
    </font>
    <font>
      <i/>
      <sz val="12"/>
      <color rgb="FF7030A0"/>
      <name val="Arial"/>
      <family val="2"/>
    </font>
    <font>
      <vertAlign val="subscript"/>
      <sz val="12"/>
      <name val="Arial"/>
      <family val="2"/>
    </font>
  </fonts>
  <fills count="14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1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45"/>
      </patternFill>
    </fill>
    <fill>
      <patternFill patternType="solid">
        <fgColor indexed="22"/>
      </patternFill>
    </fill>
    <fill>
      <patternFill patternType="solid">
        <fgColor indexed="43"/>
      </patternFill>
    </fill>
    <fill>
      <patternFill patternType="solid">
        <fgColor indexed="11"/>
      </patternFill>
    </fill>
    <fill>
      <patternFill patternType="solid">
        <fgColor indexed="14"/>
        <bgColor indexed="64"/>
      </patternFill>
    </fill>
    <fill>
      <patternFill patternType="solid">
        <fgColor indexed="26"/>
        <bgColor indexed="64"/>
      </patternFill>
    </fill>
    <fill>
      <patternFill patternType="solid">
        <fgColor indexed="26"/>
      </patternFill>
    </fill>
    <fill>
      <patternFill patternType="solid">
        <fgColor indexed="29"/>
        <bgColor indexed="64"/>
      </patternFill>
    </fill>
    <fill>
      <patternFill patternType="solid">
        <fgColor indexed="9"/>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4"/>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54"/>
      </patternFill>
    </fill>
    <fill>
      <patternFill patternType="solid">
        <fgColor indexed="23"/>
      </patternFill>
    </fill>
    <fill>
      <patternFill patternType="solid">
        <fgColor indexed="40"/>
      </patternFill>
    </fill>
    <fill>
      <patternFill patternType="solid">
        <fgColor indexed="44"/>
      </patternFill>
    </fill>
    <fill>
      <patternFill patternType="solid">
        <fgColor indexed="41"/>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lightGray"/>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rgb="FFFFC000"/>
        <bgColor indexed="64"/>
      </patternFill>
    </fill>
    <fill>
      <patternFill patternType="solid">
        <fgColor theme="0"/>
        <bgColor indexed="64"/>
      </patternFill>
    </fill>
    <fill>
      <patternFill patternType="solid">
        <fgColor theme="7"/>
      </patternFill>
    </fill>
    <fill>
      <patternFill patternType="solid">
        <fgColor indexed="9"/>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50"/>
      </patternFill>
    </fill>
    <fill>
      <patternFill patternType="lightUp">
        <fgColor indexed="48"/>
        <bgColor indexed="41"/>
      </patternFill>
    </fill>
    <fill>
      <patternFill patternType="solid">
        <fgColor indexed="9"/>
        <bgColor indexed="41"/>
      </patternFill>
    </fill>
    <fill>
      <patternFill patternType="solid">
        <fgColor indexed="9"/>
        <bgColor indexed="40"/>
      </patternFill>
    </fill>
    <fill>
      <patternFill patternType="solid">
        <fgColor indexed="35"/>
        <bgColor indexed="64"/>
      </patternFill>
    </fill>
    <fill>
      <patternFill patternType="solid">
        <fgColor indexed="9"/>
        <b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gradientFill degree="90">
        <stop position="0">
          <color rgb="FFDDE2E7"/>
        </stop>
        <stop position="1">
          <color rgb="FFCED3D8"/>
        </stop>
      </gradientFill>
    </fill>
    <fill>
      <patternFill patternType="solid">
        <fgColor rgb="FFFFFDBF"/>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94D88F"/>
        <bgColor rgb="FF000000"/>
      </patternFill>
    </fill>
    <fill>
      <patternFill patternType="solid">
        <fgColor rgb="FFABEDA5"/>
        <bgColor rgb="FF000000"/>
      </patternFill>
    </fill>
    <fill>
      <patternFill patternType="solid">
        <fgColor rgb="FFC6F9C1"/>
        <bgColor rgb="FF000000"/>
      </patternFill>
    </fill>
    <fill>
      <patternFill patternType="solid">
        <fgColor rgb="FFFDE9D9"/>
        <bgColor rgb="FF000000"/>
      </patternFill>
    </fill>
    <fill>
      <patternFill patternType="solid">
        <fgColor rgb="FFFCD5B4"/>
        <bgColor rgb="FF000000"/>
      </patternFill>
    </fill>
    <fill>
      <patternFill patternType="solid">
        <fgColor rgb="FFFAC090"/>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FFFDBF"/>
        <bgColor rgb="FF000000"/>
      </patternFill>
    </fill>
    <fill>
      <gradientFill degree="90">
        <stop position="0">
          <color rgb="FFF7F7F7"/>
        </stop>
        <stop position="1">
          <color rgb="FFFCFCFC"/>
        </stop>
      </gradientFill>
    </fill>
    <fill>
      <patternFill patternType="solid">
        <fgColor rgb="FFB7CFE8"/>
        <bgColor rgb="FF000000"/>
      </patternFill>
    </fill>
    <fill>
      <patternFill patternType="solid">
        <fgColor rgb="FFC3D6EB"/>
        <bgColor rgb="FF000000"/>
      </patternFill>
    </fill>
    <fill>
      <patternFill patternType="solid">
        <fgColor rgb="FFD5E3F2"/>
        <bgColor rgb="FF000000"/>
      </patternFill>
    </fill>
    <fill>
      <patternFill patternType="solid">
        <fgColor rgb="FFE1E7F5"/>
        <bgColor rgb="FF000000"/>
      </patternFill>
    </fill>
    <fill>
      <patternFill patternType="solid">
        <fgColor rgb="FFDDE2E7"/>
        <bgColor rgb="FF000000"/>
      </patternFill>
    </fill>
    <fill>
      <patternFill patternType="solid">
        <fgColor rgb="FFFFFFCC"/>
        <bgColor indexed="64"/>
      </patternFill>
    </fill>
  </fills>
  <borders count="98">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double">
        <color indexed="64"/>
      </left>
      <right/>
      <top/>
      <bottom style="hair">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double">
        <color indexed="64"/>
      </left>
      <right style="double">
        <color indexed="64"/>
      </right>
      <top style="double">
        <color indexed="64"/>
      </top>
      <bottom style="double">
        <color indexed="64"/>
      </bottom>
      <diagonal/>
    </border>
    <border>
      <left/>
      <right/>
      <top/>
      <bottom style="hair">
        <color indexed="64"/>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style="hair">
        <color indexed="22"/>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diagonal/>
    </border>
    <border>
      <left/>
      <right/>
      <top/>
      <bottom style="thin">
        <color auto="1"/>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right style="thin">
        <color indexed="64"/>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hair">
        <color rgb="FFC0C0C0"/>
      </top>
      <bottom style="hair">
        <color rgb="FFC0C0C0"/>
      </bottom>
      <diagonal/>
    </border>
    <border>
      <left style="hair">
        <color rgb="FF808080"/>
      </left>
      <right style="hair">
        <color rgb="FF808080"/>
      </right>
      <top style="hair">
        <color rgb="FF808080"/>
      </top>
      <bottom style="hair">
        <color rgb="FF808080"/>
      </bottom>
      <diagonal/>
    </border>
    <border>
      <left style="hair">
        <color rgb="FFC0C0C0"/>
      </left>
      <right style="hair">
        <color rgb="FFC0C0C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00"/>
      </left>
      <right style="thin">
        <color rgb="FF000000"/>
      </right>
      <top style="thin">
        <color rgb="FF000000"/>
      </top>
      <bottom style="thin">
        <color rgb="FF000000"/>
      </bottom>
      <diagonal/>
    </border>
    <border>
      <left style="medium">
        <color rgb="FFFF0000"/>
      </left>
      <right style="medium">
        <color rgb="FFFF0000"/>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s>
  <cellStyleXfs count="38480">
    <xf numFmtId="174" fontId="0" fillId="0" borderId="0" applyProtection="0"/>
    <xf numFmtId="174" fontId="18" fillId="0" borderId="0" applyFill="0"/>
    <xf numFmtId="174" fontId="18" fillId="0" borderId="0">
      <alignment horizontal="center"/>
    </xf>
    <xf numFmtId="0" fontId="18" fillId="0" borderId="0" applyFill="0">
      <alignment horizontal="center"/>
    </xf>
    <xf numFmtId="174" fontId="19" fillId="0" borderId="1" applyFill="0"/>
    <xf numFmtId="0" fontId="20" fillId="0" borderId="0" applyFont="0" applyAlignment="0"/>
    <xf numFmtId="0" fontId="21" fillId="0" borderId="0" applyFill="0">
      <alignment vertical="top"/>
    </xf>
    <xf numFmtId="0" fontId="19" fillId="0" borderId="0" applyFill="0">
      <alignment horizontal="left" vertical="top"/>
    </xf>
    <xf numFmtId="174" fontId="22" fillId="0" borderId="2" applyFill="0"/>
    <xf numFmtId="0" fontId="20" fillId="0" borderId="0" applyNumberFormat="0" applyFont="0" applyAlignment="0"/>
    <xf numFmtId="0" fontId="21" fillId="0" borderId="0" applyFill="0">
      <alignment wrapText="1"/>
    </xf>
    <xf numFmtId="0" fontId="19" fillId="0" borderId="0" applyFill="0">
      <alignment horizontal="left" vertical="top" wrapText="1"/>
    </xf>
    <xf numFmtId="174" fontId="23" fillId="0" borderId="0" applyFill="0"/>
    <xf numFmtId="0" fontId="24" fillId="0" borderId="0" applyNumberFormat="0" applyFont="0" applyAlignment="0">
      <alignment horizontal="center"/>
    </xf>
    <xf numFmtId="0" fontId="25" fillId="0" borderId="0" applyFill="0">
      <alignment vertical="top" wrapText="1"/>
    </xf>
    <xf numFmtId="0" fontId="22" fillId="0" borderId="0" applyFill="0">
      <alignment horizontal="left" vertical="top" wrapText="1"/>
    </xf>
    <xf numFmtId="174" fontId="20" fillId="0" borderId="0" applyFill="0"/>
    <xf numFmtId="0" fontId="24" fillId="0" borderId="0" applyNumberFormat="0" applyFont="0" applyAlignment="0">
      <alignment horizontal="center"/>
    </xf>
    <xf numFmtId="0" fontId="26" fillId="0" borderId="0" applyFill="0">
      <alignment vertical="center" wrapText="1"/>
    </xf>
    <xf numFmtId="0" fontId="27" fillId="0" borderId="0">
      <alignment horizontal="left" vertical="center" wrapText="1"/>
    </xf>
    <xf numFmtId="174" fontId="28" fillId="0" borderId="0" applyFill="0"/>
    <xf numFmtId="0" fontId="24"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4" fillId="0" borderId="0" applyNumberFormat="0" applyFont="0" applyAlignment="0">
      <alignment horizontal="center"/>
    </xf>
    <xf numFmtId="0" fontId="32" fillId="0" borderId="0" applyFill="0">
      <alignment horizontal="center" vertical="center" wrapText="1"/>
    </xf>
    <xf numFmtId="0" fontId="33" fillId="0" borderId="0" applyFill="0">
      <alignment horizontal="center" vertical="center" wrapText="1"/>
    </xf>
    <xf numFmtId="174" fontId="34" fillId="0" borderId="0" applyFill="0"/>
    <xf numFmtId="0" fontId="24" fillId="0" borderId="0" applyNumberFormat="0" applyFont="0" applyAlignment="0">
      <alignment horizontal="center"/>
    </xf>
    <xf numFmtId="0" fontId="35" fillId="0" borderId="0">
      <alignment horizontal="center" wrapText="1"/>
    </xf>
    <xf numFmtId="0" fontId="31" fillId="0" borderId="0" applyFill="0">
      <alignment horizontal="center" wrapText="1"/>
    </xf>
    <xf numFmtId="43" fontId="20" fillId="0" borderId="0" applyFont="0" applyFill="0" applyBorder="0" applyAlignment="0" applyProtection="0"/>
    <xf numFmtId="41" fontId="20" fillId="0" borderId="0" applyFont="0" applyFill="0" applyBorder="0" applyAlignment="0" applyProtection="0"/>
    <xf numFmtId="43" fontId="3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20" fillId="0" borderId="0" applyFont="0" applyFill="0" applyBorder="0" applyAlignment="0" applyProtection="0"/>
    <xf numFmtId="0" fontId="20" fillId="0" borderId="3"/>
    <xf numFmtId="44" fontId="20"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4" fontId="62" fillId="0" borderId="0" applyFont="0" applyFill="0" applyBorder="0" applyAlignment="0" applyProtection="0"/>
    <xf numFmtId="44" fontId="20" fillId="0" borderId="0" applyFont="0" applyFill="0" applyBorder="0" applyAlignment="0" applyProtection="0"/>
    <xf numFmtId="5" fontId="20" fillId="0" borderId="0" applyFont="0" applyFill="0" applyBorder="0" applyAlignment="0" applyProtection="0"/>
    <xf numFmtId="14" fontId="20" fillId="0" borderId="0" applyFont="0" applyFill="0" applyBorder="0" applyAlignment="0" applyProtection="0"/>
    <xf numFmtId="2" fontId="20" fillId="0" borderId="0" applyFont="0" applyFill="0" applyBorder="0" applyAlignment="0" applyProtection="0"/>
    <xf numFmtId="0" fontId="36" fillId="0" borderId="0" applyFont="0" applyFill="0" applyBorder="0" applyAlignment="0" applyProtection="0"/>
    <xf numFmtId="0" fontId="37" fillId="0" borderId="0" applyFont="0" applyFill="0" applyBorder="0" applyAlignment="0" applyProtection="0"/>
    <xf numFmtId="0" fontId="38" fillId="0" borderId="4"/>
    <xf numFmtId="0" fontId="39" fillId="0" borderId="0"/>
    <xf numFmtId="0" fontId="20" fillId="0" borderId="0"/>
    <xf numFmtId="0" fontId="30" fillId="0" borderId="0"/>
    <xf numFmtId="0" fontId="20" fillId="0" borderId="0"/>
    <xf numFmtId="0" fontId="20" fillId="0" borderId="0"/>
    <xf numFmtId="0" fontId="62" fillId="0" borderId="0"/>
    <xf numFmtId="0" fontId="20" fillId="0" borderId="0"/>
    <xf numFmtId="174" fontId="40" fillId="0" borderId="0" applyProtection="0"/>
    <xf numFmtId="0" fontId="40" fillId="0" borderId="0" applyProtection="0"/>
    <xf numFmtId="0" fontId="20" fillId="0" borderId="0"/>
    <xf numFmtId="174" fontId="40" fillId="0" borderId="0" applyProtection="0"/>
    <xf numFmtId="9" fontId="20" fillId="0" borderId="0" applyFont="0" applyFill="0" applyBorder="0" applyAlignment="0" applyProtection="0"/>
    <xf numFmtId="9" fontId="30" fillId="0" borderId="0" applyFont="0" applyFill="0" applyBorder="0" applyAlignment="0" applyProtection="0"/>
    <xf numFmtId="9" fontId="20" fillId="0" borderId="0" applyFont="0" applyFill="0" applyBorder="0" applyAlignment="0" applyProtection="0"/>
    <xf numFmtId="9" fontId="6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3" fontId="20" fillId="0" borderId="0">
      <alignment horizontal="left" vertical="top"/>
    </xf>
    <xf numFmtId="0" fontId="42" fillId="0" borderId="4">
      <alignment horizontal="center"/>
    </xf>
    <xf numFmtId="3" fontId="41" fillId="0" borderId="0" applyFont="0" applyFill="0" applyBorder="0" applyAlignment="0" applyProtection="0"/>
    <xf numFmtId="0" fontId="41" fillId="2" borderId="0" applyNumberFormat="0" applyFont="0" applyBorder="0" applyAlignment="0" applyProtection="0"/>
    <xf numFmtId="3" fontId="20" fillId="0" borderId="0">
      <alignment horizontal="right" vertical="top"/>
    </xf>
    <xf numFmtId="41" fontId="27" fillId="3" borderId="5" applyFill="0"/>
    <xf numFmtId="0" fontId="43" fillId="0" borderId="0">
      <alignment horizontal="left" indent="7"/>
    </xf>
    <xf numFmtId="41" fontId="27" fillId="0" borderId="5" applyFill="0">
      <alignment horizontal="left" indent="2"/>
    </xf>
    <xf numFmtId="174" fontId="44" fillId="0" borderId="6" applyFill="0">
      <alignment horizontal="right"/>
    </xf>
    <xf numFmtId="0" fontId="45" fillId="0" borderId="7" applyNumberFormat="0" applyFont="0" applyBorder="0">
      <alignment horizontal="right"/>
    </xf>
    <xf numFmtId="0" fontId="46" fillId="0" borderId="0" applyFill="0"/>
    <xf numFmtId="0" fontId="22" fillId="0" borderId="0" applyFill="0"/>
    <xf numFmtId="4" fontId="44" fillId="0" borderId="6" applyFill="0"/>
    <xf numFmtId="0" fontId="20" fillId="0" borderId="0" applyNumberFormat="0" applyFont="0" applyBorder="0" applyAlignment="0"/>
    <xf numFmtId="0" fontId="25" fillId="0" borderId="0" applyFill="0">
      <alignment horizontal="left" indent="1"/>
    </xf>
    <xf numFmtId="0" fontId="47" fillId="0" borderId="0" applyFill="0">
      <alignment horizontal="left" indent="1"/>
    </xf>
    <xf numFmtId="4" fontId="28" fillId="0" borderId="0" applyFill="0"/>
    <xf numFmtId="0" fontId="20" fillId="0" borderId="0" applyNumberFormat="0" applyFont="0" applyFill="0" applyBorder="0" applyAlignment="0"/>
    <xf numFmtId="0" fontId="25" fillId="0" borderId="0" applyFill="0">
      <alignment horizontal="left" indent="2"/>
    </xf>
    <xf numFmtId="0" fontId="22" fillId="0" borderId="0" applyFill="0">
      <alignment horizontal="left" indent="2"/>
    </xf>
    <xf numFmtId="4" fontId="28" fillId="0" borderId="0" applyFill="0"/>
    <xf numFmtId="0" fontId="20" fillId="0" borderId="0" applyNumberFormat="0" applyFont="0" applyBorder="0" applyAlignment="0"/>
    <xf numFmtId="0" fontId="48" fillId="0" borderId="0">
      <alignment horizontal="left" indent="3"/>
    </xf>
    <xf numFmtId="0" fontId="49" fillId="0" borderId="0" applyFill="0">
      <alignment horizontal="left" indent="3"/>
    </xf>
    <xf numFmtId="4" fontId="28" fillId="0" borderId="0" applyFill="0"/>
    <xf numFmtId="0" fontId="20" fillId="0" borderId="0" applyNumberFormat="0" applyFont="0" applyBorder="0" applyAlignment="0"/>
    <xf numFmtId="0" fontId="29" fillId="0" borderId="0">
      <alignment horizontal="left" indent="4"/>
    </xf>
    <xf numFmtId="0" fontId="30" fillId="0" borderId="0" applyFill="0">
      <alignment horizontal="left" indent="4"/>
    </xf>
    <xf numFmtId="4" fontId="31" fillId="0" borderId="0" applyFill="0"/>
    <xf numFmtId="0" fontId="20" fillId="0" borderId="0" applyNumberFormat="0" applyFont="0" applyBorder="0" applyAlignment="0"/>
    <xf numFmtId="0" fontId="32" fillId="0" borderId="0">
      <alignment horizontal="left" indent="5"/>
    </xf>
    <xf numFmtId="0" fontId="33" fillId="0" borderId="0" applyFill="0">
      <alignment horizontal="left" indent="5"/>
    </xf>
    <xf numFmtId="4" fontId="34" fillId="0" borderId="0" applyFill="0"/>
    <xf numFmtId="0" fontId="20" fillId="0" borderId="0" applyNumberFormat="0" applyFont="0" applyFill="0" applyBorder="0" applyAlignment="0"/>
    <xf numFmtId="0" fontId="35" fillId="0" borderId="0" applyFill="0">
      <alignment horizontal="left" indent="6"/>
    </xf>
    <xf numFmtId="0" fontId="31" fillId="0" borderId="0" applyFill="0">
      <alignment horizontal="left" indent="6"/>
    </xf>
    <xf numFmtId="0" fontId="19" fillId="4" borderId="0"/>
    <xf numFmtId="0" fontId="20" fillId="3" borderId="3" applyNumberFormat="0" applyFont="0" applyAlignment="0"/>
    <xf numFmtId="0" fontId="20" fillId="0" borderId="0" applyFont="0" applyFill="0" applyBorder="0" applyAlignment="0" applyProtection="0"/>
    <xf numFmtId="0" fontId="67" fillId="0" borderId="0"/>
    <xf numFmtId="43" fontId="67" fillId="0" borderId="0" applyFont="0" applyFill="0" applyBorder="0" applyAlignment="0" applyProtection="0"/>
    <xf numFmtId="9" fontId="67" fillId="0" borderId="0" applyFont="0" applyFill="0" applyBorder="0" applyAlignment="0" applyProtection="0"/>
    <xf numFmtId="181" fontId="28" fillId="0" borderId="0"/>
    <xf numFmtId="182" fontId="20" fillId="0" borderId="0"/>
    <xf numFmtId="181" fontId="28" fillId="0" borderId="0"/>
    <xf numFmtId="182" fontId="20" fillId="0" borderId="0"/>
    <xf numFmtId="0" fontId="67" fillId="0" borderId="0"/>
    <xf numFmtId="183" fontId="20" fillId="0" borderId="0" applyFont="0" applyFill="0" applyBorder="0" applyAlignment="0" applyProtection="0"/>
    <xf numFmtId="0" fontId="68" fillId="0" borderId="0" applyNumberFormat="0" applyFill="0" applyBorder="0" applyAlignment="0" applyProtection="0">
      <alignment vertical="top"/>
      <protection locked="0"/>
    </xf>
    <xf numFmtId="184" fontId="20" fillId="0" borderId="0" applyFont="0" applyFill="0" applyBorder="0" applyAlignment="0" applyProtection="0"/>
    <xf numFmtId="185" fontId="69" fillId="0" borderId="0">
      <alignment horizontal="right" vertical="center"/>
    </xf>
    <xf numFmtId="0" fontId="67" fillId="0" borderId="0"/>
    <xf numFmtId="0" fontId="67" fillId="0" borderId="0"/>
    <xf numFmtId="0" fontId="67" fillId="0" borderId="0" applyFont="0" applyFill="0" applyBorder="0" applyAlignment="0" applyProtection="0"/>
    <xf numFmtId="0" fontId="67" fillId="0" borderId="0"/>
    <xf numFmtId="0" fontId="70" fillId="0" borderId="0"/>
    <xf numFmtId="0" fontId="67" fillId="0" borderId="0"/>
    <xf numFmtId="180" fontId="67" fillId="0" borderId="0" applyFont="0" applyFill="0" applyBorder="0" applyAlignment="0" applyProtection="0"/>
    <xf numFmtId="0" fontId="28" fillId="0" borderId="0" applyFont="0" applyFill="0" applyBorder="0" applyAlignment="0" applyProtection="0"/>
    <xf numFmtId="180" fontId="67" fillId="0" borderId="0" applyFont="0" applyFill="0" applyBorder="0" applyAlignment="0" applyProtection="0"/>
    <xf numFmtId="186" fontId="67" fillId="0" borderId="0" applyFont="0" applyFill="0" applyBorder="0" applyAlignment="0" applyProtection="0"/>
    <xf numFmtId="0" fontId="28" fillId="0" borderId="0" applyFont="0" applyFill="0" applyBorder="0" applyAlignment="0" applyProtection="0"/>
    <xf numFmtId="187" fontId="20" fillId="0" borderId="0" applyFont="0" applyFill="0" applyBorder="0" applyAlignment="0" applyProtection="0"/>
    <xf numFmtId="186" fontId="67" fillId="0" borderId="0" applyFont="0" applyFill="0" applyBorder="0" applyAlignment="0" applyProtection="0"/>
    <xf numFmtId="187" fontId="20" fillId="0" borderId="0" applyFont="0" applyFill="0" applyBorder="0" applyAlignment="0" applyProtection="0"/>
    <xf numFmtId="39" fontId="67" fillId="0" borderId="0" applyFont="0" applyFill="0" applyBorder="0" applyAlignment="0" applyProtection="0"/>
    <xf numFmtId="0" fontId="28" fillId="0" borderId="0" applyFont="0" applyFill="0" applyBorder="0" applyAlignment="0" applyProtection="0"/>
    <xf numFmtId="39" fontId="67" fillId="0" borderId="0" applyFont="0" applyFill="0" applyBorder="0" applyAlignment="0" applyProtection="0"/>
    <xf numFmtId="0" fontId="67" fillId="0" borderId="0" applyFont="0" applyFill="0" applyBorder="0" applyAlignment="0" applyProtection="0"/>
    <xf numFmtId="188" fontId="67" fillId="0" borderId="0" applyFont="0" applyFill="0" applyBorder="0" applyAlignment="0" applyProtection="0"/>
    <xf numFmtId="0" fontId="28" fillId="0" borderId="0" applyFont="0" applyFill="0" applyBorder="0" applyAlignment="0" applyProtection="0"/>
    <xf numFmtId="170" fontId="20" fillId="0" borderId="0" applyFont="0" applyFill="0" applyBorder="0" applyAlignment="0" applyProtection="0"/>
    <xf numFmtId="188" fontId="67" fillId="0" borderId="0" applyFont="0" applyFill="0" applyBorder="0" applyAlignment="0" applyProtection="0"/>
    <xf numFmtId="170" fontId="20" fillId="0" borderId="0" applyFont="0" applyFill="0" applyBorder="0" applyAlignment="0" applyProtection="0"/>
    <xf numFmtId="189" fontId="67" fillId="0" borderId="0" applyFont="0" applyFill="0" applyBorder="0" applyAlignment="0" applyProtection="0"/>
    <xf numFmtId="0" fontId="28" fillId="0" borderId="0" applyFont="0" applyFill="0" applyBorder="0" applyAlignment="0" applyProtection="0"/>
    <xf numFmtId="176" fontId="20" fillId="0" borderId="0" applyFont="0" applyFill="0" applyBorder="0" applyAlignment="0" applyProtection="0"/>
    <xf numFmtId="189" fontId="67" fillId="0" borderId="0" applyFont="0" applyFill="0" applyBorder="0" applyAlignment="0" applyProtection="0"/>
    <xf numFmtId="176" fontId="20" fillId="0" borderId="0" applyFont="0" applyFill="0" applyBorder="0" applyAlignment="0" applyProtection="0"/>
    <xf numFmtId="0" fontId="70" fillId="0" borderId="0"/>
    <xf numFmtId="0" fontId="67" fillId="0" borderId="0"/>
    <xf numFmtId="0" fontId="67" fillId="0" borderId="0"/>
    <xf numFmtId="190" fontId="67" fillId="0" borderId="0" applyFont="0" applyFill="0" applyBorder="0" applyAlignment="0" applyProtection="0"/>
    <xf numFmtId="0" fontId="28" fillId="0" borderId="0" applyFont="0" applyFill="0" applyBorder="0" applyAlignment="0" applyProtection="0"/>
    <xf numFmtId="191" fontId="20" fillId="0" borderId="0" applyFont="0" applyFill="0" applyBorder="0" applyAlignment="0" applyProtection="0"/>
    <xf numFmtId="190" fontId="67" fillId="0" borderId="0" applyFont="0" applyFill="0" applyBorder="0" applyAlignment="0" applyProtection="0"/>
    <xf numFmtId="191" fontId="20" fillId="0" borderId="0" applyFont="0" applyFill="0" applyBorder="0" applyAlignment="0" applyProtection="0"/>
    <xf numFmtId="192" fontId="67" fillId="0" borderId="0" applyFont="0" applyFill="0" applyBorder="0" applyAlignment="0" applyProtection="0"/>
    <xf numFmtId="0" fontId="28" fillId="0" borderId="0" applyFont="0" applyFill="0" applyBorder="0" applyAlignment="0" applyProtection="0"/>
    <xf numFmtId="193" fontId="20" fillId="0" borderId="0" applyFont="0" applyFill="0" applyBorder="0" applyAlignment="0" applyProtection="0"/>
    <xf numFmtId="192" fontId="67" fillId="0" borderId="0" applyFont="0" applyFill="0" applyBorder="0" applyAlignment="0" applyProtection="0"/>
    <xf numFmtId="193" fontId="20" fillId="0" borderId="0" applyFont="0" applyFill="0" applyBorder="0" applyAlignment="0" applyProtection="0"/>
    <xf numFmtId="0" fontId="67" fillId="0" borderId="0"/>
    <xf numFmtId="0" fontId="71" fillId="0" borderId="0" applyNumberFormat="0" applyFill="0" applyBorder="0" applyProtection="0">
      <alignment horizontal="left"/>
    </xf>
    <xf numFmtId="0" fontId="72" fillId="0" borderId="0" applyNumberFormat="0" applyFill="0" applyBorder="0" applyProtection="0">
      <alignment horizontal="centerContinuous"/>
    </xf>
    <xf numFmtId="194" fontId="68" fillId="0" borderId="0" applyFont="0" applyFill="0" applyBorder="0" applyAlignment="0" applyProtection="0"/>
    <xf numFmtId="195" fontId="73" fillId="0" borderId="0"/>
    <xf numFmtId="196" fontId="68" fillId="0" borderId="0" applyFont="0" applyFill="0" applyBorder="0" applyAlignment="0" applyProtection="0"/>
    <xf numFmtId="0" fontId="67" fillId="0" borderId="0"/>
    <xf numFmtId="197" fontId="67" fillId="0" borderId="0" applyBorder="0"/>
    <xf numFmtId="0" fontId="67" fillId="0" borderId="0" applyBorder="0"/>
    <xf numFmtId="197" fontId="67" fillId="0" borderId="0" applyBorder="0"/>
    <xf numFmtId="198" fontId="73" fillId="0" borderId="0"/>
    <xf numFmtId="198" fontId="74" fillId="0" borderId="0"/>
    <xf numFmtId="199" fontId="73" fillId="0" borderId="0"/>
    <xf numFmtId="200" fontId="75" fillId="0" borderId="0"/>
    <xf numFmtId="0" fontId="74" fillId="0" borderId="0"/>
    <xf numFmtId="201" fontId="73" fillId="0" borderId="0"/>
    <xf numFmtId="202" fontId="74" fillId="0" borderId="0"/>
    <xf numFmtId="203" fontId="73" fillId="0" borderId="0"/>
    <xf numFmtId="0" fontId="76" fillId="13" borderId="0" applyNumberFormat="0" applyBorder="0" applyAlignment="0" applyProtection="0"/>
    <xf numFmtId="0" fontId="76" fillId="14" borderId="0" applyNumberFormat="0" applyBorder="0" applyAlignment="0" applyProtection="0"/>
    <xf numFmtId="0" fontId="77"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7"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7" fillId="21" borderId="0" applyNumberFormat="0" applyBorder="0" applyAlignment="0" applyProtection="0"/>
    <xf numFmtId="0" fontId="76" fillId="16" borderId="0" applyNumberFormat="0" applyBorder="0" applyAlignment="0" applyProtection="0"/>
    <xf numFmtId="0" fontId="76" fillId="22" borderId="0" applyNumberFormat="0" applyBorder="0" applyAlignment="0" applyProtection="0"/>
    <xf numFmtId="0" fontId="77" fillId="17"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15"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7" fillId="27" borderId="0" applyNumberFormat="0" applyBorder="0" applyAlignment="0" applyProtection="0"/>
    <xf numFmtId="204" fontId="78" fillId="28" borderId="42">
      <alignment horizontal="center" vertical="center"/>
    </xf>
    <xf numFmtId="197" fontId="79" fillId="0" borderId="0" applyFont="0" applyFill="0" applyBorder="0" applyAlignment="0" applyProtection="0"/>
    <xf numFmtId="0" fontId="79" fillId="0" borderId="0" applyFont="0" applyFill="0" applyBorder="0" applyAlignment="0" applyProtection="0"/>
    <xf numFmtId="0" fontId="67" fillId="0" borderId="0"/>
    <xf numFmtId="205" fontId="80" fillId="0" borderId="0" applyFont="0" applyFill="0" applyBorder="0" applyAlignment="0" applyProtection="0"/>
    <xf numFmtId="0" fontId="79" fillId="0" borderId="0" applyFont="0" applyFill="0" applyBorder="0" applyAlignment="0" applyProtection="0"/>
    <xf numFmtId="206" fontId="22" fillId="28" borderId="0" applyFont="0" applyFill="0" applyBorder="0" applyAlignment="0" applyProtection="0"/>
    <xf numFmtId="0" fontId="45" fillId="28" borderId="0" applyNumberFormat="0" applyFont="0" applyAlignment="0">
      <alignment horizontal="center"/>
    </xf>
    <xf numFmtId="207" fontId="59" fillId="6" borderId="7" applyAlignment="0">
      <protection locked="0"/>
    </xf>
    <xf numFmtId="208" fontId="22" fillId="28" borderId="0" applyFont="0" applyFill="0" applyBorder="0" applyAlignment="0" applyProtection="0"/>
    <xf numFmtId="209" fontId="22" fillId="28" borderId="0" applyFont="0" applyFill="0" applyBorder="0" applyAlignment="0" applyProtection="0"/>
    <xf numFmtId="0" fontId="81" fillId="0" borderId="0" applyNumberFormat="0" applyFill="0" applyBorder="0" applyAlignment="0" applyProtection="0"/>
    <xf numFmtId="0" fontId="65" fillId="0" borderId="6" applyNumberFormat="0" applyFill="0" applyAlignment="0" applyProtection="0"/>
    <xf numFmtId="0" fontId="73" fillId="0" borderId="0"/>
    <xf numFmtId="210" fontId="68"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3" fillId="0" borderId="0"/>
    <xf numFmtId="0" fontId="79" fillId="0" borderId="0" applyFill="0" applyBorder="0" applyAlignment="0"/>
    <xf numFmtId="211" fontId="20" fillId="3" borderId="0"/>
    <xf numFmtId="0" fontId="67" fillId="0" borderId="0">
      <alignment vertical="center"/>
    </xf>
    <xf numFmtId="37" fontId="45" fillId="0" borderId="6">
      <alignment horizontal="center"/>
    </xf>
    <xf numFmtId="37" fontId="45" fillId="0" borderId="0">
      <alignment horizontal="center" vertical="center" wrapText="1"/>
    </xf>
    <xf numFmtId="212" fontId="68" fillId="0" borderId="0"/>
    <xf numFmtId="212" fontId="68" fillId="0" borderId="0"/>
    <xf numFmtId="212" fontId="68" fillId="0" borderId="0"/>
    <xf numFmtId="212" fontId="68" fillId="0" borderId="0"/>
    <xf numFmtId="212" fontId="68" fillId="0" borderId="0"/>
    <xf numFmtId="212" fontId="68" fillId="0" borderId="0"/>
    <xf numFmtId="212" fontId="68" fillId="0" borderId="0"/>
    <xf numFmtId="212" fontId="68" fillId="0" borderId="0"/>
    <xf numFmtId="38" fontId="20" fillId="0" borderId="0" applyFont="0" applyFill="0" applyBorder="0" applyAlignment="0" applyProtection="0"/>
    <xf numFmtId="213" fontId="75" fillId="0" borderId="0"/>
    <xf numFmtId="195" fontId="73" fillId="0" borderId="0"/>
    <xf numFmtId="214" fontId="75" fillId="0" borderId="0"/>
    <xf numFmtId="0" fontId="84" fillId="0" borderId="0" applyFont="0" applyFill="0" applyBorder="0" applyAlignment="0" applyProtection="0">
      <alignment horizontal="right"/>
    </xf>
    <xf numFmtId="215" fontId="84" fillId="0" borderId="0" applyFont="0" applyFill="0" applyBorder="0" applyAlignment="0" applyProtection="0"/>
    <xf numFmtId="0" fontId="84" fillId="0" borderId="0" applyFont="0" applyFill="0" applyBorder="0" applyAlignment="0" applyProtection="0">
      <alignment horizontal="right"/>
    </xf>
    <xf numFmtId="216" fontId="67" fillId="0" borderId="0" applyFont="0" applyFill="0" applyBorder="0" applyAlignment="0" applyProtection="0"/>
    <xf numFmtId="0" fontId="84" fillId="0" borderId="0" applyFont="0" applyFill="0" applyBorder="0" applyAlignment="0" applyProtection="0">
      <alignment horizontal="right"/>
    </xf>
    <xf numFmtId="217" fontId="67" fillId="0" borderId="0" applyFont="0" applyFill="0" applyBorder="0" applyAlignment="0" applyProtection="0"/>
    <xf numFmtId="218" fontId="67" fillId="0" borderId="0" applyFont="0" applyFill="0" applyBorder="0" applyAlignment="0" applyProtection="0"/>
    <xf numFmtId="38" fontId="68" fillId="0" borderId="0" applyFill="0" applyBorder="0" applyProtection="0">
      <alignment horizontal="center"/>
    </xf>
    <xf numFmtId="219" fontId="67" fillId="0" borderId="0" applyFill="0" applyBorder="0">
      <alignment horizontal="left"/>
    </xf>
    <xf numFmtId="0" fontId="85" fillId="0" borderId="0" applyNumberFormat="0" applyAlignment="0">
      <alignment horizontal="left"/>
    </xf>
    <xf numFmtId="37" fontId="67" fillId="29" borderId="0" applyFont="0" applyBorder="0" applyAlignment="0" applyProtection="0"/>
    <xf numFmtId="180" fontId="86" fillId="29" borderId="0" applyFont="0" applyBorder="0" applyAlignment="0" applyProtection="0"/>
    <xf numFmtId="39" fontId="86" fillId="29" borderId="0" applyFont="0" applyBorder="0" applyAlignment="0" applyProtection="0"/>
    <xf numFmtId="42" fontId="20" fillId="0" borderId="0">
      <alignment horizontal="right"/>
    </xf>
    <xf numFmtId="0" fontId="84" fillId="0" borderId="0" applyFont="0" applyFill="0" applyBorder="0" applyAlignment="0" applyProtection="0">
      <alignment horizontal="right"/>
    </xf>
    <xf numFmtId="220" fontId="67" fillId="0" borderId="0" applyFont="0" applyFill="0" applyBorder="0" applyAlignment="0" applyProtection="0"/>
    <xf numFmtId="0" fontId="84" fillId="0" borderId="0" applyFont="0" applyFill="0" applyBorder="0" applyAlignment="0" applyProtection="0">
      <alignment horizontal="right"/>
    </xf>
    <xf numFmtId="219" fontId="67" fillId="0" borderId="0" applyFont="0" applyFill="0" applyBorder="0" applyAlignment="0" applyProtection="0"/>
    <xf numFmtId="221" fontId="67" fillId="0" borderId="0" applyFont="0" applyFill="0" applyBorder="0" applyAlignment="0" applyProtection="0"/>
    <xf numFmtId="222" fontId="68" fillId="0" borderId="0" applyFont="0" applyFill="0" applyBorder="0" applyAlignment="0" applyProtection="0"/>
    <xf numFmtId="0" fontId="84" fillId="0" borderId="0" applyFont="0" applyFill="0" applyBorder="0" applyAlignment="0" applyProtection="0"/>
    <xf numFmtId="223" fontId="67" fillId="0" borderId="0" applyFont="0" applyFill="0" applyBorder="0" applyAlignment="0" applyProtection="0"/>
    <xf numFmtId="0" fontId="84" fillId="0" borderId="0" applyFont="0" applyFill="0" applyBorder="0" applyAlignment="0" applyProtection="0"/>
    <xf numFmtId="224" fontId="67" fillId="0" borderId="0" applyFill="0" applyBorder="0"/>
    <xf numFmtId="199" fontId="75" fillId="0" borderId="0">
      <alignment horizontal="right"/>
    </xf>
    <xf numFmtId="195" fontId="75" fillId="0" borderId="0">
      <alignment horizontal="right"/>
      <protection locked="0"/>
    </xf>
    <xf numFmtId="195" fontId="75" fillId="0" borderId="0"/>
    <xf numFmtId="225" fontId="75" fillId="0" borderId="0">
      <alignment horizontal="right"/>
      <protection locked="0"/>
    </xf>
    <xf numFmtId="183" fontId="67" fillId="0" borderId="0" applyFont="0" applyFill="0" applyBorder="0" applyAlignment="0" applyProtection="0"/>
    <xf numFmtId="184" fontId="67" fillId="0" borderId="0" applyFont="0" applyFill="0" applyBorder="0" applyAlignment="0" applyProtection="0"/>
    <xf numFmtId="8" fontId="68" fillId="0" borderId="0" applyFill="0" applyBorder="0" applyProtection="0">
      <alignment horizontal="center"/>
    </xf>
    <xf numFmtId="6" fontId="68" fillId="0" borderId="0">
      <alignment horizontal="center"/>
    </xf>
    <xf numFmtId="8" fontId="68" fillId="0" borderId="0" applyFill="0" applyBorder="0" applyProtection="0">
      <alignment horizontal="center"/>
    </xf>
    <xf numFmtId="0" fontId="84" fillId="0" borderId="43" applyNumberFormat="0" applyFont="0" applyFill="0" applyAlignment="0" applyProtection="0"/>
    <xf numFmtId="198" fontId="75" fillId="0" borderId="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8" fillId="0" borderId="0" applyNumberFormat="0" applyAlignment="0">
      <alignment horizontal="left"/>
    </xf>
    <xf numFmtId="226" fontId="89" fillId="0" borderId="0" applyFont="0" applyFill="0" applyBorder="0" applyAlignment="0" applyProtection="0"/>
    <xf numFmtId="0" fontId="68" fillId="33" borderId="0" applyNumberFormat="0" applyFont="0" applyBorder="0" applyAlignment="0" applyProtection="0"/>
    <xf numFmtId="0" fontId="90" fillId="0" borderId="0" applyNumberFormat="0" applyFill="0" applyBorder="0" applyAlignment="0" applyProtection="0"/>
    <xf numFmtId="227" fontId="91" fillId="0" borderId="0" applyFill="0" applyBorder="0"/>
    <xf numFmtId="15" fontId="92" fillId="0" borderId="0" applyFill="0" applyBorder="0" applyProtection="0">
      <alignment horizontal="center"/>
    </xf>
    <xf numFmtId="0" fontId="68" fillId="34" borderId="0" applyNumberFormat="0" applyFont="0" applyBorder="0" applyAlignment="0" applyProtection="0"/>
    <xf numFmtId="228" fontId="93" fillId="35" borderId="26" applyAlignment="0" applyProtection="0"/>
    <xf numFmtId="229" fontId="94" fillId="0" borderId="0" applyNumberFormat="0" applyFill="0" applyBorder="0" applyAlignment="0" applyProtection="0"/>
    <xf numFmtId="229" fontId="95" fillId="0" borderId="0" applyNumberFormat="0" applyFill="0" applyBorder="0" applyAlignment="0" applyProtection="0"/>
    <xf numFmtId="15" fontId="59" fillId="36" borderId="44">
      <alignment horizontal="center"/>
      <protection locked="0"/>
    </xf>
    <xf numFmtId="230" fontId="59" fillId="36" borderId="44" applyAlignment="0">
      <protection locked="0"/>
    </xf>
    <xf numFmtId="229" fontId="59" fillId="36" borderId="44" applyAlignment="0">
      <protection locked="0"/>
    </xf>
    <xf numFmtId="229" fontId="92" fillId="0" borderId="0" applyFill="0" applyBorder="0" applyAlignment="0" applyProtection="0"/>
    <xf numFmtId="230" fontId="92" fillId="0" borderId="0" applyFill="0" applyBorder="0" applyAlignment="0" applyProtection="0"/>
    <xf numFmtId="231" fontId="92" fillId="0" borderId="0" applyFill="0" applyBorder="0" applyAlignment="0" applyProtection="0"/>
    <xf numFmtId="0" fontId="68" fillId="0" borderId="45" applyNumberFormat="0" applyFont="0" applyAlignment="0" applyProtection="0"/>
    <xf numFmtId="0" fontId="68" fillId="0" borderId="46" applyNumberFormat="0" applyFont="0" applyAlignment="0" applyProtection="0"/>
    <xf numFmtId="0" fontId="68" fillId="37" borderId="0" applyNumberFormat="0" applyFont="0" applyBorder="0" applyAlignment="0" applyProtection="0"/>
    <xf numFmtId="0" fontId="96" fillId="0" borderId="0"/>
    <xf numFmtId="0" fontId="97" fillId="0" borderId="0" applyFill="0" applyBorder="0" applyProtection="0">
      <alignment horizontal="left"/>
    </xf>
    <xf numFmtId="4" fontId="98" fillId="0" borderId="0">
      <protection locked="0"/>
    </xf>
    <xf numFmtId="10" fontId="99" fillId="38" borderId="7" applyNumberFormat="0" applyFill="0" applyBorder="0" applyAlignment="0" applyProtection="0">
      <protection locked="0"/>
    </xf>
    <xf numFmtId="0" fontId="45" fillId="28" borderId="0" applyFont="0" applyFill="0" applyBorder="0" applyAlignment="0" applyProtection="0"/>
    <xf numFmtId="38" fontId="18" fillId="3" borderId="0" applyNumberFormat="0" applyBorder="0" applyAlignment="0" applyProtection="0"/>
    <xf numFmtId="0" fontId="84" fillId="0" borderId="0" applyFont="0" applyFill="0" applyBorder="0" applyAlignment="0" applyProtection="0">
      <alignment horizontal="right"/>
    </xf>
    <xf numFmtId="0" fontId="100" fillId="0" borderId="0" applyProtection="0">
      <alignment horizontal="right"/>
    </xf>
    <xf numFmtId="0" fontId="22" fillId="0" borderId="17" applyNumberFormat="0" applyAlignment="0" applyProtection="0">
      <alignment horizontal="left" vertical="center"/>
    </xf>
    <xf numFmtId="0" fontId="22" fillId="0" borderId="26">
      <alignment horizontal="left" vertical="center"/>
    </xf>
    <xf numFmtId="232" fontId="101" fillId="0" borderId="0">
      <alignment horizontal="right"/>
    </xf>
    <xf numFmtId="0" fontId="59" fillId="0" borderId="47" applyNumberFormat="0" applyFill="0" applyAlignment="0" applyProtection="0"/>
    <xf numFmtId="0" fontId="57" fillId="0" borderId="0">
      <alignment wrapText="1"/>
    </xf>
    <xf numFmtId="10" fontId="18" fillId="39" borderId="7" applyNumberFormat="0" applyBorder="0" applyAlignment="0" applyProtection="0"/>
    <xf numFmtId="0" fontId="59" fillId="0" borderId="0" applyNumberFormat="0" applyFill="0" applyBorder="0" applyAlignment="0">
      <protection locked="0"/>
    </xf>
    <xf numFmtId="0" fontId="102" fillId="40" borderId="0"/>
    <xf numFmtId="211" fontId="45" fillId="41" borderId="0">
      <protection locked="0"/>
    </xf>
    <xf numFmtId="233" fontId="68" fillId="0" borderId="0"/>
    <xf numFmtId="40" fontId="103" fillId="0" borderId="0">
      <alignment horizontal="right"/>
    </xf>
    <xf numFmtId="37" fontId="19" fillId="0" borderId="0"/>
    <xf numFmtId="0" fontId="104" fillId="0" borderId="0">
      <alignment vertical="center"/>
    </xf>
    <xf numFmtId="0" fontId="67" fillId="0" borderId="0" applyNumberFormat="0" applyFill="0" applyBorder="0" applyAlignment="0" applyProtection="0"/>
    <xf numFmtId="0" fontId="105" fillId="0" borderId="4"/>
    <xf numFmtId="234" fontId="68" fillId="0" borderId="0" applyFill="0" applyBorder="0" applyProtection="0">
      <alignment horizontal="center"/>
    </xf>
    <xf numFmtId="235" fontId="54" fillId="0" borderId="0" applyFont="0" applyFill="0" applyBorder="0" applyAlignment="0" applyProtection="0">
      <alignment horizontal="centerContinuous"/>
      <protection locked="0"/>
    </xf>
    <xf numFmtId="236" fontId="18" fillId="0" borderId="0" applyFont="0" applyFill="0" applyBorder="0" applyAlignment="0" applyProtection="0">
      <alignment horizontal="right"/>
    </xf>
    <xf numFmtId="229" fontId="20" fillId="33" borderId="0"/>
    <xf numFmtId="229" fontId="90" fillId="0" borderId="0"/>
    <xf numFmtId="227" fontId="91" fillId="0" borderId="0"/>
    <xf numFmtId="15" fontId="92" fillId="0" borderId="0">
      <alignment horizontal="center"/>
    </xf>
    <xf numFmtId="229" fontId="20" fillId="34" borderId="0"/>
    <xf numFmtId="228" fontId="93" fillId="35" borderId="26"/>
    <xf numFmtId="229" fontId="94" fillId="0" borderId="0"/>
    <xf numFmtId="229" fontId="95" fillId="0" borderId="0"/>
    <xf numFmtId="15" fontId="59" fillId="36" borderId="44">
      <alignment horizontal="center"/>
      <protection locked="0"/>
    </xf>
    <xf numFmtId="230" fontId="59" fillId="36" borderId="44">
      <protection locked="0"/>
    </xf>
    <xf numFmtId="229" fontId="59" fillId="36" borderId="44">
      <protection locked="0"/>
    </xf>
    <xf numFmtId="229" fontId="92" fillId="0" borderId="0"/>
    <xf numFmtId="230" fontId="92" fillId="0" borderId="0"/>
    <xf numFmtId="231" fontId="92" fillId="0" borderId="0"/>
    <xf numFmtId="229" fontId="20" fillId="0" borderId="45"/>
    <xf numFmtId="229" fontId="20" fillId="0" borderId="46"/>
    <xf numFmtId="229" fontId="20" fillId="37" borderId="0"/>
    <xf numFmtId="37" fontId="106" fillId="0" borderId="0"/>
    <xf numFmtId="0" fontId="67" fillId="0" borderId="0"/>
    <xf numFmtId="237" fontId="64" fillId="0" borderId="0"/>
    <xf numFmtId="237" fontId="64" fillId="0" borderId="6"/>
    <xf numFmtId="237" fontId="64" fillId="0" borderId="48"/>
    <xf numFmtId="238" fontId="75" fillId="0" borderId="0"/>
    <xf numFmtId="239" fontId="75" fillId="0" borderId="0"/>
    <xf numFmtId="240" fontId="75" fillId="0" borderId="0"/>
    <xf numFmtId="213" fontId="73" fillId="0" borderId="48"/>
    <xf numFmtId="0" fontId="59" fillId="0" borderId="0" applyFill="0" applyBorder="0">
      <protection locked="0"/>
    </xf>
    <xf numFmtId="241" fontId="27" fillId="0" borderId="0" applyFont="0" applyFill="0" applyBorder="0" applyAlignment="0" applyProtection="0"/>
    <xf numFmtId="0" fontId="107" fillId="0" borderId="0"/>
    <xf numFmtId="0" fontId="67" fillId="0" borderId="0"/>
    <xf numFmtId="40" fontId="92" fillId="42" borderId="0">
      <alignment horizontal="right"/>
    </xf>
    <xf numFmtId="0" fontId="108" fillId="43" borderId="0">
      <alignment horizontal="center"/>
    </xf>
    <xf numFmtId="0" fontId="109" fillId="44" borderId="0"/>
    <xf numFmtId="0" fontId="110" fillId="42" borderId="0" applyBorder="0">
      <alignment horizontal="centerContinuous"/>
    </xf>
    <xf numFmtId="0" fontId="111" fillId="44" borderId="0" applyBorder="0">
      <alignment horizontal="centerContinuous"/>
    </xf>
    <xf numFmtId="0" fontId="54" fillId="45" borderId="0" applyNumberFormat="0" applyFont="0" applyBorder="0" applyAlignment="0"/>
    <xf numFmtId="1" fontId="112" fillId="0" borderId="0" applyProtection="0">
      <alignment horizontal="right" vertical="center"/>
    </xf>
    <xf numFmtId="180" fontId="53" fillId="0" borderId="0">
      <alignment horizontal="left"/>
    </xf>
    <xf numFmtId="10" fontId="67" fillId="0" borderId="0" applyFont="0" applyFill="0" applyBorder="0" applyAlignment="0" applyProtection="0"/>
    <xf numFmtId="242" fontId="75" fillId="0" borderId="0"/>
    <xf numFmtId="243" fontId="45" fillId="29" borderId="0" applyBorder="0" applyAlignment="0">
      <protection locked="0"/>
    </xf>
    <xf numFmtId="9" fontId="75" fillId="0" borderId="0"/>
    <xf numFmtId="171" fontId="75" fillId="0" borderId="0"/>
    <xf numFmtId="10" fontId="75" fillId="0" borderId="0"/>
    <xf numFmtId="244" fontId="67" fillId="0" borderId="0" applyFont="0" applyFill="0" applyBorder="0" applyAlignment="0" applyProtection="0"/>
    <xf numFmtId="245" fontId="73" fillId="0" borderId="0"/>
    <xf numFmtId="246" fontId="73" fillId="0" borderId="0"/>
    <xf numFmtId="246" fontId="75" fillId="0" borderId="0"/>
    <xf numFmtId="40" fontId="67" fillId="0" borderId="0"/>
    <xf numFmtId="0" fontId="113" fillId="0" borderId="0"/>
    <xf numFmtId="14" fontId="114" fillId="0" borderId="0" applyNumberFormat="0" applyFill="0" applyBorder="0" applyAlignment="0" applyProtection="0">
      <alignment horizontal="left"/>
    </xf>
    <xf numFmtId="180" fontId="115" fillId="0" borderId="0"/>
    <xf numFmtId="0" fontId="115" fillId="0" borderId="49">
      <alignment horizontal="centerContinuous"/>
    </xf>
    <xf numFmtId="0" fontId="115" fillId="0" borderId="49">
      <protection locked="0"/>
    </xf>
    <xf numFmtId="0" fontId="115" fillId="0" borderId="49">
      <alignment horizontal="centerContinuous"/>
    </xf>
    <xf numFmtId="180" fontId="115" fillId="0" borderId="0"/>
    <xf numFmtId="0" fontId="115" fillId="0" borderId="49">
      <protection locked="0"/>
    </xf>
    <xf numFmtId="180" fontId="115" fillId="0" borderId="0"/>
    <xf numFmtId="0" fontId="115" fillId="0" borderId="49">
      <alignment horizontal="centerContinuous"/>
    </xf>
    <xf numFmtId="0" fontId="115" fillId="0" borderId="49">
      <alignment horizontal="centerContinuous"/>
    </xf>
    <xf numFmtId="180" fontId="115" fillId="0" borderId="0"/>
    <xf numFmtId="0" fontId="115" fillId="0" borderId="49">
      <protection locked="0"/>
    </xf>
    <xf numFmtId="180" fontId="115" fillId="0" borderId="0"/>
    <xf numFmtId="0" fontId="115" fillId="0" borderId="49">
      <protection locked="0"/>
    </xf>
    <xf numFmtId="0" fontId="115" fillId="0" borderId="49">
      <alignment horizontal="centerContinuous"/>
    </xf>
    <xf numFmtId="180" fontId="115" fillId="0" borderId="0"/>
    <xf numFmtId="0" fontId="115" fillId="0" borderId="49">
      <protection locked="0"/>
    </xf>
    <xf numFmtId="0" fontId="115" fillId="0" borderId="49">
      <alignment horizontal="centerContinuous"/>
    </xf>
    <xf numFmtId="0" fontId="115" fillId="0" borderId="49">
      <alignment horizontal="centerContinuous"/>
    </xf>
    <xf numFmtId="180" fontId="115" fillId="0" borderId="0"/>
    <xf numFmtId="0" fontId="115" fillId="0" borderId="49">
      <alignment horizontal="centerContinuous"/>
    </xf>
    <xf numFmtId="0" fontId="115" fillId="0" borderId="49">
      <protection locked="0"/>
    </xf>
    <xf numFmtId="180" fontId="115" fillId="0" borderId="0"/>
    <xf numFmtId="0" fontId="115" fillId="0" borderId="0"/>
    <xf numFmtId="180" fontId="115" fillId="0" borderId="0"/>
    <xf numFmtId="0" fontId="115" fillId="0" borderId="49">
      <alignment horizontal="centerContinuous"/>
    </xf>
    <xf numFmtId="0" fontId="115" fillId="0" borderId="49">
      <protection locked="0"/>
    </xf>
    <xf numFmtId="180" fontId="115" fillId="0" borderId="0"/>
    <xf numFmtId="0" fontId="115" fillId="0" borderId="49">
      <alignment horizontal="centerContinuous"/>
    </xf>
    <xf numFmtId="0" fontId="115" fillId="0" borderId="49">
      <protection locked="0"/>
    </xf>
    <xf numFmtId="0" fontId="115" fillId="0" borderId="49">
      <alignment horizontal="centerContinuous"/>
    </xf>
    <xf numFmtId="0" fontId="115" fillId="0" borderId="49">
      <protection locked="0"/>
    </xf>
    <xf numFmtId="0" fontId="115" fillId="0" borderId="49">
      <protection locked="0"/>
    </xf>
    <xf numFmtId="180" fontId="115" fillId="0" borderId="0"/>
    <xf numFmtId="0" fontId="115" fillId="0" borderId="49">
      <protection locked="0"/>
    </xf>
    <xf numFmtId="0" fontId="115" fillId="0" borderId="49">
      <alignment horizontal="centerContinuous"/>
    </xf>
    <xf numFmtId="0" fontId="115" fillId="0" borderId="49">
      <alignment horizontal="centerContinuous"/>
    </xf>
    <xf numFmtId="0" fontId="115" fillId="0" borderId="49">
      <protection locked="0"/>
    </xf>
    <xf numFmtId="180" fontId="115" fillId="0" borderId="0"/>
    <xf numFmtId="0" fontId="115" fillId="0" borderId="49">
      <alignment horizontal="centerContinuous"/>
    </xf>
    <xf numFmtId="0" fontId="115" fillId="0" borderId="49">
      <alignment horizontal="centerContinuous"/>
    </xf>
    <xf numFmtId="180" fontId="115" fillId="0" borderId="0"/>
    <xf numFmtId="0" fontId="115" fillId="0" borderId="49">
      <alignment horizontal="centerContinuous"/>
    </xf>
    <xf numFmtId="180" fontId="115" fillId="0" borderId="0"/>
    <xf numFmtId="0" fontId="115" fillId="0" borderId="49">
      <alignment horizontal="centerContinuous"/>
    </xf>
    <xf numFmtId="180" fontId="115" fillId="0" borderId="0"/>
    <xf numFmtId="0" fontId="115" fillId="0" borderId="49">
      <protection locked="0"/>
    </xf>
    <xf numFmtId="0" fontId="115" fillId="0" borderId="49">
      <alignment horizontal="centerContinuous"/>
    </xf>
    <xf numFmtId="180" fontId="115" fillId="0" borderId="0"/>
    <xf numFmtId="0" fontId="116" fillId="0" borderId="50">
      <alignment vertical="center"/>
    </xf>
    <xf numFmtId="4" fontId="117" fillId="6" borderId="51" applyNumberFormat="0" applyProtection="0">
      <alignment vertical="center"/>
    </xf>
    <xf numFmtId="4" fontId="118" fillId="6" borderId="51" applyNumberFormat="0" applyProtection="0">
      <alignment vertical="center"/>
    </xf>
    <xf numFmtId="4" fontId="119" fillId="6" borderId="51" applyNumberFormat="0" applyProtection="0">
      <alignment horizontal="left" vertical="center" indent="1"/>
    </xf>
    <xf numFmtId="0" fontId="120" fillId="36" borderId="51" applyNumberFormat="0" applyProtection="0">
      <alignment horizontal="left" vertical="top" indent="1"/>
    </xf>
    <xf numFmtId="4" fontId="119" fillId="46" borderId="0" applyNumberFormat="0" applyProtection="0">
      <alignment horizontal="left" vertical="center" indent="1"/>
    </xf>
    <xf numFmtId="4" fontId="119" fillId="5" borderId="51" applyNumberFormat="0" applyProtection="0">
      <alignment horizontal="right" vertical="center"/>
    </xf>
    <xf numFmtId="4" fontId="119" fillId="8" borderId="51" applyNumberFormat="0" applyProtection="0">
      <alignment horizontal="right" vertical="center"/>
    </xf>
    <xf numFmtId="4" fontId="119" fillId="41" borderId="51" applyNumberFormat="0" applyProtection="0">
      <alignment horizontal="right" vertical="center"/>
    </xf>
    <xf numFmtId="4" fontId="119" fillId="9" borderId="51" applyNumberFormat="0" applyProtection="0">
      <alignment horizontal="right" vertical="center"/>
    </xf>
    <xf numFmtId="4" fontId="119" fillId="47" borderId="51" applyNumberFormat="0" applyProtection="0">
      <alignment horizontal="right" vertical="center"/>
    </xf>
    <xf numFmtId="4" fontId="119" fillId="48" borderId="51" applyNumberFormat="0" applyProtection="0">
      <alignment horizontal="right" vertical="center"/>
    </xf>
    <xf numFmtId="4" fontId="119" fillId="49" borderId="51" applyNumberFormat="0" applyProtection="0">
      <alignment horizontal="right" vertical="center"/>
    </xf>
    <xf numFmtId="4" fontId="119" fillId="50" borderId="51" applyNumberFormat="0" applyProtection="0">
      <alignment horizontal="right" vertical="center"/>
    </xf>
    <xf numFmtId="4" fontId="119" fillId="51" borderId="51" applyNumberFormat="0" applyProtection="0">
      <alignment horizontal="right" vertical="center"/>
    </xf>
    <xf numFmtId="4" fontId="117" fillId="52" borderId="52" applyNumberFormat="0" applyProtection="0">
      <alignment horizontal="left" vertical="center" indent="1"/>
    </xf>
    <xf numFmtId="4" fontId="117" fillId="28" borderId="0" applyNumberFormat="0" applyProtection="0">
      <alignment horizontal="left" vertical="center" indent="1"/>
    </xf>
    <xf numFmtId="4" fontId="117" fillId="46" borderId="0" applyNumberFormat="0" applyProtection="0">
      <alignment horizontal="left" vertical="center" indent="1"/>
    </xf>
    <xf numFmtId="4" fontId="119" fillId="28" borderId="51" applyNumberFormat="0" applyProtection="0">
      <alignment horizontal="right" vertical="center"/>
    </xf>
    <xf numFmtId="4" fontId="121" fillId="28" borderId="0" applyNumberFormat="0" applyProtection="0">
      <alignment horizontal="left" vertical="center" indent="1"/>
    </xf>
    <xf numFmtId="4" fontId="121" fillId="46" borderId="0" applyNumberFormat="0" applyProtection="0">
      <alignment horizontal="left" vertical="center" indent="1"/>
    </xf>
    <xf numFmtId="0" fontId="18" fillId="35" borderId="53" applyNumberFormat="0" applyProtection="0">
      <alignment horizontal="left" vertical="center" indent="1"/>
    </xf>
    <xf numFmtId="0" fontId="89" fillId="53" borderId="51" applyNumberFormat="0" applyProtection="0">
      <alignment horizontal="left" vertical="top" indent="1"/>
    </xf>
    <xf numFmtId="0" fontId="18" fillId="54" borderId="53" applyNumberFormat="0" applyProtection="0">
      <alignment horizontal="left" vertical="center" indent="1"/>
    </xf>
    <xf numFmtId="0" fontId="89" fillId="55" borderId="51" applyNumberFormat="0" applyProtection="0">
      <alignment horizontal="left" vertical="top" indent="1"/>
    </xf>
    <xf numFmtId="0" fontId="18" fillId="56" borderId="53" applyNumberFormat="0" applyProtection="0">
      <alignment horizontal="left" vertical="center" indent="1"/>
    </xf>
    <xf numFmtId="0" fontId="89" fillId="56" borderId="51" applyNumberFormat="0" applyProtection="0">
      <alignment horizontal="left" vertical="top" indent="1"/>
    </xf>
    <xf numFmtId="0" fontId="18" fillId="57" borderId="53" applyNumberFormat="0" applyProtection="0">
      <alignment horizontal="left" vertical="center" indent="1"/>
    </xf>
    <xf numFmtId="0" fontId="89" fillId="57" borderId="51" applyNumberFormat="0" applyProtection="0">
      <alignment horizontal="left" vertical="top" indent="1"/>
    </xf>
    <xf numFmtId="0" fontId="89" fillId="42" borderId="54" applyNumberFormat="0">
      <protection locked="0"/>
    </xf>
    <xf numFmtId="0" fontId="122" fillId="53" borderId="55" applyBorder="0"/>
    <xf numFmtId="4" fontId="119" fillId="58" borderId="51" applyNumberFormat="0" applyProtection="0">
      <alignment vertical="center"/>
    </xf>
    <xf numFmtId="4" fontId="123" fillId="58" borderId="51" applyNumberFormat="0" applyProtection="0">
      <alignment vertical="center"/>
    </xf>
    <xf numFmtId="4" fontId="117" fillId="28" borderId="56" applyNumberFormat="0" applyProtection="0">
      <alignment horizontal="left" vertical="center" indent="1"/>
    </xf>
    <xf numFmtId="0" fontId="124" fillId="40" borderId="51" applyNumberFormat="0" applyProtection="0">
      <alignment horizontal="left" vertical="top" indent="1"/>
    </xf>
    <xf numFmtId="4" fontId="119" fillId="58" borderId="51" applyNumberFormat="0" applyProtection="0">
      <alignment horizontal="right" vertical="center"/>
    </xf>
    <xf numFmtId="4" fontId="123" fillId="58" borderId="51" applyNumberFormat="0" applyProtection="0">
      <alignment horizontal="right" vertical="center"/>
    </xf>
    <xf numFmtId="4" fontId="117" fillId="28" borderId="51" applyNumberFormat="0" applyProtection="0">
      <alignment horizontal="left" vertical="center" indent="1"/>
    </xf>
    <xf numFmtId="0" fontId="124" fillId="55" borderId="51" applyNumberFormat="0" applyProtection="0">
      <alignment horizontal="left" vertical="top" indent="1"/>
    </xf>
    <xf numFmtId="4" fontId="125" fillId="59" borderId="56" applyNumberFormat="0" applyProtection="0">
      <alignment horizontal="left" vertical="center" indent="1"/>
    </xf>
    <xf numFmtId="0" fontId="18" fillId="60" borderId="7"/>
    <xf numFmtId="4" fontId="126" fillId="58" borderId="51" applyNumberFormat="0" applyProtection="0">
      <alignment horizontal="right" vertical="center"/>
    </xf>
    <xf numFmtId="0" fontId="127" fillId="7" borderId="0"/>
    <xf numFmtId="0" fontId="22" fillId="0" borderId="0"/>
    <xf numFmtId="40" fontId="128" fillId="0" borderId="0" applyFont="0" applyFill="0" applyBorder="0" applyAlignment="0" applyProtection="0"/>
    <xf numFmtId="213" fontId="73" fillId="61" borderId="0" applyFont="0"/>
    <xf numFmtId="0" fontId="36" fillId="0" borderId="0"/>
    <xf numFmtId="0" fontId="129" fillId="0" borderId="0" applyNumberFormat="0" applyFill="0" applyBorder="0" applyAlignment="0" applyProtection="0"/>
    <xf numFmtId="1" fontId="67" fillId="0" borderId="0"/>
    <xf numFmtId="0" fontId="130" fillId="0" borderId="0">
      <alignment textRotation="90"/>
    </xf>
    <xf numFmtId="247" fontId="131" fillId="0" borderId="0">
      <alignment vertical="center"/>
    </xf>
    <xf numFmtId="0" fontId="121" fillId="0" borderId="0"/>
    <xf numFmtId="0" fontId="67" fillId="62" borderId="0"/>
    <xf numFmtId="0" fontId="67" fillId="0" borderId="0"/>
    <xf numFmtId="0" fontId="67" fillId="0" borderId="0">
      <alignment vertical="top"/>
    </xf>
    <xf numFmtId="0" fontId="67" fillId="0" borderId="0">
      <alignment vertical="top"/>
    </xf>
    <xf numFmtId="0" fontId="132" fillId="28" borderId="0"/>
    <xf numFmtId="0" fontId="133" fillId="0" borderId="0">
      <alignment horizontal="left" vertical="center"/>
    </xf>
    <xf numFmtId="40" fontId="134" fillId="0" borderId="0" applyBorder="0">
      <alignment horizontal="right"/>
    </xf>
    <xf numFmtId="37" fontId="45" fillId="0" borderId="2" applyNumberFormat="0"/>
    <xf numFmtId="0" fontId="135" fillId="0" borderId="57" applyNumberFormat="0" applyAlignment="0" applyProtection="0"/>
    <xf numFmtId="0" fontId="136" fillId="0" borderId="0" applyBorder="0" applyProtection="0">
      <alignment vertical="center"/>
    </xf>
    <xf numFmtId="0" fontId="136" fillId="0" borderId="6" applyBorder="0" applyProtection="0">
      <alignment horizontal="right" vertical="center"/>
    </xf>
    <xf numFmtId="0" fontId="137" fillId="63" borderId="0" applyBorder="0" applyProtection="0">
      <alignment horizontal="centerContinuous" vertical="center"/>
    </xf>
    <xf numFmtId="0" fontId="137" fillId="64" borderId="6" applyBorder="0" applyProtection="0">
      <alignment horizontal="centerContinuous" vertical="center"/>
    </xf>
    <xf numFmtId="0" fontId="138" fillId="0" borderId="0"/>
    <xf numFmtId="0" fontId="107" fillId="0" borderId="0"/>
    <xf numFmtId="0" fontId="139" fillId="0" borderId="0" applyFill="0" applyBorder="0" applyProtection="0">
      <alignment horizontal="left"/>
    </xf>
    <xf numFmtId="0" fontId="97" fillId="0" borderId="20" applyFill="0" applyBorder="0" applyProtection="0">
      <alignment horizontal="left" vertical="top"/>
    </xf>
    <xf numFmtId="0" fontId="66" fillId="0" borderId="0">
      <alignment horizontal="centerContinuous"/>
    </xf>
    <xf numFmtId="49" fontId="68" fillId="0" borderId="0" applyFont="0" applyFill="0" applyBorder="0" applyAlignment="0" applyProtection="0"/>
    <xf numFmtId="0" fontId="140" fillId="0" borderId="0"/>
    <xf numFmtId="0" fontId="141" fillId="0" borderId="0"/>
    <xf numFmtId="0" fontId="51" fillId="39" borderId="0">
      <alignment horizontal="right"/>
    </xf>
    <xf numFmtId="248" fontId="61" fillId="0" borderId="0"/>
    <xf numFmtId="197" fontId="45" fillId="0" borderId="26" applyFill="0"/>
    <xf numFmtId="37" fontId="45" fillId="0" borderId="41" applyNumberFormat="0" applyFill="0"/>
    <xf numFmtId="0" fontId="142" fillId="0" borderId="0">
      <alignment horizontal="fill"/>
    </xf>
    <xf numFmtId="37" fontId="18" fillId="6" borderId="0" applyNumberFormat="0" applyBorder="0" applyAlignment="0" applyProtection="0"/>
    <xf numFmtId="37" fontId="89" fillId="0" borderId="0"/>
    <xf numFmtId="37" fontId="89" fillId="3" borderId="0" applyNumberFormat="0" applyBorder="0" applyAlignment="0" applyProtection="0"/>
    <xf numFmtId="3" fontId="143" fillId="0" borderId="47" applyProtection="0"/>
    <xf numFmtId="4" fontId="71" fillId="0" borderId="0">
      <protection locked="0"/>
    </xf>
    <xf numFmtId="249" fontId="67" fillId="0" borderId="0" applyFont="0" applyFill="0" applyBorder="0" applyAlignment="0" applyProtection="0"/>
    <xf numFmtId="250" fontId="67" fillId="0" borderId="0" applyFont="0" applyFill="0" applyBorder="0" applyAlignment="0" applyProtection="0"/>
    <xf numFmtId="0" fontId="67" fillId="0" borderId="0" applyFont="0" applyFill="0" applyBorder="0">
      <alignment horizontal="right" vertical="center" wrapText="1"/>
    </xf>
    <xf numFmtId="232" fontId="28" fillId="0" borderId="0"/>
    <xf numFmtId="1" fontId="144" fillId="0" borderId="0">
      <alignment horizontal="center"/>
    </xf>
    <xf numFmtId="1" fontId="145" fillId="0" borderId="0">
      <alignment horizontal="centerContinuous"/>
    </xf>
    <xf numFmtId="0" fontId="17" fillId="0" borderId="0"/>
    <xf numFmtId="43" fontId="17" fillId="0" borderId="0" applyFont="0" applyFill="0" applyBorder="0" applyAlignment="0" applyProtection="0"/>
    <xf numFmtId="44" fontId="17" fillId="0" borderId="0" applyFont="0" applyFill="0" applyBorder="0" applyAlignment="0" applyProtection="0"/>
    <xf numFmtId="174" fontId="40" fillId="0" borderId="0" applyProtection="0"/>
    <xf numFmtId="0" fontId="20" fillId="0" borderId="0"/>
    <xf numFmtId="0" fontId="16" fillId="0" borderId="0"/>
    <xf numFmtId="0" fontId="80" fillId="0" borderId="0"/>
    <xf numFmtId="0" fontId="15" fillId="0" borderId="0"/>
    <xf numFmtId="174" fontId="40" fillId="0" borderId="0" applyProtection="0"/>
    <xf numFmtId="0" fontId="14" fillId="0" borderId="0"/>
    <xf numFmtId="174" fontId="22" fillId="0" borderId="68" applyFill="0"/>
    <xf numFmtId="0" fontId="20" fillId="0" borderId="0" applyFill="0">
      <alignment horizontal="center" vertical="center" wrapText="1"/>
    </xf>
    <xf numFmtId="0" fontId="22" fillId="0" borderId="0" applyFont="0" applyFill="0" applyBorder="0" applyAlignment="0" applyProtection="0"/>
    <xf numFmtId="174" fontId="44" fillId="0" borderId="69" applyFill="0">
      <alignment horizontal="right"/>
    </xf>
    <xf numFmtId="4" fontId="44" fillId="0" borderId="69" applyFill="0"/>
    <xf numFmtId="0" fontId="20" fillId="0" borderId="0" applyFill="0">
      <alignment horizontal="left" indent="4"/>
    </xf>
    <xf numFmtId="174" fontId="40" fillId="0" borderId="0" applyProtection="0"/>
    <xf numFmtId="43" fontId="40" fillId="0" borderId="0" applyFont="0" applyFill="0" applyBorder="0" applyAlignment="0" applyProtection="0"/>
    <xf numFmtId="9" fontId="40" fillId="0" borderId="0" applyFont="0" applyFill="0" applyBorder="0" applyAlignment="0" applyProtection="0"/>
    <xf numFmtId="39" fontId="20"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54"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172" fontId="20" fillId="0" borderId="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0" fontId="41"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7" fontId="20" fillId="0" borderId="0" applyFont="0" applyFill="0" applyBorder="0" applyAlignment="0" applyProtection="0"/>
    <xf numFmtId="44" fontId="76" fillId="0" borderId="0" applyFont="0" applyFill="0" applyBorder="0" applyAlignment="0" applyProtection="0"/>
    <xf numFmtId="44" fontId="76" fillId="0" borderId="0" applyFont="0" applyFill="0" applyBorder="0" applyAlignment="0" applyProtection="0"/>
    <xf numFmtId="232" fontId="148" fillId="0" borderId="0"/>
    <xf numFmtId="0" fontId="76" fillId="0" borderId="0"/>
    <xf numFmtId="174" fontId="40" fillId="0" borderId="0" applyProtection="0"/>
    <xf numFmtId="0" fontId="76" fillId="0" borderId="0"/>
    <xf numFmtId="0" fontId="76" fillId="0" borderId="0"/>
    <xf numFmtId="0" fontId="149" fillId="0" borderId="0"/>
    <xf numFmtId="0" fontId="13" fillId="0" borderId="0"/>
    <xf numFmtId="0" fontId="13" fillId="0" borderId="0"/>
    <xf numFmtId="0" fontId="13" fillId="0" borderId="0"/>
    <xf numFmtId="0" fontId="40" fillId="0" borderId="0"/>
    <xf numFmtId="10" fontId="20" fillId="0" borderId="0" applyFont="0" applyFill="0" applyBorder="0" applyAlignment="0" applyProtection="0"/>
    <xf numFmtId="9" fontId="92" fillId="0" borderId="0" applyFont="0" applyFill="0" applyBorder="0" applyAlignment="0" applyProtection="0"/>
    <xf numFmtId="9" fontId="76" fillId="0" borderId="0" applyFont="0" applyFill="0" applyBorder="0" applyAlignment="0" applyProtection="0"/>
    <xf numFmtId="9" fontId="40" fillId="0" borderId="0" applyFont="0" applyFill="0" applyBorder="0" applyAlignment="0" applyProtection="0"/>
    <xf numFmtId="0" fontId="92" fillId="0" borderId="0" applyNumberFormat="0" applyBorder="0" applyAlignment="0"/>
    <xf numFmtId="0" fontId="60" fillId="0" borderId="0" applyNumberFormat="0" applyBorder="0" applyAlignment="0"/>
    <xf numFmtId="0" fontId="108" fillId="0" borderId="0" applyNumberFormat="0" applyBorder="0" applyAlignment="0"/>
    <xf numFmtId="0" fontId="92" fillId="0" borderId="0" applyNumberFormat="0" applyBorder="0" applyAlignment="0"/>
    <xf numFmtId="0" fontId="20" fillId="0" borderId="0" applyFill="0">
      <alignment horizontal="center" vertical="center" wrapText="1"/>
    </xf>
    <xf numFmtId="0" fontId="22" fillId="0" borderId="0" applyFont="0" applyFill="0" applyBorder="0" applyAlignment="0" applyProtection="0"/>
    <xf numFmtId="0" fontId="20" fillId="0" borderId="0" applyFill="0">
      <alignment horizontal="left" indent="4"/>
    </xf>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0" borderId="0"/>
    <xf numFmtId="9" fontId="20" fillId="0" borderId="0" applyFont="0" applyFill="0" applyBorder="0" applyAlignment="0" applyProtection="0"/>
    <xf numFmtId="0" fontId="20" fillId="0" borderId="0"/>
    <xf numFmtId="0" fontId="20" fillId="0" borderId="0"/>
    <xf numFmtId="0" fontId="147" fillId="67" borderId="0" applyNumberFormat="0" applyBorder="0" applyAlignment="0" applyProtection="0"/>
    <xf numFmtId="43" fontId="4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4" fontId="40" fillId="0" borderId="0" applyFont="0" applyFill="0" applyBorder="0" applyAlignment="0" applyProtection="0"/>
    <xf numFmtId="44" fontId="20" fillId="0" borderId="0" applyFont="0" applyFill="0" applyBorder="0" applyAlignment="0" applyProtection="0"/>
    <xf numFmtId="44" fontId="15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54" fontId="151" fillId="0" borderId="0"/>
    <xf numFmtId="0" fontId="150" fillId="0" borderId="0"/>
    <xf numFmtId="0" fontId="13" fillId="0" borderId="0"/>
    <xf numFmtId="0" fontId="20" fillId="0" borderId="0"/>
    <xf numFmtId="0" fontId="13" fillId="0" borderId="0"/>
    <xf numFmtId="0" fontId="13" fillId="0" borderId="0"/>
    <xf numFmtId="174" fontId="40" fillId="0" borderId="0" applyProtection="0"/>
    <xf numFmtId="0" fontId="152" fillId="0" borderId="0"/>
    <xf numFmtId="0" fontId="40" fillId="0" borderId="0"/>
    <xf numFmtId="9" fontId="13" fillId="0" borderId="0" applyFont="0" applyFill="0" applyBorder="0" applyAlignment="0" applyProtection="0"/>
    <xf numFmtId="174" fontId="40" fillId="0" borderId="0" applyProtection="0"/>
    <xf numFmtId="0" fontId="20" fillId="0" borderId="0"/>
    <xf numFmtId="0" fontId="20" fillId="0" borderId="0"/>
    <xf numFmtId="174" fontId="40" fillId="0" borderId="0" applyProtection="0"/>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0"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2"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74"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37"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71"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6" fillId="75" borderId="0" applyNumberFormat="0" applyBorder="0" applyAlignment="0" applyProtection="0"/>
    <xf numFmtId="0" fontId="77" fillId="76" borderId="0" applyNumberFormat="0" applyBorder="0" applyAlignment="0" applyProtection="0"/>
    <xf numFmtId="0" fontId="77" fillId="74" borderId="0" applyNumberFormat="0" applyBorder="0" applyAlignment="0" applyProtection="0"/>
    <xf numFmtId="0" fontId="77" fillId="37" borderId="0" applyNumberFormat="0" applyBorder="0" applyAlignment="0" applyProtection="0"/>
    <xf numFmtId="0" fontId="77" fillId="77" borderId="0" applyNumberFormat="0" applyBorder="0" applyAlignment="0" applyProtection="0"/>
    <xf numFmtId="0" fontId="77" fillId="78" borderId="0" applyNumberFormat="0" applyBorder="0" applyAlignment="0" applyProtection="0"/>
    <xf numFmtId="0" fontId="77" fillId="79" borderId="0" applyNumberFormat="0" applyBorder="0" applyAlignment="0" applyProtection="0"/>
    <xf numFmtId="0" fontId="77" fillId="80" borderId="0" applyNumberFormat="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78" borderId="0" applyNumberFormat="0" applyBorder="0" applyAlignment="0" applyProtection="0"/>
    <xf numFmtId="0" fontId="77" fillId="83" borderId="0" applyNumberFormat="0" applyBorder="0" applyAlignment="0" applyProtection="0"/>
    <xf numFmtId="0" fontId="153" fillId="34" borderId="0" applyNumberFormat="0" applyBorder="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4" fillId="35" borderId="72" applyNumberFormat="0" applyAlignment="0" applyProtection="0"/>
    <xf numFmtId="0" fontId="155" fillId="33" borderId="73" applyNumberFormat="0" applyAlignment="0" applyProtection="0"/>
    <xf numFmtId="255" fontId="156" fillId="0" borderId="0">
      <alignment horizontal="center" wrapText="1"/>
    </xf>
    <xf numFmtId="212" fontId="157" fillId="0" borderId="0"/>
    <xf numFmtId="212" fontId="157" fillId="0" borderId="0"/>
    <xf numFmtId="212" fontId="157" fillId="0" borderId="0"/>
    <xf numFmtId="212" fontId="157" fillId="0" borderId="0"/>
    <xf numFmtId="212" fontId="157" fillId="0" borderId="0"/>
    <xf numFmtId="212" fontId="157" fillId="0" borderId="0"/>
    <xf numFmtId="212" fontId="157" fillId="0" borderId="0"/>
    <xf numFmtId="212" fontId="157" fillId="0" borderId="0"/>
    <xf numFmtId="41" fontId="92" fillId="0" borderId="0" applyFont="0" applyFill="0" applyBorder="0" applyAlignment="0" applyProtection="0"/>
    <xf numFmtId="41" fontId="92"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8" fillId="0" borderId="0" applyFont="0" applyFill="0" applyBorder="0" applyAlignment="0" applyProtection="0"/>
    <xf numFmtId="43" fontId="20"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86" fillId="0" borderId="0"/>
    <xf numFmtId="256" fontId="27" fillId="0" borderId="0">
      <protection locked="0"/>
    </xf>
    <xf numFmtId="257" fontId="20" fillId="0" borderId="0" applyFont="0" applyFill="0" applyBorder="0" applyAlignment="0" applyProtection="0"/>
    <xf numFmtId="258" fontId="159" fillId="0" borderId="0" applyFont="0" applyFill="0" applyBorder="0" applyAlignment="0" applyProtection="0"/>
    <xf numFmtId="44" fontId="6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7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259" fontId="114" fillId="0" borderId="0" applyFont="0" applyFill="0" applyBorder="0" applyProtection="0">
      <alignment horizontal="right"/>
    </xf>
    <xf numFmtId="0" fontId="160" fillId="0" borderId="0" applyNumberFormat="0" applyFill="0" applyBorder="0" applyAlignment="0" applyProtection="0"/>
    <xf numFmtId="0" fontId="161" fillId="0" borderId="0">
      <alignment horizontal="left"/>
    </xf>
    <xf numFmtId="175" fontId="159" fillId="0" borderId="0" applyFont="0" applyFill="0" applyBorder="0" applyAlignment="0" applyProtection="0"/>
    <xf numFmtId="260" fontId="20" fillId="0" borderId="0" applyFont="0" applyFill="0" applyBorder="0" applyAlignment="0" applyProtection="0">
      <alignment horizontal="center"/>
    </xf>
    <xf numFmtId="175" fontId="159" fillId="0" borderId="0" applyFont="0" applyFill="0" applyBorder="0" applyAlignment="0" applyProtection="0"/>
    <xf numFmtId="0" fontId="162" fillId="70" borderId="0" applyNumberFormat="0" applyBorder="0" applyAlignment="0" applyProtection="0"/>
    <xf numFmtId="0" fontId="66" fillId="0" borderId="58">
      <alignment horizontal="left"/>
    </xf>
    <xf numFmtId="14" fontId="45" fillId="84" borderId="4">
      <alignment horizontal="center" vertical="center" wrapText="1"/>
    </xf>
    <xf numFmtId="0" fontId="163" fillId="0" borderId="74" applyNumberFormat="0" applyFill="0" applyAlignment="0" applyProtection="0"/>
    <xf numFmtId="0" fontId="164" fillId="0" borderId="75" applyNumberFormat="0" applyFill="0" applyAlignment="0" applyProtection="0"/>
    <xf numFmtId="0" fontId="164" fillId="0" borderId="0" applyNumberFormat="0" applyFill="0" applyBorder="0" applyAlignment="0" applyProtection="0"/>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0" fontId="166" fillId="73" borderId="72" applyNumberFormat="0" applyAlignment="0" applyProtection="0"/>
    <xf numFmtId="261" fontId="27" fillId="0" borderId="0">
      <alignment horizontal="center"/>
      <protection locked="0"/>
    </xf>
    <xf numFmtId="0" fontId="167" fillId="0" borderId="76" applyNumberFormat="0" applyFill="0" applyAlignment="0" applyProtection="0"/>
    <xf numFmtId="262" fontId="122" fillId="0" borderId="0" applyNumberFormat="0" applyFill="0" applyBorder="0" applyAlignment="0" applyProtection="0"/>
    <xf numFmtId="0" fontId="168" fillId="36" borderId="0" applyNumberFormat="0" applyBorder="0" applyAlignment="0" applyProtection="0"/>
    <xf numFmtId="37" fontId="169" fillId="0" borderId="0" applyNumberFormat="0" applyFill="0" applyBorder="0"/>
    <xf numFmtId="0" fontId="18" fillId="0" borderId="48" applyNumberFormat="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76"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76" fillId="0" borderId="0"/>
    <xf numFmtId="0" fontId="76" fillId="0" borderId="0"/>
    <xf numFmtId="0" fontId="76" fillId="0" borderId="0"/>
    <xf numFmtId="0" fontId="20" fillId="0" borderId="0">
      <alignment vertical="top"/>
    </xf>
    <xf numFmtId="0" fontId="76" fillId="0" borderId="0"/>
    <xf numFmtId="0" fontId="20" fillId="0" borderId="0"/>
    <xf numFmtId="0" fontId="20"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76" fillId="0" borderId="0"/>
    <xf numFmtId="0" fontId="76" fillId="0" borderId="0"/>
    <xf numFmtId="0" fontId="76" fillId="0" borderId="0"/>
    <xf numFmtId="263"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263"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8" fillId="0" borderId="0"/>
    <xf numFmtId="0" fontId="15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263"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41"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4" fontId="40" fillId="0" borderId="0" applyProtection="0"/>
    <xf numFmtId="0" fontId="170" fillId="0" borderId="0"/>
    <xf numFmtId="0" fontId="170" fillId="0" borderId="0"/>
    <xf numFmtId="0" fontId="149" fillId="0" borderId="0"/>
    <xf numFmtId="0" fontId="14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92" fillId="0" borderId="0"/>
    <xf numFmtId="0" fontId="20" fillId="0" borderId="0"/>
    <xf numFmtId="0" fontId="20"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2" fillId="0" borderId="0"/>
    <xf numFmtId="0" fontId="20" fillId="0" borderId="0"/>
    <xf numFmtId="0" fontId="20" fillId="0" borderId="0"/>
    <xf numFmtId="0" fontId="20" fillId="0" borderId="0"/>
    <xf numFmtId="219" fontId="2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9" fontId="161"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76" fillId="0" borderId="0"/>
    <xf numFmtId="0" fontId="7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76" fillId="0" borderId="0"/>
    <xf numFmtId="0" fontId="76"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7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6"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20"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0" fontId="18" fillId="40" borderId="59" applyNumberFormat="0" applyFont="0" applyAlignment="0" applyProtection="0"/>
    <xf numFmtId="264" fontId="55" fillId="68" borderId="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0" fontId="171" fillId="35" borderId="77" applyNumberFormat="0" applyAlignment="0" applyProtection="0"/>
    <xf numFmtId="12" fontId="22" fillId="85" borderId="4">
      <alignment horizontal="left"/>
    </xf>
    <xf numFmtId="0" fontId="86" fillId="0" borderId="0"/>
    <xf numFmtId="265" fontId="4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6"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40" fillId="0" borderId="0" applyFont="0" applyFill="0" applyBorder="0" applyAlignment="0" applyProtection="0"/>
    <xf numFmtId="0" fontId="41" fillId="0" borderId="0" applyNumberFormat="0" applyFont="0" applyFill="0" applyBorder="0" applyAlignment="0" applyProtection="0">
      <alignment horizontal="left"/>
    </xf>
    <xf numFmtId="4" fontId="41" fillId="0" borderId="0" applyFont="0" applyFill="0" applyBorder="0" applyAlignment="0" applyProtection="0"/>
    <xf numFmtId="0" fontId="42" fillId="0" borderId="4">
      <alignment horizontal="center"/>
    </xf>
    <xf numFmtId="0" fontId="20" fillId="0" borderId="0" applyNumberFormat="0" applyFill="0" applyBorder="0" applyAlignment="0" applyProtection="0"/>
    <xf numFmtId="4" fontId="60" fillId="36" borderId="51" applyNumberFormat="0" applyProtection="0">
      <alignment vertical="center"/>
    </xf>
    <xf numFmtId="4" fontId="172" fillId="6" borderId="51" applyNumberFormat="0" applyProtection="0">
      <alignment vertical="center"/>
    </xf>
    <xf numFmtId="4" fontId="60" fillId="6" borderId="51" applyNumberFormat="0" applyProtection="0">
      <alignment vertical="center"/>
    </xf>
    <xf numFmtId="4" fontId="60" fillId="6" borderId="51" applyNumberFormat="0" applyProtection="0">
      <alignment horizontal="left" vertical="center" indent="1"/>
    </xf>
    <xf numFmtId="4" fontId="60" fillId="6" borderId="51" applyNumberFormat="0" applyProtection="0">
      <alignment horizontal="left" vertical="center" indent="1"/>
    </xf>
    <xf numFmtId="4" fontId="60" fillId="6" borderId="51" applyNumberFormat="0" applyProtection="0">
      <alignment horizontal="left" vertical="center" indent="1"/>
    </xf>
    <xf numFmtId="4" fontId="60" fillId="6" borderId="51" applyNumberFormat="0" applyProtection="0">
      <alignment horizontal="left" vertical="center" indent="1"/>
    </xf>
    <xf numFmtId="4" fontId="60" fillId="6" borderId="51" applyNumberFormat="0" applyProtection="0">
      <alignment horizontal="left" vertical="center" indent="1"/>
    </xf>
    <xf numFmtId="4" fontId="60" fillId="6" borderId="51" applyNumberFormat="0" applyProtection="0">
      <alignment horizontal="left" vertical="center" indent="1"/>
    </xf>
    <xf numFmtId="0" fontId="60" fillId="6" borderId="51" applyNumberFormat="0" applyProtection="0">
      <alignment horizontal="left" vertical="top"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4" fontId="60" fillId="59" borderId="51" applyNumberFormat="0" applyProtection="0"/>
    <xf numFmtId="4" fontId="92" fillId="34" borderId="51" applyNumberFormat="0" applyProtection="0">
      <alignment horizontal="right" vertical="center"/>
    </xf>
    <xf numFmtId="4" fontId="92" fillId="74" borderId="51" applyNumberFormat="0" applyProtection="0">
      <alignment horizontal="right" vertical="center"/>
    </xf>
    <xf numFmtId="4" fontId="92" fillId="81" borderId="51" applyNumberFormat="0" applyProtection="0">
      <alignment horizontal="right" vertical="center"/>
    </xf>
    <xf numFmtId="4" fontId="92" fillId="75" borderId="51" applyNumberFormat="0" applyProtection="0">
      <alignment horizontal="right" vertical="center"/>
    </xf>
    <xf numFmtId="4" fontId="92" fillId="79" borderId="51" applyNumberFormat="0" applyProtection="0">
      <alignment horizontal="right" vertical="center"/>
    </xf>
    <xf numFmtId="4" fontId="92" fillId="83" borderId="51" applyNumberFormat="0" applyProtection="0">
      <alignment horizontal="right" vertical="center"/>
    </xf>
    <xf numFmtId="4" fontId="92" fillId="82" borderId="51" applyNumberFormat="0" applyProtection="0">
      <alignment horizontal="right" vertical="center"/>
    </xf>
    <xf numFmtId="4" fontId="92" fillId="87" borderId="51" applyNumberFormat="0" applyProtection="0">
      <alignment horizontal="right" vertical="center"/>
    </xf>
    <xf numFmtId="4" fontId="92" fillId="37" borderId="51" applyNumberFormat="0" applyProtection="0">
      <alignment horizontal="right" vertical="center"/>
    </xf>
    <xf numFmtId="4" fontId="60" fillId="88" borderId="52" applyNumberFormat="0" applyProtection="0">
      <alignment horizontal="left" vertical="center" indent="1"/>
    </xf>
    <xf numFmtId="4" fontId="92" fillId="57" borderId="0" applyNumberFormat="0" applyProtection="0">
      <alignment horizontal="left" vertical="center" indent="1"/>
    </xf>
    <xf numFmtId="4" fontId="92" fillId="57" borderId="0" applyNumberFormat="0" applyProtection="0">
      <alignment horizontal="left" indent="1"/>
    </xf>
    <xf numFmtId="4" fontId="92" fillId="57" borderId="0" applyNumberFormat="0" applyProtection="0">
      <alignment horizontal="left" indent="1"/>
    </xf>
    <xf numFmtId="4" fontId="92" fillId="57" borderId="0" applyNumberFormat="0" applyProtection="0">
      <alignment horizontal="left" indent="1"/>
    </xf>
    <xf numFmtId="4" fontId="92" fillId="57" borderId="0" applyNumberFormat="0" applyProtection="0">
      <alignment horizontal="left" indent="1"/>
    </xf>
    <xf numFmtId="4" fontId="92" fillId="57" borderId="0" applyNumberFormat="0" applyProtection="0">
      <alignment horizontal="left" indent="1"/>
    </xf>
    <xf numFmtId="4" fontId="92" fillId="57" borderId="0" applyNumberFormat="0" applyProtection="0">
      <alignment horizontal="left" indent="1"/>
    </xf>
    <xf numFmtId="4" fontId="93" fillId="46" borderId="0" applyNumberFormat="0" applyProtection="0">
      <alignment horizontal="left" vertical="center" indent="1"/>
    </xf>
    <xf numFmtId="4" fontId="93" fillId="46" borderId="0" applyNumberFormat="0" applyProtection="0">
      <alignment horizontal="left" vertical="center" indent="1"/>
    </xf>
    <xf numFmtId="4" fontId="93" fillId="46" borderId="0" applyNumberFormat="0" applyProtection="0">
      <alignment horizontal="left" vertical="center" indent="1"/>
    </xf>
    <xf numFmtId="4" fontId="93" fillId="46" borderId="0" applyNumberFormat="0" applyProtection="0">
      <alignment horizontal="left" vertical="center" indent="1"/>
    </xf>
    <xf numFmtId="4" fontId="93" fillId="46" borderId="0" applyNumberFormat="0" applyProtection="0">
      <alignment horizontal="left" vertical="center" indent="1"/>
    </xf>
    <xf numFmtId="4" fontId="92" fillId="55" borderId="51" applyNumberFormat="0" applyProtection="0">
      <alignment horizontal="right" vertical="center"/>
    </xf>
    <xf numFmtId="4" fontId="173" fillId="0" borderId="0" applyNumberFormat="0" applyProtection="0">
      <alignment horizontal="left" vertical="center" indent="1"/>
    </xf>
    <xf numFmtId="4" fontId="34" fillId="89" borderId="0" applyNumberFormat="0" applyProtection="0">
      <alignment horizontal="left" indent="1"/>
    </xf>
    <xf numFmtId="4" fontId="34" fillId="89" borderId="0" applyNumberFormat="0" applyProtection="0">
      <alignment horizontal="left" indent="1"/>
    </xf>
    <xf numFmtId="4" fontId="34" fillId="89" borderId="0" applyNumberFormat="0" applyProtection="0">
      <alignment horizontal="left" indent="1"/>
    </xf>
    <xf numFmtId="4" fontId="34" fillId="89" borderId="0" applyNumberFormat="0" applyProtection="0">
      <alignment horizontal="left" indent="1"/>
    </xf>
    <xf numFmtId="4" fontId="34" fillId="89" borderId="0" applyNumberFormat="0" applyProtection="0">
      <alignment horizontal="left" indent="1"/>
    </xf>
    <xf numFmtId="4" fontId="34" fillId="89" borderId="0" applyNumberFormat="0" applyProtection="0">
      <alignment horizontal="left" indent="1"/>
    </xf>
    <xf numFmtId="4" fontId="34" fillId="89" borderId="0" applyNumberFormat="0" applyProtection="0">
      <alignment horizontal="left" indent="1"/>
    </xf>
    <xf numFmtId="4" fontId="120" fillId="0" borderId="0" applyNumberFormat="0" applyProtection="0">
      <alignment horizontal="left" vertical="center" indent="1"/>
    </xf>
    <xf numFmtId="4" fontId="120" fillId="90" borderId="0" applyNumberFormat="0" applyProtection="0"/>
    <xf numFmtId="4" fontId="120" fillId="90" borderId="0" applyNumberFormat="0" applyProtection="0"/>
    <xf numFmtId="4" fontId="120" fillId="90" borderId="0" applyNumberFormat="0" applyProtection="0"/>
    <xf numFmtId="4" fontId="120" fillId="90" borderId="0" applyNumberFormat="0" applyProtection="0"/>
    <xf numFmtId="4" fontId="120" fillId="90" borderId="0" applyNumberFormat="0" applyProtection="0"/>
    <xf numFmtId="4" fontId="120" fillId="90" borderId="0" applyNumberFormat="0" applyProtection="0"/>
    <xf numFmtId="4" fontId="120" fillId="90" borderId="0" applyNumberFormat="0" applyProtection="0"/>
    <xf numFmtId="0" fontId="20" fillId="46" borderId="51" applyNumberFormat="0" applyProtection="0">
      <alignment horizontal="left" vertical="center" indent="1"/>
    </xf>
    <xf numFmtId="0" fontId="20" fillId="46" borderId="51" applyNumberFormat="0" applyProtection="0">
      <alignment horizontal="left" vertical="center" indent="1"/>
    </xf>
    <xf numFmtId="0" fontId="20" fillId="46" borderId="51" applyNumberFormat="0" applyProtection="0">
      <alignment horizontal="left" vertical="center" indent="1"/>
    </xf>
    <xf numFmtId="0" fontId="20" fillId="46" borderId="51" applyNumberFormat="0" applyProtection="0">
      <alignment horizontal="left" vertical="center" indent="1"/>
    </xf>
    <xf numFmtId="0" fontId="20" fillId="46" borderId="51" applyNumberFormat="0" applyProtection="0">
      <alignment horizontal="left" vertical="center" indent="1"/>
    </xf>
    <xf numFmtId="0" fontId="20" fillId="46" borderId="51" applyNumberFormat="0" applyProtection="0">
      <alignment horizontal="left" vertical="top" indent="1"/>
    </xf>
    <xf numFmtId="0" fontId="20" fillId="46" borderId="51" applyNumberFormat="0" applyProtection="0">
      <alignment horizontal="left" vertical="top" indent="1"/>
    </xf>
    <xf numFmtId="0" fontId="20" fillId="46" borderId="51" applyNumberFormat="0" applyProtection="0">
      <alignment horizontal="left" vertical="top" indent="1"/>
    </xf>
    <xf numFmtId="0" fontId="20" fillId="46" borderId="51" applyNumberFormat="0" applyProtection="0">
      <alignment horizontal="left" vertical="top" indent="1"/>
    </xf>
    <xf numFmtId="0" fontId="20" fillId="46" borderId="51" applyNumberFormat="0" applyProtection="0">
      <alignment horizontal="left" vertical="top" indent="1"/>
    </xf>
    <xf numFmtId="0" fontId="20" fillId="59" borderId="51" applyNumberFormat="0" applyProtection="0">
      <alignment horizontal="left" vertical="center" indent="1"/>
    </xf>
    <xf numFmtId="0" fontId="20" fillId="59" borderId="51" applyNumberFormat="0" applyProtection="0">
      <alignment horizontal="left" vertical="center" indent="1"/>
    </xf>
    <xf numFmtId="0" fontId="20" fillId="59" borderId="51" applyNumberFormat="0" applyProtection="0">
      <alignment horizontal="left" vertical="center" indent="1"/>
    </xf>
    <xf numFmtId="0" fontId="20" fillId="59" borderId="51" applyNumberFormat="0" applyProtection="0">
      <alignment horizontal="left" vertical="center" indent="1"/>
    </xf>
    <xf numFmtId="0" fontId="20" fillId="59" borderId="51" applyNumberFormat="0" applyProtection="0">
      <alignment horizontal="left" vertical="center" indent="1"/>
    </xf>
    <xf numFmtId="0" fontId="20" fillId="59" borderId="51" applyNumberFormat="0" applyProtection="0">
      <alignment horizontal="left" vertical="top" indent="1"/>
    </xf>
    <xf numFmtId="0" fontId="20" fillId="59" borderId="51" applyNumberFormat="0" applyProtection="0">
      <alignment horizontal="left" vertical="top" indent="1"/>
    </xf>
    <xf numFmtId="0" fontId="20" fillId="59" borderId="51" applyNumberFormat="0" applyProtection="0">
      <alignment horizontal="left" vertical="top" indent="1"/>
    </xf>
    <xf numFmtId="0" fontId="20" fillId="59" borderId="51" applyNumberFormat="0" applyProtection="0">
      <alignment horizontal="left" vertical="top" indent="1"/>
    </xf>
    <xf numFmtId="0" fontId="20" fillId="59" borderId="51" applyNumberFormat="0" applyProtection="0">
      <alignment horizontal="left" vertical="top" indent="1"/>
    </xf>
    <xf numFmtId="0" fontId="20" fillId="28" borderId="51" applyNumberFormat="0" applyProtection="0">
      <alignment horizontal="left" vertical="center" indent="1"/>
    </xf>
    <xf numFmtId="0" fontId="20" fillId="28" borderId="51" applyNumberFormat="0" applyProtection="0">
      <alignment horizontal="left" vertical="center" indent="1"/>
    </xf>
    <xf numFmtId="0" fontId="20" fillId="28" borderId="51" applyNumberFormat="0" applyProtection="0">
      <alignment horizontal="left" vertical="center" indent="1"/>
    </xf>
    <xf numFmtId="0" fontId="20" fillId="28" borderId="51" applyNumberFormat="0" applyProtection="0">
      <alignment horizontal="left" vertical="center" indent="1"/>
    </xf>
    <xf numFmtId="0" fontId="20" fillId="28" borderId="51" applyNumberFormat="0" applyProtection="0">
      <alignment horizontal="left" vertical="center" indent="1"/>
    </xf>
    <xf numFmtId="0" fontId="20" fillId="28" borderId="51" applyNumberFormat="0" applyProtection="0">
      <alignment horizontal="left" vertical="top" indent="1"/>
    </xf>
    <xf numFmtId="0" fontId="20" fillId="28" borderId="51" applyNumberFormat="0" applyProtection="0">
      <alignment horizontal="left" vertical="top" indent="1"/>
    </xf>
    <xf numFmtId="0" fontId="20" fillId="28" borderId="51" applyNumberFormat="0" applyProtection="0">
      <alignment horizontal="left" vertical="top" indent="1"/>
    </xf>
    <xf numFmtId="0" fontId="20" fillId="28" borderId="51" applyNumberFormat="0" applyProtection="0">
      <alignment horizontal="left" vertical="top" indent="1"/>
    </xf>
    <xf numFmtId="0" fontId="20" fillId="28" borderId="51" applyNumberFormat="0" applyProtection="0">
      <alignment horizontal="left" vertical="top" indent="1"/>
    </xf>
    <xf numFmtId="0" fontId="20" fillId="58" borderId="51" applyNumberFormat="0" applyProtection="0">
      <alignment horizontal="left" vertical="center" indent="1"/>
    </xf>
    <xf numFmtId="0" fontId="20" fillId="58" borderId="51" applyNumberFormat="0" applyProtection="0">
      <alignment horizontal="left" vertical="center" indent="1"/>
    </xf>
    <xf numFmtId="0" fontId="20" fillId="58" borderId="51" applyNumberFormat="0" applyProtection="0">
      <alignment horizontal="left" vertical="center" indent="1"/>
    </xf>
    <xf numFmtId="0" fontId="20" fillId="58" borderId="51" applyNumberFormat="0" applyProtection="0">
      <alignment horizontal="left" vertical="center" indent="1"/>
    </xf>
    <xf numFmtId="0" fontId="20" fillId="58" borderId="51" applyNumberFormat="0" applyProtection="0">
      <alignment horizontal="left" vertical="center" indent="1"/>
    </xf>
    <xf numFmtId="0" fontId="20" fillId="58" borderId="51" applyNumberFormat="0" applyProtection="0">
      <alignment horizontal="left" vertical="top" indent="1"/>
    </xf>
    <xf numFmtId="0" fontId="20" fillId="58" borderId="51" applyNumberFormat="0" applyProtection="0">
      <alignment horizontal="left" vertical="top" indent="1"/>
    </xf>
    <xf numFmtId="0" fontId="20" fillId="58" borderId="51" applyNumberFormat="0" applyProtection="0">
      <alignment horizontal="left" vertical="top" indent="1"/>
    </xf>
    <xf numFmtId="0" fontId="20" fillId="58" borderId="51" applyNumberFormat="0" applyProtection="0">
      <alignment horizontal="left" vertical="top" indent="1"/>
    </xf>
    <xf numFmtId="0" fontId="20" fillId="58" borderId="51" applyNumberFormat="0" applyProtection="0">
      <alignment horizontal="left" vertical="top" indent="1"/>
    </xf>
    <xf numFmtId="4" fontId="92" fillId="39" borderId="51" applyNumberFormat="0" applyProtection="0">
      <alignment vertical="center"/>
    </xf>
    <xf numFmtId="4" fontId="174" fillId="39" borderId="51" applyNumberFormat="0" applyProtection="0">
      <alignment vertical="center"/>
    </xf>
    <xf numFmtId="4" fontId="92" fillId="39" borderId="51" applyNumberFormat="0" applyProtection="0">
      <alignment horizontal="left" vertical="center" indent="1"/>
    </xf>
    <xf numFmtId="0" fontId="92" fillId="39" borderId="51" applyNumberFormat="0" applyProtection="0">
      <alignment horizontal="left" vertical="top" indent="1"/>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91" borderId="77" applyNumberFormat="0" applyProtection="0">
      <alignment horizontal="right" vertical="center"/>
    </xf>
    <xf numFmtId="4" fontId="92" fillId="0" borderId="51" applyNumberFormat="0" applyProtection="0">
      <alignment horizontal="right" vertical="center"/>
    </xf>
    <xf numFmtId="4" fontId="174" fillId="57" borderId="51" applyNumberFormat="0" applyProtection="0">
      <alignment horizontal="right" vertical="center"/>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4" fontId="92" fillId="55" borderId="51"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4" fontId="92" fillId="0" borderId="51"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20" fillId="86" borderId="77" applyNumberFormat="0" applyProtection="0">
      <alignment horizontal="left" vertical="center" indent="1"/>
    </xf>
    <xf numFmtId="0" fontId="92" fillId="59" borderId="51" applyNumberFormat="0" applyProtection="0">
      <alignment horizontal="left" vertical="top"/>
    </xf>
    <xf numFmtId="4" fontId="36" fillId="0" borderId="0" applyNumberFormat="0" applyProtection="0">
      <alignment horizontal="left" vertical="center"/>
    </xf>
    <xf numFmtId="4" fontId="19" fillId="92" borderId="0" applyNumberFormat="0" applyProtection="0">
      <alignment horizontal="left"/>
    </xf>
    <xf numFmtId="4" fontId="19" fillId="92" borderId="0" applyNumberFormat="0" applyProtection="0">
      <alignment horizontal="left"/>
    </xf>
    <xf numFmtId="4" fontId="19" fillId="92" borderId="0" applyNumberFormat="0" applyProtection="0">
      <alignment horizontal="left"/>
    </xf>
    <xf numFmtId="4" fontId="19" fillId="92" borderId="0" applyNumberFormat="0" applyProtection="0">
      <alignment horizontal="left"/>
    </xf>
    <xf numFmtId="4" fontId="19" fillId="92" borderId="0" applyNumberFormat="0" applyProtection="0">
      <alignment horizontal="left"/>
    </xf>
    <xf numFmtId="4" fontId="19" fillId="92" borderId="0" applyNumberFormat="0" applyProtection="0">
      <alignment horizontal="left"/>
    </xf>
    <xf numFmtId="4" fontId="19" fillId="92" borderId="0" applyNumberFormat="0" applyProtection="0">
      <alignment horizontal="left"/>
    </xf>
    <xf numFmtId="4" fontId="58" fillId="57" borderId="51" applyNumberFormat="0" applyProtection="0">
      <alignment horizontal="right" vertical="center"/>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53" fontId="20" fillId="0" borderId="0">
      <alignment horizontal="left" wrapText="1"/>
    </xf>
    <xf numFmtId="266" fontId="20" fillId="0" borderId="0" applyFill="0" applyBorder="0" applyAlignment="0" applyProtection="0">
      <alignment wrapText="1"/>
    </xf>
    <xf numFmtId="0" fontId="45" fillId="0" borderId="0" applyNumberFormat="0" applyFill="0" applyBorder="0">
      <alignment horizontal="center" wrapText="1"/>
    </xf>
    <xf numFmtId="0" fontId="45" fillId="0" borderId="0" applyNumberFormat="0" applyFill="0" applyBorder="0">
      <alignment horizontal="center" wrapText="1"/>
    </xf>
    <xf numFmtId="0" fontId="57" fillId="0" borderId="0" applyFill="0" applyBorder="0" applyProtection="0">
      <alignment horizontal="left" vertical="top"/>
    </xf>
    <xf numFmtId="40" fontId="175" fillId="0" borderId="0"/>
    <xf numFmtId="0" fontId="176" fillId="0" borderId="0" applyNumberFormat="0" applyFill="0" applyBorder="0" applyAlignment="0" applyProtection="0"/>
    <xf numFmtId="0" fontId="45" fillId="0" borderId="7">
      <alignment horizontal="center" vertical="center" wrapText="1"/>
    </xf>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0" fontId="87" fillId="0" borderId="78" applyNumberFormat="0" applyFill="0" applyAlignment="0" applyProtection="0"/>
    <xf numFmtId="37" fontId="18" fillId="0" borderId="0"/>
    <xf numFmtId="3" fontId="143" fillId="38" borderId="47" applyProtection="0"/>
    <xf numFmtId="0" fontId="177" fillId="0" borderId="0" applyNumberFormat="0" applyFill="0" applyBorder="0" applyAlignment="0" applyProtection="0"/>
    <xf numFmtId="0" fontId="149" fillId="0" borderId="0"/>
    <xf numFmtId="0" fontId="149" fillId="0" borderId="0"/>
    <xf numFmtId="0" fontId="13" fillId="0" borderId="0"/>
    <xf numFmtId="0" fontId="12" fillId="0" borderId="0"/>
    <xf numFmtId="0" fontId="181" fillId="0" borderId="0" applyNumberFormat="0" applyFill="0" applyBorder="0" applyAlignment="0" applyProtection="0"/>
    <xf numFmtId="0" fontId="182" fillId="0" borderId="81" applyNumberFormat="0" applyFill="0" applyAlignment="0" applyProtection="0"/>
    <xf numFmtId="0" fontId="182" fillId="0" borderId="0" applyNumberFormat="0" applyFill="0" applyBorder="0" applyAlignment="0" applyProtection="0"/>
    <xf numFmtId="0" fontId="183" fillId="93" borderId="0" applyNumberFormat="0" applyBorder="0" applyAlignment="0" applyProtection="0"/>
    <xf numFmtId="0" fontId="184" fillId="94" borderId="0" applyNumberFormat="0" applyBorder="0" applyAlignment="0" applyProtection="0"/>
    <xf numFmtId="0" fontId="185" fillId="96" borderId="82" applyNumberFormat="0" applyAlignment="0" applyProtection="0"/>
    <xf numFmtId="0" fontId="186" fillId="97" borderId="83" applyNumberFormat="0" applyAlignment="0" applyProtection="0"/>
    <xf numFmtId="0" fontId="187" fillId="97" borderId="82" applyNumberFormat="0" applyAlignment="0" applyProtection="0"/>
    <xf numFmtId="0" fontId="188" fillId="0" borderId="84" applyNumberFormat="0" applyFill="0" applyAlignment="0" applyProtection="0"/>
    <xf numFmtId="0" fontId="189" fillId="98" borderId="85" applyNumberFormat="0" applyAlignment="0" applyProtection="0"/>
    <xf numFmtId="0" fontId="190" fillId="0" borderId="0" applyNumberFormat="0" applyFill="0" applyBorder="0" applyAlignment="0" applyProtection="0"/>
    <xf numFmtId="0" fontId="191" fillId="0" borderId="0" applyNumberFormat="0" applyFill="0" applyBorder="0" applyAlignment="0" applyProtection="0"/>
    <xf numFmtId="0" fontId="147" fillId="100" borderId="0" applyNumberFormat="0" applyBorder="0" applyAlignment="0" applyProtection="0"/>
    <xf numFmtId="0" fontId="11" fillId="101" borderId="0" applyNumberFormat="0" applyBorder="0" applyAlignment="0" applyProtection="0"/>
    <xf numFmtId="0" fontId="11" fillId="102" borderId="0" applyNumberFormat="0" applyBorder="0" applyAlignment="0" applyProtection="0"/>
    <xf numFmtId="0" fontId="147" fillId="104" borderId="0" applyNumberFormat="0" applyBorder="0" applyAlignment="0" applyProtection="0"/>
    <xf numFmtId="0" fontId="11" fillId="105" borderId="0" applyNumberFormat="0" applyBorder="0" applyAlignment="0" applyProtection="0"/>
    <xf numFmtId="0" fontId="11" fillId="106" borderId="0" applyNumberFormat="0" applyBorder="0" applyAlignment="0" applyProtection="0"/>
    <xf numFmtId="0" fontId="147" fillId="108" borderId="0" applyNumberFormat="0" applyBorder="0" applyAlignment="0" applyProtection="0"/>
    <xf numFmtId="0" fontId="11" fillId="109" borderId="0" applyNumberFormat="0" applyBorder="0" applyAlignment="0" applyProtection="0"/>
    <xf numFmtId="0" fontId="11" fillId="110" borderId="0" applyNumberFormat="0" applyBorder="0" applyAlignment="0" applyProtection="0"/>
    <xf numFmtId="0" fontId="147" fillId="67" borderId="0" applyNumberFormat="0" applyBorder="0" applyAlignment="0" applyProtection="0"/>
    <xf numFmtId="0" fontId="11" fillId="112" borderId="0" applyNumberFormat="0" applyBorder="0" applyAlignment="0" applyProtection="0"/>
    <xf numFmtId="0" fontId="11" fillId="113" borderId="0" applyNumberFormat="0" applyBorder="0" applyAlignment="0" applyProtection="0"/>
    <xf numFmtId="0" fontId="147" fillId="115" borderId="0" applyNumberFormat="0" applyBorder="0" applyAlignment="0" applyProtection="0"/>
    <xf numFmtId="0" fontId="11" fillId="116" borderId="0" applyNumberFormat="0" applyBorder="0" applyAlignment="0" applyProtection="0"/>
    <xf numFmtId="0" fontId="11" fillId="117" borderId="0" applyNumberFormat="0" applyBorder="0" applyAlignment="0" applyProtection="0"/>
    <xf numFmtId="0" fontId="147" fillId="119" borderId="0" applyNumberFormat="0" applyBorder="0" applyAlignment="0" applyProtection="0"/>
    <xf numFmtId="0" fontId="11" fillId="120" borderId="0" applyNumberFormat="0" applyBorder="0" applyAlignment="0" applyProtection="0"/>
    <xf numFmtId="0" fontId="11" fillId="121" borderId="0" applyNumberFormat="0" applyBorder="0" applyAlignment="0" applyProtection="0"/>
    <xf numFmtId="0" fontId="149" fillId="0" borderId="0"/>
    <xf numFmtId="0" fontId="192" fillId="123" borderId="87" applyNumberFormat="0" applyAlignment="0" applyProtection="0">
      <alignment horizontal="left" vertical="center" indent="1"/>
    </xf>
    <xf numFmtId="267" fontId="193" fillId="0" borderId="88" applyNumberFormat="0" applyAlignment="0" applyProtection="0">
      <alignment horizontal="right" vertical="center" indent="1"/>
    </xf>
    <xf numFmtId="267" fontId="192" fillId="124" borderId="89" applyNumberFormat="0" applyAlignment="0" applyProtection="0">
      <alignment horizontal="right" vertical="center" indent="1"/>
    </xf>
    <xf numFmtId="267" fontId="193" fillId="125" borderId="87" applyNumberFormat="0" applyAlignment="0" applyProtection="0">
      <alignment horizontal="left" vertical="center" indent="1"/>
    </xf>
    <xf numFmtId="0" fontId="193" fillId="126" borderId="87" applyNumberFormat="0" applyAlignment="0" applyProtection="0">
      <alignment horizontal="left" vertical="center" indent="1"/>
    </xf>
    <xf numFmtId="267" fontId="193" fillId="127" borderId="88" applyNumberFormat="0" applyBorder="0" applyAlignment="0" applyProtection="0">
      <alignment horizontal="right" vertical="center" indent="1"/>
    </xf>
    <xf numFmtId="0" fontId="193" fillId="125" borderId="87" applyNumberFormat="0" applyAlignment="0" applyProtection="0">
      <alignment horizontal="left" vertical="center" indent="1"/>
    </xf>
    <xf numFmtId="267" fontId="192" fillId="124" borderId="89" applyNumberFormat="0" applyAlignment="0" applyProtection="0">
      <alignment horizontal="right" vertical="center" indent="1"/>
    </xf>
    <xf numFmtId="267" fontId="192" fillId="127" borderId="89" applyNumberFormat="0" applyAlignment="0" applyProtection="0">
      <alignment horizontal="right" vertical="center" indent="1"/>
    </xf>
    <xf numFmtId="267" fontId="194" fillId="128" borderId="90" applyNumberFormat="0" applyBorder="0" applyAlignment="0" applyProtection="0">
      <alignment horizontal="right" vertical="center" indent="1"/>
    </xf>
    <xf numFmtId="267" fontId="194" fillId="129" borderId="90" applyNumberFormat="0" applyBorder="0" applyAlignment="0" applyProtection="0">
      <alignment horizontal="right" vertical="center" indent="1"/>
    </xf>
    <xf numFmtId="267" fontId="194" fillId="130" borderId="90" applyNumberFormat="0" applyBorder="0" applyAlignment="0" applyProtection="0">
      <alignment horizontal="right" vertical="center" indent="1"/>
    </xf>
    <xf numFmtId="267" fontId="195" fillId="131" borderId="90" applyNumberFormat="0" applyBorder="0" applyAlignment="0" applyProtection="0">
      <alignment horizontal="right" vertical="center" indent="1"/>
    </xf>
    <xf numFmtId="267" fontId="195" fillId="132" borderId="90" applyNumberFormat="0" applyBorder="0" applyAlignment="0" applyProtection="0">
      <alignment horizontal="right" vertical="center" indent="1"/>
    </xf>
    <xf numFmtId="267" fontId="195" fillId="133" borderId="90" applyNumberFormat="0" applyBorder="0" applyAlignment="0" applyProtection="0">
      <alignment horizontal="right" vertical="center" indent="1"/>
    </xf>
    <xf numFmtId="267" fontId="196" fillId="134" borderId="90" applyNumberFormat="0" applyBorder="0" applyAlignment="0" applyProtection="0">
      <alignment horizontal="right" vertical="center" indent="1"/>
    </xf>
    <xf numFmtId="267" fontId="196" fillId="135" borderId="90" applyNumberFormat="0" applyBorder="0" applyAlignment="0" applyProtection="0">
      <alignment horizontal="right" vertical="center" indent="1"/>
    </xf>
    <xf numFmtId="267" fontId="196" fillId="136" borderId="90" applyNumberFormat="0" applyBorder="0" applyAlignment="0" applyProtection="0">
      <alignment horizontal="right" vertical="center" indent="1"/>
    </xf>
    <xf numFmtId="0" fontId="197" fillId="0" borderId="91" applyNumberFormat="0" applyFont="0" applyFill="0" applyAlignment="0" applyProtection="0"/>
    <xf numFmtId="267" fontId="193" fillId="123" borderId="91" applyNumberFormat="0" applyAlignment="0" applyProtection="0">
      <alignment horizontal="left" vertical="center" indent="1"/>
    </xf>
    <xf numFmtId="0" fontId="192" fillId="137" borderId="87" applyNumberFormat="0" applyAlignment="0" applyProtection="0">
      <alignment horizontal="left" vertical="center" indent="1"/>
    </xf>
    <xf numFmtId="0" fontId="193" fillId="123" borderId="89" applyNumberFormat="0" applyAlignment="0" applyProtection="0">
      <alignment horizontal="left" vertical="center" indent="1"/>
    </xf>
    <xf numFmtId="0" fontId="193" fillId="138" borderId="89" applyNumberFormat="0" applyAlignment="0" applyProtection="0">
      <alignment horizontal="left" vertical="center" indent="1"/>
    </xf>
    <xf numFmtId="0" fontId="193" fillId="139" borderId="87" applyNumberFormat="0" applyAlignment="0" applyProtection="0">
      <alignment horizontal="left" vertical="center" indent="1"/>
    </xf>
    <xf numFmtId="0" fontId="193" fillId="140" borderId="87" applyNumberFormat="0" applyAlignment="0" applyProtection="0">
      <alignment horizontal="left" vertical="center" indent="1"/>
    </xf>
    <xf numFmtId="0" fontId="193" fillId="141" borderId="87" applyNumberFormat="0" applyAlignment="0" applyProtection="0">
      <alignment horizontal="left" vertical="center" indent="1"/>
    </xf>
    <xf numFmtId="0" fontId="193" fillId="142" borderId="87" applyNumberFormat="0" applyAlignment="0" applyProtection="0">
      <alignment horizontal="left" vertical="center" indent="1"/>
    </xf>
    <xf numFmtId="0" fontId="193" fillId="126" borderId="87" applyNumberFormat="0" applyAlignment="0" applyProtection="0">
      <alignment horizontal="left" vertical="center" indent="1"/>
    </xf>
    <xf numFmtId="0" fontId="198" fillId="0" borderId="92" applyNumberFormat="0" applyFill="0" applyBorder="0" applyAlignment="0" applyProtection="0"/>
    <xf numFmtId="267" fontId="199" fillId="124" borderId="89" applyNumberFormat="0" applyAlignment="0" applyProtection="0">
      <alignment horizontal="right" vertical="center" indent="1"/>
    </xf>
    <xf numFmtId="4" fontId="18" fillId="78" borderId="53" applyNumberFormat="0" applyProtection="0">
      <alignment horizontal="left" vertical="center" indent="1"/>
    </xf>
    <xf numFmtId="267" fontId="198" fillId="125" borderId="87" applyNumberFormat="0" applyAlignment="0" applyProtection="0">
      <alignment horizontal="left" vertical="center" indent="1"/>
    </xf>
    <xf numFmtId="0" fontId="198" fillId="126" borderId="87" applyNumberFormat="0" applyAlignment="0" applyProtection="0">
      <alignment horizontal="left" vertical="center" indent="1"/>
    </xf>
    <xf numFmtId="267" fontId="198" fillId="127" borderId="88" applyNumberFormat="0" applyBorder="0" applyAlignment="0" applyProtection="0">
      <alignment horizontal="right" vertical="center" indent="1"/>
    </xf>
    <xf numFmtId="0" fontId="198" fillId="125" borderId="87" applyNumberFormat="0" applyAlignment="0" applyProtection="0">
      <alignment horizontal="left" vertical="center" indent="1"/>
    </xf>
    <xf numFmtId="267" fontId="199" fillId="124" borderId="89" applyNumberFormat="0" applyAlignment="0" applyProtection="0">
      <alignment horizontal="right" vertical="center" indent="1"/>
    </xf>
    <xf numFmtId="267" fontId="199" fillId="127" borderId="89" applyNumberFormat="0" applyAlignment="0" applyProtection="0">
      <alignment horizontal="right" vertical="center" indent="1"/>
    </xf>
    <xf numFmtId="267" fontId="193" fillId="123" borderId="91" applyNumberFormat="0" applyAlignment="0" applyProtection="0">
      <alignment horizontal="left" vertical="center" indent="1"/>
    </xf>
    <xf numFmtId="267" fontId="200" fillId="143" borderId="0" applyNumberFormat="0" applyAlignment="0" applyProtection="0">
      <alignment horizontal="left" vertical="center" indent="1"/>
    </xf>
    <xf numFmtId="0" fontId="197" fillId="0" borderId="93" applyNumberFormat="0" applyFont="0" applyFill="0" applyAlignment="0" applyProtection="0"/>
    <xf numFmtId="267" fontId="193" fillId="0" borderId="88" applyNumberFormat="0" applyFill="0" applyBorder="0" applyAlignment="0" applyProtection="0">
      <alignment horizontal="right" vertical="center" indent="1"/>
    </xf>
    <xf numFmtId="43" fontId="149" fillId="0" borderId="0" applyFont="0" applyFill="0" applyBorder="0" applyAlignment="0" applyProtection="0"/>
    <xf numFmtId="0" fontId="11" fillId="0" borderId="0"/>
    <xf numFmtId="43" fontId="20" fillId="0" borderId="0" applyFont="0" applyFill="0" applyBorder="0" applyAlignment="0" applyProtection="0"/>
    <xf numFmtId="43" fontId="11" fillId="0" borderId="0" applyFont="0" applyFill="0" applyBorder="0" applyAlignment="0" applyProtection="0"/>
    <xf numFmtId="9" fontId="149"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202" fillId="0" borderId="94" applyNumberFormat="0" applyFill="0" applyAlignment="0" applyProtection="0"/>
    <xf numFmtId="0" fontId="203" fillId="0" borderId="95" applyNumberFormat="0" applyFill="0" applyAlignment="0" applyProtection="0"/>
    <xf numFmtId="0" fontId="204" fillId="95" borderId="0" applyNumberFormat="0" applyBorder="0" applyAlignment="0" applyProtection="0"/>
    <xf numFmtId="0" fontId="201" fillId="0" borderId="96" applyNumberFormat="0" applyFill="0" applyAlignment="0" applyProtection="0"/>
    <xf numFmtId="0" fontId="147" fillId="103" borderId="0" applyNumberFormat="0" applyBorder="0" applyAlignment="0" applyProtection="0"/>
    <xf numFmtId="0" fontId="147" fillId="107" borderId="0" applyNumberFormat="0" applyBorder="0" applyAlignment="0" applyProtection="0"/>
    <xf numFmtId="0" fontId="147" fillId="111" borderId="0" applyNumberFormat="0" applyBorder="0" applyAlignment="0" applyProtection="0"/>
    <xf numFmtId="0" fontId="147" fillId="114" borderId="0" applyNumberFormat="0" applyBorder="0" applyAlignment="0" applyProtection="0"/>
    <xf numFmtId="0" fontId="147" fillId="118" borderId="0" applyNumberFormat="0" applyBorder="0" applyAlignment="0" applyProtection="0"/>
    <xf numFmtId="0" fontId="147" fillId="122" borderId="0" applyNumberFormat="0" applyBorder="0" applyAlignment="0" applyProtection="0"/>
    <xf numFmtId="0" fontId="11" fillId="0" borderId="0"/>
    <xf numFmtId="0" fontId="11" fillId="99" borderId="86" applyNumberFormat="0" applyFont="0" applyAlignment="0" applyProtection="0"/>
    <xf numFmtId="0" fontId="11" fillId="0" borderId="0"/>
    <xf numFmtId="44" fontId="149" fillId="0" borderId="0" applyFont="0" applyFill="0" applyBorder="0" applyAlignment="0" applyProtection="0"/>
    <xf numFmtId="0" fontId="149" fillId="0" borderId="0"/>
    <xf numFmtId="0" fontId="11" fillId="0" borderId="0"/>
    <xf numFmtId="42" fontId="11" fillId="0" borderId="0" applyFont="0" applyFill="0" applyBorder="0" applyAlignment="0" applyProtection="0"/>
    <xf numFmtId="44" fontId="76" fillId="0" borderId="0" applyFont="0" applyFill="0" applyBorder="0" applyAlignment="0" applyProtection="0"/>
    <xf numFmtId="9" fontId="76"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2"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42" fontId="11" fillId="0" borderId="0" applyFont="0" applyFill="0" applyBorder="0" applyAlignment="0" applyProtection="0"/>
    <xf numFmtId="0" fontId="11" fillId="0" borderId="0"/>
    <xf numFmtId="42" fontId="11" fillId="0" borderId="0" applyFont="0" applyFill="0" applyBorder="0" applyAlignment="0" applyProtection="0"/>
    <xf numFmtId="0" fontId="20" fillId="0" borderId="0"/>
    <xf numFmtId="0" fontId="149" fillId="0" borderId="0"/>
    <xf numFmtId="267" fontId="193" fillId="0" borderId="88" applyNumberFormat="0" applyFill="0" applyBorder="0" applyAlignment="0" applyProtection="0">
      <alignment horizontal="right" vertical="center" indent="1"/>
    </xf>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101" borderId="0" applyNumberFormat="0" applyBorder="0" applyAlignment="0" applyProtection="0"/>
    <xf numFmtId="0" fontId="11" fillId="102" borderId="0" applyNumberFormat="0" applyBorder="0" applyAlignment="0" applyProtection="0"/>
    <xf numFmtId="0" fontId="11" fillId="105" borderId="0" applyNumberFormat="0" applyBorder="0" applyAlignment="0" applyProtection="0"/>
    <xf numFmtId="0" fontId="11" fillId="106" borderId="0" applyNumberFormat="0" applyBorder="0" applyAlignment="0" applyProtection="0"/>
    <xf numFmtId="0" fontId="11" fillId="109" borderId="0" applyNumberFormat="0" applyBorder="0" applyAlignment="0" applyProtection="0"/>
    <xf numFmtId="0" fontId="11" fillId="110" borderId="0" applyNumberFormat="0" applyBorder="0" applyAlignment="0" applyProtection="0"/>
    <xf numFmtId="0" fontId="11" fillId="112" borderId="0" applyNumberFormat="0" applyBorder="0" applyAlignment="0" applyProtection="0"/>
    <xf numFmtId="0" fontId="11" fillId="113" borderId="0" applyNumberFormat="0" applyBorder="0" applyAlignment="0" applyProtection="0"/>
    <xf numFmtId="0" fontId="11" fillId="116" borderId="0" applyNumberFormat="0" applyBorder="0" applyAlignment="0" applyProtection="0"/>
    <xf numFmtId="0" fontId="11" fillId="117" borderId="0" applyNumberFormat="0" applyBorder="0" applyAlignment="0" applyProtection="0"/>
    <xf numFmtId="0" fontId="11" fillId="120" borderId="0" applyNumberFormat="0" applyBorder="0" applyAlignment="0" applyProtection="0"/>
    <xf numFmtId="0" fontId="11" fillId="121" borderId="0" applyNumberFormat="0" applyBorder="0" applyAlignment="0" applyProtection="0"/>
    <xf numFmtId="0" fontId="11" fillId="0" borderId="0"/>
    <xf numFmtId="0" fontId="11" fillId="99" borderId="86" applyNumberFormat="0" applyFont="0" applyAlignment="0" applyProtection="0"/>
    <xf numFmtId="0" fontId="11" fillId="0" borderId="0"/>
    <xf numFmtId="0" fontId="11" fillId="0" borderId="0"/>
    <xf numFmtId="42"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2"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42" fontId="11" fillId="0" borderId="0" applyFont="0" applyFill="0" applyBorder="0" applyAlignment="0" applyProtection="0"/>
    <xf numFmtId="0" fontId="11" fillId="0" borderId="0"/>
    <xf numFmtId="42"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43" fontId="149" fillId="0" borderId="0" applyFont="0" applyFill="0" applyBorder="0" applyAlignment="0" applyProtection="0"/>
    <xf numFmtId="0" fontId="149" fillId="0" borderId="0"/>
    <xf numFmtId="43" fontId="11" fillId="0" borderId="0" applyFont="0" applyFill="0" applyBorder="0" applyAlignment="0" applyProtection="0"/>
    <xf numFmtId="0" fontId="11" fillId="0" borderId="0"/>
    <xf numFmtId="43" fontId="149" fillId="0" borderId="0" applyFont="0" applyFill="0" applyBorder="0" applyAlignment="0" applyProtection="0"/>
    <xf numFmtId="0" fontId="149" fillId="0" borderId="0"/>
    <xf numFmtId="0" fontId="11" fillId="0" borderId="0"/>
    <xf numFmtId="42" fontId="11" fillId="0" borderId="0" applyFont="0" applyFill="0" applyBorder="0" applyAlignment="0" applyProtection="0"/>
    <xf numFmtId="0" fontId="11" fillId="0" borderId="0"/>
    <xf numFmtId="42" fontId="11" fillId="0" borderId="0" applyFont="0" applyFill="0" applyBorder="0" applyAlignment="0" applyProtection="0"/>
    <xf numFmtId="0" fontId="10" fillId="0" borderId="0"/>
    <xf numFmtId="44" fontId="10" fillId="0" borderId="0" applyFont="0" applyFill="0" applyBorder="0" applyAlignment="0" applyProtection="0"/>
    <xf numFmtId="43" fontId="10" fillId="0" borderId="0" applyFont="0" applyFill="0" applyBorder="0" applyAlignment="0" applyProtection="0"/>
    <xf numFmtId="43" fontId="205"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9"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0" fontId="206" fillId="0" borderId="0" applyNumberFormat="0" applyProtection="0">
      <alignment horizontal="center" wrapText="1"/>
    </xf>
    <xf numFmtId="0" fontId="7" fillId="0" borderId="0"/>
    <xf numFmtId="43"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207" fillId="0" borderId="0" applyNumberFormat="0" applyFill="0" applyBorder="0" applyAlignment="0" applyProtection="0"/>
    <xf numFmtId="43" fontId="7" fillId="0" borderId="0" applyFont="0" applyFill="0" applyBorder="0" applyAlignment="0" applyProtection="0"/>
    <xf numFmtId="44" fontId="149"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0" fontId="6" fillId="0" borderId="0"/>
    <xf numFmtId="0" fontId="205" fillId="0" borderId="0"/>
    <xf numFmtId="41" fontId="205" fillId="0" borderId="0" applyFont="0" applyFill="0" applyBorder="0" applyAlignment="0" applyProtection="0"/>
    <xf numFmtId="43" fontId="20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174" fontId="40" fillId="0" borderId="0" applyProtection="0"/>
    <xf numFmtId="43" fontId="1" fillId="0" borderId="0" applyFont="0" applyFill="0" applyBorder="0" applyAlignment="0" applyProtection="0"/>
  </cellStyleXfs>
  <cellXfs count="1177">
    <xf numFmtId="174" fontId="0" fillId="0" borderId="0" xfId="0" applyAlignment="1"/>
    <xf numFmtId="0" fontId="27" fillId="0" borderId="0" xfId="60" applyNumberFormat="1" applyFont="1" applyAlignment="1" applyProtection="1">
      <protection locked="0"/>
    </xf>
    <xf numFmtId="0" fontId="27" fillId="0" borderId="0" xfId="60" applyNumberFormat="1" applyFont="1" applyAlignment="1" applyProtection="1">
      <alignment horizontal="left"/>
      <protection locked="0"/>
    </xf>
    <xf numFmtId="0" fontId="27" fillId="0" borderId="0" xfId="60" applyNumberFormat="1" applyFont="1" applyAlignment="1" applyProtection="1">
      <alignment horizontal="center"/>
      <protection locked="0"/>
    </xf>
    <xf numFmtId="0" fontId="27" fillId="0" borderId="0" xfId="60" applyNumberFormat="1" applyFont="1" applyAlignment="1" applyProtection="1">
      <alignment horizontal="right"/>
      <protection locked="0"/>
    </xf>
    <xf numFmtId="0" fontId="27" fillId="0" borderId="0" xfId="60" applyNumberFormat="1" applyFont="1" applyProtection="1">
      <protection locked="0"/>
    </xf>
    <xf numFmtId="0" fontId="27" fillId="0" borderId="0" xfId="60" applyNumberFormat="1" applyFont="1"/>
    <xf numFmtId="3" fontId="27" fillId="0" borderId="0" xfId="60" applyNumberFormat="1" applyFont="1" applyAlignment="1"/>
    <xf numFmtId="49" fontId="27" fillId="0" borderId="0" xfId="60" quotePrefix="1" applyNumberFormat="1" applyFont="1" applyAlignment="1">
      <alignment horizontal="center"/>
    </xf>
    <xf numFmtId="49" fontId="27" fillId="0" borderId="0" xfId="60" applyNumberFormat="1" applyFont="1"/>
    <xf numFmtId="0" fontId="27" fillId="0" borderId="4" xfId="60" applyNumberFormat="1" applyFont="1" applyBorder="1" applyAlignment="1" applyProtection="1">
      <alignment horizontal="center"/>
      <protection locked="0"/>
    </xf>
    <xf numFmtId="3" fontId="27" fillId="0" borderId="0" xfId="60" applyNumberFormat="1" applyFont="1"/>
    <xf numFmtId="0" fontId="27" fillId="0" borderId="0" xfId="60" applyNumberFormat="1" applyFont="1" applyAlignment="1"/>
    <xf numFmtId="3" fontId="27" fillId="0" borderId="0" xfId="60" applyNumberFormat="1" applyFont="1" applyFill="1" applyAlignment="1"/>
    <xf numFmtId="0" fontId="27" fillId="0" borderId="4" xfId="60" applyNumberFormat="1" applyFont="1" applyBorder="1" applyAlignment="1" applyProtection="1">
      <alignment horizontal="centerContinuous"/>
      <protection locked="0"/>
    </xf>
    <xf numFmtId="3" fontId="27" fillId="0" borderId="0" xfId="60" applyNumberFormat="1" applyFont="1" applyFill="1" applyBorder="1"/>
    <xf numFmtId="3" fontId="27" fillId="0" borderId="4" xfId="60" applyNumberFormat="1" applyFont="1" applyBorder="1" applyAlignment="1"/>
    <xf numFmtId="3" fontId="27" fillId="0" borderId="0" xfId="60" applyNumberFormat="1" applyFont="1" applyAlignment="1">
      <alignment horizontal="fill"/>
    </xf>
    <xf numFmtId="0" fontId="27" fillId="0" borderId="0" xfId="60" applyFont="1" applyAlignment="1"/>
    <xf numFmtId="42" fontId="27" fillId="0" borderId="8" xfId="60" applyNumberFormat="1" applyFont="1" applyBorder="1" applyAlignment="1" applyProtection="1">
      <alignment horizontal="right"/>
      <protection locked="0"/>
    </xf>
    <xf numFmtId="0" fontId="27" fillId="0" borderId="0" xfId="60" applyNumberFormat="1" applyFont="1" applyFill="1" applyProtection="1">
      <protection locked="0"/>
    </xf>
    <xf numFmtId="0" fontId="27" fillId="0" borderId="0" xfId="60" applyNumberFormat="1" applyFont="1" applyAlignment="1">
      <alignment horizontal="left"/>
    </xf>
    <xf numFmtId="0" fontId="50" fillId="0" borderId="0" xfId="60" quotePrefix="1" applyFont="1" applyAlignment="1">
      <alignment horizontal="left"/>
    </xf>
    <xf numFmtId="169" fontId="27" fillId="0" borderId="0" xfId="60" applyNumberFormat="1" applyFont="1"/>
    <xf numFmtId="0" fontId="27" fillId="0" borderId="0" xfId="60" applyNumberFormat="1" applyFont="1" applyAlignment="1">
      <alignment horizontal="center"/>
    </xf>
    <xf numFmtId="49" fontId="27" fillId="0" borderId="0" xfId="60" applyNumberFormat="1" applyFont="1" applyAlignment="1">
      <alignment horizontal="left"/>
    </xf>
    <xf numFmtId="49" fontId="27" fillId="0" borderId="0" xfId="60" applyNumberFormat="1" applyFont="1" applyAlignment="1">
      <alignment horizontal="center"/>
    </xf>
    <xf numFmtId="3" fontId="22" fillId="0" borderId="0" xfId="60" applyNumberFormat="1" applyFont="1" applyAlignment="1">
      <alignment horizontal="center"/>
    </xf>
    <xf numFmtId="0" fontId="22" fillId="0" borderId="0" xfId="60" applyNumberFormat="1" applyFont="1" applyAlignment="1" applyProtection="1">
      <alignment horizontal="center"/>
      <protection locked="0"/>
    </xf>
    <xf numFmtId="0" fontId="22" fillId="0" borderId="0" xfId="60" applyFont="1" applyAlignment="1">
      <alignment horizontal="center"/>
    </xf>
    <xf numFmtId="3" fontId="22" fillId="0" borderId="0" xfId="60" applyNumberFormat="1" applyFont="1" applyAlignment="1"/>
    <xf numFmtId="0" fontId="22" fillId="0" borderId="0" xfId="60" applyNumberFormat="1" applyFont="1" applyAlignment="1"/>
    <xf numFmtId="164" fontId="27" fillId="0" borderId="0" xfId="60" applyNumberFormat="1" applyFont="1" applyAlignment="1">
      <alignment horizontal="center"/>
    </xf>
    <xf numFmtId="165" fontId="27" fillId="0" borderId="0" xfId="60" applyNumberFormat="1" applyFont="1" applyFill="1" applyAlignment="1">
      <alignment horizontal="right"/>
    </xf>
    <xf numFmtId="0" fontId="50" fillId="0" borderId="0" xfId="60" quotePrefix="1" applyNumberFormat="1" applyFont="1" applyAlignment="1">
      <alignment horizontal="left"/>
    </xf>
    <xf numFmtId="0" fontId="51" fillId="0" borderId="0" xfId="60" applyNumberFormat="1" applyFont="1" applyAlignment="1">
      <alignment horizontal="center"/>
    </xf>
    <xf numFmtId="3" fontId="51" fillId="0" borderId="0" xfId="60" applyNumberFormat="1" applyFont="1" applyAlignment="1"/>
    <xf numFmtId="0" fontId="22" fillId="0" borderId="0" xfId="60" applyNumberFormat="1" applyFont="1" applyAlignment="1">
      <alignment horizontal="center"/>
    </xf>
    <xf numFmtId="0" fontId="27" fillId="0" borderId="0" xfId="60" applyNumberFormat="1" applyFont="1" applyFill="1" applyAlignment="1"/>
    <xf numFmtId="172" fontId="27" fillId="0" borderId="0" xfId="60" applyNumberFormat="1" applyFont="1" applyFill="1" applyAlignment="1">
      <alignment horizontal="left"/>
    </xf>
    <xf numFmtId="3" fontId="52" fillId="0" borderId="0" xfId="0" applyNumberFormat="1" applyFont="1" applyAlignment="1"/>
    <xf numFmtId="166" fontId="27" fillId="0" borderId="0" xfId="60" applyNumberFormat="1" applyFont="1" applyAlignment="1">
      <alignment horizontal="center"/>
    </xf>
    <xf numFmtId="164" fontId="27" fillId="0" borderId="0" xfId="60" applyNumberFormat="1" applyFont="1" applyAlignment="1">
      <alignment horizontal="left"/>
    </xf>
    <xf numFmtId="10" fontId="27" fillId="0" borderId="0" xfId="60" applyNumberFormat="1" applyFont="1" applyAlignment="1">
      <alignment horizontal="left"/>
    </xf>
    <xf numFmtId="164" fontId="27" fillId="0" borderId="0" xfId="60" applyNumberFormat="1" applyFont="1" applyAlignment="1" applyProtection="1">
      <alignment horizontal="left"/>
      <protection locked="0"/>
    </xf>
    <xf numFmtId="3" fontId="27" fillId="0" borderId="0" xfId="60" applyNumberFormat="1" applyFont="1" applyFill="1" applyAlignment="1">
      <alignment horizontal="right"/>
    </xf>
    <xf numFmtId="167" fontId="27" fillId="0" borderId="0" xfId="60" applyNumberFormat="1" applyFont="1" applyAlignment="1"/>
    <xf numFmtId="0" fontId="27" fillId="0" borderId="0" xfId="60" applyFont="1" applyFill="1" applyAlignment="1"/>
    <xf numFmtId="0" fontId="27" fillId="0" borderId="0" xfId="60" applyNumberFormat="1" applyFont="1" applyFill="1" applyAlignment="1" applyProtection="1">
      <protection locked="0"/>
    </xf>
    <xf numFmtId="0" fontId="27" fillId="0" borderId="0" xfId="60" applyNumberFormat="1" applyFont="1" applyFill="1"/>
    <xf numFmtId="0" fontId="27" fillId="0" borderId="4" xfId="60" applyNumberFormat="1" applyFont="1" applyFill="1" applyBorder="1" applyProtection="1">
      <protection locked="0"/>
    </xf>
    <xf numFmtId="0" fontId="27" fillId="0" borderId="4" xfId="60" applyNumberFormat="1" applyFont="1" applyFill="1" applyBorder="1"/>
    <xf numFmtId="3" fontId="27" fillId="0" borderId="0" xfId="60" applyNumberFormat="1" applyFont="1" applyFill="1" applyAlignment="1">
      <alignment horizontal="center"/>
    </xf>
    <xf numFmtId="49" fontId="27" fillId="0" borderId="0" xfId="60" applyNumberFormat="1" applyFont="1" applyFill="1"/>
    <xf numFmtId="49" fontId="27" fillId="0" borderId="0" xfId="60" applyNumberFormat="1" applyFont="1" applyFill="1" applyAlignment="1"/>
    <xf numFmtId="49" fontId="27" fillId="0" borderId="0" xfId="60" applyNumberFormat="1" applyFont="1" applyFill="1" applyAlignment="1">
      <alignment horizontal="center"/>
    </xf>
    <xf numFmtId="3" fontId="27" fillId="0" borderId="0" xfId="60" applyNumberFormat="1" applyFont="1" applyAlignment="1">
      <alignment horizontal="center"/>
    </xf>
    <xf numFmtId="3" fontId="27" fillId="0" borderId="4" xfId="60" applyNumberFormat="1" applyFont="1" applyBorder="1" applyAlignment="1">
      <alignment horizontal="center"/>
    </xf>
    <xf numFmtId="4" fontId="27" fillId="0" borderId="0" xfId="60" applyNumberFormat="1" applyFont="1" applyAlignment="1"/>
    <xf numFmtId="3" fontId="27" fillId="0" borderId="0" xfId="60" applyNumberFormat="1" applyFont="1" applyFill="1" applyBorder="1" applyAlignment="1">
      <alignment horizontal="center"/>
    </xf>
    <xf numFmtId="169" fontId="27" fillId="0" borderId="0" xfId="60" applyNumberFormat="1" applyFont="1" applyAlignment="1"/>
    <xf numFmtId="3" fontId="27" fillId="0" borderId="0" xfId="60" quotePrefix="1" applyNumberFormat="1" applyFont="1" applyAlignment="1"/>
    <xf numFmtId="0" fontId="27" fillId="0" borderId="0" xfId="60" applyNumberFormat="1" applyFont="1" applyBorder="1" applyAlignment="1" applyProtection="1">
      <alignment horizontal="center"/>
      <protection locked="0"/>
    </xf>
    <xf numFmtId="174" fontId="27" fillId="0" borderId="0" xfId="60" applyNumberFormat="1" applyFont="1" applyAlignment="1" applyProtection="1">
      <protection locked="0"/>
    </xf>
    <xf numFmtId="0" fontId="56" fillId="0" borderId="0" xfId="60" quotePrefix="1" applyFont="1" applyAlignment="1">
      <alignment horizontal="left"/>
    </xf>
    <xf numFmtId="0" fontId="56" fillId="0" borderId="0" xfId="60" quotePrefix="1" applyNumberFormat="1" applyFont="1" applyAlignment="1">
      <alignment horizontal="left"/>
    </xf>
    <xf numFmtId="0" fontId="56" fillId="0" borderId="0" xfId="60" applyNumberFormat="1" applyFont="1" applyAlignment="1">
      <alignment horizontal="left"/>
    </xf>
    <xf numFmtId="0" fontId="27" fillId="0" borderId="0" xfId="60" quotePrefix="1" applyFont="1" applyAlignment="1">
      <alignment horizontal="left"/>
    </xf>
    <xf numFmtId="0" fontId="27" fillId="0" borderId="0" xfId="60" quotePrefix="1" applyNumberFormat="1" applyFont="1" applyAlignment="1" applyProtection="1">
      <alignment horizontal="left"/>
      <protection locked="0"/>
    </xf>
    <xf numFmtId="0" fontId="27" fillId="0" borderId="0" xfId="60" applyNumberFormat="1" applyFont="1" applyBorder="1" applyAlignment="1"/>
    <xf numFmtId="175" fontId="27" fillId="0" borderId="0" xfId="32" applyNumberFormat="1" applyFont="1" applyFill="1" applyAlignment="1"/>
    <xf numFmtId="0" fontId="27" fillId="0" borderId="0" xfId="60" applyNumberFormat="1" applyFont="1" applyFill="1" applyBorder="1" applyProtection="1">
      <protection locked="0"/>
    </xf>
    <xf numFmtId="3" fontId="27" fillId="0" borderId="0" xfId="60" applyNumberFormat="1" applyFont="1" applyBorder="1" applyAlignment="1"/>
    <xf numFmtId="3" fontId="27" fillId="0" borderId="0" xfId="60" applyNumberFormat="1" applyFont="1" applyFill="1" applyBorder="1" applyAlignment="1"/>
    <xf numFmtId="0" fontId="27" fillId="0" borderId="0" xfId="60" applyNumberFormat="1" applyFont="1" applyFill="1" applyBorder="1" applyAlignment="1"/>
    <xf numFmtId="0" fontId="27" fillId="0" borderId="0" xfId="60" applyNumberFormat="1" applyFont="1" applyFill="1" applyBorder="1"/>
    <xf numFmtId="0" fontId="27" fillId="0" borderId="0" xfId="60" applyFont="1" applyFill="1" applyBorder="1" applyAlignment="1"/>
    <xf numFmtId="3" fontId="50" fillId="0" borderId="0" xfId="60" applyNumberFormat="1" applyFont="1" applyFill="1" applyBorder="1" applyAlignment="1">
      <alignment horizontal="right"/>
    </xf>
    <xf numFmtId="0" fontId="27" fillId="0" borderId="0" xfId="60" applyNumberFormat="1" applyFont="1" applyFill="1" applyBorder="1" applyAlignment="1" applyProtection="1">
      <protection locked="0"/>
    </xf>
    <xf numFmtId="168" fontId="27" fillId="0" borderId="0" xfId="60" applyNumberFormat="1" applyFont="1" applyFill="1" applyBorder="1"/>
    <xf numFmtId="168" fontId="27" fillId="0" borderId="0" xfId="60" applyNumberFormat="1" applyFont="1" applyFill="1" applyBorder="1" applyAlignment="1">
      <alignment horizontal="center"/>
    </xf>
    <xf numFmtId="0" fontId="27" fillId="0" borderId="0" xfId="60" applyFont="1" applyFill="1" applyBorder="1" applyAlignment="1">
      <alignment horizontal="center"/>
    </xf>
    <xf numFmtId="49" fontId="27" fillId="0" borderId="0" xfId="60" quotePrefix="1" applyNumberFormat="1" applyFont="1" applyBorder="1" applyAlignment="1">
      <alignment horizontal="center"/>
    </xf>
    <xf numFmtId="0" fontId="27" fillId="0" borderId="0" xfId="60" applyNumberFormat="1" applyFont="1" applyBorder="1" applyAlignment="1">
      <alignment horizontal="center"/>
    </xf>
    <xf numFmtId="3" fontId="56" fillId="0" borderId="0" xfId="60" quotePrefix="1" applyNumberFormat="1" applyFont="1" applyBorder="1" applyAlignment="1">
      <alignment horizontal="right"/>
    </xf>
    <xf numFmtId="3" fontId="27" fillId="0" borderId="0" xfId="60" applyNumberFormat="1" applyFont="1" applyBorder="1" applyAlignment="1">
      <alignment horizontal="right"/>
    </xf>
    <xf numFmtId="164" fontId="27" fillId="0" borderId="0" xfId="60" applyNumberFormat="1" applyFont="1" applyBorder="1" applyAlignment="1">
      <alignment horizontal="center"/>
    </xf>
    <xf numFmtId="3" fontId="56" fillId="0" borderId="0" xfId="60" applyNumberFormat="1" applyFont="1" applyBorder="1" applyAlignment="1">
      <alignment horizontal="right"/>
    </xf>
    <xf numFmtId="49" fontId="27" fillId="0" borderId="0" xfId="60" quotePrefix="1" applyNumberFormat="1" applyFont="1" applyFill="1" applyBorder="1" applyAlignment="1">
      <alignment horizontal="center"/>
    </xf>
    <xf numFmtId="0" fontId="27" fillId="0" borderId="0" xfId="60" applyNumberFormat="1" applyFont="1" applyFill="1" applyBorder="1" applyAlignment="1" applyProtection="1">
      <alignment horizontal="center"/>
      <protection locked="0"/>
    </xf>
    <xf numFmtId="164" fontId="27" fillId="0" borderId="0" xfId="60" applyNumberFormat="1" applyFont="1" applyFill="1" applyBorder="1" applyAlignment="1">
      <alignment horizontal="center"/>
    </xf>
    <xf numFmtId="3" fontId="56" fillId="0" borderId="0" xfId="60" applyNumberFormat="1" applyFont="1" applyFill="1" applyBorder="1" applyAlignment="1">
      <alignment horizontal="right"/>
    </xf>
    <xf numFmtId="0" fontId="22" fillId="0" borderId="0" xfId="60" applyNumberFormat="1" applyFont="1" applyBorder="1" applyAlignment="1" applyProtection="1">
      <alignment horizontal="center"/>
      <protection locked="0"/>
    </xf>
    <xf numFmtId="42" fontId="27" fillId="0" borderId="0" xfId="60" applyNumberFormat="1" applyFont="1" applyFill="1" applyBorder="1"/>
    <xf numFmtId="42" fontId="27" fillId="0" borderId="0" xfId="60" applyNumberFormat="1" applyFont="1" applyFill="1" applyBorder="1" applyAlignment="1" applyProtection="1">
      <alignment horizontal="right"/>
      <protection locked="0"/>
    </xf>
    <xf numFmtId="3" fontId="56" fillId="0" borderId="0" xfId="60" applyNumberFormat="1" applyFont="1" applyFill="1" applyBorder="1" applyAlignment="1"/>
    <xf numFmtId="42" fontId="27" fillId="0" borderId="0" xfId="60" applyNumberFormat="1" applyFont="1" applyFill="1"/>
    <xf numFmtId="175" fontId="27" fillId="0" borderId="0" xfId="32" applyNumberFormat="1" applyFont="1" applyFill="1" applyBorder="1" applyAlignment="1"/>
    <xf numFmtId="165" fontId="27" fillId="0" borderId="0" xfId="60" applyNumberFormat="1" applyFont="1" applyFill="1" applyBorder="1" applyAlignment="1"/>
    <xf numFmtId="175" fontId="27" fillId="0" borderId="0" xfId="32" applyNumberFormat="1" applyFont="1" applyFill="1" applyBorder="1"/>
    <xf numFmtId="42" fontId="27" fillId="0" borderId="0" xfId="60" applyNumberFormat="1" applyFont="1" applyFill="1" applyBorder="1" applyProtection="1">
      <protection locked="0"/>
    </xf>
    <xf numFmtId="0" fontId="27" fillId="0" borderId="0" xfId="60" applyNumberFormat="1" applyFont="1" applyFill="1" applyBorder="1" applyAlignment="1">
      <alignment horizontal="left"/>
    </xf>
    <xf numFmtId="173" fontId="27" fillId="0" borderId="0" xfId="60" applyNumberFormat="1" applyFont="1" applyFill="1" applyBorder="1" applyAlignment="1"/>
    <xf numFmtId="3" fontId="27" fillId="0" borderId="0" xfId="60" applyNumberFormat="1" applyFont="1" applyFill="1" applyBorder="1" applyAlignment="1">
      <alignment horizontal="left"/>
    </xf>
    <xf numFmtId="175" fontId="27" fillId="0" borderId="0" xfId="32" quotePrefix="1" applyNumberFormat="1" applyFont="1" applyFill="1" applyBorder="1" applyAlignment="1"/>
    <xf numFmtId="175" fontId="27" fillId="0" borderId="0" xfId="32" quotePrefix="1" applyNumberFormat="1" applyFont="1" applyFill="1" applyBorder="1" applyAlignment="1" applyProtection="1">
      <protection locked="0"/>
    </xf>
    <xf numFmtId="173" fontId="27" fillId="0" borderId="0" xfId="60" applyNumberFormat="1" applyFont="1" applyFill="1" applyBorder="1" applyProtection="1">
      <protection locked="0"/>
    </xf>
    <xf numFmtId="175" fontId="27" fillId="0" borderId="0" xfId="32" quotePrefix="1" applyNumberFormat="1" applyFont="1" applyFill="1" applyBorder="1" applyProtection="1">
      <protection locked="0"/>
    </xf>
    <xf numFmtId="0" fontId="27" fillId="0" borderId="0" xfId="60" applyFont="1" applyFill="1" applyBorder="1" applyAlignment="1">
      <alignment horizontal="left"/>
    </xf>
    <xf numFmtId="175" fontId="27" fillId="0" borderId="0" xfId="32" applyNumberFormat="1" applyFont="1"/>
    <xf numFmtId="175" fontId="27" fillId="0" borderId="0" xfId="32" applyNumberFormat="1" applyFont="1" applyAlignment="1"/>
    <xf numFmtId="175" fontId="27" fillId="0" borderId="8" xfId="32" applyNumberFormat="1" applyFont="1" applyBorder="1" applyAlignment="1"/>
    <xf numFmtId="175" fontId="27" fillId="0" borderId="0" xfId="32" applyNumberFormat="1" applyFont="1" applyAlignment="1" applyProtection="1">
      <protection locked="0"/>
    </xf>
    <xf numFmtId="175" fontId="27" fillId="0" borderId="0" xfId="32" applyNumberFormat="1" applyFont="1" applyAlignment="1" applyProtection="1">
      <alignment horizontal="right"/>
      <protection locked="0"/>
    </xf>
    <xf numFmtId="175" fontId="27" fillId="0" borderId="0" xfId="32" applyNumberFormat="1" applyFont="1" applyAlignment="1">
      <alignment horizontal="right"/>
    </xf>
    <xf numFmtId="175" fontId="27" fillId="0" borderId="0" xfId="32" applyNumberFormat="1" applyFont="1" applyProtection="1">
      <protection locked="0"/>
    </xf>
    <xf numFmtId="175" fontId="27" fillId="0" borderId="0" xfId="32" applyNumberFormat="1" applyFont="1" applyAlignment="1">
      <alignment horizontal="center"/>
    </xf>
    <xf numFmtId="175" fontId="22" fillId="0" borderId="0" xfId="32" applyNumberFormat="1" applyFont="1" applyAlignment="1" applyProtection="1">
      <alignment horizontal="center"/>
      <protection locked="0"/>
    </xf>
    <xf numFmtId="175" fontId="27" fillId="0" borderId="0" xfId="32" applyNumberFormat="1" applyFont="1" applyFill="1" applyAlignment="1">
      <alignment horizontal="right"/>
    </xf>
    <xf numFmtId="175" fontId="27" fillId="6" borderId="0" xfId="32" applyNumberFormat="1" applyFont="1" applyFill="1" applyAlignment="1"/>
    <xf numFmtId="0" fontId="27" fillId="6" borderId="0" xfId="60" quotePrefix="1" applyNumberFormat="1" applyFont="1" applyFill="1" applyAlignment="1" applyProtection="1">
      <alignment horizontal="right"/>
      <protection locked="0"/>
    </xf>
    <xf numFmtId="0" fontId="27" fillId="6" borderId="0" xfId="60" applyNumberFormat="1" applyFont="1" applyFill="1"/>
    <xf numFmtId="174" fontId="22" fillId="0" borderId="0" xfId="0" applyFont="1" applyAlignment="1">
      <alignment horizontal="center"/>
    </xf>
    <xf numFmtId="174" fontId="27" fillId="0" borderId="0" xfId="0" applyFont="1"/>
    <xf numFmtId="0" fontId="27" fillId="0" borderId="0" xfId="60" quotePrefix="1" applyNumberFormat="1" applyFont="1" applyFill="1" applyAlignment="1">
      <alignment horizontal="left"/>
    </xf>
    <xf numFmtId="0" fontId="27" fillId="0" borderId="6" xfId="60" applyNumberFormat="1" applyFont="1" applyBorder="1" applyAlignment="1"/>
    <xf numFmtId="3" fontId="27" fillId="0" borderId="6" xfId="60" applyNumberFormat="1" applyFont="1" applyFill="1" applyBorder="1" applyAlignment="1"/>
    <xf numFmtId="175" fontId="27" fillId="0" borderId="6" xfId="32" applyNumberFormat="1" applyFont="1" applyFill="1" applyBorder="1" applyAlignment="1"/>
    <xf numFmtId="3" fontId="27" fillId="0" borderId="6" xfId="60" applyNumberFormat="1" applyFont="1" applyBorder="1" applyAlignment="1"/>
    <xf numFmtId="175" fontId="27" fillId="0" borderId="6" xfId="32" applyNumberFormat="1" applyFont="1" applyBorder="1" applyAlignment="1"/>
    <xf numFmtId="0" fontId="27" fillId="0" borderId="6" xfId="60" applyNumberFormat="1" applyFont="1" applyFill="1" applyBorder="1" applyAlignment="1"/>
    <xf numFmtId="10" fontId="27" fillId="0" borderId="6" xfId="60" applyNumberFormat="1" applyFont="1" applyBorder="1" applyAlignment="1">
      <alignment horizontal="left"/>
    </xf>
    <xf numFmtId="0" fontId="27" fillId="6" borderId="0" xfId="60" applyNumberFormat="1" applyFont="1" applyFill="1" applyAlignment="1">
      <alignment horizontal="left"/>
    </xf>
    <xf numFmtId="175" fontId="27" fillId="0" borderId="0" xfId="32" applyNumberFormat="1" applyFont="1" applyFill="1"/>
    <xf numFmtId="178" fontId="27" fillId="0" borderId="0" xfId="32" applyNumberFormat="1" applyFont="1" applyFill="1" applyAlignment="1">
      <alignment horizontal="right"/>
    </xf>
    <xf numFmtId="10" fontId="27" fillId="0" borderId="0" xfId="63" applyNumberFormat="1" applyFont="1" applyBorder="1" applyAlignment="1"/>
    <xf numFmtId="0" fontId="27" fillId="0" borderId="0" xfId="53" applyFont="1"/>
    <xf numFmtId="175" fontId="27" fillId="0" borderId="10" xfId="32" applyNumberFormat="1" applyFont="1" applyFill="1" applyBorder="1" applyAlignment="1"/>
    <xf numFmtId="3" fontId="27" fillId="0" borderId="0" xfId="60" applyNumberFormat="1" applyFont="1" applyFill="1" applyBorder="1" applyAlignment="1">
      <alignment horizontal="center" wrapText="1"/>
    </xf>
    <xf numFmtId="0" fontId="27" fillId="0" borderId="0" xfId="60" applyNumberFormat="1" applyFont="1" applyFill="1" applyBorder="1" applyAlignment="1">
      <alignment horizontal="center"/>
    </xf>
    <xf numFmtId="43" fontId="27" fillId="0" borderId="0" xfId="32" applyFont="1" applyAlignment="1"/>
    <xf numFmtId="178" fontId="27" fillId="0" borderId="0" xfId="32" applyNumberFormat="1" applyFont="1" applyAlignment="1"/>
    <xf numFmtId="43" fontId="27" fillId="0" borderId="0" xfId="32" applyFont="1" applyFill="1" applyAlignment="1"/>
    <xf numFmtId="178" fontId="27" fillId="0" borderId="0" xfId="32" applyNumberFormat="1" applyFont="1" applyFill="1" applyAlignment="1"/>
    <xf numFmtId="43" fontId="27" fillId="6" borderId="0" xfId="32" applyFont="1" applyFill="1" applyAlignment="1"/>
    <xf numFmtId="43" fontId="27" fillId="6" borderId="4" xfId="32" applyFont="1" applyFill="1" applyBorder="1" applyAlignment="1"/>
    <xf numFmtId="43" fontId="27" fillId="0" borderId="4" xfId="32" applyFont="1" applyBorder="1" applyAlignment="1"/>
    <xf numFmtId="178" fontId="27" fillId="0" borderId="0" xfId="32" applyNumberFormat="1" applyFont="1" applyAlignment="1">
      <alignment horizontal="center"/>
    </xf>
    <xf numFmtId="178" fontId="27" fillId="0" borderId="0" xfId="32" applyNumberFormat="1" applyFont="1" applyFill="1" applyBorder="1" applyAlignment="1"/>
    <xf numFmtId="43" fontId="27" fillId="0" borderId="0" xfId="32" applyFont="1" applyFill="1" applyBorder="1"/>
    <xf numFmtId="43" fontId="27" fillId="0" borderId="10" xfId="32" applyFont="1" applyFill="1" applyBorder="1" applyAlignment="1"/>
    <xf numFmtId="0" fontId="27" fillId="0" borderId="0" xfId="60" applyNumberFormat="1" applyFont="1" applyFill="1" applyAlignment="1">
      <alignment horizontal="center"/>
    </xf>
    <xf numFmtId="49" fontId="27" fillId="0" borderId="0" xfId="60" applyNumberFormat="1" applyFont="1" applyFill="1" applyAlignment="1">
      <alignment horizontal="left"/>
    </xf>
    <xf numFmtId="175" fontId="27" fillId="0" borderId="0" xfId="32" applyNumberFormat="1" applyFont="1" applyFill="1" applyAlignment="1">
      <alignment horizontal="center"/>
    </xf>
    <xf numFmtId="49" fontId="27" fillId="0" borderId="0" xfId="32" applyNumberFormat="1" applyFont="1" applyFill="1" applyAlignment="1">
      <alignment horizontal="center"/>
    </xf>
    <xf numFmtId="3" fontId="27" fillId="0" borderId="0" xfId="60" applyNumberFormat="1" applyFont="1" applyFill="1" applyBorder="1" applyAlignment="1">
      <alignment horizontal="right"/>
    </xf>
    <xf numFmtId="175" fontId="27" fillId="0" borderId="0" xfId="60" applyNumberFormat="1" applyFont="1" applyFill="1" applyBorder="1"/>
    <xf numFmtId="0" fontId="27" fillId="12" borderId="0" xfId="60" applyNumberFormat="1" applyFont="1" applyFill="1"/>
    <xf numFmtId="0" fontId="27" fillId="12" borderId="0" xfId="60" applyNumberFormat="1" applyFont="1" applyFill="1" applyAlignment="1">
      <alignment horizontal="right"/>
    </xf>
    <xf numFmtId="0" fontId="27" fillId="12" borderId="0" xfId="60" applyNumberFormat="1" applyFont="1" applyFill="1" applyProtection="1">
      <protection locked="0"/>
    </xf>
    <xf numFmtId="175" fontId="27" fillId="0" borderId="0" xfId="32" applyNumberFormat="1" applyFont="1" applyBorder="1" applyAlignment="1"/>
    <xf numFmtId="175" fontId="27" fillId="6" borderId="0" xfId="35" applyNumberFormat="1" applyFont="1" applyFill="1" applyBorder="1" applyAlignment="1"/>
    <xf numFmtId="167" fontId="27" fillId="0" borderId="0" xfId="60" applyNumberFormat="1" applyFont="1" applyBorder="1" applyAlignment="1"/>
    <xf numFmtId="175" fontId="27" fillId="0" borderId="0" xfId="35" applyNumberFormat="1" applyFont="1" applyFill="1" applyBorder="1" applyAlignment="1"/>
    <xf numFmtId="175" fontId="27" fillId="12" borderId="0" xfId="35" applyNumberFormat="1" applyFont="1" applyFill="1" applyBorder="1" applyAlignment="1"/>
    <xf numFmtId="43" fontId="27" fillId="0" borderId="0" xfId="32" applyFont="1" applyBorder="1" applyAlignment="1"/>
    <xf numFmtId="175" fontId="27" fillId="0" borderId="0" xfId="60" applyNumberFormat="1" applyFont="1" applyBorder="1" applyAlignment="1"/>
    <xf numFmtId="175" fontId="27" fillId="12" borderId="0" xfId="32" applyNumberFormat="1" applyFont="1" applyFill="1" applyAlignment="1"/>
    <xf numFmtId="3" fontId="146" fillId="0" borderId="0" xfId="60" applyNumberFormat="1" applyFont="1" applyAlignment="1"/>
    <xf numFmtId="10" fontId="27" fillId="0" borderId="0" xfId="63" applyNumberFormat="1" applyFont="1" applyFill="1" applyAlignment="1"/>
    <xf numFmtId="43" fontId="27" fillId="12" borderId="0" xfId="32" applyFont="1" applyFill="1" applyAlignment="1"/>
    <xf numFmtId="3" fontId="27" fillId="0" borderId="0" xfId="60" applyNumberFormat="1" applyFont="1" applyFill="1" applyAlignment="1">
      <alignment horizontal="center" wrapText="1"/>
    </xf>
    <xf numFmtId="3" fontId="27" fillId="12" borderId="0" xfId="0" applyNumberFormat="1" applyFont="1" applyFill="1" applyAlignment="1"/>
    <xf numFmtId="0" fontId="27" fillId="0" borderId="0" xfId="60" quotePrefix="1" applyNumberFormat="1" applyFont="1" applyAlignment="1" applyProtection="1">
      <alignment horizontal="center"/>
      <protection locked="0"/>
    </xf>
    <xf numFmtId="10" fontId="27" fillId="0" borderId="0" xfId="53" applyNumberFormat="1" applyFont="1"/>
    <xf numFmtId="175" fontId="27" fillId="0" borderId="0" xfId="53" applyNumberFormat="1" applyFont="1"/>
    <xf numFmtId="0" fontId="27" fillId="0" borderId="0" xfId="53" applyFont="1" applyAlignment="1">
      <alignment horizontal="center"/>
    </xf>
    <xf numFmtId="175" fontId="27" fillId="12" borderId="0" xfId="32" applyNumberFormat="1" applyFont="1" applyFill="1"/>
    <xf numFmtId="174" fontId="27" fillId="0" borderId="0" xfId="62" applyFont="1" applyFill="1" applyAlignment="1"/>
    <xf numFmtId="43" fontId="27" fillId="0" borderId="0" xfId="32" applyFont="1" applyFill="1" applyAlignment="1">
      <alignment horizontal="right"/>
    </xf>
    <xf numFmtId="253" fontId="27" fillId="0" borderId="0" xfId="53" applyNumberFormat="1" applyFont="1"/>
    <xf numFmtId="175" fontId="27" fillId="6" borderId="11" xfId="35" applyNumberFormat="1" applyFont="1" applyFill="1" applyBorder="1" applyAlignment="1"/>
    <xf numFmtId="43" fontId="27" fillId="0" borderId="0" xfId="32" applyNumberFormat="1" applyFont="1" applyAlignment="1"/>
    <xf numFmtId="0" fontId="178" fillId="0" borderId="0" xfId="60" applyNumberFormat="1" applyFont="1" applyAlignment="1" applyProtection="1">
      <protection locked="0"/>
    </xf>
    <xf numFmtId="0" fontId="22" fillId="0" borderId="0" xfId="60" applyNumberFormat="1" applyFont="1" applyAlignment="1" applyProtection="1">
      <protection locked="0"/>
    </xf>
    <xf numFmtId="0" fontId="180" fillId="0" borderId="0" xfId="0" applyNumberFormat="1" applyFont="1" applyBorder="1" applyAlignment="1">
      <alignment horizontal="left"/>
    </xf>
    <xf numFmtId="3" fontId="179" fillId="0" borderId="0" xfId="60" applyNumberFormat="1" applyFont="1" applyFill="1" applyAlignment="1"/>
    <xf numFmtId="0" fontId="179" fillId="0" borderId="0" xfId="0" applyNumberFormat="1" applyFont="1" applyBorder="1"/>
    <xf numFmtId="0" fontId="179" fillId="0" borderId="0" xfId="0" applyNumberFormat="1" applyFont="1" applyBorder="1" applyAlignment="1">
      <alignment horizontal="left"/>
    </xf>
    <xf numFmtId="174" fontId="180" fillId="0" borderId="0" xfId="0" applyFont="1" applyFill="1" applyAlignment="1" applyProtection="1">
      <protection locked="0"/>
    </xf>
    <xf numFmtId="0" fontId="179" fillId="0" borderId="0" xfId="0" applyNumberFormat="1" applyFont="1" applyFill="1" applyBorder="1"/>
    <xf numFmtId="170" fontId="27" fillId="0" borderId="0" xfId="60" quotePrefix="1" applyNumberFormat="1" applyFont="1" applyFill="1" applyAlignment="1" applyProtection="1">
      <alignment horizontal="left"/>
      <protection locked="0"/>
    </xf>
    <xf numFmtId="10" fontId="27" fillId="12" borderId="0" xfId="63" applyNumberFormat="1" applyFont="1" applyFill="1" applyAlignment="1"/>
    <xf numFmtId="175" fontId="27" fillId="0" borderId="0" xfId="32" quotePrefix="1" applyNumberFormat="1" applyFont="1" applyFill="1" applyAlignment="1">
      <alignment horizontal="right"/>
    </xf>
    <xf numFmtId="175" fontId="27" fillId="0" borderId="4" xfId="32" quotePrefix="1" applyNumberFormat="1" applyFont="1" applyBorder="1" applyAlignment="1">
      <alignment horizontal="right"/>
    </xf>
    <xf numFmtId="170" fontId="27" fillId="0" borderId="0" xfId="0" applyNumberFormat="1" applyFont="1"/>
    <xf numFmtId="174" fontId="27" fillId="0" borderId="0" xfId="0" quotePrefix="1" applyFont="1" applyAlignment="1">
      <alignment horizontal="center"/>
    </xf>
    <xf numFmtId="0" fontId="27" fillId="0" borderId="0" xfId="0" applyNumberFormat="1" applyFont="1" applyAlignment="1">
      <alignment horizontal="center"/>
    </xf>
    <xf numFmtId="10" fontId="27" fillId="0" borderId="0" xfId="63" applyNumberFormat="1" applyFont="1" applyAlignment="1"/>
    <xf numFmtId="174" fontId="27" fillId="0" borderId="0" xfId="0" applyFont="1" applyAlignment="1">
      <alignment wrapText="1"/>
    </xf>
    <xf numFmtId="0" fontId="27" fillId="0" borderId="0" xfId="0" applyNumberFormat="1" applyFont="1" applyAlignment="1">
      <alignment horizontal="right"/>
    </xf>
    <xf numFmtId="42" fontId="27" fillId="0" borderId="0" xfId="60" applyNumberFormat="1" applyFont="1" applyBorder="1" applyAlignment="1" applyProtection="1">
      <alignment horizontal="right"/>
      <protection locked="0"/>
    </xf>
    <xf numFmtId="0" fontId="27" fillId="0" borderId="69" xfId="53" applyFont="1" applyBorder="1"/>
    <xf numFmtId="43" fontId="27" fillId="0" borderId="0" xfId="53" applyNumberFormat="1" applyFont="1"/>
    <xf numFmtId="41" fontId="22" fillId="0" borderId="0" xfId="53" applyNumberFormat="1" applyFont="1" applyAlignment="1">
      <alignment horizontal="center"/>
    </xf>
    <xf numFmtId="1" fontId="27" fillId="0" borderId="0" xfId="53" applyNumberFormat="1" applyFont="1"/>
    <xf numFmtId="0" fontId="27" fillId="0" borderId="69" xfId="53" applyFont="1" applyBorder="1" applyAlignment="1">
      <alignment horizontal="center" wrapText="1"/>
    </xf>
    <xf numFmtId="9" fontId="27" fillId="12" borderId="0" xfId="63" applyNumberFormat="1" applyFont="1" applyFill="1" applyAlignment="1"/>
    <xf numFmtId="0" fontId="27" fillId="0" borderId="0" xfId="60" applyNumberFormat="1" applyFont="1" applyAlignment="1">
      <alignment horizontal="right"/>
    </xf>
    <xf numFmtId="174" fontId="27" fillId="0" borderId="0" xfId="0" applyFont="1" applyAlignment="1"/>
    <xf numFmtId="174" fontId="27" fillId="0" borderId="2" xfId="0" applyFont="1" applyBorder="1" applyAlignment="1"/>
    <xf numFmtId="174" fontId="27" fillId="0" borderId="0" xfId="0" applyFont="1" applyAlignment="1">
      <alignment horizontal="left"/>
    </xf>
    <xf numFmtId="174" fontId="27" fillId="0" borderId="0" xfId="0" applyFont="1" applyFill="1" applyBorder="1" applyAlignment="1"/>
    <xf numFmtId="174" fontId="179" fillId="0" borderId="0" xfId="0" applyFont="1" applyAlignment="1"/>
    <xf numFmtId="2" fontId="179" fillId="0" borderId="0" xfId="0" applyNumberFormat="1" applyFont="1" applyBorder="1" applyAlignment="1">
      <alignment horizontal="center" wrapText="1"/>
    </xf>
    <xf numFmtId="2" fontId="179" fillId="0" borderId="0" xfId="0" applyNumberFormat="1" applyFont="1" applyBorder="1"/>
    <xf numFmtId="175" fontId="179" fillId="0" borderId="0" xfId="32" applyNumberFormat="1" applyFont="1" applyAlignment="1">
      <alignment horizontal="center"/>
    </xf>
    <xf numFmtId="174" fontId="179" fillId="0" borderId="0" xfId="0" applyFont="1" applyFill="1"/>
    <xf numFmtId="43" fontId="180" fillId="0" borderId="0" xfId="32" applyFont="1" applyFill="1"/>
    <xf numFmtId="49" fontId="179" fillId="0" borderId="0" xfId="32" applyNumberFormat="1" applyFont="1" applyFill="1"/>
    <xf numFmtId="39" fontId="179" fillId="0" borderId="0" xfId="32" applyNumberFormat="1" applyFont="1" applyFill="1" applyAlignment="1">
      <alignment horizontal="right"/>
    </xf>
    <xf numFmtId="175" fontId="179" fillId="0" borderId="0" xfId="32" applyNumberFormat="1" applyFont="1"/>
    <xf numFmtId="174" fontId="179" fillId="0" borderId="0" xfId="0" applyFont="1"/>
    <xf numFmtId="43" fontId="179" fillId="0" borderId="0" xfId="32" applyFont="1"/>
    <xf numFmtId="0" fontId="179" fillId="0" borderId="0" xfId="0" applyNumberFormat="1" applyFont="1"/>
    <xf numFmtId="39" fontId="27" fillId="0" borderId="0" xfId="32" applyNumberFormat="1" applyFont="1" applyFill="1" applyAlignment="1">
      <alignment horizontal="right"/>
    </xf>
    <xf numFmtId="49" fontId="179" fillId="0" borderId="0" xfId="32" applyNumberFormat="1" applyFont="1" applyAlignment="1"/>
    <xf numFmtId="43" fontId="179" fillId="0" borderId="0" xfId="0" applyNumberFormat="1" applyFont="1"/>
    <xf numFmtId="49" fontId="179" fillId="0" borderId="0" xfId="0" applyNumberFormat="1" applyFont="1" applyAlignment="1"/>
    <xf numFmtId="43" fontId="179" fillId="0" borderId="0" xfId="32" applyFont="1" applyAlignment="1"/>
    <xf numFmtId="39" fontId="208" fillId="0" borderId="0" xfId="32" applyNumberFormat="1" applyFont="1" applyFill="1" applyAlignment="1">
      <alignment horizontal="right"/>
    </xf>
    <xf numFmtId="175" fontId="179" fillId="0" borderId="0" xfId="32" applyNumberFormat="1" applyFont="1" applyFill="1" applyAlignment="1">
      <alignment horizontal="center"/>
    </xf>
    <xf numFmtId="49" fontId="179" fillId="0" borderId="0" xfId="0" applyNumberFormat="1" applyFont="1" applyFill="1"/>
    <xf numFmtId="2" fontId="179" fillId="0" borderId="0" xfId="0" applyNumberFormat="1" applyFont="1" applyFill="1"/>
    <xf numFmtId="174" fontId="179" fillId="0" borderId="0" xfId="0" applyFont="1" applyAlignment="1">
      <alignment vertical="center" wrapText="1"/>
    </xf>
    <xf numFmtId="174" fontId="179" fillId="66" borderId="0" xfId="0" applyFont="1" applyFill="1"/>
    <xf numFmtId="43" fontId="179" fillId="0" borderId="0" xfId="32" applyFont="1" applyFill="1"/>
    <xf numFmtId="2" fontId="179" fillId="0" borderId="0" xfId="0" applyNumberFormat="1" applyFont="1" applyAlignment="1">
      <alignment horizontal="center"/>
    </xf>
    <xf numFmtId="10" fontId="179" fillId="0" borderId="0" xfId="63" applyNumberFormat="1" applyFont="1" applyAlignment="1">
      <alignment horizontal="center"/>
    </xf>
    <xf numFmtId="0" fontId="22" fillId="0" borderId="0" xfId="53" applyFont="1"/>
    <xf numFmtId="0" fontId="27" fillId="0" borderId="69" xfId="53" applyFont="1" applyBorder="1" applyAlignment="1">
      <alignment horizontal="center"/>
    </xf>
    <xf numFmtId="0" fontId="27" fillId="0" borderId="0" xfId="53" applyFont="1" applyAlignment="1">
      <alignment horizontal="right"/>
    </xf>
    <xf numFmtId="37" fontId="27" fillId="0" borderId="0" xfId="53" applyNumberFormat="1" applyFont="1"/>
    <xf numFmtId="43" fontId="27" fillId="0" borderId="0" xfId="32" applyFont="1" applyFill="1"/>
    <xf numFmtId="9" fontId="27" fillId="0" borderId="0" xfId="53" applyNumberFormat="1" applyFont="1" applyAlignment="1">
      <alignment horizontal="left"/>
    </xf>
    <xf numFmtId="37" fontId="27" fillId="0" borderId="0" xfId="53" applyNumberFormat="1" applyFont="1" applyAlignment="1">
      <alignment horizontal="left"/>
    </xf>
    <xf numFmtId="0" fontId="27" fillId="0" borderId="69" xfId="53" applyFont="1" applyBorder="1" applyAlignment="1">
      <alignment horizontal="right" vertical="top"/>
    </xf>
    <xf numFmtId="0" fontId="27" fillId="0" borderId="69" xfId="53" applyFont="1" applyBorder="1" applyAlignment="1">
      <alignment horizontal="center" vertical="top" wrapText="1"/>
    </xf>
    <xf numFmtId="0" fontId="27" fillId="0" borderId="0" xfId="53" applyFont="1" applyAlignment="1">
      <alignment horizontal="left"/>
    </xf>
    <xf numFmtId="43" fontId="27" fillId="12" borderId="0" xfId="32" applyFont="1" applyFill="1" applyAlignment="1">
      <alignment horizontal="center"/>
    </xf>
    <xf numFmtId="0" fontId="27" fillId="0" borderId="0" xfId="53" applyFont="1" applyAlignment="1">
      <alignment horizontal="center" wrapText="1"/>
    </xf>
    <xf numFmtId="0" fontId="27" fillId="6" borderId="27" xfId="53" applyFont="1" applyFill="1" applyBorder="1"/>
    <xf numFmtId="41" fontId="27" fillId="6" borderId="7" xfId="53" applyNumberFormat="1" applyFont="1" applyFill="1" applyBorder="1"/>
    <xf numFmtId="41" fontId="27" fillId="6" borderId="7" xfId="33" applyFont="1" applyFill="1" applyBorder="1"/>
    <xf numFmtId="0" fontId="27" fillId="6" borderId="28" xfId="53" applyFont="1" applyFill="1" applyBorder="1" applyAlignment="1">
      <alignment wrapText="1"/>
    </xf>
    <xf numFmtId="0" fontId="27" fillId="6" borderId="27" xfId="53" applyFont="1" applyFill="1" applyBorder="1" applyAlignment="1">
      <alignment wrapText="1"/>
    </xf>
    <xf numFmtId="0" fontId="27" fillId="6" borderId="7" xfId="53" applyFont="1" applyFill="1" applyBorder="1"/>
    <xf numFmtId="0" fontId="27" fillId="65" borderId="27" xfId="53" applyFont="1" applyFill="1" applyBorder="1" applyAlignment="1">
      <alignment wrapText="1"/>
    </xf>
    <xf numFmtId="41" fontId="27" fillId="65" borderId="7" xfId="53" applyNumberFormat="1" applyFont="1" applyFill="1" applyBorder="1"/>
    <xf numFmtId="0" fontId="27" fillId="65" borderId="28" xfId="53" applyFont="1" applyFill="1" applyBorder="1" applyAlignment="1">
      <alignment wrapText="1"/>
    </xf>
    <xf numFmtId="0" fontId="27" fillId="0" borderId="31" xfId="53" applyFont="1" applyBorder="1"/>
    <xf numFmtId="175" fontId="27" fillId="0" borderId="7" xfId="32" applyNumberFormat="1" applyFont="1" applyBorder="1"/>
    <xf numFmtId="175" fontId="27" fillId="0" borderId="7" xfId="32" applyNumberFormat="1" applyFont="1" applyFill="1" applyBorder="1"/>
    <xf numFmtId="37" fontId="27" fillId="0" borderId="28" xfId="53" applyNumberFormat="1" applyFont="1" applyBorder="1" applyAlignment="1">
      <alignment wrapText="1"/>
    </xf>
    <xf numFmtId="0" fontId="27" fillId="0" borderId="32" xfId="53" applyFont="1" applyBorder="1"/>
    <xf numFmtId="175" fontId="27" fillId="6" borderId="7" xfId="32" applyNumberFormat="1" applyFont="1" applyFill="1" applyBorder="1"/>
    <xf numFmtId="175" fontId="27" fillId="6" borderId="7" xfId="32" applyNumberFormat="1" applyFont="1" applyFill="1" applyBorder="1" applyAlignment="1">
      <alignment horizontal="right"/>
    </xf>
    <xf numFmtId="175" fontId="27" fillId="6" borderId="7" xfId="32" applyNumberFormat="1" applyFont="1" applyFill="1" applyBorder="1" applyAlignment="1">
      <alignment horizontal="center"/>
    </xf>
    <xf numFmtId="0" fontId="27" fillId="0" borderId="33" xfId="53" applyFont="1" applyBorder="1"/>
    <xf numFmtId="175" fontId="27" fillId="6" borderId="29" xfId="32" applyNumberFormat="1" applyFont="1" applyFill="1" applyBorder="1"/>
    <xf numFmtId="0" fontId="27" fillId="6" borderId="30" xfId="53" applyFont="1" applyFill="1" applyBorder="1" applyAlignment="1">
      <alignment wrapText="1"/>
    </xf>
    <xf numFmtId="0" fontId="27" fillId="0" borderId="34" xfId="53" applyFont="1" applyBorder="1"/>
    <xf numFmtId="175" fontId="27" fillId="0" borderId="35" xfId="32" applyNumberFormat="1" applyFont="1" applyFill="1" applyBorder="1"/>
    <xf numFmtId="0" fontId="27" fillId="0" borderId="36" xfId="53" applyFont="1" applyBorder="1" applyAlignment="1">
      <alignment wrapText="1"/>
    </xf>
    <xf numFmtId="37" fontId="27" fillId="0" borderId="0" xfId="53" applyNumberFormat="1" applyFont="1" applyAlignment="1">
      <alignment horizontal="center"/>
    </xf>
    <xf numFmtId="37" fontId="27" fillId="0" borderId="0" xfId="53" applyNumberFormat="1" applyFont="1" applyAlignment="1">
      <alignment wrapText="1"/>
    </xf>
    <xf numFmtId="0" fontId="27" fillId="0" borderId="0" xfId="53" applyFont="1" applyAlignment="1">
      <alignment wrapText="1"/>
    </xf>
    <xf numFmtId="37" fontId="27" fillId="6" borderId="31" xfId="53" applyNumberFormat="1" applyFont="1" applyFill="1" applyBorder="1" applyAlignment="1">
      <alignment horizontal="center"/>
    </xf>
    <xf numFmtId="37" fontId="27" fillId="6" borderId="7" xfId="53" applyNumberFormat="1" applyFont="1" applyFill="1" applyBorder="1"/>
    <xf numFmtId="0" fontId="27" fillId="6" borderId="31" xfId="53" applyFont="1" applyFill="1" applyBorder="1" applyAlignment="1">
      <alignment horizontal="center"/>
    </xf>
    <xf numFmtId="0" fontId="27" fillId="0" borderId="27" xfId="53" applyFont="1" applyBorder="1"/>
    <xf numFmtId="0" fontId="27" fillId="0" borderId="37" xfId="53" applyFont="1" applyBorder="1"/>
    <xf numFmtId="0" fontId="27" fillId="6" borderId="27" xfId="61" applyFont="1" applyFill="1" applyBorder="1"/>
    <xf numFmtId="41" fontId="27" fillId="65" borderId="7" xfId="33" applyFont="1" applyFill="1" applyBorder="1"/>
    <xf numFmtId="0" fontId="27" fillId="0" borderId="38" xfId="53" applyFont="1" applyBorder="1"/>
    <xf numFmtId="175" fontId="27" fillId="6" borderId="29" xfId="32" applyNumberFormat="1" applyFont="1" applyFill="1" applyBorder="1" applyAlignment="1">
      <alignment horizontal="right"/>
    </xf>
    <xf numFmtId="175" fontId="27" fillId="0" borderId="35" xfId="32" applyNumberFormat="1" applyFont="1" applyFill="1" applyBorder="1" applyAlignment="1">
      <alignment horizontal="right"/>
    </xf>
    <xf numFmtId="175" fontId="27" fillId="0" borderId="0" xfId="53" applyNumberFormat="1" applyFont="1" applyAlignment="1">
      <alignment wrapText="1"/>
    </xf>
    <xf numFmtId="0" fontId="27" fillId="0" borderId="0" xfId="53" applyFont="1" applyAlignment="1">
      <alignment horizontal="centerContinuous"/>
    </xf>
    <xf numFmtId="41" fontId="27" fillId="0" borderId="0" xfId="53" applyNumberFormat="1" applyFont="1" applyAlignment="1">
      <alignment horizontal="center"/>
    </xf>
    <xf numFmtId="1" fontId="27" fillId="0" borderId="0" xfId="53" applyNumberFormat="1" applyFont="1" applyAlignment="1">
      <alignment horizontal="center"/>
    </xf>
    <xf numFmtId="1" fontId="27" fillId="0" borderId="69" xfId="53" applyNumberFormat="1" applyFont="1" applyBorder="1" applyAlignment="1">
      <alignment horizontal="center" vertical="top" wrapText="1"/>
    </xf>
    <xf numFmtId="0" fontId="179" fillId="0" borderId="0" xfId="38475" applyFont="1"/>
    <xf numFmtId="1" fontId="27" fillId="12" borderId="0" xfId="32" applyNumberFormat="1" applyFont="1" applyFill="1" applyAlignment="1">
      <alignment horizontal="center"/>
    </xf>
    <xf numFmtId="10" fontId="27" fillId="0" borderId="0" xfId="63" applyNumberFormat="1" applyFont="1" applyFill="1"/>
    <xf numFmtId="43" fontId="27" fillId="12" borderId="0" xfId="32" applyFont="1" applyFill="1"/>
    <xf numFmtId="175" fontId="179" fillId="0" borderId="0" xfId="38475" applyNumberFormat="1" applyFont="1"/>
    <xf numFmtId="0" fontId="209" fillId="0" borderId="0" xfId="53" applyFont="1"/>
    <xf numFmtId="0" fontId="209" fillId="0" borderId="0" xfId="53" applyFont="1" applyAlignment="1">
      <alignment horizontal="right"/>
    </xf>
    <xf numFmtId="1" fontId="27" fillId="0" borderId="0" xfId="32" applyNumberFormat="1" applyFont="1" applyFill="1" applyBorder="1"/>
    <xf numFmtId="174" fontId="27" fillId="0" borderId="0" xfId="0" applyFont="1" applyFill="1" applyAlignment="1" applyProtection="1">
      <protection locked="0"/>
    </xf>
    <xf numFmtId="174" fontId="22" fillId="0" borderId="0" xfId="0" applyFont="1" applyFill="1" applyAlignment="1" applyProtection="1">
      <protection locked="0"/>
    </xf>
    <xf numFmtId="174" fontId="27" fillId="0" borderId="0" xfId="0" applyFont="1" applyFill="1" applyProtection="1">
      <protection locked="0"/>
    </xf>
    <xf numFmtId="0" fontId="27" fillId="0" borderId="0" xfId="59" applyNumberFormat="1" applyFont="1" applyFill="1" applyBorder="1" applyAlignment="1" applyProtection="1">
      <alignment horizontal="center"/>
      <protection locked="0"/>
    </xf>
    <xf numFmtId="174" fontId="27" fillId="0" borderId="0" xfId="59" applyFont="1" applyFill="1" applyBorder="1" applyAlignment="1"/>
    <xf numFmtId="0" fontId="22" fillId="0" borderId="0" xfId="59" applyNumberFormat="1" applyFont="1" applyFill="1" applyBorder="1" applyAlignment="1"/>
    <xf numFmtId="0" fontId="27" fillId="0" borderId="0" xfId="59" applyNumberFormat="1" applyFont="1" applyFill="1" applyBorder="1"/>
    <xf numFmtId="174" fontId="179" fillId="0" borderId="0" xfId="0" applyFont="1" applyBorder="1" applyAlignment="1"/>
    <xf numFmtId="174" fontId="27" fillId="0" borderId="0" xfId="59" applyFont="1" applyFill="1" applyBorder="1" applyAlignment="1">
      <alignment horizontal="center"/>
    </xf>
    <xf numFmtId="174" fontId="179" fillId="0" borderId="18" xfId="0" applyFont="1" applyBorder="1"/>
    <xf numFmtId="174" fontId="179" fillId="0" borderId="68" xfId="0" applyFont="1" applyBorder="1"/>
    <xf numFmtId="174" fontId="179" fillId="0" borderId="19" xfId="0" applyFont="1" applyBorder="1"/>
    <xf numFmtId="0" fontId="27" fillId="0" borderId="0" xfId="32" applyNumberFormat="1" applyFont="1" applyFill="1" applyBorder="1" applyAlignment="1">
      <alignment horizontal="center"/>
    </xf>
    <xf numFmtId="174" fontId="179" fillId="12" borderId="0" xfId="0" applyFont="1" applyFill="1"/>
    <xf numFmtId="174" fontId="179" fillId="0" borderId="29" xfId="0" applyFont="1" applyBorder="1"/>
    <xf numFmtId="174" fontId="179" fillId="0" borderId="29" xfId="0" applyFont="1" applyFill="1" applyBorder="1"/>
    <xf numFmtId="174" fontId="179" fillId="0" borderId="7" xfId="0" applyFont="1" applyBorder="1" applyAlignment="1">
      <alignment horizontal="center"/>
    </xf>
    <xf numFmtId="174" fontId="179" fillId="0" borderId="58" xfId="0" applyFont="1" applyBorder="1" applyAlignment="1">
      <alignment horizontal="center"/>
    </xf>
    <xf numFmtId="174" fontId="179" fillId="0" borderId="39" xfId="0" applyFont="1" applyBorder="1" applyAlignment="1">
      <alignment horizontal="center"/>
    </xf>
    <xf numFmtId="174" fontId="179" fillId="0" borderId="39" xfId="0" applyFont="1" applyFill="1" applyBorder="1" applyAlignment="1">
      <alignment horizontal="center"/>
    </xf>
    <xf numFmtId="174" fontId="179" fillId="0" borderId="29" xfId="0" applyFont="1" applyFill="1" applyBorder="1" applyAlignment="1">
      <alignment horizontal="center"/>
    </xf>
    <xf numFmtId="174" fontId="179" fillId="0" borderId="5" xfId="0" applyFont="1" applyFill="1" applyBorder="1" applyAlignment="1">
      <alignment horizontal="center"/>
    </xf>
    <xf numFmtId="174" fontId="179" fillId="0" borderId="5" xfId="0" applyFont="1" applyFill="1" applyBorder="1"/>
    <xf numFmtId="174" fontId="27" fillId="0" borderId="5" xfId="0" applyFont="1" applyBorder="1" applyAlignment="1">
      <alignment horizontal="center"/>
    </xf>
    <xf numFmtId="174" fontId="27" fillId="0" borderId="5" xfId="0" applyFont="1" applyFill="1" applyBorder="1" applyAlignment="1">
      <alignment horizontal="center"/>
    </xf>
    <xf numFmtId="0" fontId="27" fillId="0" borderId="5" xfId="53" applyFont="1" applyBorder="1" applyAlignment="1">
      <alignment horizontal="center"/>
    </xf>
    <xf numFmtId="174" fontId="179" fillId="0" borderId="0" xfId="0" applyFont="1" applyBorder="1" applyAlignment="1">
      <alignment horizontal="center"/>
    </xf>
    <xf numFmtId="174" fontId="179" fillId="12" borderId="29" xfId="0" applyFont="1" applyFill="1" applyBorder="1"/>
    <xf numFmtId="43" fontId="179" fillId="12" borderId="18" xfId="32" applyFont="1" applyFill="1" applyBorder="1"/>
    <xf numFmtId="43" fontId="179" fillId="12" borderId="18" xfId="32" applyFont="1" applyFill="1" applyBorder="1" applyAlignment="1">
      <alignment horizontal="center"/>
    </xf>
    <xf numFmtId="43" fontId="179" fillId="0" borderId="29" xfId="32" applyFont="1" applyFill="1" applyBorder="1"/>
    <xf numFmtId="43" fontId="179" fillId="12" borderId="29" xfId="32" applyFont="1" applyFill="1" applyBorder="1"/>
    <xf numFmtId="43" fontId="179" fillId="0" borderId="29" xfId="32" applyFont="1" applyBorder="1" applyAlignment="1">
      <alignment horizontal="center"/>
    </xf>
    <xf numFmtId="174" fontId="179" fillId="12" borderId="5" xfId="0" applyFont="1" applyFill="1" applyBorder="1"/>
    <xf numFmtId="43" fontId="179" fillId="12" borderId="20" xfId="32" applyFont="1" applyFill="1" applyBorder="1"/>
    <xf numFmtId="43" fontId="179" fillId="12" borderId="20" xfId="32" applyFont="1" applyFill="1" applyBorder="1" applyAlignment="1">
      <alignment horizontal="center"/>
    </xf>
    <xf numFmtId="43" fontId="179" fillId="12" borderId="5" xfId="32" applyFont="1" applyFill="1" applyBorder="1"/>
    <xf numFmtId="43" fontId="179" fillId="0" borderId="5" xfId="32" applyFont="1" applyBorder="1"/>
    <xf numFmtId="174" fontId="179" fillId="12" borderId="39" xfId="0" applyFont="1" applyFill="1" applyBorder="1"/>
    <xf numFmtId="43" fontId="179" fillId="12" borderId="22" xfId="32" applyFont="1" applyFill="1" applyBorder="1"/>
    <xf numFmtId="43" fontId="179" fillId="12" borderId="22" xfId="32" applyFont="1" applyFill="1" applyBorder="1" applyAlignment="1">
      <alignment horizontal="center"/>
    </xf>
    <xf numFmtId="43" fontId="179" fillId="0" borderId="7" xfId="32" applyFont="1" applyFill="1" applyBorder="1"/>
    <xf numFmtId="43" fontId="179" fillId="12" borderId="39" xfId="32" applyFont="1" applyFill="1" applyBorder="1"/>
    <xf numFmtId="43" fontId="179" fillId="0" borderId="39" xfId="32" applyFont="1" applyBorder="1"/>
    <xf numFmtId="174" fontId="179" fillId="0" borderId="0" xfId="0" applyFont="1" applyFill="1" applyBorder="1"/>
    <xf numFmtId="43" fontId="179" fillId="0" borderId="0" xfId="32" applyFont="1" applyFill="1" applyBorder="1"/>
    <xf numFmtId="43" fontId="179" fillId="0" borderId="0" xfId="32" applyFont="1" applyFill="1" applyBorder="1" applyAlignment="1">
      <alignment horizontal="center"/>
    </xf>
    <xf numFmtId="175" fontId="27" fillId="0" borderId="0" xfId="32" applyNumberFormat="1" applyFont="1" applyAlignment="1">
      <alignment horizontal="left" vertical="top"/>
    </xf>
    <xf numFmtId="176" fontId="27" fillId="0" borderId="0" xfId="41" applyNumberFormat="1" applyFont="1"/>
    <xf numFmtId="43" fontId="27" fillId="0" borderId="0" xfId="32" applyFont="1"/>
    <xf numFmtId="174" fontId="27" fillId="0" borderId="0" xfId="0" applyFont="1" applyFill="1"/>
    <xf numFmtId="174" fontId="27" fillId="0" borderId="0" xfId="0" applyFont="1" applyFill="1" applyAlignment="1">
      <alignment vertical="top" wrapText="1"/>
    </xf>
    <xf numFmtId="174" fontId="27" fillId="0" borderId="0" xfId="0" applyFont="1" applyFill="1" applyAlignment="1">
      <alignment vertical="top"/>
    </xf>
    <xf numFmtId="174" fontId="22" fillId="0" borderId="0" xfId="59" applyFont="1" applyFill="1" applyBorder="1" applyAlignment="1"/>
    <xf numFmtId="174" fontId="27" fillId="0" borderId="0" xfId="0" applyFont="1" applyFill="1" applyAlignment="1">
      <alignment horizontal="center"/>
    </xf>
    <xf numFmtId="49" fontId="27" fillId="0" borderId="0" xfId="32" applyNumberFormat="1" applyFont="1" applyAlignment="1">
      <alignment horizontal="center"/>
    </xf>
    <xf numFmtId="174" fontId="27" fillId="0" borderId="0" xfId="59" quotePrefix="1" applyFont="1" applyFill="1" applyAlignment="1">
      <alignment horizontal="left"/>
    </xf>
    <xf numFmtId="174" fontId="27" fillId="0" borderId="0" xfId="59" applyFont="1" applyAlignment="1">
      <alignment horizontal="center"/>
    </xf>
    <xf numFmtId="174" fontId="27" fillId="0" borderId="0" xfId="59" applyFont="1" applyAlignment="1">
      <alignment horizontal="center" wrapText="1"/>
    </xf>
    <xf numFmtId="174" fontId="27" fillId="0" borderId="0" xfId="59" applyFont="1" applyAlignment="1"/>
    <xf numFmtId="174" fontId="27" fillId="0" borderId="0" xfId="59" quotePrefix="1" applyFont="1" applyAlignment="1">
      <alignment horizontal="left"/>
    </xf>
    <xf numFmtId="43" fontId="27" fillId="0" borderId="68" xfId="32" applyFont="1" applyBorder="1" applyAlignment="1"/>
    <xf numFmtId="174" fontId="27" fillId="0" borderId="0" xfId="59" quotePrefix="1" applyFont="1" applyBorder="1" applyAlignment="1">
      <alignment horizontal="left"/>
    </xf>
    <xf numFmtId="174" fontId="27" fillId="0" borderId="0" xfId="59" applyFont="1" applyAlignment="1">
      <alignment horizontal="left"/>
    </xf>
    <xf numFmtId="174" fontId="27" fillId="0" borderId="0" xfId="59" applyFont="1" applyBorder="1" applyAlignment="1"/>
    <xf numFmtId="174" fontId="27" fillId="0" borderId="0" xfId="0" applyFont="1" applyAlignment="1">
      <alignment horizontal="right"/>
    </xf>
    <xf numFmtId="0" fontId="27" fillId="0" borderId="0" xfId="59" applyNumberFormat="1" applyFont="1" applyFill="1" applyBorder="1" applyAlignment="1" applyProtection="1">
      <protection locked="0"/>
    </xf>
    <xf numFmtId="3" fontId="27" fillId="0" borderId="0" xfId="59" applyNumberFormat="1" applyFont="1" applyFill="1" applyBorder="1" applyAlignment="1"/>
    <xf numFmtId="0" fontId="27" fillId="6" borderId="0" xfId="59" applyNumberFormat="1" applyFont="1" applyFill="1" applyAlignment="1">
      <alignment horizontal="right"/>
    </xf>
    <xf numFmtId="3" fontId="27" fillId="0" borderId="0" xfId="59" applyNumberFormat="1" applyFont="1" applyFill="1" applyBorder="1" applyAlignment="1">
      <alignment horizontal="center"/>
    </xf>
    <xf numFmtId="0" fontId="27" fillId="0" borderId="0" xfId="59" applyNumberFormat="1" applyFont="1" applyFill="1" applyBorder="1" applyProtection="1">
      <protection locked="0"/>
    </xf>
    <xf numFmtId="0" fontId="27" fillId="0" borderId="0" xfId="62" applyNumberFormat="1" applyFont="1" applyFill="1" applyAlignment="1">
      <alignment horizontal="center"/>
    </xf>
    <xf numFmtId="175" fontId="22" fillId="0" borderId="0" xfId="32" applyNumberFormat="1" applyFont="1" applyAlignment="1">
      <alignment horizontal="left"/>
    </xf>
    <xf numFmtId="174" fontId="27" fillId="0" borderId="0" xfId="0" applyFont="1" applyAlignment="1">
      <alignment horizontal="center"/>
    </xf>
    <xf numFmtId="170" fontId="27" fillId="0" borderId="0" xfId="0" applyNumberFormat="1" applyFont="1" applyAlignment="1">
      <alignment horizontal="center"/>
    </xf>
    <xf numFmtId="0" fontId="27" fillId="0" borderId="0" xfId="62" applyNumberFormat="1" applyFont="1" applyAlignment="1" applyProtection="1">
      <protection locked="0"/>
    </xf>
    <xf numFmtId="3" fontId="27" fillId="0" borderId="0" xfId="62" applyNumberFormat="1" applyFont="1" applyAlignment="1"/>
    <xf numFmtId="3" fontId="27" fillId="0" borderId="0" xfId="62" applyNumberFormat="1" applyFont="1" applyBorder="1" applyAlignment="1">
      <alignment horizontal="center"/>
    </xf>
    <xf numFmtId="0" fontId="27" fillId="0" borderId="0" xfId="62" applyNumberFormat="1" applyFont="1" applyAlignment="1"/>
    <xf numFmtId="3" fontId="27" fillId="0" borderId="0" xfId="62" applyNumberFormat="1" applyFont="1" applyAlignment="1">
      <alignment horizontal="center"/>
    </xf>
    <xf numFmtId="0" fontId="27" fillId="0" borderId="4" xfId="62" applyNumberFormat="1" applyFont="1" applyBorder="1" applyAlignment="1" applyProtection="1">
      <alignment horizontal="center"/>
      <protection locked="0"/>
    </xf>
    <xf numFmtId="174" fontId="27" fillId="0" borderId="0" xfId="62" applyFont="1" applyAlignment="1"/>
    <xf numFmtId="43" fontId="27" fillId="0" borderId="0" xfId="32" applyFont="1" applyFill="1" applyAlignment="1">
      <alignment horizontal="center"/>
    </xf>
    <xf numFmtId="43" fontId="27" fillId="0" borderId="79" xfId="32" applyFont="1" applyFill="1" applyBorder="1" applyAlignment="1">
      <alignment horizontal="center"/>
    </xf>
    <xf numFmtId="10" fontId="27" fillId="0" borderId="0" xfId="32" applyNumberFormat="1" applyFont="1" applyFill="1" applyAlignment="1"/>
    <xf numFmtId="3" fontId="27" fillId="0" borderId="0" xfId="62" applyNumberFormat="1" applyFont="1" applyFill="1" applyAlignment="1"/>
    <xf numFmtId="166" fontId="27" fillId="0" borderId="0" xfId="62" applyNumberFormat="1" applyFont="1" applyAlignment="1">
      <alignment horizontal="center"/>
    </xf>
    <xf numFmtId="3" fontId="27" fillId="0" borderId="0" xfId="56" applyNumberFormat="1" applyFont="1" applyAlignment="1"/>
    <xf numFmtId="166" fontId="27" fillId="0" borderId="0" xfId="56" applyNumberFormat="1" applyFont="1" applyAlignment="1"/>
    <xf numFmtId="0" fontId="27" fillId="0" borderId="6" xfId="60" applyFont="1" applyBorder="1" applyAlignment="1"/>
    <xf numFmtId="0" fontId="27" fillId="0" borderId="0" xfId="56" applyFont="1" applyAlignment="1"/>
    <xf numFmtId="10" fontId="27" fillId="0" borderId="0" xfId="62" applyNumberFormat="1" applyFont="1" applyFill="1" applyAlignment="1">
      <alignment horizontal="left"/>
    </xf>
    <xf numFmtId="170" fontId="27" fillId="0" borderId="0" xfId="0" applyNumberFormat="1" applyFont="1" applyAlignment="1"/>
    <xf numFmtId="175" fontId="27" fillId="0" borderId="0" xfId="32" applyNumberFormat="1" applyFont="1" applyFill="1" applyAlignment="1" applyProtection="1">
      <alignment horizontal="right"/>
      <protection locked="0"/>
    </xf>
    <xf numFmtId="174" fontId="22" fillId="0" borderId="0" xfId="0" applyFont="1" applyFill="1" applyAlignment="1">
      <alignment horizontal="left"/>
    </xf>
    <xf numFmtId="174" fontId="27" fillId="0" borderId="0" xfId="0" applyFont="1" applyFill="1" applyAlignment="1"/>
    <xf numFmtId="174" fontId="22" fillId="0" borderId="0" xfId="0" applyFont="1" applyFill="1" applyAlignment="1">
      <alignment horizontal="right"/>
    </xf>
    <xf numFmtId="0" fontId="27" fillId="0" borderId="0" xfId="62" applyNumberFormat="1" applyFont="1" applyFill="1" applyAlignment="1" applyProtection="1">
      <protection locked="0"/>
    </xf>
    <xf numFmtId="0" fontId="27" fillId="0" borderId="0" xfId="62" applyNumberFormat="1" applyFont="1" applyFill="1" applyAlignment="1"/>
    <xf numFmtId="10" fontId="211" fillId="0" borderId="0" xfId="32" applyNumberFormat="1" applyFont="1" applyFill="1" applyAlignment="1"/>
    <xf numFmtId="169" fontId="27" fillId="0" borderId="0" xfId="62" applyNumberFormat="1" applyFont="1" applyAlignment="1"/>
    <xf numFmtId="164" fontId="27" fillId="0" borderId="0" xfId="60" applyNumberFormat="1" applyFont="1" applyFill="1" applyAlignment="1">
      <alignment horizontal="left"/>
    </xf>
    <xf numFmtId="174" fontId="27" fillId="0" borderId="0" xfId="0" applyFont="1" applyFill="1" applyAlignment="1">
      <alignment horizontal="right"/>
    </xf>
    <xf numFmtId="164" fontId="27" fillId="0" borderId="0" xfId="62" applyNumberFormat="1" applyFont="1" applyFill="1" applyBorder="1" applyAlignment="1" applyProtection="1">
      <alignment horizontal="left"/>
      <protection locked="0"/>
    </xf>
    <xf numFmtId="174" fontId="27" fillId="0" borderId="0" xfId="62" applyFont="1" applyFill="1" applyBorder="1" applyAlignment="1"/>
    <xf numFmtId="43" fontId="27" fillId="0" borderId="0" xfId="32" applyFont="1" applyFill="1" applyBorder="1" applyAlignment="1">
      <alignment horizontal="right"/>
    </xf>
    <xf numFmtId="3" fontId="27" fillId="0" borderId="0" xfId="56" applyNumberFormat="1" applyFont="1" applyBorder="1" applyAlignment="1"/>
    <xf numFmtId="166" fontId="27" fillId="0" borderId="0" xfId="56" applyNumberFormat="1" applyFont="1" applyBorder="1" applyAlignment="1"/>
    <xf numFmtId="175" fontId="27" fillId="0" borderId="0" xfId="59" applyNumberFormat="1" applyFont="1" applyFill="1" applyBorder="1" applyAlignment="1" applyProtection="1">
      <protection locked="0"/>
    </xf>
    <xf numFmtId="175" fontId="27" fillId="0" borderId="0" xfId="59" applyNumberFormat="1" applyFont="1" applyFill="1" applyBorder="1" applyAlignment="1" applyProtection="1">
      <alignment horizontal="center"/>
      <protection locked="0"/>
    </xf>
    <xf numFmtId="10" fontId="27" fillId="0" borderId="79" xfId="63" applyNumberFormat="1" applyFont="1" applyBorder="1" applyAlignment="1"/>
    <xf numFmtId="175" fontId="22" fillId="0" borderId="0" xfId="32" applyNumberFormat="1" applyFont="1" applyFill="1" applyBorder="1" applyAlignment="1" applyProtection="1">
      <alignment horizontal="right"/>
      <protection locked="0"/>
    </xf>
    <xf numFmtId="174" fontId="27" fillId="0" borderId="0" xfId="0" applyFont="1" applyFill="1" applyBorder="1" applyAlignment="1">
      <alignment horizontal="right"/>
    </xf>
    <xf numFmtId="175" fontId="27" fillId="0" borderId="0" xfId="32" applyNumberFormat="1" applyFont="1" applyFill="1" applyBorder="1" applyAlignment="1" applyProtection="1">
      <alignment horizontal="left"/>
      <protection locked="0"/>
    </xf>
    <xf numFmtId="3" fontId="27" fillId="0" borderId="0" xfId="62" applyNumberFormat="1" applyFont="1" applyFill="1" applyBorder="1" applyAlignment="1"/>
    <xf numFmtId="43" fontId="27" fillId="0" borderId="0" xfId="32" applyFont="1" applyFill="1" applyBorder="1" applyAlignment="1"/>
    <xf numFmtId="175" fontId="27" fillId="0" borderId="0" xfId="32" applyNumberFormat="1" applyFont="1" applyFill="1" applyBorder="1" applyAlignment="1" applyProtection="1">
      <alignment horizontal="right"/>
      <protection locked="0"/>
    </xf>
    <xf numFmtId="174" fontId="27" fillId="0" borderId="0" xfId="0" applyFont="1" applyFill="1" applyBorder="1" applyAlignment="1">
      <alignment horizontal="center"/>
    </xf>
    <xf numFmtId="175" fontId="27" fillId="0" borderId="66" xfId="32" applyNumberFormat="1" applyFont="1" applyFill="1" applyBorder="1" applyAlignment="1" applyProtection="1">
      <alignment horizontal="right" vertical="center"/>
      <protection locked="0"/>
    </xf>
    <xf numFmtId="3" fontId="27" fillId="0" borderId="97" xfId="62" applyNumberFormat="1" applyFont="1" applyFill="1" applyBorder="1" applyAlignment="1">
      <alignment horizontal="center" vertical="center" wrapText="1"/>
    </xf>
    <xf numFmtId="3" fontId="27" fillId="0" borderId="67" xfId="62" applyNumberFormat="1" applyFont="1" applyFill="1" applyBorder="1" applyAlignment="1">
      <alignment horizontal="center" vertical="center" wrapText="1"/>
    </xf>
    <xf numFmtId="174" fontId="27" fillId="0" borderId="67" xfId="0" applyFont="1" applyBorder="1" applyAlignment="1">
      <alignment horizontal="center" vertical="center"/>
    </xf>
    <xf numFmtId="174" fontId="27" fillId="0" borderId="67" xfId="0" applyFont="1" applyBorder="1" applyAlignment="1">
      <alignment horizontal="center" vertical="center" wrapText="1"/>
    </xf>
    <xf numFmtId="170" fontId="27" fillId="0" borderId="67" xfId="0" applyNumberFormat="1" applyFont="1" applyFill="1" applyBorder="1" applyAlignment="1">
      <alignment horizontal="center" vertical="center" wrapText="1"/>
    </xf>
    <xf numFmtId="174" fontId="27" fillId="0" borderId="70" xfId="0" applyFont="1" applyBorder="1" applyAlignment="1">
      <alignment horizontal="center" vertical="center" wrapText="1"/>
    </xf>
    <xf numFmtId="174" fontId="27" fillId="0" borderId="71" xfId="0" applyFont="1" applyFill="1" applyBorder="1" applyAlignment="1">
      <alignment horizontal="center" vertical="center" wrapText="1"/>
    </xf>
    <xf numFmtId="174" fontId="27" fillId="0" borderId="0" xfId="0" applyFont="1" applyAlignment="1">
      <alignment vertical="center"/>
    </xf>
    <xf numFmtId="179" fontId="27" fillId="12" borderId="16" xfId="32" applyNumberFormat="1" applyFont="1" applyFill="1" applyBorder="1" applyAlignment="1" applyProtection="1">
      <alignment horizontal="right"/>
      <protection locked="0"/>
    </xf>
    <xf numFmtId="175" fontId="27" fillId="12" borderId="0" xfId="32" applyNumberFormat="1" applyFont="1" applyFill="1" applyBorder="1" applyAlignment="1">
      <alignment horizontal="left"/>
    </xf>
    <xf numFmtId="175" fontId="27" fillId="12" borderId="15" xfId="32" applyNumberFormat="1" applyFont="1" applyFill="1" applyBorder="1" applyAlignment="1"/>
    <xf numFmtId="10" fontId="27" fillId="12" borderId="15" xfId="63" applyNumberFormat="1" applyFont="1" applyFill="1" applyBorder="1" applyAlignment="1" applyProtection="1">
      <protection locked="0"/>
    </xf>
    <xf numFmtId="10" fontId="27" fillId="12" borderId="15" xfId="63" applyNumberFormat="1" applyFont="1" applyFill="1" applyBorder="1" applyAlignment="1">
      <alignment horizontal="right"/>
    </xf>
    <xf numFmtId="178" fontId="27" fillId="0" borderId="15" xfId="32" applyNumberFormat="1" applyFont="1" applyFill="1" applyBorder="1" applyAlignment="1" applyProtection="1">
      <alignment horizontal="center"/>
      <protection locked="0"/>
    </xf>
    <xf numFmtId="252" fontId="27" fillId="0" borderId="15" xfId="32" applyNumberFormat="1" applyFont="1" applyFill="1" applyBorder="1" applyAlignment="1"/>
    <xf numFmtId="175" fontId="27" fillId="0" borderId="15" xfId="32" applyNumberFormat="1" applyFont="1" applyFill="1" applyBorder="1" applyAlignment="1" applyProtection="1">
      <alignment horizontal="center"/>
      <protection locked="0"/>
    </xf>
    <xf numFmtId="175" fontId="27" fillId="0" borderId="15" xfId="32" applyNumberFormat="1" applyFont="1" applyBorder="1" applyAlignment="1"/>
    <xf numFmtId="175" fontId="27" fillId="0" borderId="15" xfId="32" applyNumberFormat="1" applyFont="1" applyFill="1" applyBorder="1" applyAlignment="1"/>
    <xf numFmtId="178" fontId="27" fillId="0" borderId="15" xfId="32" applyNumberFormat="1" applyFont="1" applyBorder="1" applyAlignment="1"/>
    <xf numFmtId="175" fontId="27" fillId="12" borderId="10" xfId="32" applyNumberFormat="1" applyFont="1" applyFill="1" applyBorder="1" applyAlignment="1" applyProtection="1">
      <alignment horizontal="right"/>
      <protection locked="0"/>
    </xf>
    <xf numFmtId="175" fontId="27" fillId="12" borderId="0" xfId="32" applyNumberFormat="1" applyFont="1" applyFill="1" applyBorder="1" applyAlignment="1"/>
    <xf numFmtId="10" fontId="27" fillId="12" borderId="0" xfId="63" applyNumberFormat="1" applyFont="1" applyFill="1" applyBorder="1" applyAlignment="1"/>
    <xf numFmtId="10" fontId="27" fillId="12" borderId="0" xfId="63" applyNumberFormat="1" applyFont="1" applyFill="1" applyBorder="1" applyAlignment="1">
      <alignment horizontal="right"/>
    </xf>
    <xf numFmtId="252" fontId="27" fillId="0" borderId="0" xfId="32" applyNumberFormat="1" applyFont="1" applyFill="1" applyBorder="1" applyAlignment="1"/>
    <xf numFmtId="175" fontId="27" fillId="0" borderId="0" xfId="32" applyNumberFormat="1" applyFont="1" applyFill="1" applyBorder="1" applyAlignment="1" applyProtection="1">
      <alignment horizontal="center"/>
      <protection locked="0"/>
    </xf>
    <xf numFmtId="178" fontId="27" fillId="0" borderId="0" xfId="32" applyNumberFormat="1" applyFont="1" applyBorder="1" applyAlignment="1"/>
    <xf numFmtId="43" fontId="27" fillId="12" borderId="0" xfId="32" applyFont="1" applyFill="1" applyBorder="1" applyAlignment="1">
      <alignment horizontal="center"/>
    </xf>
    <xf numFmtId="174" fontId="27" fillId="12" borderId="0" xfId="0" applyFont="1" applyFill="1" applyBorder="1" applyAlignment="1"/>
    <xf numFmtId="3" fontId="27" fillId="12" borderId="0" xfId="62" applyNumberFormat="1" applyFont="1" applyFill="1" applyBorder="1" applyAlignment="1"/>
    <xf numFmtId="178" fontId="27" fillId="12" borderId="0" xfId="32" applyNumberFormat="1" applyFont="1" applyFill="1" applyBorder="1" applyAlignment="1">
      <alignment horizontal="right"/>
    </xf>
    <xf numFmtId="3" fontId="27" fillId="12" borderId="0" xfId="60" applyNumberFormat="1" applyFont="1" applyFill="1" applyBorder="1" applyAlignment="1"/>
    <xf numFmtId="175" fontId="27" fillId="12" borderId="13" xfId="32" applyNumberFormat="1" applyFont="1" applyFill="1" applyBorder="1" applyAlignment="1" applyProtection="1">
      <alignment horizontal="right"/>
      <protection locked="0"/>
    </xf>
    <xf numFmtId="164" fontId="27" fillId="12" borderId="4" xfId="60" applyNumberFormat="1" applyFont="1" applyFill="1" applyBorder="1" applyAlignment="1" applyProtection="1">
      <alignment horizontal="left"/>
      <protection locked="0"/>
    </xf>
    <xf numFmtId="0" fontId="27" fillId="12" borderId="4" xfId="60" applyFont="1" applyFill="1" applyBorder="1" applyAlignment="1"/>
    <xf numFmtId="175" fontId="27" fillId="12" borderId="4" xfId="32" applyNumberFormat="1" applyFont="1" applyFill="1" applyBorder="1" applyAlignment="1">
      <alignment horizontal="right"/>
    </xf>
    <xf numFmtId="10" fontId="27" fillId="12" borderId="4" xfId="63" applyNumberFormat="1" applyFont="1" applyFill="1" applyBorder="1" applyAlignment="1"/>
    <xf numFmtId="175" fontId="27" fillId="12" borderId="4" xfId="32" applyNumberFormat="1" applyFont="1" applyFill="1" applyBorder="1" applyAlignment="1"/>
    <xf numFmtId="178" fontId="27" fillId="0" borderId="4" xfId="32" applyNumberFormat="1" applyFont="1" applyFill="1" applyBorder="1" applyAlignment="1"/>
    <xf numFmtId="252" fontId="27" fillId="0" borderId="4" xfId="32" applyNumberFormat="1" applyFont="1" applyFill="1" applyBorder="1" applyAlignment="1"/>
    <xf numFmtId="175" fontId="27" fillId="0" borderId="4" xfId="32" applyNumberFormat="1" applyFont="1" applyFill="1" applyBorder="1" applyAlignment="1" applyProtection="1">
      <alignment horizontal="center"/>
      <protection locked="0"/>
    </xf>
    <xf numFmtId="175" fontId="27" fillId="0" borderId="4" xfId="32" applyNumberFormat="1" applyFont="1" applyBorder="1" applyAlignment="1"/>
    <xf numFmtId="175" fontId="27" fillId="0" borderId="4" xfId="32" applyNumberFormat="1" applyFont="1" applyFill="1" applyBorder="1" applyAlignment="1"/>
    <xf numFmtId="175" fontId="27" fillId="12" borderId="13" xfId="32" applyNumberFormat="1" applyFont="1" applyFill="1" applyBorder="1" applyAlignment="1">
      <alignment horizontal="right"/>
    </xf>
    <xf numFmtId="174" fontId="27" fillId="0" borderId="4" xfId="0" applyFont="1" applyFill="1" applyBorder="1" applyAlignment="1"/>
    <xf numFmtId="170" fontId="27" fillId="0" borderId="4" xfId="0" applyNumberFormat="1" applyFont="1" applyFill="1" applyBorder="1" applyAlignment="1"/>
    <xf numFmtId="175" fontId="27" fillId="0" borderId="17" xfId="32" applyNumberFormat="1" applyFont="1" applyBorder="1" applyAlignment="1"/>
    <xf numFmtId="175" fontId="27" fillId="0" borderId="12" xfId="32" applyNumberFormat="1" applyFont="1" applyFill="1" applyBorder="1" applyAlignment="1"/>
    <xf numFmtId="170" fontId="27" fillId="0" borderId="0" xfId="0" applyNumberFormat="1" applyFont="1" applyFill="1" applyBorder="1" applyAlignment="1"/>
    <xf numFmtId="175" fontId="27" fillId="0" borderId="3" xfId="32" applyNumberFormat="1" applyFont="1" applyBorder="1" applyAlignment="1"/>
    <xf numFmtId="174" fontId="27" fillId="0" borderId="0" xfId="527" applyFont="1" applyFill="1" applyBorder="1" applyAlignment="1">
      <alignment vertical="top"/>
    </xf>
    <xf numFmtId="174" fontId="212" fillId="0" borderId="0" xfId="0" applyFont="1" applyAlignment="1">
      <alignment horizontal="right"/>
    </xf>
    <xf numFmtId="174" fontId="212" fillId="0" borderId="0" xfId="0" applyFont="1" applyAlignment="1"/>
    <xf numFmtId="0" fontId="27" fillId="0" borderId="0" xfId="55" applyFont="1"/>
    <xf numFmtId="174" fontId="209" fillId="0" borderId="0" xfId="0" applyFont="1" applyAlignment="1"/>
    <xf numFmtId="175" fontId="213" fillId="7" borderId="0" xfId="32" applyNumberFormat="1" applyFont="1" applyFill="1" applyBorder="1" applyAlignment="1">
      <alignment horizontal="center" wrapText="1"/>
    </xf>
    <xf numFmtId="0" fontId="27" fillId="0" borderId="16" xfId="32" applyNumberFormat="1" applyFont="1" applyFill="1" applyBorder="1" applyAlignment="1">
      <alignment horizontal="center"/>
    </xf>
    <xf numFmtId="3" fontId="22" fillId="0" borderId="15" xfId="55" applyNumberFormat="1" applyFont="1" applyFill="1" applyBorder="1" applyAlignment="1">
      <alignment horizontal="left"/>
    </xf>
    <xf numFmtId="0" fontId="27" fillId="0" borderId="15" xfId="55" applyFont="1" applyFill="1" applyBorder="1"/>
    <xf numFmtId="175" fontId="27" fillId="0" borderId="15" xfId="32" applyNumberFormat="1" applyFont="1" applyFill="1" applyBorder="1"/>
    <xf numFmtId="175" fontId="27" fillId="0" borderId="15" xfId="32" applyNumberFormat="1" applyFont="1" applyFill="1" applyBorder="1" applyAlignment="1">
      <alignment horizontal="center"/>
    </xf>
    <xf numFmtId="175" fontId="27" fillId="0" borderId="15" xfId="32" applyNumberFormat="1" applyFont="1" applyBorder="1"/>
    <xf numFmtId="175" fontId="27" fillId="0" borderId="14" xfId="32" applyNumberFormat="1" applyFont="1" applyBorder="1"/>
    <xf numFmtId="0" fontId="22" fillId="0" borderId="10" xfId="32" applyNumberFormat="1" applyFont="1" applyBorder="1" applyAlignment="1">
      <alignment horizontal="center"/>
    </xf>
    <xf numFmtId="174" fontId="27" fillId="0" borderId="0" xfId="0" applyFont="1" applyBorder="1" applyAlignment="1">
      <alignment horizontal="center"/>
    </xf>
    <xf numFmtId="175" fontId="27" fillId="0" borderId="0" xfId="32" applyNumberFormat="1" applyFont="1" applyBorder="1" applyAlignment="1">
      <alignment horizontal="center"/>
    </xf>
    <xf numFmtId="175" fontId="27" fillId="0" borderId="9" xfId="32" applyNumberFormat="1" applyFont="1" applyBorder="1" applyAlignment="1">
      <alignment horizontal="center"/>
    </xf>
    <xf numFmtId="0" fontId="27" fillId="0" borderId="10" xfId="32" applyNumberFormat="1" applyFont="1" applyBorder="1" applyAlignment="1">
      <alignment horizontal="center"/>
    </xf>
    <xf numFmtId="174" fontId="22" fillId="0" borderId="0" xfId="0" applyFont="1" applyFill="1" applyBorder="1" applyAlignment="1">
      <alignment horizontal="center"/>
    </xf>
    <xf numFmtId="0" fontId="22" fillId="0" borderId="24" xfId="32" applyNumberFormat="1" applyFont="1" applyBorder="1" applyAlignment="1">
      <alignment horizontal="center"/>
    </xf>
    <xf numFmtId="174" fontId="22" fillId="0" borderId="6" xfId="0" applyFont="1" applyBorder="1" applyAlignment="1">
      <alignment horizontal="center"/>
    </xf>
    <xf numFmtId="174" fontId="22" fillId="0" borderId="6" xfId="0" applyFont="1" applyFill="1" applyBorder="1" applyAlignment="1">
      <alignment horizontal="center"/>
    </xf>
    <xf numFmtId="175" fontId="22" fillId="0" borderId="6" xfId="32" applyNumberFormat="1" applyFont="1" applyFill="1" applyBorder="1" applyAlignment="1">
      <alignment horizontal="center"/>
    </xf>
    <xf numFmtId="175" fontId="22" fillId="0" borderId="11" xfId="32" applyNumberFormat="1" applyFont="1" applyFill="1" applyBorder="1" applyAlignment="1">
      <alignment horizontal="center"/>
    </xf>
    <xf numFmtId="174" fontId="27" fillId="0" borderId="0" xfId="0" applyFont="1" applyBorder="1"/>
    <xf numFmtId="175" fontId="27" fillId="0" borderId="0" xfId="32" applyNumberFormat="1" applyFont="1" applyFill="1" applyBorder="1" applyAlignment="1">
      <alignment horizontal="center"/>
    </xf>
    <xf numFmtId="175" fontId="27" fillId="0" borderId="9" xfId="32" applyNumberFormat="1" applyFont="1" applyFill="1" applyBorder="1" applyAlignment="1">
      <alignment horizontal="center"/>
    </xf>
    <xf numFmtId="174" fontId="27" fillId="0" borderId="0" xfId="0" applyFont="1" applyFill="1" applyBorder="1"/>
    <xf numFmtId="175" fontId="27" fillId="0" borderId="0" xfId="32" applyNumberFormat="1" applyFont="1" applyBorder="1"/>
    <xf numFmtId="175" fontId="27" fillId="0" borderId="9" xfId="32" applyNumberFormat="1" applyFont="1" applyBorder="1"/>
    <xf numFmtId="174" fontId="27" fillId="0" borderId="0" xfId="0" applyFont="1" applyFill="1" applyBorder="1" applyAlignment="1">
      <alignment horizontal="left" indent="1"/>
    </xf>
    <xf numFmtId="175" fontId="27" fillId="6" borderId="59" xfId="32" applyNumberFormat="1" applyFont="1" applyFill="1" applyBorder="1"/>
    <xf numFmtId="175" fontId="27" fillId="6" borderId="60" xfId="32" applyNumberFormat="1" applyFont="1" applyFill="1" applyBorder="1"/>
    <xf numFmtId="175" fontId="27" fillId="0" borderId="61" xfId="32" applyNumberFormat="1" applyFont="1" applyBorder="1"/>
    <xf numFmtId="174" fontId="27" fillId="0" borderId="0" xfId="0" applyFont="1" applyFill="1" applyBorder="1" applyAlignment="1">
      <alignment horizontal="left" indent="2"/>
    </xf>
    <xf numFmtId="175" fontId="27" fillId="6" borderId="62" xfId="32" applyNumberFormat="1" applyFont="1" applyFill="1" applyBorder="1"/>
    <xf numFmtId="174" fontId="27" fillId="0" borderId="0" xfId="0" applyFont="1" applyFill="1" applyBorder="1" applyAlignment="1">
      <alignment horizontal="left"/>
    </xf>
    <xf numFmtId="175" fontId="27" fillId="0" borderId="3" xfId="32" applyNumberFormat="1" applyFont="1" applyBorder="1"/>
    <xf numFmtId="171" fontId="27" fillId="0" borderId="0" xfId="63" applyNumberFormat="1" applyFont="1" applyBorder="1"/>
    <xf numFmtId="175" fontId="27" fillId="6" borderId="63" xfId="32" applyNumberFormat="1" applyFont="1" applyFill="1" applyBorder="1"/>
    <xf numFmtId="174" fontId="27" fillId="0" borderId="0" xfId="0" applyFont="1" applyFill="1" applyBorder="1" applyAlignment="1">
      <alignment horizontal="left" wrapText="1" indent="1"/>
    </xf>
    <xf numFmtId="175" fontId="27" fillId="0" borderId="9" xfId="32" applyNumberFormat="1" applyFont="1" applyFill="1" applyBorder="1"/>
    <xf numFmtId="175" fontId="22" fillId="0" borderId="0" xfId="32" applyNumberFormat="1" applyFont="1" applyBorder="1"/>
    <xf numFmtId="175" fontId="22" fillId="0" borderId="9" xfId="32" applyNumberFormat="1" applyFont="1" applyBorder="1"/>
    <xf numFmtId="10" fontId="27" fillId="0" borderId="9" xfId="63" applyNumberFormat="1" applyFont="1" applyBorder="1"/>
    <xf numFmtId="174" fontId="27" fillId="0" borderId="0" xfId="0" applyFont="1" applyFill="1" applyBorder="1" applyAlignment="1">
      <alignment horizontal="left" wrapText="1" indent="2"/>
    </xf>
    <xf numFmtId="175" fontId="27" fillId="6" borderId="64" xfId="32" applyNumberFormat="1" applyFont="1" applyFill="1" applyBorder="1"/>
    <xf numFmtId="10" fontId="27" fillId="0" borderId="3" xfId="63" applyNumberFormat="1" applyFont="1" applyBorder="1"/>
    <xf numFmtId="174" fontId="27" fillId="0" borderId="0" xfId="0" applyFont="1" applyBorder="1" applyAlignment="1">
      <alignment horizontal="left" indent="1"/>
    </xf>
    <xf numFmtId="0" fontId="27" fillId="0" borderId="13" xfId="32" applyNumberFormat="1" applyFont="1" applyBorder="1" applyAlignment="1">
      <alignment horizontal="center"/>
    </xf>
    <xf numFmtId="174" fontId="27" fillId="0" borderId="79" xfId="0" applyFont="1" applyFill="1" applyBorder="1" applyAlignment="1"/>
    <xf numFmtId="174" fontId="27" fillId="0" borderId="4" xfId="0" applyFont="1" applyBorder="1"/>
    <xf numFmtId="175" fontId="27" fillId="0" borderId="4" xfId="32" applyNumberFormat="1" applyFont="1" applyBorder="1"/>
    <xf numFmtId="175" fontId="27" fillId="0" borderId="12" xfId="32" applyNumberFormat="1" applyFont="1" applyBorder="1"/>
    <xf numFmtId="3" fontId="50" fillId="0" borderId="0" xfId="60" applyNumberFormat="1" applyFont="1" applyBorder="1" applyAlignment="1"/>
    <xf numFmtId="0" fontId="50" fillId="0" borderId="0" xfId="60" applyNumberFormat="1" applyFont="1" applyAlignment="1">
      <alignment horizontal="left"/>
    </xf>
    <xf numFmtId="0" fontId="209" fillId="0" borderId="0" xfId="60" applyNumberFormat="1" applyFont="1" applyAlignment="1">
      <alignment horizontal="left"/>
    </xf>
    <xf numFmtId="0" fontId="27" fillId="0" borderId="0" xfId="60" applyFont="1" applyBorder="1" applyAlignment="1"/>
    <xf numFmtId="0" fontId="27" fillId="0" borderId="10" xfId="60" applyFont="1" applyBorder="1" applyAlignment="1"/>
    <xf numFmtId="0" fontId="27" fillId="0" borderId="0" xfId="55" applyFont="1" applyFill="1" applyBorder="1" applyAlignment="1">
      <alignment horizontal="center" wrapText="1"/>
    </xf>
    <xf numFmtId="0" fontId="27" fillId="0" borderId="0" xfId="55" applyFont="1" applyFill="1" applyBorder="1" applyAlignment="1">
      <alignment horizontal="center"/>
    </xf>
    <xf numFmtId="0" fontId="27" fillId="0" borderId="4" xfId="55" applyFont="1" applyBorder="1" applyAlignment="1"/>
    <xf numFmtId="0" fontId="27" fillId="0" borderId="79" xfId="55" applyFont="1" applyBorder="1"/>
    <xf numFmtId="175" fontId="27" fillId="0" borderId="79" xfId="55" applyNumberFormat="1" applyFont="1" applyBorder="1"/>
    <xf numFmtId="0" fontId="22" fillId="0" borderId="0" xfId="55" applyFont="1" applyBorder="1" applyAlignment="1"/>
    <xf numFmtId="0" fontId="27" fillId="0" borderId="0" xfId="55" applyFont="1" applyBorder="1"/>
    <xf numFmtId="175" fontId="22" fillId="0" borderId="0" xfId="35" applyNumberFormat="1" applyFont="1" applyBorder="1" applyAlignment="1"/>
    <xf numFmtId="0" fontId="27" fillId="0" borderId="0" xfId="55" applyFont="1" applyAlignment="1">
      <alignment horizontal="center"/>
    </xf>
    <xf numFmtId="0" fontId="213" fillId="0" borderId="0" xfId="55" applyFont="1" applyFill="1" applyBorder="1" applyAlignment="1">
      <alignment horizontal="left"/>
    </xf>
    <xf numFmtId="0" fontId="52" fillId="7" borderId="0" xfId="55" applyFont="1" applyFill="1" applyBorder="1" applyAlignment="1">
      <alignment horizontal="center" wrapText="1"/>
    </xf>
    <xf numFmtId="174" fontId="27" fillId="0" borderId="15" xfId="0" applyFont="1" applyBorder="1" applyAlignment="1"/>
    <xf numFmtId="0" fontId="52" fillId="0" borderId="15" xfId="55" applyFont="1" applyFill="1" applyBorder="1" applyAlignment="1">
      <alignment horizontal="center"/>
    </xf>
    <xf numFmtId="0" fontId="52" fillId="0" borderId="15" xfId="55" applyFont="1" applyFill="1" applyBorder="1" applyAlignment="1">
      <alignment horizontal="center" wrapText="1"/>
    </xf>
    <xf numFmtId="0" fontId="27" fillId="0" borderId="15" xfId="55" applyFont="1" applyBorder="1" applyAlignment="1">
      <alignment horizontal="center" wrapText="1"/>
    </xf>
    <xf numFmtId="0" fontId="27" fillId="0" borderId="14" xfId="55" applyFont="1" applyBorder="1" applyAlignment="1">
      <alignment horizontal="center" wrapText="1"/>
    </xf>
    <xf numFmtId="0" fontId="52" fillId="0" borderId="0" xfId="55" applyFont="1" applyFill="1" applyBorder="1" applyAlignment="1">
      <alignment horizontal="center"/>
    </xf>
    <xf numFmtId="0" fontId="52" fillId="0" borderId="0" xfId="55" applyFont="1" applyFill="1" applyBorder="1" applyAlignment="1">
      <alignment horizontal="center" wrapText="1"/>
    </xf>
    <xf numFmtId="0" fontId="27" fillId="0" borderId="0" xfId="55" applyFont="1" applyBorder="1" applyAlignment="1">
      <alignment horizontal="center" wrapText="1"/>
    </xf>
    <xf numFmtId="0" fontId="27" fillId="0" borderId="9" xfId="55" applyFont="1" applyBorder="1" applyAlignment="1">
      <alignment horizontal="center" wrapText="1"/>
    </xf>
    <xf numFmtId="0" fontId="27" fillId="0" borderId="9" xfId="55" applyFont="1" applyBorder="1"/>
    <xf numFmtId="174" fontId="27" fillId="0" borderId="0" xfId="0" applyFont="1" applyBorder="1" applyAlignment="1"/>
    <xf numFmtId="43" fontId="27" fillId="0" borderId="0" xfId="32" applyFont="1" applyBorder="1"/>
    <xf numFmtId="0" fontId="27" fillId="0" borderId="4" xfId="55" applyFont="1" applyBorder="1"/>
    <xf numFmtId="0" fontId="27" fillId="0" borderId="12" xfId="55" applyFont="1" applyBorder="1"/>
    <xf numFmtId="179" fontId="27" fillId="0" borderId="0" xfId="32" applyNumberFormat="1" applyFont="1"/>
    <xf numFmtId="0" fontId="27" fillId="0" borderId="10" xfId="55" applyFont="1" applyBorder="1" applyAlignment="1">
      <alignment horizontal="center"/>
    </xf>
    <xf numFmtId="0" fontId="27" fillId="0" borderId="0" xfId="55" applyNumberFormat="1" applyFont="1" applyFill="1" applyBorder="1" applyAlignment="1"/>
    <xf numFmtId="0" fontId="51" fillId="0" borderId="0" xfId="55" applyFont="1" applyBorder="1" applyAlignment="1">
      <alignment horizontal="left"/>
    </xf>
    <xf numFmtId="0" fontId="27" fillId="0" borderId="0" xfId="55" applyFont="1" applyBorder="1" applyAlignment="1"/>
    <xf numFmtId="179" fontId="27" fillId="0" borderId="0" xfId="32" applyNumberFormat="1" applyFont="1" applyBorder="1" applyAlignment="1">
      <alignment horizontal="center"/>
    </xf>
    <xf numFmtId="0" fontId="27" fillId="0" borderId="9" xfId="55" applyFont="1" applyBorder="1" applyAlignment="1">
      <alignment horizontal="right"/>
    </xf>
    <xf numFmtId="3" fontId="27" fillId="0" borderId="0" xfId="55" applyNumberFormat="1" applyFont="1" applyFill="1" applyBorder="1" applyAlignment="1"/>
    <xf numFmtId="0" fontId="50" fillId="6" borderId="0" xfId="32" applyNumberFormat="1" applyFont="1" applyFill="1" applyBorder="1" applyAlignment="1">
      <alignment horizontal="center"/>
    </xf>
    <xf numFmtId="175" fontId="27" fillId="6" borderId="9" xfId="35" applyNumberFormat="1" applyFont="1" applyFill="1" applyBorder="1" applyAlignment="1">
      <alignment horizontal="right"/>
    </xf>
    <xf numFmtId="0" fontId="27" fillId="0" borderId="0" xfId="55" applyFont="1" applyBorder="1" applyAlignment="1">
      <alignment horizontal="left"/>
    </xf>
    <xf numFmtId="0" fontId="27" fillId="0" borderId="0" xfId="55" applyNumberFormat="1" applyFont="1" applyBorder="1" applyAlignment="1">
      <alignment horizontal="center"/>
    </xf>
    <xf numFmtId="0" fontId="27" fillId="0" borderId="0" xfId="55" applyNumberFormat="1" applyFont="1" applyFill="1" applyBorder="1" applyAlignment="1">
      <alignment horizontal="left"/>
    </xf>
    <xf numFmtId="0" fontId="27" fillId="0" borderId="6" xfId="55" applyNumberFormat="1" applyFont="1" applyFill="1" applyBorder="1" applyAlignment="1">
      <alignment horizontal="left"/>
    </xf>
    <xf numFmtId="3" fontId="27" fillId="0" borderId="6" xfId="55" applyNumberFormat="1" applyFont="1" applyFill="1" applyBorder="1" applyAlignment="1"/>
    <xf numFmtId="0" fontId="50" fillId="6" borderId="69" xfId="32" applyNumberFormat="1" applyFont="1" applyFill="1" applyBorder="1" applyAlignment="1">
      <alignment horizontal="center"/>
    </xf>
    <xf numFmtId="175" fontId="27" fillId="6" borderId="11" xfId="35" applyNumberFormat="1" applyFont="1" applyFill="1" applyBorder="1" applyAlignment="1">
      <alignment horizontal="right"/>
    </xf>
    <xf numFmtId="0" fontId="22" fillId="0" borderId="0" xfId="55" applyNumberFormat="1" applyFont="1" applyFill="1" applyBorder="1" applyAlignment="1">
      <alignment horizontal="left"/>
    </xf>
    <xf numFmtId="179" fontId="50" fillId="0" borderId="0" xfId="32" applyNumberFormat="1" applyFont="1" applyFill="1" applyBorder="1" applyAlignment="1">
      <alignment horizontal="center"/>
    </xf>
    <xf numFmtId="175" fontId="27" fillId="0" borderId="9" xfId="35" applyNumberFormat="1" applyFont="1" applyFill="1" applyBorder="1" applyAlignment="1">
      <alignment horizontal="right"/>
    </xf>
    <xf numFmtId="0" fontId="27" fillId="0" borderId="9" xfId="55" applyNumberFormat="1" applyFont="1" applyFill="1" applyBorder="1" applyAlignment="1">
      <alignment horizontal="left"/>
    </xf>
    <xf numFmtId="0" fontId="27" fillId="0" borderId="9" xfId="55" applyFont="1" applyBorder="1" applyAlignment="1"/>
    <xf numFmtId="179" fontId="50" fillId="0" borderId="0" xfId="32" applyNumberFormat="1" applyFont="1" applyBorder="1" applyAlignment="1">
      <alignment horizontal="center"/>
    </xf>
    <xf numFmtId="0" fontId="27" fillId="0" borderId="9" xfId="55" applyFont="1" applyBorder="1" applyAlignment="1">
      <alignment horizontal="left"/>
    </xf>
    <xf numFmtId="3" fontId="27" fillId="0" borderId="9" xfId="55" applyNumberFormat="1" applyFont="1" applyBorder="1" applyAlignment="1">
      <alignment horizontal="left"/>
    </xf>
    <xf numFmtId="0" fontId="27" fillId="0" borderId="0" xfId="55" applyFont="1" applyFill="1" applyBorder="1" applyAlignment="1"/>
    <xf numFmtId="0" fontId="51" fillId="0" borderId="0" xfId="55" applyNumberFormat="1" applyFont="1" applyFill="1" applyBorder="1" applyAlignment="1">
      <alignment horizontal="left"/>
    </xf>
    <xf numFmtId="175" fontId="27" fillId="0" borderId="9" xfId="35" applyNumberFormat="1" applyFont="1" applyBorder="1" applyAlignment="1">
      <alignment horizontal="right"/>
    </xf>
    <xf numFmtId="0" fontId="27" fillId="0" borderId="13" xfId="55" applyNumberFormat="1" applyFont="1" applyFill="1" applyBorder="1" applyAlignment="1">
      <alignment horizontal="center"/>
    </xf>
    <xf numFmtId="0" fontId="27" fillId="0" borderId="4" xfId="55" applyNumberFormat="1" applyFont="1" applyBorder="1" applyAlignment="1">
      <alignment horizontal="center"/>
    </xf>
    <xf numFmtId="0" fontId="27" fillId="0" borderId="4" xfId="55" applyNumberFormat="1" applyFont="1" applyFill="1" applyBorder="1" applyAlignment="1">
      <alignment horizontal="left"/>
    </xf>
    <xf numFmtId="179" fontId="50" fillId="0" borderId="4" xfId="32" applyNumberFormat="1" applyFont="1" applyFill="1" applyBorder="1" applyAlignment="1">
      <alignment horizontal="center"/>
    </xf>
    <xf numFmtId="0" fontId="27" fillId="0" borderId="12" xfId="55" applyNumberFormat="1" applyFont="1" applyFill="1" applyBorder="1" applyAlignment="1">
      <alignment horizontal="left"/>
    </xf>
    <xf numFmtId="0" fontId="27" fillId="0" borderId="10" xfId="55" applyNumberFormat="1" applyFont="1" applyFill="1" applyBorder="1" applyAlignment="1">
      <alignment horizontal="center"/>
    </xf>
    <xf numFmtId="0" fontId="213" fillId="0" borderId="10" xfId="55" applyFont="1" applyFill="1" applyBorder="1" applyAlignment="1">
      <alignment horizontal="left"/>
    </xf>
    <xf numFmtId="179" fontId="27" fillId="0" borderId="0" xfId="32" applyNumberFormat="1" applyFont="1" applyBorder="1"/>
    <xf numFmtId="175" fontId="27" fillId="0" borderId="65" xfId="35" applyNumberFormat="1" applyFont="1" applyFill="1" applyBorder="1" applyAlignment="1">
      <alignment horizontal="right"/>
    </xf>
    <xf numFmtId="0" fontId="27" fillId="0" borderId="0" xfId="55" applyFont="1" applyFill="1" applyBorder="1" applyAlignment="1">
      <alignment horizontal="left"/>
    </xf>
    <xf numFmtId="0" fontId="27" fillId="0" borderId="0" xfId="55" applyNumberFormat="1" applyFont="1" applyFill="1" applyBorder="1" applyAlignment="1">
      <alignment horizontal="center"/>
    </xf>
    <xf numFmtId="179" fontId="27" fillId="0" borderId="0" xfId="32" applyNumberFormat="1" applyFont="1" applyBorder="1" applyAlignment="1">
      <alignment horizontal="right"/>
    </xf>
    <xf numFmtId="175" fontId="27" fillId="0" borderId="0" xfId="55" applyNumberFormat="1" applyFont="1" applyBorder="1"/>
    <xf numFmtId="10" fontId="27" fillId="0" borderId="0" xfId="63" applyNumberFormat="1" applyFont="1" applyBorder="1"/>
    <xf numFmtId="179" fontId="27" fillId="0" borderId="0" xfId="32" applyNumberFormat="1" applyFont="1" applyAlignment="1">
      <alignment horizontal="right"/>
    </xf>
    <xf numFmtId="175" fontId="27" fillId="0" borderId="0" xfId="55" applyNumberFormat="1" applyFont="1"/>
    <xf numFmtId="0" fontId="27" fillId="0" borderId="0" xfId="55" applyFont="1" applyFill="1"/>
    <xf numFmtId="0" fontId="22" fillId="0" borderId="0" xfId="55" applyFont="1" applyAlignment="1"/>
    <xf numFmtId="175" fontId="27" fillId="0" borderId="0" xfId="35" applyNumberFormat="1" applyFont="1" applyAlignment="1"/>
    <xf numFmtId="0" fontId="27" fillId="0" borderId="0" xfId="55" applyFont="1" applyAlignment="1"/>
    <xf numFmtId="175" fontId="27" fillId="6" borderId="0" xfId="35" applyNumberFormat="1" applyFont="1" applyFill="1" applyAlignment="1"/>
    <xf numFmtId="175" fontId="27" fillId="0" borderId="0" xfId="35" applyNumberFormat="1" applyFont="1" applyFill="1" applyBorder="1" applyAlignment="1">
      <alignment wrapText="1"/>
    </xf>
    <xf numFmtId="0" fontId="22" fillId="0" borderId="0" xfId="55" applyFont="1" applyFill="1"/>
    <xf numFmtId="0" fontId="27" fillId="0" borderId="0" xfId="55" applyFont="1" applyFill="1" applyAlignment="1">
      <alignment vertical="top"/>
    </xf>
    <xf numFmtId="0" fontId="27" fillId="0" borderId="0" xfId="55" applyFont="1" applyFill="1" applyAlignment="1"/>
    <xf numFmtId="175" fontId="27" fillId="0" borderId="0" xfId="35" applyNumberFormat="1" applyFont="1" applyFill="1" applyAlignment="1"/>
    <xf numFmtId="175" fontId="27" fillId="0" borderId="0" xfId="35" applyNumberFormat="1" applyFont="1" applyBorder="1" applyAlignment="1"/>
    <xf numFmtId="175" fontId="27" fillId="0" borderId="0" xfId="55" applyNumberFormat="1" applyFont="1" applyFill="1"/>
    <xf numFmtId="0" fontId="52" fillId="0" borderId="0" xfId="55" applyFont="1"/>
    <xf numFmtId="174" fontId="27" fillId="0" borderId="6" xfId="0" applyFont="1" applyBorder="1"/>
    <xf numFmtId="174" fontId="27" fillId="0" borderId="0" xfId="0" applyFont="1" applyBorder="1" applyAlignment="1">
      <alignment horizontal="centerContinuous"/>
    </xf>
    <xf numFmtId="174" fontId="214" fillId="0" borderId="0" xfId="0" applyFont="1" applyAlignment="1">
      <alignment horizontal="right"/>
    </xf>
    <xf numFmtId="0" fontId="27" fillId="12" borderId="0" xfId="0" applyNumberFormat="1" applyFont="1" applyFill="1" applyAlignment="1">
      <alignment horizontal="center"/>
    </xf>
    <xf numFmtId="170" fontId="27" fillId="12" borderId="0" xfId="0" applyNumberFormat="1" applyFont="1" applyFill="1"/>
    <xf numFmtId="175" fontId="27" fillId="0" borderId="26" xfId="32" applyNumberFormat="1" applyFont="1" applyBorder="1"/>
    <xf numFmtId="170" fontId="22" fillId="0" borderId="0" xfId="0" applyNumberFormat="1" applyFont="1"/>
    <xf numFmtId="175" fontId="27" fillId="0" borderId="0" xfId="35" applyNumberFormat="1" applyFont="1" applyFill="1" applyAlignment="1">
      <alignment horizontal="right"/>
    </xf>
    <xf numFmtId="0" fontId="27" fillId="12" borderId="0" xfId="55" applyFont="1" applyFill="1"/>
    <xf numFmtId="175" fontId="27" fillId="6" borderId="0" xfId="35" applyNumberFormat="1" applyFont="1" applyFill="1"/>
    <xf numFmtId="0" fontId="27" fillId="0" borderId="0" xfId="60" applyFont="1" applyAlignment="1">
      <alignment horizontal="right"/>
    </xf>
    <xf numFmtId="0" fontId="27" fillId="12" borderId="0" xfId="60" applyFont="1" applyFill="1" applyAlignment="1"/>
    <xf numFmtId="0" fontId="27" fillId="6" borderId="0" xfId="60" applyFont="1" applyFill="1" applyAlignment="1"/>
    <xf numFmtId="0" fontId="27" fillId="0" borderId="0" xfId="60" applyNumberFormat="1" applyFont="1" applyFill="1" applyAlignment="1" applyProtection="1">
      <alignment horizontal="center"/>
      <protection locked="0"/>
    </xf>
    <xf numFmtId="0" fontId="215" fillId="0" borderId="0" xfId="60" applyFont="1" applyFill="1" applyBorder="1" applyAlignment="1"/>
    <xf numFmtId="0" fontId="50" fillId="0" borderId="0" xfId="60" applyNumberFormat="1" applyFont="1" applyFill="1" applyBorder="1" applyAlignment="1">
      <alignment horizontal="left"/>
    </xf>
    <xf numFmtId="42" fontId="27" fillId="0" borderId="0" xfId="60" applyNumberFormat="1" applyFont="1" applyFill="1" applyBorder="1" applyAlignment="1"/>
    <xf numFmtId="175" fontId="27" fillId="0" borderId="0" xfId="60" applyNumberFormat="1" applyFont="1" applyFill="1" applyBorder="1" applyAlignment="1"/>
    <xf numFmtId="0" fontId="50" fillId="0" borderId="0" xfId="60" quotePrefix="1" applyFont="1" applyAlignment="1">
      <alignment horizontal="left" indent="1"/>
    </xf>
    <xf numFmtId="3" fontId="27" fillId="0" borderId="0" xfId="60" applyNumberFormat="1" applyFont="1" applyAlignment="1">
      <alignment horizontal="right"/>
    </xf>
    <xf numFmtId="0" fontId="27" fillId="0" borderId="0" xfId="60" applyFont="1" applyBorder="1" applyAlignment="1">
      <alignment horizontal="right"/>
    </xf>
    <xf numFmtId="41" fontId="27" fillId="0" borderId="0" xfId="60" applyNumberFormat="1" applyFont="1" applyBorder="1" applyAlignment="1">
      <alignment horizontal="right"/>
    </xf>
    <xf numFmtId="0" fontId="50" fillId="0" borderId="0" xfId="60" applyNumberFormat="1" applyFont="1" applyFill="1" applyAlignment="1">
      <alignment horizontal="left"/>
    </xf>
    <xf numFmtId="0" fontId="27" fillId="0" borderId="0" xfId="60" applyNumberFormat="1" applyFont="1" applyBorder="1" applyProtection="1">
      <protection locked="0"/>
    </xf>
    <xf numFmtId="3" fontId="50" fillId="0" borderId="0" xfId="60" quotePrefix="1" applyNumberFormat="1" applyFont="1" applyAlignment="1">
      <alignment horizontal="left"/>
    </xf>
    <xf numFmtId="175" fontId="27" fillId="0" borderId="0" xfId="60" applyNumberFormat="1" applyFont="1" applyAlignment="1"/>
    <xf numFmtId="0" fontId="27" fillId="0" borderId="0" xfId="60" applyFont="1" applyFill="1" applyAlignment="1">
      <alignment horizontal="right"/>
    </xf>
    <xf numFmtId="0" fontId="27" fillId="0" borderId="0" xfId="60" applyNumberFormat="1" applyFont="1" applyFill="1" applyAlignment="1">
      <alignment horizontal="right"/>
    </xf>
    <xf numFmtId="0" fontId="50" fillId="0" borderId="0" xfId="60" quotePrefix="1" applyNumberFormat="1" applyFont="1" applyFill="1" applyAlignment="1">
      <alignment horizontal="left"/>
    </xf>
    <xf numFmtId="0" fontId="27" fillId="0" borderId="4" xfId="60" applyNumberFormat="1" applyFont="1" applyFill="1" applyBorder="1" applyAlignment="1" applyProtection="1">
      <alignment horizontal="center"/>
      <protection locked="0"/>
    </xf>
    <xf numFmtId="0" fontId="178" fillId="0" borderId="0" xfId="60" applyFont="1" applyAlignment="1"/>
    <xf numFmtId="9" fontId="27" fillId="0" borderId="0" xfId="60" applyNumberFormat="1" applyFont="1" applyBorder="1" applyAlignment="1"/>
    <xf numFmtId="0" fontId="27" fillId="0" borderId="0" xfId="60" applyFont="1" applyFill="1" applyAlignment="1">
      <alignment horizontal="center"/>
    </xf>
    <xf numFmtId="42" fontId="27" fillId="0" borderId="0" xfId="60" applyNumberFormat="1" applyFont="1" applyFill="1" applyAlignment="1">
      <alignment horizontal="center" wrapText="1"/>
    </xf>
    <xf numFmtId="175" fontId="27" fillId="12" borderId="0" xfId="60" applyNumberFormat="1" applyFont="1" applyFill="1" applyAlignment="1"/>
    <xf numFmtId="174" fontId="27" fillId="0" borderId="0" xfId="60" applyNumberFormat="1" applyFont="1" applyFill="1" applyAlignment="1"/>
    <xf numFmtId="0" fontId="27" fillId="0" borderId="0" xfId="60" applyFont="1" applyFill="1" applyAlignment="1">
      <alignment wrapText="1"/>
    </xf>
    <xf numFmtId="175" fontId="27" fillId="0" borderId="0" xfId="60" applyNumberFormat="1" applyFont="1" applyFill="1" applyAlignment="1"/>
    <xf numFmtId="0" fontId="27" fillId="0" borderId="0" xfId="60" quotePrefix="1" applyFont="1" applyFill="1" applyAlignment="1"/>
    <xf numFmtId="0" fontId="27" fillId="0" borderId="0" xfId="60" applyFont="1" applyFill="1" applyAlignment="1" applyProtection="1"/>
    <xf numFmtId="3" fontId="27" fillId="0" borderId="0" xfId="60" applyNumberFormat="1" applyFont="1" applyFill="1" applyAlignment="1" applyProtection="1"/>
    <xf numFmtId="0" fontId="27" fillId="0" borderId="0" xfId="0" applyNumberFormat="1" applyFont="1" applyFill="1" applyProtection="1">
      <protection locked="0"/>
    </xf>
    <xf numFmtId="174" fontId="22" fillId="0" borderId="0" xfId="0" applyFont="1" applyAlignment="1">
      <alignment horizontal="left"/>
    </xf>
    <xf numFmtId="0" fontId="22" fillId="0" borderId="0" xfId="55" applyFont="1"/>
    <xf numFmtId="174" fontId="22" fillId="0" borderId="0" xfId="0" applyFont="1"/>
    <xf numFmtId="174" fontId="22" fillId="0" borderId="0" xfId="0" applyFont="1" applyAlignment="1">
      <alignment horizontal="left" vertical="center"/>
    </xf>
    <xf numFmtId="1" fontId="27" fillId="144" borderId="0" xfId="0" applyNumberFormat="1" applyFont="1" applyFill="1" applyAlignment="1">
      <alignment horizontal="center" vertical="center"/>
    </xf>
    <xf numFmtId="1" fontId="27" fillId="0" borderId="0" xfId="0" applyNumberFormat="1" applyFont="1" applyAlignment="1">
      <alignment horizontal="center" vertical="center"/>
    </xf>
    <xf numFmtId="0" fontId="27" fillId="0" borderId="0" xfId="0" applyNumberFormat="1" applyFont="1" applyAlignment="1">
      <alignment horizontal="center" vertical="center"/>
    </xf>
    <xf numFmtId="174" fontId="27" fillId="0" borderId="0" xfId="0" applyFont="1" applyAlignment="1">
      <alignment horizontal="center" vertical="center"/>
    </xf>
    <xf numFmtId="175" fontId="27" fillId="0" borderId="0" xfId="32" applyNumberFormat="1" applyFont="1" applyFill="1" applyAlignment="1">
      <alignment horizontal="center" vertical="center"/>
    </xf>
    <xf numFmtId="175" fontId="27" fillId="144" borderId="0" xfId="32" applyNumberFormat="1" applyFont="1" applyFill="1" applyAlignment="1"/>
    <xf numFmtId="174" fontId="27" fillId="144" borderId="0" xfId="0" applyFont="1" applyFill="1"/>
    <xf numFmtId="0" fontId="179" fillId="0" borderId="0" xfId="38476" applyFont="1" applyBorder="1"/>
    <xf numFmtId="0" fontId="22" fillId="0" borderId="0" xfId="55" applyFont="1" applyAlignment="1">
      <alignment horizontal="center"/>
    </xf>
    <xf numFmtId="0" fontId="179" fillId="0" borderId="0" xfId="38476" applyFont="1" applyBorder="1" applyAlignment="1">
      <alignment horizontal="center"/>
    </xf>
    <xf numFmtId="0" fontId="180" fillId="0" borderId="0" xfId="38476" applyFont="1" applyBorder="1" applyAlignment="1">
      <alignment wrapText="1"/>
    </xf>
    <xf numFmtId="0" fontId="180" fillId="0" borderId="0" xfId="38476" applyFont="1" applyBorder="1" applyAlignment="1">
      <alignment horizontal="center" wrapText="1"/>
    </xf>
    <xf numFmtId="0" fontId="180" fillId="0" borderId="0" xfId="38476" applyFont="1" applyBorder="1" applyAlignment="1">
      <alignment horizontal="center" vertical="center" wrapText="1"/>
    </xf>
    <xf numFmtId="174" fontId="22" fillId="0" borderId="0" xfId="38478" applyFont="1" applyBorder="1" applyAlignment="1">
      <alignment horizontal="center" vertical="center" wrapText="1"/>
    </xf>
    <xf numFmtId="0" fontId="179" fillId="0" borderId="0" xfId="38476" applyFont="1" applyBorder="1" applyAlignment="1">
      <alignment horizontal="center" vertical="center" wrapText="1"/>
    </xf>
    <xf numFmtId="174" fontId="27" fillId="0" borderId="0" xfId="38478" applyFont="1" applyBorder="1" applyAlignment="1">
      <alignment vertical="top" wrapText="1"/>
    </xf>
    <xf numFmtId="175" fontId="179" fillId="12" borderId="0" xfId="32" applyNumberFormat="1" applyFont="1" applyFill="1" applyBorder="1"/>
    <xf numFmtId="175" fontId="179" fillId="0" borderId="0" xfId="32" applyNumberFormat="1" applyFont="1" applyBorder="1"/>
    <xf numFmtId="175" fontId="180" fillId="0" borderId="0" xfId="32" applyNumberFormat="1" applyFont="1" applyBorder="1"/>
    <xf numFmtId="17" fontId="179" fillId="0" borderId="0" xfId="38476" applyNumberFormat="1" applyFont="1" applyBorder="1"/>
    <xf numFmtId="175" fontId="179" fillId="0" borderId="0" xfId="32" applyNumberFormat="1" applyFont="1" applyFill="1" applyBorder="1"/>
    <xf numFmtId="175" fontId="179" fillId="0" borderId="0" xfId="38479" applyNumberFormat="1" applyFont="1" applyBorder="1"/>
    <xf numFmtId="175" fontId="180" fillId="0" borderId="0" xfId="32" applyNumberFormat="1" applyFont="1" applyFill="1" applyBorder="1"/>
    <xf numFmtId="43" fontId="179" fillId="0" borderId="0" xfId="38476" applyNumberFormat="1" applyFont="1" applyBorder="1"/>
    <xf numFmtId="177" fontId="179" fillId="0" borderId="0" xfId="63" applyNumberFormat="1" applyFont="1" applyBorder="1"/>
    <xf numFmtId="0" fontId="179" fillId="0" borderId="0" xfId="38476" applyFont="1" applyFill="1" applyBorder="1"/>
    <xf numFmtId="177" fontId="179" fillId="0" borderId="0" xfId="63" applyNumberFormat="1" applyFont="1" applyFill="1" applyBorder="1"/>
    <xf numFmtId="174" fontId="27" fillId="0" borderId="0" xfId="38478" applyFont="1" applyFill="1" applyBorder="1" applyAlignment="1">
      <alignment vertical="top" wrapText="1"/>
    </xf>
    <xf numFmtId="43" fontId="179" fillId="0" borderId="0" xfId="38476" applyNumberFormat="1" applyFont="1" applyFill="1" applyBorder="1"/>
    <xf numFmtId="17" fontId="180" fillId="0" borderId="0" xfId="38476" applyNumberFormat="1" applyFont="1" applyBorder="1"/>
    <xf numFmtId="175" fontId="180" fillId="0" borderId="0" xfId="38476" applyNumberFormat="1" applyFont="1" applyBorder="1"/>
    <xf numFmtId="175" fontId="179" fillId="0" borderId="0" xfId="38476" applyNumberFormat="1" applyFont="1" applyBorder="1"/>
    <xf numFmtId="43" fontId="179" fillId="0" borderId="0" xfId="32" applyFont="1" applyBorder="1"/>
    <xf numFmtId="0" fontId="27" fillId="0" borderId="0" xfId="111" applyFont="1" applyFill="1"/>
    <xf numFmtId="0" fontId="27" fillId="0" borderId="0" xfId="111" applyFont="1"/>
    <xf numFmtId="0" fontId="22" fillId="0" borderId="0" xfId="111" applyFont="1" applyFill="1"/>
    <xf numFmtId="0" fontId="27" fillId="0" borderId="0" xfId="111" applyFont="1" applyAlignment="1">
      <alignment horizontal="center"/>
    </xf>
    <xf numFmtId="0" fontId="27" fillId="0" borderId="0" xfId="111" quotePrefix="1" applyFont="1" applyAlignment="1">
      <alignment horizontal="center"/>
    </xf>
    <xf numFmtId="49" fontId="27" fillId="0" borderId="0" xfId="519" applyNumberFormat="1" applyFont="1" applyBorder="1" applyAlignment="1">
      <alignment horizontal="center" wrapText="1"/>
    </xf>
    <xf numFmtId="49" fontId="27" fillId="0" borderId="0" xfId="520" applyNumberFormat="1" applyFont="1" applyBorder="1" applyAlignment="1">
      <alignment horizontal="center" wrapText="1"/>
    </xf>
    <xf numFmtId="0" fontId="27" fillId="0" borderId="7" xfId="111" applyFont="1" applyBorder="1" applyAlignment="1">
      <alignment horizontal="center" wrapText="1"/>
    </xf>
    <xf numFmtId="0" fontId="27" fillId="0" borderId="18" xfId="111" applyFont="1" applyBorder="1" applyAlignment="1">
      <alignment horizontal="center" wrapText="1"/>
    </xf>
    <xf numFmtId="0" fontId="27" fillId="0" borderId="2" xfId="111" applyFont="1" applyBorder="1" applyAlignment="1">
      <alignment horizontal="center" wrapText="1"/>
    </xf>
    <xf numFmtId="17" fontId="27" fillId="0" borderId="2" xfId="111" applyNumberFormat="1" applyFont="1" applyBorder="1" applyAlignment="1">
      <alignment horizontal="center" wrapText="1"/>
    </xf>
    <xf numFmtId="49" fontId="27" fillId="12" borderId="2" xfId="519" applyNumberFormat="1" applyFont="1" applyFill="1" applyBorder="1" applyAlignment="1">
      <alignment horizontal="center" wrapText="1"/>
    </xf>
    <xf numFmtId="49" fontId="27" fillId="12" borderId="2" xfId="520" applyNumberFormat="1" applyFont="1" applyFill="1" applyBorder="1" applyAlignment="1">
      <alignment horizontal="center" wrapText="1"/>
    </xf>
    <xf numFmtId="17" fontId="27" fillId="0" borderId="19" xfId="111" applyNumberFormat="1" applyFont="1" applyBorder="1" applyAlignment="1">
      <alignment horizontal="center" wrapText="1"/>
    </xf>
    <xf numFmtId="0" fontId="27" fillId="0" borderId="5" xfId="111" applyFont="1" applyBorder="1"/>
    <xf numFmtId="43" fontId="27" fillId="12" borderId="18" xfId="32" applyFont="1" applyFill="1" applyBorder="1"/>
    <xf numFmtId="43" fontId="27" fillId="12" borderId="2" xfId="32" applyFont="1" applyFill="1" applyBorder="1"/>
    <xf numFmtId="43" fontId="27" fillId="0" borderId="2" xfId="32" applyFont="1" applyBorder="1"/>
    <xf numFmtId="43" fontId="27" fillId="0" borderId="2" xfId="32" applyFont="1" applyBorder="1" applyAlignment="1">
      <alignment horizontal="center"/>
    </xf>
    <xf numFmtId="43" fontId="27" fillId="12" borderId="2" xfId="32" applyFont="1" applyFill="1" applyBorder="1" applyAlignment="1">
      <alignment horizontal="center"/>
    </xf>
    <xf numFmtId="43" fontId="27" fillId="12" borderId="19" xfId="32" applyFont="1" applyFill="1" applyBorder="1"/>
    <xf numFmtId="0" fontId="27" fillId="12" borderId="20" xfId="111" applyFont="1" applyFill="1" applyBorder="1"/>
    <xf numFmtId="0" fontId="27" fillId="12" borderId="0" xfId="111" applyFont="1" applyFill="1" applyBorder="1"/>
    <xf numFmtId="0" fontId="27" fillId="12" borderId="0" xfId="111" applyFont="1" applyFill="1" applyBorder="1" applyAlignment="1">
      <alignment horizontal="center"/>
    </xf>
    <xf numFmtId="175" fontId="27" fillId="0" borderId="0" xfId="111" applyNumberFormat="1" applyFont="1" applyBorder="1"/>
    <xf numFmtId="0" fontId="27" fillId="12" borderId="21" xfId="111" applyFont="1" applyFill="1" applyBorder="1"/>
    <xf numFmtId="0" fontId="27" fillId="12" borderId="22" xfId="111" applyFont="1" applyFill="1" applyBorder="1"/>
    <xf numFmtId="0" fontId="27" fillId="12" borderId="6" xfId="111" applyFont="1" applyFill="1" applyBorder="1"/>
    <xf numFmtId="175" fontId="27" fillId="0" borderId="6" xfId="32" applyNumberFormat="1" applyFont="1" applyBorder="1"/>
    <xf numFmtId="175" fontId="27" fillId="0" borderId="6" xfId="32" applyNumberFormat="1" applyFont="1" applyBorder="1" applyAlignment="1">
      <alignment horizontal="center"/>
    </xf>
    <xf numFmtId="0" fontId="27" fillId="12" borderId="6" xfId="111" applyFont="1" applyFill="1" applyBorder="1" applyAlignment="1">
      <alignment horizontal="center"/>
    </xf>
    <xf numFmtId="175" fontId="27" fillId="0" borderId="6" xfId="111" applyNumberFormat="1" applyFont="1" applyBorder="1"/>
    <xf numFmtId="0" fontId="27" fillId="12" borderId="23" xfId="111" applyFont="1" applyFill="1" applyBorder="1" applyAlignment="1">
      <alignment horizontal="center"/>
    </xf>
    <xf numFmtId="0" fontId="27" fillId="0" borderId="2" xfId="111" applyFont="1" applyBorder="1" applyAlignment="1">
      <alignment horizontal="left"/>
    </xf>
    <xf numFmtId="0" fontId="27" fillId="0" borderId="0" xfId="111" applyFont="1" applyBorder="1"/>
    <xf numFmtId="0" fontId="27" fillId="0" borderId="0" xfId="111" applyFont="1" applyBorder="1" applyAlignment="1">
      <alignment horizontal="center"/>
    </xf>
    <xf numFmtId="175" fontId="27" fillId="0" borderId="7" xfId="32" applyNumberFormat="1" applyFont="1" applyBorder="1" applyAlignment="1">
      <alignment horizontal="center"/>
    </xf>
    <xf numFmtId="175" fontId="27" fillId="0" borderId="0" xfId="55" applyNumberFormat="1" applyFont="1" applyFill="1" applyBorder="1" applyAlignment="1"/>
    <xf numFmtId="175" fontId="27" fillId="0" borderId="9" xfId="55" applyNumberFormat="1" applyFont="1" applyFill="1" applyBorder="1" applyAlignment="1"/>
    <xf numFmtId="0" fontId="27" fillId="12" borderId="18" xfId="111" applyFont="1" applyFill="1" applyBorder="1"/>
    <xf numFmtId="0" fontId="27" fillId="12" borderId="2" xfId="111" applyFont="1" applyFill="1" applyBorder="1"/>
    <xf numFmtId="175" fontId="27" fillId="0" borderId="2" xfId="32" applyNumberFormat="1" applyFont="1" applyBorder="1"/>
    <xf numFmtId="175" fontId="27" fillId="0" borderId="2" xfId="32" applyNumberFormat="1" applyFont="1" applyBorder="1" applyAlignment="1">
      <alignment horizontal="center"/>
    </xf>
    <xf numFmtId="0" fontId="27" fillId="12" borderId="2" xfId="111" applyFont="1" applyFill="1" applyBorder="1" applyAlignment="1">
      <alignment horizontal="center"/>
    </xf>
    <xf numFmtId="175" fontId="27" fillId="0" borderId="2" xfId="111" applyNumberFormat="1" applyFont="1" applyBorder="1"/>
    <xf numFmtId="0" fontId="27" fillId="12" borderId="19" xfId="111" applyFont="1" applyFill="1" applyBorder="1"/>
    <xf numFmtId="175" fontId="27" fillId="0" borderId="7" xfId="111" applyNumberFormat="1" applyFont="1" applyBorder="1"/>
    <xf numFmtId="179" fontId="27" fillId="0" borderId="7" xfId="32" applyNumberFormat="1" applyFont="1" applyBorder="1" applyAlignment="1">
      <alignment horizontal="center"/>
    </xf>
    <xf numFmtId="174" fontId="22" fillId="0" borderId="0" xfId="0" applyFont="1" applyFill="1" applyAlignment="1"/>
    <xf numFmtId="0" fontId="27" fillId="0" borderId="0" xfId="519" applyFont="1" applyAlignment="1"/>
    <xf numFmtId="49" fontId="27" fillId="0" borderId="0" xfId="519" applyNumberFormat="1" applyFont="1"/>
    <xf numFmtId="175" fontId="27" fillId="0" borderId="0" xfId="520" applyNumberFormat="1" applyFont="1"/>
    <xf numFmtId="0" fontId="27" fillId="0" borderId="0" xfId="519" applyFont="1" applyAlignment="1">
      <alignment horizontal="center"/>
    </xf>
    <xf numFmtId="49" fontId="27" fillId="0" borderId="0" xfId="519" applyNumberFormat="1" applyFont="1" applyAlignment="1">
      <alignment horizontal="center"/>
    </xf>
    <xf numFmtId="175" fontId="27" fillId="0" borderId="0" xfId="520" applyNumberFormat="1" applyFont="1" applyAlignment="1">
      <alignment horizontal="center"/>
    </xf>
    <xf numFmtId="10" fontId="27" fillId="0" borderId="0" xfId="113" applyNumberFormat="1" applyFont="1" applyAlignment="1">
      <alignment horizontal="center"/>
    </xf>
    <xf numFmtId="49" fontId="27" fillId="0" borderId="2" xfId="519" applyNumberFormat="1" applyFont="1" applyBorder="1" applyAlignment="1">
      <alignment horizontal="center" wrapText="1"/>
    </xf>
    <xf numFmtId="49" fontId="27" fillId="0" borderId="2" xfId="520" applyNumberFormat="1" applyFont="1" applyBorder="1" applyAlignment="1">
      <alignment horizontal="center" wrapText="1"/>
    </xf>
    <xf numFmtId="49" fontId="27" fillId="12" borderId="6" xfId="519" applyNumberFormat="1" applyFont="1" applyFill="1" applyBorder="1" applyAlignment="1">
      <alignment horizontal="center" wrapText="1"/>
    </xf>
    <xf numFmtId="49" fontId="27" fillId="12" borderId="6" xfId="520" applyNumberFormat="1" applyFont="1" applyFill="1" applyBorder="1" applyAlignment="1">
      <alignment horizontal="center" wrapText="1"/>
    </xf>
    <xf numFmtId="0" fontId="27" fillId="0" borderId="18" xfId="519" applyFont="1" applyBorder="1" applyAlignment="1"/>
    <xf numFmtId="49" fontId="27" fillId="12" borderId="20" xfId="520" applyNumberFormat="1" applyFont="1" applyFill="1" applyBorder="1" applyAlignment="1">
      <alignment horizontal="left"/>
    </xf>
    <xf numFmtId="175" fontId="27" fillId="12" borderId="0" xfId="520" applyNumberFormat="1" applyFont="1" applyFill="1" applyBorder="1"/>
    <xf numFmtId="175" fontId="27" fillId="0" borderId="21" xfId="520" applyNumberFormat="1" applyFont="1" applyBorder="1"/>
    <xf numFmtId="0" fontId="27" fillId="0" borderId="20" xfId="519" applyFont="1" applyBorder="1" applyAlignment="1"/>
    <xf numFmtId="49" fontId="27" fillId="12" borderId="20" xfId="520" applyNumberFormat="1" applyFont="1" applyFill="1" applyBorder="1"/>
    <xf numFmtId="0" fontId="27" fillId="0" borderId="22" xfId="519" applyFont="1" applyBorder="1" applyAlignment="1"/>
    <xf numFmtId="49" fontId="27" fillId="12" borderId="22" xfId="520" applyNumberFormat="1" applyFont="1" applyFill="1" applyBorder="1"/>
    <xf numFmtId="175" fontId="27" fillId="12" borderId="6" xfId="520" applyNumberFormat="1" applyFont="1" applyFill="1" applyBorder="1"/>
    <xf numFmtId="175" fontId="27" fillId="0" borderId="23" xfId="520" applyNumberFormat="1" applyFont="1" applyBorder="1"/>
    <xf numFmtId="0" fontId="27" fillId="0" borderId="0" xfId="519" applyFont="1" applyAlignment="1">
      <alignment horizontal="left"/>
    </xf>
    <xf numFmtId="49" fontId="27" fillId="0" borderId="0" xfId="519" applyNumberFormat="1" applyFont="1" applyAlignment="1">
      <alignment horizontal="left"/>
    </xf>
    <xf numFmtId="175" fontId="27" fillId="0" borderId="0" xfId="520" applyNumberFormat="1" applyFont="1" applyBorder="1" applyAlignment="1">
      <alignment horizontal="right"/>
    </xf>
    <xf numFmtId="175" fontId="27" fillId="0" borderId="0" xfId="520" applyNumberFormat="1" applyFont="1" applyBorder="1" applyAlignment="1"/>
    <xf numFmtId="0" fontId="27" fillId="0" borderId="0" xfId="519" applyFont="1"/>
    <xf numFmtId="43" fontId="27" fillId="0" borderId="7" xfId="32" applyFont="1" applyBorder="1" applyAlignment="1"/>
    <xf numFmtId="0" fontId="27" fillId="0" borderId="29" xfId="111" applyFont="1" applyBorder="1"/>
    <xf numFmtId="0" fontId="27" fillId="0" borderId="39" xfId="111" applyFont="1" applyBorder="1" applyAlignment="1">
      <alignment horizontal="center" wrapText="1"/>
    </xf>
    <xf numFmtId="3" fontId="27" fillId="12" borderId="2" xfId="111" applyNumberFormat="1" applyFont="1" applyFill="1" applyBorder="1"/>
    <xf numFmtId="175" fontId="27" fillId="0" borderId="2" xfId="111" applyNumberFormat="1" applyFont="1" applyBorder="1" applyAlignment="1">
      <alignment horizontal="center"/>
    </xf>
    <xf numFmtId="171" fontId="27" fillId="12" borderId="2" xfId="111" applyNumberFormat="1" applyFont="1" applyFill="1" applyBorder="1" applyAlignment="1">
      <alignment horizontal="center"/>
    </xf>
    <xf numFmtId="251" fontId="27" fillId="0" borderId="19" xfId="111" applyNumberFormat="1" applyFont="1" applyBorder="1" applyAlignment="1">
      <alignment horizontal="center"/>
    </xf>
    <xf numFmtId="175" fontId="27" fillId="0" borderId="0" xfId="111" applyNumberFormat="1" applyFont="1" applyBorder="1" applyAlignment="1">
      <alignment horizontal="center"/>
    </xf>
    <xf numFmtId="171" fontId="27" fillId="12" borderId="0" xfId="111" applyNumberFormat="1" applyFont="1" applyFill="1" applyBorder="1" applyAlignment="1">
      <alignment horizontal="center"/>
    </xf>
    <xf numFmtId="175" fontId="27" fillId="0" borderId="21" xfId="111" applyNumberFormat="1" applyFont="1" applyBorder="1" applyAlignment="1">
      <alignment horizontal="center"/>
    </xf>
    <xf numFmtId="0" fontId="27" fillId="0" borderId="39" xfId="111" applyFont="1" applyBorder="1" applyAlignment="1">
      <alignment horizontal="left"/>
    </xf>
    <xf numFmtId="175" fontId="27" fillId="0" borderId="6" xfId="111" applyNumberFormat="1" applyFont="1" applyBorder="1" applyAlignment="1">
      <alignment horizontal="center"/>
    </xf>
    <xf numFmtId="171" fontId="27" fillId="12" borderId="6" xfId="63" applyNumberFormat="1" applyFont="1" applyFill="1" applyBorder="1" applyAlignment="1">
      <alignment horizontal="center"/>
    </xf>
    <xf numFmtId="175" fontId="27" fillId="0" borderId="23" xfId="111" applyNumberFormat="1" applyFont="1" applyBorder="1" applyAlignment="1">
      <alignment horizontal="center"/>
    </xf>
    <xf numFmtId="0" fontId="27" fillId="0" borderId="0" xfId="523" applyFont="1"/>
    <xf numFmtId="0" fontId="27" fillId="0" borderId="2" xfId="111" applyFont="1" applyBorder="1"/>
    <xf numFmtId="43" fontId="27" fillId="0" borderId="7" xfId="32" applyFont="1" applyBorder="1" applyAlignment="1">
      <alignment horizontal="center"/>
    </xf>
    <xf numFmtId="0" fontId="27" fillId="0" borderId="0" xfId="32" applyNumberFormat="1" applyFont="1" applyAlignment="1">
      <alignment horizontal="center"/>
    </xf>
    <xf numFmtId="174" fontId="27" fillId="0" borderId="0" xfId="522" applyFont="1"/>
    <xf numFmtId="1" fontId="27" fillId="0" borderId="0" xfId="522" applyNumberFormat="1" applyFont="1" applyFill="1" applyAlignment="1">
      <alignment horizontal="center"/>
    </xf>
    <xf numFmtId="174" fontId="27" fillId="0" borderId="0" xfId="522" applyFont="1" applyFill="1" applyBorder="1" applyAlignment="1"/>
    <xf numFmtId="174" fontId="22" fillId="0" borderId="0" xfId="522" applyFont="1" applyAlignment="1"/>
    <xf numFmtId="0" fontId="27" fillId="0" borderId="29" xfId="32" applyNumberFormat="1" applyFont="1" applyBorder="1" applyAlignment="1">
      <alignment horizontal="center"/>
    </xf>
    <xf numFmtId="174" fontId="27" fillId="0" borderId="2" xfId="522" applyFont="1" applyBorder="1"/>
    <xf numFmtId="1" fontId="27" fillId="0" borderId="2" xfId="522" applyNumberFormat="1" applyFont="1" applyBorder="1" applyAlignment="1">
      <alignment horizontal="center"/>
    </xf>
    <xf numFmtId="174" fontId="27" fillId="0" borderId="19" xfId="522" applyFont="1" applyBorder="1" applyAlignment="1">
      <alignment horizontal="center"/>
    </xf>
    <xf numFmtId="0" fontId="27" fillId="0" borderId="39" xfId="32" applyNumberFormat="1" applyFont="1" applyBorder="1" applyAlignment="1">
      <alignment horizontal="center"/>
    </xf>
    <xf numFmtId="174" fontId="27" fillId="0" borderId="6" xfId="522" applyFont="1" applyBorder="1"/>
    <xf numFmtId="174" fontId="27" fillId="0" borderId="6" xfId="522" applyFont="1" applyBorder="1" applyAlignment="1">
      <alignment horizontal="center" wrapText="1"/>
    </xf>
    <xf numFmtId="174" fontId="27" fillId="0" borderId="23" xfId="522" applyFont="1" applyBorder="1" applyAlignment="1">
      <alignment horizontal="center" wrapText="1"/>
    </xf>
    <xf numFmtId="0" fontId="27" fillId="0" borderId="29" xfId="32" applyNumberFormat="1" applyFont="1" applyBorder="1" applyAlignment="1">
      <alignment horizontal="left"/>
    </xf>
    <xf numFmtId="174" fontId="27" fillId="12" borderId="2" xfId="522" applyFont="1" applyFill="1" applyBorder="1"/>
    <xf numFmtId="175" fontId="27" fillId="12" borderId="2" xfId="32" applyNumberFormat="1" applyFont="1" applyFill="1" applyBorder="1" applyAlignment="1">
      <alignment wrapText="1"/>
    </xf>
    <xf numFmtId="175" fontId="27" fillId="0" borderId="19" xfId="32" applyNumberFormat="1" applyFont="1" applyBorder="1" applyAlignment="1">
      <alignment wrapText="1"/>
    </xf>
    <xf numFmtId="0" fontId="27" fillId="0" borderId="5" xfId="32" applyNumberFormat="1" applyFont="1" applyBorder="1" applyAlignment="1">
      <alignment horizontal="left"/>
    </xf>
    <xf numFmtId="174" fontId="27" fillId="12" borderId="0" xfId="522" applyFont="1" applyFill="1" applyBorder="1"/>
    <xf numFmtId="175" fontId="27" fillId="12" borderId="0" xfId="32" applyNumberFormat="1" applyFont="1" applyFill="1" applyBorder="1"/>
    <xf numFmtId="175" fontId="27" fillId="0" borderId="21" xfId="32" applyNumberFormat="1" applyFont="1" applyBorder="1" applyAlignment="1">
      <alignment wrapText="1"/>
    </xf>
    <xf numFmtId="0" fontId="27" fillId="0" borderId="39" xfId="32" applyNumberFormat="1" applyFont="1" applyBorder="1" applyAlignment="1">
      <alignment horizontal="left"/>
    </xf>
    <xf numFmtId="174" fontId="27" fillId="12" borderId="6" xfId="522" applyFont="1" applyFill="1" applyBorder="1"/>
    <xf numFmtId="175" fontId="27" fillId="12" borderId="6" xfId="32" applyNumberFormat="1" applyFont="1" applyFill="1" applyBorder="1"/>
    <xf numFmtId="175" fontId="27" fillId="0" borderId="23" xfId="32" applyNumberFormat="1" applyFont="1" applyBorder="1" applyAlignment="1">
      <alignment wrapText="1"/>
    </xf>
    <xf numFmtId="0" fontId="27" fillId="0" borderId="0" xfId="32" applyNumberFormat="1" applyFont="1" applyAlignment="1">
      <alignment horizontal="left"/>
    </xf>
    <xf numFmtId="0" fontId="27" fillId="0" borderId="0" xfId="32" applyNumberFormat="1" applyFont="1" applyBorder="1" applyAlignment="1">
      <alignment horizontal="center"/>
    </xf>
    <xf numFmtId="174" fontId="27" fillId="0" borderId="0" xfId="522" applyFont="1" applyBorder="1"/>
    <xf numFmtId="1" fontId="27" fillId="0" borderId="0" xfId="522" applyNumberFormat="1" applyFont="1" applyFill="1" applyBorder="1" applyAlignment="1">
      <alignment horizontal="center"/>
    </xf>
    <xf numFmtId="174" fontId="27" fillId="0" borderId="0" xfId="522" applyFont="1" applyFill="1" applyBorder="1" applyAlignment="1">
      <alignment horizontal="center"/>
    </xf>
    <xf numFmtId="0" fontId="27" fillId="0" borderId="7" xfId="32" applyNumberFormat="1" applyFont="1" applyBorder="1" applyAlignment="1">
      <alignment horizontal="center"/>
    </xf>
    <xf numFmtId="174" fontId="27" fillId="0" borderId="2" xfId="522" applyFont="1" applyFill="1" applyBorder="1" applyAlignment="1">
      <alignment horizontal="center" wrapText="1"/>
    </xf>
    <xf numFmtId="174" fontId="27" fillId="0" borderId="19" xfId="522" applyFont="1" applyFill="1" applyBorder="1" applyAlignment="1">
      <alignment horizontal="center" wrapText="1"/>
    </xf>
    <xf numFmtId="174" fontId="27" fillId="0" borderId="0" xfId="522" applyFont="1" applyFill="1" applyBorder="1" applyAlignment="1">
      <alignment horizontal="center" wrapText="1"/>
    </xf>
    <xf numFmtId="174" fontId="27" fillId="12" borderId="18" xfId="522" applyFont="1" applyFill="1" applyBorder="1"/>
    <xf numFmtId="175" fontId="27" fillId="12" borderId="19" xfId="32" applyNumberFormat="1" applyFont="1" applyFill="1" applyBorder="1" applyAlignment="1">
      <alignment wrapText="1"/>
    </xf>
    <xf numFmtId="175" fontId="27" fillId="0" borderId="0" xfId="32" applyNumberFormat="1" applyFont="1" applyFill="1" applyBorder="1" applyAlignment="1">
      <alignment wrapText="1"/>
    </xf>
    <xf numFmtId="174" fontId="27" fillId="12" borderId="20" xfId="522" applyFont="1" applyFill="1" applyBorder="1"/>
    <xf numFmtId="175" fontId="27" fillId="12" borderId="21" xfId="32" applyNumberFormat="1" applyFont="1" applyFill="1" applyBorder="1"/>
    <xf numFmtId="174" fontId="27" fillId="12" borderId="22" xfId="522" applyFont="1" applyFill="1" applyBorder="1"/>
    <xf numFmtId="175" fontId="27" fillId="12" borderId="23" xfId="32" applyNumberFormat="1" applyFont="1" applyFill="1" applyBorder="1"/>
    <xf numFmtId="174" fontId="22" fillId="0" borderId="0" xfId="522" applyFont="1" applyAlignment="1">
      <alignment horizontal="left"/>
    </xf>
    <xf numFmtId="0" fontId="27" fillId="0" borderId="0" xfId="32" applyNumberFormat="1" applyFont="1" applyBorder="1" applyAlignment="1">
      <alignment horizontal="left"/>
    </xf>
    <xf numFmtId="0" fontId="179" fillId="0" borderId="0" xfId="0" applyNumberFormat="1" applyFont="1" applyBorder="1" applyAlignment="1">
      <alignment horizontal="center"/>
    </xf>
    <xf numFmtId="43" fontId="179" fillId="0" borderId="0" xfId="32" applyFont="1" applyFill="1" applyBorder="1" applyAlignment="1" applyProtection="1"/>
    <xf numFmtId="0" fontId="179" fillId="0" borderId="0" xfId="0" applyNumberFormat="1" applyFont="1" applyFill="1" applyBorder="1" applyAlignment="1" applyProtection="1"/>
    <xf numFmtId="0" fontId="179" fillId="0" borderId="0" xfId="0" applyNumberFormat="1" applyFont="1" applyAlignment="1"/>
    <xf numFmtId="174" fontId="179" fillId="66" borderId="0" xfId="0" applyFont="1" applyFill="1" applyAlignment="1"/>
    <xf numFmtId="0" fontId="213" fillId="7" borderId="17" xfId="55" applyFont="1" applyFill="1" applyBorder="1" applyAlignment="1">
      <alignment horizontal="center" wrapText="1"/>
    </xf>
    <xf numFmtId="0" fontId="27" fillId="0" borderId="16" xfId="55" applyNumberFormat="1" applyFont="1" applyFill="1" applyBorder="1" applyAlignment="1">
      <alignment horizontal="left"/>
    </xf>
    <xf numFmtId="0" fontId="27" fillId="0" borderId="15" xfId="55" applyNumberFormat="1" applyFont="1" applyFill="1" applyBorder="1" applyAlignment="1">
      <alignment horizontal="center"/>
    </xf>
    <xf numFmtId="0" fontId="22" fillId="0" borderId="15" xfId="55" applyNumberFormat="1" applyFont="1" applyFill="1" applyBorder="1" applyAlignment="1">
      <alignment horizontal="left"/>
    </xf>
    <xf numFmtId="0" fontId="50" fillId="0" borderId="15" xfId="55" applyFont="1" applyFill="1" applyBorder="1" applyAlignment="1"/>
    <xf numFmtId="0" fontId="27" fillId="0" borderId="15" xfId="55" applyFont="1" applyBorder="1" applyAlignment="1">
      <alignment horizontal="center"/>
    </xf>
    <xf numFmtId="175" fontId="27" fillId="0" borderId="16" xfId="35" applyNumberFormat="1" applyFont="1" applyFill="1" applyBorder="1"/>
    <xf numFmtId="175" fontId="27" fillId="0" borderId="15" xfId="35" applyNumberFormat="1" applyFont="1" applyFill="1" applyBorder="1" applyAlignment="1">
      <alignment horizontal="center"/>
    </xf>
    <xf numFmtId="175" fontId="22" fillId="0" borderId="15" xfId="35" applyNumberFormat="1" applyFont="1" applyFill="1" applyBorder="1"/>
    <xf numFmtId="0" fontId="213" fillId="0" borderId="15" xfId="55" applyFont="1" applyFill="1" applyBorder="1" applyAlignment="1">
      <alignment horizontal="center" wrapText="1"/>
    </xf>
    <xf numFmtId="0" fontId="27" fillId="0" borderId="10" xfId="60" applyNumberFormat="1" applyFont="1" applyBorder="1" applyAlignment="1" applyProtection="1">
      <alignment horizontal="center"/>
      <protection locked="0"/>
    </xf>
    <xf numFmtId="175" fontId="27" fillId="6" borderId="0" xfId="35" applyNumberFormat="1" applyFont="1" applyFill="1" applyBorder="1" applyAlignment="1">
      <alignment horizontal="right"/>
    </xf>
    <xf numFmtId="165" fontId="27" fillId="0" borderId="0" xfId="60" applyNumberFormat="1" applyFont="1" applyBorder="1" applyAlignment="1"/>
    <xf numFmtId="0" fontId="50" fillId="0" borderId="9" xfId="60" applyNumberFormat="1" applyFont="1" applyBorder="1"/>
    <xf numFmtId="175" fontId="27" fillId="0" borderId="0" xfId="35" applyNumberFormat="1" applyFont="1" applyFill="1" applyBorder="1" applyAlignment="1">
      <alignment horizontal="center"/>
    </xf>
    <xf numFmtId="0" fontId="27" fillId="0" borderId="0" xfId="55" applyFont="1" applyBorder="1" applyAlignment="1">
      <alignment horizontal="center"/>
    </xf>
    <xf numFmtId="0" fontId="27" fillId="0" borderId="0" xfId="55" applyFont="1" applyBorder="1" applyAlignment="1">
      <alignment horizontal="right"/>
    </xf>
    <xf numFmtId="3" fontId="27" fillId="0" borderId="10" xfId="60" applyNumberFormat="1" applyFont="1" applyFill="1" applyBorder="1" applyAlignment="1"/>
    <xf numFmtId="175" fontId="50" fillId="6" borderId="0" xfId="32" applyNumberFormat="1" applyFont="1" applyFill="1" applyBorder="1" applyAlignment="1">
      <alignment horizontal="center"/>
    </xf>
    <xf numFmtId="175" fontId="50" fillId="6" borderId="69" xfId="32" applyNumberFormat="1" applyFont="1" applyFill="1" applyBorder="1" applyAlignment="1">
      <alignment horizontal="center"/>
    </xf>
    <xf numFmtId="3" fontId="50" fillId="0" borderId="0" xfId="55" applyNumberFormat="1" applyFont="1" applyFill="1" applyBorder="1" applyAlignment="1">
      <alignment horizontal="center"/>
    </xf>
    <xf numFmtId="175" fontId="27" fillId="0" borderId="0" xfId="35" applyNumberFormat="1" applyFont="1" applyFill="1" applyBorder="1" applyAlignment="1">
      <alignment horizontal="right"/>
    </xf>
    <xf numFmtId="3" fontId="27" fillId="0" borderId="13" xfId="60" applyNumberFormat="1" applyFont="1" applyFill="1" applyBorder="1" applyAlignment="1"/>
    <xf numFmtId="165" fontId="27" fillId="0" borderId="4" xfId="60" applyNumberFormat="1" applyFont="1" applyFill="1" applyBorder="1" applyAlignment="1"/>
    <xf numFmtId="3" fontId="27" fillId="0" borderId="4" xfId="60" applyNumberFormat="1" applyFont="1" applyBorder="1" applyAlignment="1">
      <alignment horizontal="right"/>
    </xf>
    <xf numFmtId="0" fontId="50" fillId="0" borderId="12" xfId="60" applyNumberFormat="1" applyFont="1" applyBorder="1"/>
    <xf numFmtId="0" fontId="27" fillId="0" borderId="4" xfId="55" applyNumberFormat="1" applyFont="1" applyFill="1" applyBorder="1" applyAlignment="1">
      <alignment horizontal="center"/>
    </xf>
    <xf numFmtId="0" fontId="213" fillId="0" borderId="4" xfId="55" applyNumberFormat="1" applyFont="1" applyFill="1" applyBorder="1" applyAlignment="1">
      <alignment horizontal="left"/>
    </xf>
    <xf numFmtId="0" fontId="50" fillId="0" borderId="4" xfId="55" applyFont="1" applyFill="1" applyBorder="1" applyAlignment="1"/>
    <xf numFmtId="175" fontId="27" fillId="0" borderId="13" xfId="35" applyNumberFormat="1" applyFont="1" applyFill="1" applyBorder="1"/>
    <xf numFmtId="175" fontId="27" fillId="0" borderId="4" xfId="35" applyNumberFormat="1" applyFont="1" applyFill="1" applyBorder="1" applyAlignment="1">
      <alignment horizontal="center"/>
    </xf>
    <xf numFmtId="175" fontId="22" fillId="0" borderId="4" xfId="35" applyNumberFormat="1" applyFont="1" applyFill="1" applyBorder="1"/>
    <xf numFmtId="0" fontId="213" fillId="0" borderId="4" xfId="55" applyFont="1" applyFill="1" applyBorder="1" applyAlignment="1">
      <alignment horizontal="center" wrapText="1"/>
    </xf>
    <xf numFmtId="0" fontId="27" fillId="0" borderId="4" xfId="55" applyFont="1" applyBorder="1" applyAlignment="1">
      <alignment horizontal="center" wrapText="1"/>
    </xf>
    <xf numFmtId="0" fontId="27" fillId="0" borderId="12" xfId="55" applyFont="1" applyBorder="1" applyAlignment="1">
      <alignment horizontal="center" wrapText="1"/>
    </xf>
    <xf numFmtId="0" fontId="213" fillId="0" borderId="0" xfId="55" applyFont="1" applyFill="1" applyBorder="1" applyAlignment="1">
      <alignment horizontal="center"/>
    </xf>
    <xf numFmtId="0" fontId="27" fillId="0" borderId="0" xfId="55" applyFont="1" applyFill="1" applyBorder="1" applyAlignment="1">
      <alignment horizontal="left" wrapText="1"/>
    </xf>
    <xf numFmtId="175" fontId="27" fillId="0" borderId="0" xfId="35" applyNumberFormat="1" applyFont="1" applyFill="1" applyBorder="1"/>
    <xf numFmtId="175" fontId="22" fillId="0" borderId="0" xfId="35" applyNumberFormat="1" applyFont="1" applyFill="1" applyBorder="1"/>
    <xf numFmtId="0" fontId="213" fillId="0" borderId="0" xfId="55" applyFont="1" applyFill="1" applyBorder="1" applyAlignment="1">
      <alignment horizontal="center" wrapText="1"/>
    </xf>
    <xf numFmtId="0" fontId="50" fillId="0" borderId="0" xfId="55" applyFont="1" applyFill="1" applyBorder="1" applyAlignment="1"/>
    <xf numFmtId="0" fontId="50" fillId="0" borderId="0" xfId="55" applyNumberFormat="1" applyFont="1" applyFill="1" applyBorder="1" applyAlignment="1">
      <alignment horizontal="center"/>
    </xf>
    <xf numFmtId="3" fontId="27" fillId="0" borderId="0" xfId="55" applyNumberFormat="1" applyFont="1" applyBorder="1" applyAlignment="1">
      <alignment horizontal="center"/>
    </xf>
    <xf numFmtId="0" fontId="213" fillId="7" borderId="15" xfId="55" applyFont="1" applyFill="1" applyBorder="1" applyAlignment="1">
      <alignment horizontal="center" wrapText="1"/>
    </xf>
    <xf numFmtId="0" fontId="22" fillId="0" borderId="0" xfId="55" applyNumberFormat="1" applyFont="1" applyFill="1" applyBorder="1" applyAlignment="1"/>
    <xf numFmtId="3" fontId="27" fillId="0" borderId="0" xfId="55" applyNumberFormat="1" applyFont="1" applyFill="1" applyBorder="1" applyAlignment="1">
      <alignment horizontal="center" wrapText="1"/>
    </xf>
    <xf numFmtId="174" fontId="27" fillId="0" borderId="9" xfId="0" applyFont="1" applyFill="1" applyBorder="1" applyAlignment="1"/>
    <xf numFmtId="0" fontId="27" fillId="12" borderId="0" xfId="55" applyFont="1" applyFill="1" applyBorder="1" applyAlignment="1"/>
    <xf numFmtId="175" fontId="27" fillId="12" borderId="0" xfId="32" applyNumberFormat="1" applyFont="1" applyFill="1" applyBorder="1" applyAlignment="1">
      <alignment horizontal="center"/>
    </xf>
    <xf numFmtId="175" fontId="27" fillId="0" borderId="0" xfId="32" applyNumberFormat="1" applyFont="1" applyFill="1" applyBorder="1" applyAlignment="1">
      <alignment horizontal="center" wrapText="1"/>
    </xf>
    <xf numFmtId="0" fontId="27" fillId="12" borderId="6" xfId="55" applyFont="1" applyFill="1" applyBorder="1" applyAlignment="1"/>
    <xf numFmtId="175" fontId="27" fillId="0" borderId="6" xfId="32" applyNumberFormat="1" applyFont="1" applyFill="1" applyBorder="1" applyAlignment="1">
      <alignment horizontal="center" wrapText="1"/>
    </xf>
    <xf numFmtId="174" fontId="216" fillId="0" borderId="0" xfId="0" applyFont="1" applyAlignment="1"/>
    <xf numFmtId="43" fontId="27" fillId="0" borderId="0" xfId="55" applyNumberFormat="1" applyFont="1" applyFill="1" applyBorder="1" applyAlignment="1">
      <alignment horizontal="center"/>
    </xf>
    <xf numFmtId="0" fontId="213" fillId="0" borderId="16" xfId="55" applyFont="1" applyFill="1" applyBorder="1" applyAlignment="1">
      <alignment horizontal="left"/>
    </xf>
    <xf numFmtId="0" fontId="27" fillId="0" borderId="15" xfId="55" applyFont="1" applyBorder="1"/>
    <xf numFmtId="0" fontId="27" fillId="0" borderId="14" xfId="55" applyFont="1" applyBorder="1"/>
    <xf numFmtId="0" fontId="209" fillId="11" borderId="0" xfId="55" applyFont="1" applyFill="1" applyBorder="1" applyAlignment="1">
      <alignment horizontal="left"/>
    </xf>
    <xf numFmtId="0" fontId="213" fillId="11" borderId="0" xfId="55" applyFont="1" applyFill="1" applyBorder="1" applyAlignment="1">
      <alignment horizontal="center" wrapText="1"/>
    </xf>
    <xf numFmtId="0" fontId="213" fillId="7" borderId="0" xfId="55" applyFont="1" applyFill="1" applyBorder="1" applyAlignment="1">
      <alignment horizontal="center" wrapText="1"/>
    </xf>
    <xf numFmtId="3" fontId="27" fillId="0" borderId="0" xfId="55" applyNumberFormat="1" applyFont="1" applyFill="1" applyBorder="1" applyAlignment="1">
      <alignment horizontal="center"/>
    </xf>
    <xf numFmtId="43" fontId="27" fillId="12" borderId="0" xfId="55" applyNumberFormat="1" applyFont="1" applyFill="1" applyBorder="1" applyAlignment="1">
      <alignment horizontal="center"/>
    </xf>
    <xf numFmtId="0" fontId="27" fillId="0" borderId="10" xfId="55" applyFont="1" applyBorder="1"/>
    <xf numFmtId="0" fontId="27" fillId="0" borderId="0" xfId="55" applyFont="1" applyFill="1" applyBorder="1"/>
    <xf numFmtId="0" fontId="27" fillId="0" borderId="13" xfId="55" applyFont="1" applyBorder="1" applyAlignment="1">
      <alignment horizontal="center"/>
    </xf>
    <xf numFmtId="0" fontId="27" fillId="0" borderId="4" xfId="55" applyFont="1" applyFill="1" applyBorder="1"/>
    <xf numFmtId="0" fontId="27" fillId="0" borderId="0" xfId="55" applyFont="1" applyFill="1" applyAlignment="1">
      <alignment horizontal="center"/>
    </xf>
    <xf numFmtId="0" fontId="213" fillId="11" borderId="0" xfId="55" applyFont="1" applyFill="1" applyBorder="1" applyAlignment="1">
      <alignment horizontal="left"/>
    </xf>
    <xf numFmtId="0" fontId="27" fillId="11" borderId="0" xfId="55" applyFont="1" applyFill="1"/>
    <xf numFmtId="0" fontId="27" fillId="10" borderId="0" xfId="55" applyFont="1" applyFill="1"/>
    <xf numFmtId="0" fontId="213" fillId="0" borderId="16" xfId="55" applyFont="1" applyFill="1" applyBorder="1" applyAlignment="1">
      <alignment horizontal="center" wrapText="1"/>
    </xf>
    <xf numFmtId="0" fontId="22" fillId="0" borderId="10" xfId="55" applyFont="1" applyFill="1" applyBorder="1" applyAlignment="1">
      <alignment horizontal="center"/>
    </xf>
    <xf numFmtId="3" fontId="22" fillId="0" borderId="0" xfId="55" applyNumberFormat="1" applyFont="1" applyFill="1" applyBorder="1" applyAlignment="1">
      <alignment horizontal="center"/>
    </xf>
    <xf numFmtId="0" fontId="22" fillId="0" borderId="0" xfId="55" applyFont="1" applyFill="1" applyBorder="1" applyAlignment="1">
      <alignment horizontal="center"/>
    </xf>
    <xf numFmtId="0" fontId="27" fillId="0" borderId="9" xfId="55" applyFont="1" applyFill="1" applyBorder="1"/>
    <xf numFmtId="174" fontId="217" fillId="0" borderId="0" xfId="0" applyFont="1" applyBorder="1" applyAlignment="1"/>
    <xf numFmtId="0" fontId="27" fillId="0" borderId="0" xfId="55" applyNumberFormat="1" applyFont="1" applyFill="1" applyBorder="1" applyAlignment="1">
      <alignment horizontal="right"/>
    </xf>
    <xf numFmtId="0" fontId="50" fillId="0" borderId="0" xfId="55" applyFont="1" applyFill="1" applyBorder="1" applyAlignment="1">
      <alignment horizontal="center"/>
    </xf>
    <xf numFmtId="175" fontId="27" fillId="12" borderId="10" xfId="35" applyNumberFormat="1" applyFont="1" applyFill="1" applyBorder="1" applyAlignment="1">
      <alignment horizontal="right"/>
    </xf>
    <xf numFmtId="175" fontId="27" fillId="12" borderId="0" xfId="35" applyNumberFormat="1" applyFont="1" applyFill="1" applyBorder="1" applyAlignment="1">
      <alignment horizontal="right"/>
    </xf>
    <xf numFmtId="0" fontId="27" fillId="0" borderId="13" xfId="55" applyFont="1" applyFill="1" applyBorder="1"/>
    <xf numFmtId="0" fontId="27" fillId="0" borderId="10" xfId="55" applyNumberFormat="1" applyFont="1" applyBorder="1" applyAlignment="1">
      <alignment horizontal="center"/>
    </xf>
    <xf numFmtId="164" fontId="22" fillId="0" borderId="0" xfId="55" applyNumberFormat="1" applyFont="1" applyBorder="1" applyAlignment="1">
      <alignment horizontal="left"/>
    </xf>
    <xf numFmtId="3" fontId="27" fillId="0" borderId="9" xfId="55" applyNumberFormat="1" applyFont="1" applyBorder="1" applyAlignment="1"/>
    <xf numFmtId="0" fontId="27" fillId="0" borderId="0" xfId="55" applyFont="1" applyAlignment="1">
      <alignment horizontal="left" indent="1"/>
    </xf>
    <xf numFmtId="0" fontId="27" fillId="12" borderId="0" xfId="55" applyFont="1" applyFill="1" applyBorder="1" applyAlignment="1">
      <alignment horizontal="center"/>
    </xf>
    <xf numFmtId="0" fontId="27" fillId="6" borderId="0" xfId="55" applyFont="1" applyFill="1" applyBorder="1" applyAlignment="1">
      <alignment horizontal="center"/>
    </xf>
    <xf numFmtId="0" fontId="22" fillId="0" borderId="9" xfId="55" applyFont="1" applyFill="1" applyBorder="1" applyAlignment="1">
      <alignment horizontal="center"/>
    </xf>
    <xf numFmtId="0" fontId="27" fillId="0" borderId="0" xfId="55" applyNumberFormat="1" applyFont="1" applyBorder="1" applyAlignment="1">
      <alignment horizontal="left"/>
    </xf>
    <xf numFmtId="164" fontId="27" fillId="6" borderId="0" xfId="65" applyNumberFormat="1" applyFont="1" applyFill="1" applyBorder="1" applyAlignment="1">
      <alignment horizontal="center"/>
    </xf>
    <xf numFmtId="9" fontId="27" fillId="6" borderId="0" xfId="65" applyFont="1" applyFill="1" applyBorder="1" applyAlignment="1">
      <alignment horizontal="center"/>
    </xf>
    <xf numFmtId="43" fontId="27" fillId="0" borderId="9" xfId="32" applyFont="1" applyFill="1" applyBorder="1" applyAlignment="1">
      <alignment horizontal="center"/>
    </xf>
    <xf numFmtId="164" fontId="27" fillId="0" borderId="0" xfId="65" applyNumberFormat="1" applyFont="1" applyFill="1" applyBorder="1" applyAlignment="1">
      <alignment horizontal="center"/>
    </xf>
    <xf numFmtId="9" fontId="27" fillId="0" borderId="0" xfId="65" applyFont="1" applyFill="1" applyBorder="1" applyAlignment="1">
      <alignment horizontal="center"/>
    </xf>
    <xf numFmtId="175" fontId="27" fillId="12" borderId="9" xfId="32" applyNumberFormat="1" applyFont="1" applyFill="1" applyBorder="1" applyAlignment="1">
      <alignment horizontal="center"/>
    </xf>
    <xf numFmtId="0" fontId="27" fillId="0" borderId="13" xfId="55" applyFont="1" applyBorder="1"/>
    <xf numFmtId="174" fontId="27" fillId="0" borderId="4" xfId="55" applyNumberFormat="1" applyFont="1" applyBorder="1" applyAlignment="1"/>
    <xf numFmtId="0" fontId="50" fillId="0" borderId="4" xfId="55" applyNumberFormat="1" applyFont="1" applyBorder="1" applyAlignment="1">
      <alignment horizontal="center"/>
    </xf>
    <xf numFmtId="0" fontId="27" fillId="0" borderId="12" xfId="55" applyNumberFormat="1" applyFont="1" applyBorder="1" applyAlignment="1">
      <alignment horizontal="left"/>
    </xf>
    <xf numFmtId="171" fontId="27" fillId="0" borderId="12" xfId="63" applyNumberFormat="1" applyFont="1" applyFill="1" applyBorder="1" applyAlignment="1">
      <alignment horizontal="center"/>
    </xf>
    <xf numFmtId="42" fontId="27" fillId="0" borderId="0" xfId="55" applyNumberFormat="1" applyFont="1"/>
    <xf numFmtId="0" fontId="211" fillId="0" borderId="0" xfId="55" applyFont="1" applyBorder="1"/>
    <xf numFmtId="0" fontId="209" fillId="0" borderId="0" xfId="55" applyFont="1" applyFill="1" applyBorder="1" applyAlignment="1">
      <alignment horizontal="left"/>
    </xf>
    <xf numFmtId="0" fontId="209" fillId="11" borderId="16" xfId="55" applyFont="1" applyFill="1" applyBorder="1" applyAlignment="1">
      <alignment horizontal="center" wrapText="1"/>
    </xf>
    <xf numFmtId="0" fontId="209" fillId="11" borderId="15" xfId="54" applyFont="1" applyFill="1" applyBorder="1" applyAlignment="1">
      <alignment horizontal="center" wrapText="1"/>
    </xf>
    <xf numFmtId="0" fontId="27" fillId="0" borderId="9" xfId="55" applyFont="1" applyFill="1" applyBorder="1" applyAlignment="1"/>
    <xf numFmtId="175" fontId="27" fillId="0" borderId="0" xfId="55" applyNumberFormat="1" applyFont="1" applyFill="1" applyBorder="1" applyAlignment="1">
      <alignment horizontal="center"/>
    </xf>
    <xf numFmtId="0" fontId="27" fillId="0" borderId="10" xfId="55" applyFont="1" applyFill="1" applyBorder="1"/>
    <xf numFmtId="0" fontId="213" fillId="7" borderId="16" xfId="55" applyFont="1" applyFill="1" applyBorder="1" applyAlignment="1">
      <alignment horizontal="center" wrapText="1"/>
    </xf>
    <xf numFmtId="0" fontId="209" fillId="11" borderId="15" xfId="55" applyFont="1" applyFill="1" applyBorder="1" applyAlignment="1">
      <alignment wrapText="1"/>
    </xf>
    <xf numFmtId="0" fontId="22" fillId="0" borderId="10" xfId="55" applyNumberFormat="1" applyFont="1" applyBorder="1" applyAlignment="1">
      <alignment horizontal="center"/>
    </xf>
    <xf numFmtId="0" fontId="22" fillId="0" borderId="0" xfId="55" applyNumberFormat="1" applyFont="1" applyBorder="1" applyAlignment="1">
      <alignment horizontal="left"/>
    </xf>
    <xf numFmtId="0" fontId="22" fillId="0" borderId="0" xfId="55" applyFont="1" applyFill="1" applyBorder="1" applyAlignment="1"/>
    <xf numFmtId="3" fontId="22" fillId="0" borderId="0" xfId="55" applyNumberFormat="1" applyFont="1" applyBorder="1" applyAlignment="1">
      <alignment horizontal="center"/>
    </xf>
    <xf numFmtId="3" fontId="22" fillId="0" borderId="0" xfId="55" applyNumberFormat="1" applyFont="1" applyBorder="1" applyAlignment="1"/>
    <xf numFmtId="43" fontId="22" fillId="12" borderId="10" xfId="32" applyFont="1" applyFill="1" applyBorder="1"/>
    <xf numFmtId="43" fontId="27" fillId="12" borderId="0" xfId="32" applyFont="1" applyFill="1" applyBorder="1"/>
    <xf numFmtId="0" fontId="213" fillId="0" borderId="4" xfId="55" applyFont="1" applyBorder="1"/>
    <xf numFmtId="0" fontId="213" fillId="0" borderId="0" xfId="55" applyFont="1" applyBorder="1"/>
    <xf numFmtId="0" fontId="213" fillId="7" borderId="16" xfId="55" applyFont="1" applyFill="1" applyBorder="1" applyAlignment="1">
      <alignment horizontal="left"/>
    </xf>
    <xf numFmtId="0" fontId="213" fillId="7" borderId="15" xfId="55" applyFont="1" applyFill="1" applyBorder="1" applyAlignment="1">
      <alignment horizontal="center"/>
    </xf>
    <xf numFmtId="0" fontId="27" fillId="7" borderId="15" xfId="55" applyFont="1" applyFill="1" applyBorder="1"/>
    <xf numFmtId="0" fontId="52" fillId="7" borderId="14" xfId="55" applyFont="1" applyFill="1" applyBorder="1" applyAlignment="1">
      <alignment horizontal="center" wrapText="1"/>
    </xf>
    <xf numFmtId="0" fontId="93" fillId="0" borderId="0" xfId="55" applyFont="1" applyFill="1" applyBorder="1" applyAlignment="1">
      <alignment horizontal="center" wrapText="1"/>
    </xf>
    <xf numFmtId="0" fontId="22" fillId="0" borderId="0" xfId="55" applyFont="1" applyBorder="1" applyAlignment="1">
      <alignment horizontal="left"/>
    </xf>
    <xf numFmtId="0" fontId="22" fillId="0" borderId="0" xfId="55" applyNumberFormat="1" applyFont="1" applyFill="1" applyBorder="1" applyAlignment="1">
      <alignment horizontal="center"/>
    </xf>
    <xf numFmtId="0" fontId="27" fillId="0" borderId="10" xfId="55" applyFont="1" applyFill="1" applyBorder="1" applyAlignment="1">
      <alignment horizontal="center"/>
    </xf>
    <xf numFmtId="0" fontId="27" fillId="0" borderId="9" xfId="55" applyFont="1" applyFill="1" applyBorder="1" applyAlignment="1">
      <alignment horizontal="center" wrapText="1"/>
    </xf>
    <xf numFmtId="164" fontId="27" fillId="0" borderId="0" xfId="65" applyNumberFormat="1" applyFont="1" applyFill="1" applyBorder="1" applyAlignment="1"/>
    <xf numFmtId="175" fontId="27" fillId="0" borderId="0" xfId="35" applyNumberFormat="1" applyFont="1" applyFill="1" applyBorder="1" applyAlignment="1">
      <alignment horizontal="left"/>
    </xf>
    <xf numFmtId="0" fontId="27" fillId="0" borderId="9" xfId="55" applyFont="1" applyFill="1" applyBorder="1" applyAlignment="1">
      <alignment horizontal="center"/>
    </xf>
    <xf numFmtId="175" fontId="50" fillId="12" borderId="0" xfId="32" applyNumberFormat="1" applyFont="1" applyFill="1" applyBorder="1" applyAlignment="1">
      <alignment horizontal="center"/>
    </xf>
    <xf numFmtId="175" fontId="27" fillId="0" borderId="0" xfId="55" applyNumberFormat="1" applyFont="1" applyFill="1" applyBorder="1"/>
    <xf numFmtId="175" fontId="50" fillId="0" borderId="0" xfId="32" applyNumberFormat="1" applyFont="1" applyFill="1" applyBorder="1" applyAlignment="1">
      <alignment horizontal="center"/>
    </xf>
    <xf numFmtId="174" fontId="27" fillId="0" borderId="79" xfId="0" applyFont="1" applyBorder="1" applyAlignment="1"/>
    <xf numFmtId="175" fontId="27" fillId="0" borderId="79" xfId="35" applyNumberFormat="1" applyFont="1" applyBorder="1"/>
    <xf numFmtId="175" fontId="22" fillId="0" borderId="4" xfId="35" applyNumberFormat="1" applyFont="1" applyBorder="1" applyAlignment="1"/>
    <xf numFmtId="0" fontId="27" fillId="0" borderId="4" xfId="55" applyFont="1" applyFill="1" applyBorder="1" applyAlignment="1">
      <alignment horizontal="center" wrapText="1"/>
    </xf>
    <xf numFmtId="0" fontId="27" fillId="0" borderId="12" xfId="55" applyFont="1" applyFill="1" applyBorder="1" applyAlignment="1">
      <alignment horizontal="center" wrapText="1"/>
    </xf>
    <xf numFmtId="175" fontId="27" fillId="0" borderId="0" xfId="35" applyNumberFormat="1" applyFont="1" applyBorder="1"/>
    <xf numFmtId="0" fontId="27" fillId="0" borderId="16" xfId="55" applyFont="1" applyBorder="1" applyAlignment="1">
      <alignment horizontal="center"/>
    </xf>
    <xf numFmtId="0" fontId="51" fillId="0" borderId="15" xfId="55" applyFont="1" applyBorder="1" applyAlignment="1">
      <alignment horizontal="left"/>
    </xf>
    <xf numFmtId="0" fontId="27" fillId="0" borderId="15" xfId="55" applyFont="1" applyBorder="1" applyAlignment="1"/>
    <xf numFmtId="49" fontId="27" fillId="0" borderId="0" xfId="55" applyNumberFormat="1" applyFont="1" applyFill="1" applyBorder="1" applyAlignment="1">
      <alignment horizontal="center"/>
    </xf>
    <xf numFmtId="0" fontId="22" fillId="0" borderId="0" xfId="525" applyFont="1" applyBorder="1" applyAlignment="1">
      <alignment horizontal="center"/>
    </xf>
    <xf numFmtId="174" fontId="22" fillId="0" borderId="0" xfId="59" applyFont="1" applyBorder="1" applyAlignment="1">
      <alignment horizontal="center" wrapText="1"/>
    </xf>
    <xf numFmtId="0" fontId="27" fillId="0" borderId="0" xfId="526" applyFont="1" applyBorder="1" applyAlignment="1"/>
    <xf numFmtId="174" fontId="27" fillId="0" borderId="0" xfId="32" applyNumberFormat="1" applyFont="1" applyFill="1" applyBorder="1" applyAlignment="1"/>
    <xf numFmtId="43" fontId="27" fillId="6" borderId="0" xfId="32" applyFont="1" applyFill="1" applyBorder="1" applyAlignment="1">
      <alignment horizontal="right"/>
    </xf>
    <xf numFmtId="0" fontId="27" fillId="0" borderId="0" xfId="526" applyFont="1" applyFill="1" applyBorder="1" applyAlignment="1"/>
    <xf numFmtId="174" fontId="27" fillId="6" borderId="0" xfId="0" applyFont="1" applyFill="1" applyBorder="1" applyAlignment="1"/>
    <xf numFmtId="174" fontId="27" fillId="0" borderId="10" xfId="59" applyFont="1" applyFill="1" applyBorder="1" applyAlignment="1"/>
    <xf numFmtId="174" fontId="27" fillId="0" borderId="0" xfId="59" applyFont="1" applyFill="1" applyBorder="1" applyAlignment="1">
      <alignment horizontal="center" vertical="top"/>
    </xf>
    <xf numFmtId="174" fontId="27" fillId="0" borderId="0" xfId="59" applyFont="1" applyFill="1" applyBorder="1" applyAlignment="1">
      <alignment horizontal="left"/>
    </xf>
    <xf numFmtId="174" fontId="27" fillId="0" borderId="0" xfId="59" applyFont="1" applyFill="1" applyBorder="1" applyAlignment="1">
      <alignment vertical="top"/>
    </xf>
    <xf numFmtId="0" fontId="27" fillId="0" borderId="10" xfId="0" applyNumberFormat="1" applyFont="1" applyFill="1" applyBorder="1" applyAlignment="1">
      <alignment horizontal="center" vertical="center"/>
    </xf>
    <xf numFmtId="174" fontId="27" fillId="0" borderId="13" xfId="0" applyFont="1" applyBorder="1" applyAlignment="1"/>
    <xf numFmtId="174" fontId="27" fillId="0" borderId="4" xfId="0" applyFont="1" applyBorder="1" applyAlignment="1"/>
    <xf numFmtId="0" fontId="146" fillId="0" borderId="0" xfId="55" applyFont="1" applyAlignment="1"/>
    <xf numFmtId="0" fontId="211" fillId="0" borderId="0" xfId="55" applyFont="1"/>
    <xf numFmtId="0" fontId="213" fillId="0" borderId="0" xfId="55" applyFont="1" applyFill="1" applyBorder="1" applyAlignment="1"/>
    <xf numFmtId="0" fontId="211" fillId="0" borderId="0" xfId="55" applyFont="1" applyBorder="1" applyAlignment="1"/>
    <xf numFmtId="3" fontId="27" fillId="0" borderId="0" xfId="55" applyNumberFormat="1" applyFont="1" applyFill="1" applyBorder="1" applyAlignment="1">
      <alignment horizontal="right"/>
    </xf>
    <xf numFmtId="0" fontId="211" fillId="0" borderId="0" xfId="55" applyFont="1" applyBorder="1" applyAlignment="1">
      <alignment horizontal="center"/>
    </xf>
    <xf numFmtId="0" fontId="27" fillId="0" borderId="0" xfId="55" applyFont="1" applyFill="1" applyBorder="1" applyAlignment="1">
      <alignment horizontal="right"/>
    </xf>
    <xf numFmtId="175" fontId="27" fillId="0" borderId="0" xfId="55" applyNumberFormat="1" applyFont="1" applyFill="1" applyBorder="1" applyAlignment="1">
      <alignment horizontal="right"/>
    </xf>
    <xf numFmtId="175" fontId="211" fillId="0" borderId="0" xfId="55" applyNumberFormat="1" applyFont="1" applyBorder="1" applyAlignment="1"/>
    <xf numFmtId="175" fontId="211" fillId="0" borderId="0" xfId="35" applyNumberFormat="1" applyFont="1" applyBorder="1" applyAlignment="1"/>
    <xf numFmtId="3" fontId="27" fillId="0" borderId="0" xfId="55" applyNumberFormat="1" applyFont="1" applyBorder="1" applyAlignment="1">
      <alignment horizontal="right"/>
    </xf>
    <xf numFmtId="0" fontId="218" fillId="0" borderId="0" xfId="55" applyFont="1" applyBorder="1" applyAlignment="1"/>
    <xf numFmtId="10" fontId="27" fillId="0" borderId="0" xfId="55" applyNumberFormat="1" applyFont="1" applyBorder="1"/>
    <xf numFmtId="175" fontId="27" fillId="0" borderId="0" xfId="32" applyNumberFormat="1" applyFont="1" applyAlignment="1" applyProtection="1">
      <alignment horizontal="center"/>
      <protection locked="0"/>
    </xf>
    <xf numFmtId="170" fontId="27" fillId="0" borderId="0" xfId="60" applyNumberFormat="1" applyFont="1" applyProtection="1">
      <protection locked="0"/>
    </xf>
    <xf numFmtId="174" fontId="27" fillId="0" borderId="0" xfId="60" applyNumberFormat="1" applyFont="1" applyFill="1" applyAlignment="1" applyProtection="1"/>
    <xf numFmtId="3" fontId="27" fillId="0" borderId="0" xfId="60" applyNumberFormat="1" applyFont="1" applyProtection="1">
      <protection locked="0"/>
    </xf>
    <xf numFmtId="0" fontId="208" fillId="0" borderId="0" xfId="60" applyNumberFormat="1" applyFont="1" applyFill="1" applyProtection="1">
      <protection locked="0"/>
    </xf>
    <xf numFmtId="0" fontId="208" fillId="0" borderId="0" xfId="60" applyNumberFormat="1" applyFont="1" applyFill="1" applyAlignment="1" applyProtection="1">
      <alignment horizontal="center"/>
      <protection locked="0"/>
    </xf>
    <xf numFmtId="10" fontId="27" fillId="6" borderId="0" xfId="32" applyNumberFormat="1" applyFont="1" applyFill="1" applyProtection="1">
      <protection locked="0"/>
    </xf>
    <xf numFmtId="0" fontId="215" fillId="0" borderId="0" xfId="60" applyNumberFormat="1" applyFont="1" applyFill="1" applyAlignment="1" applyProtection="1">
      <alignment horizontal="left"/>
      <protection locked="0"/>
    </xf>
    <xf numFmtId="43" fontId="27" fillId="6" borderId="0" xfId="32" applyFont="1" applyFill="1" applyProtection="1">
      <protection locked="0"/>
    </xf>
    <xf numFmtId="10" fontId="27" fillId="0" borderId="0" xfId="60" applyNumberFormat="1" applyFont="1" applyFill="1" applyProtection="1">
      <protection locked="0"/>
    </xf>
    <xf numFmtId="0" fontId="27" fillId="0" borderId="0" xfId="0" applyNumberFormat="1" applyFont="1" applyFill="1" applyBorder="1" applyAlignment="1"/>
    <xf numFmtId="174" fontId="27" fillId="0" borderId="0" xfId="0" applyFont="1" applyFill="1" applyAlignment="1">
      <alignment wrapText="1"/>
    </xf>
    <xf numFmtId="0" fontId="27" fillId="0" borderId="0" xfId="0" applyNumberFormat="1" applyFont="1" applyFill="1" applyBorder="1" applyAlignment="1">
      <alignment horizontal="center" vertical="top"/>
    </xf>
    <xf numFmtId="0" fontId="27" fillId="0" borderId="0" xfId="0" applyNumberFormat="1" applyFont="1" applyFill="1" applyBorder="1" applyAlignment="1">
      <alignment horizontal="center"/>
    </xf>
    <xf numFmtId="0" fontId="27" fillId="0" borderId="0" xfId="60" applyFont="1" applyAlignment="1">
      <alignment horizontal="center"/>
    </xf>
    <xf numFmtId="0" fontId="27" fillId="0" borderId="0" xfId="38265" applyFont="1" applyAlignment="1">
      <alignment vertical="center"/>
    </xf>
    <xf numFmtId="0" fontId="178" fillId="0" borderId="0" xfId="60" applyFont="1" applyAlignment="1">
      <alignment horizontal="center"/>
    </xf>
    <xf numFmtId="0" fontId="27" fillId="0" borderId="0" xfId="0" applyNumberFormat="1" applyFont="1" applyFill="1" applyAlignment="1"/>
    <xf numFmtId="0" fontId="27" fillId="0" borderId="0" xfId="0" applyNumberFormat="1" applyFont="1" applyFill="1"/>
    <xf numFmtId="0" fontId="27" fillId="0" borderId="0" xfId="0" applyNumberFormat="1" applyFont="1" applyFill="1" applyBorder="1" applyAlignment="1">
      <alignment horizontal="left"/>
    </xf>
    <xf numFmtId="177" fontId="27" fillId="0" borderId="0" xfId="63" applyNumberFormat="1" applyFont="1" applyFill="1"/>
    <xf numFmtId="43" fontId="27" fillId="0" borderId="0" xfId="0" applyNumberFormat="1" applyFont="1" applyFill="1"/>
    <xf numFmtId="175" fontId="27" fillId="0" borderId="79" xfId="32" applyNumberFormat="1" applyFont="1" applyFill="1" applyBorder="1" applyAlignment="1">
      <alignment horizontal="center"/>
    </xf>
    <xf numFmtId="10" fontId="27" fillId="0" borderId="0" xfId="63" applyNumberFormat="1" applyFont="1" applyFill="1" applyAlignment="1">
      <alignment horizontal="right"/>
    </xf>
    <xf numFmtId="10" fontId="27" fillId="0" borderId="4" xfId="63" applyNumberFormat="1" applyFont="1" applyBorder="1" applyAlignment="1"/>
    <xf numFmtId="43" fontId="27" fillId="0" borderId="0" xfId="32" applyNumberFormat="1" applyFont="1" applyAlignment="1">
      <alignment horizontal="center"/>
    </xf>
    <xf numFmtId="43" fontId="27" fillId="0" borderId="0" xfId="60" applyNumberFormat="1" applyFont="1" applyAlignment="1"/>
    <xf numFmtId="43" fontId="27" fillId="0" borderId="6" xfId="32" applyNumberFormat="1" applyFont="1" applyFill="1" applyBorder="1" applyAlignment="1"/>
    <xf numFmtId="43" fontId="27" fillId="0" borderId="0" xfId="60" applyNumberFormat="1" applyFont="1" applyAlignment="1">
      <alignment horizontal="center"/>
    </xf>
    <xf numFmtId="43" fontId="27" fillId="0" borderId="0" xfId="60" applyNumberFormat="1" applyFont="1" applyBorder="1" applyAlignment="1">
      <alignment horizontal="center"/>
    </xf>
    <xf numFmtId="43" fontId="27" fillId="0" borderId="0" xfId="32" applyNumberFormat="1" applyFont="1" applyFill="1" applyAlignment="1"/>
    <xf numFmtId="43" fontId="27" fillId="0" borderId="0" xfId="32" applyNumberFormat="1" applyFont="1" applyFill="1" applyAlignment="1">
      <alignment horizontal="right"/>
    </xf>
    <xf numFmtId="43" fontId="27" fillId="0" borderId="6" xfId="32" applyNumberFormat="1" applyFont="1" applyBorder="1" applyAlignment="1"/>
    <xf numFmtId="43" fontId="27" fillId="0" borderId="0" xfId="32" applyNumberFormat="1" applyFont="1" applyFill="1" applyAlignment="1">
      <alignment horizontal="center"/>
    </xf>
    <xf numFmtId="43" fontId="27" fillId="0" borderId="0" xfId="32" applyNumberFormat="1" applyFont="1" applyFill="1" applyBorder="1" applyAlignment="1"/>
    <xf numFmtId="0" fontId="211" fillId="0" borderId="0" xfId="55" applyFont="1" applyFill="1" applyBorder="1" applyAlignment="1">
      <alignment horizontal="center" wrapText="1"/>
    </xf>
    <xf numFmtId="0" fontId="52" fillId="0" borderId="0" xfId="55" applyFont="1" applyFill="1" applyBorder="1" applyAlignment="1">
      <alignment wrapText="1"/>
    </xf>
    <xf numFmtId="0" fontId="27" fillId="0" borderId="0" xfId="55" applyFont="1" applyFill="1" applyBorder="1" applyAlignment="1">
      <alignment wrapText="1"/>
    </xf>
    <xf numFmtId="174" fontId="179" fillId="0" borderId="0" xfId="0" applyFont="1" applyFill="1" applyAlignment="1"/>
    <xf numFmtId="268" fontId="27" fillId="0" borderId="0" xfId="63" applyNumberFormat="1" applyFont="1" applyFill="1"/>
    <xf numFmtId="174" fontId="27" fillId="0" borderId="0" xfId="0" applyFont="1" applyAlignment="1">
      <alignment vertical="top" wrapText="1" shrinkToFit="1"/>
    </xf>
    <xf numFmtId="10" fontId="27" fillId="0" borderId="9" xfId="63" applyNumberFormat="1" applyFont="1" applyFill="1" applyBorder="1" applyAlignment="1">
      <alignment horizontal="center"/>
    </xf>
    <xf numFmtId="0" fontId="27" fillId="0" borderId="0" xfId="60" applyNumberFormat="1" applyFont="1" applyAlignment="1">
      <alignment horizontal="right"/>
    </xf>
    <xf numFmtId="174" fontId="27" fillId="0" borderId="0" xfId="0" applyFont="1" applyFill="1" applyAlignment="1">
      <alignment horizontal="left" wrapText="1"/>
    </xf>
    <xf numFmtId="3" fontId="27" fillId="0" borderId="0" xfId="60" applyNumberFormat="1" applyFont="1" applyFill="1" applyAlignment="1">
      <alignment horizontal="left" wrapText="1"/>
    </xf>
    <xf numFmtId="0" fontId="27" fillId="0" borderId="0" xfId="0" applyNumberFormat="1" applyFont="1" applyFill="1" applyBorder="1" applyAlignment="1" applyProtection="1">
      <alignment horizontal="left" vertical="top" wrapText="1"/>
    </xf>
    <xf numFmtId="0" fontId="22" fillId="0" borderId="0" xfId="55" applyFont="1" applyAlignment="1">
      <alignment horizontal="center"/>
    </xf>
    <xf numFmtId="0" fontId="27" fillId="0" borderId="0" xfId="55" applyFont="1" applyFill="1" applyAlignment="1">
      <alignment horizontal="left" wrapText="1"/>
    </xf>
    <xf numFmtId="0" fontId="52" fillId="7" borderId="16" xfId="55" applyFont="1" applyFill="1" applyBorder="1" applyAlignment="1">
      <alignment horizontal="center"/>
    </xf>
    <xf numFmtId="0" fontId="52" fillId="7" borderId="15" xfId="55" applyFont="1" applyFill="1" applyBorder="1" applyAlignment="1">
      <alignment horizontal="center"/>
    </xf>
    <xf numFmtId="0" fontId="52" fillId="7" borderId="14" xfId="55" applyFont="1" applyFill="1" applyBorder="1" applyAlignment="1">
      <alignment horizontal="center"/>
    </xf>
    <xf numFmtId="0" fontId="52" fillId="0" borderId="0" xfId="55" applyFont="1" applyFill="1" applyBorder="1" applyAlignment="1">
      <alignment horizontal="center" wrapText="1"/>
    </xf>
    <xf numFmtId="0" fontId="27" fillId="0" borderId="0" xfId="55" applyFont="1" applyFill="1" applyBorder="1" applyAlignment="1">
      <alignment horizontal="center" wrapText="1"/>
    </xf>
    <xf numFmtId="0" fontId="52" fillId="7" borderId="0" xfId="55" applyFont="1" applyFill="1" applyBorder="1" applyAlignment="1">
      <alignment horizontal="center" wrapText="1"/>
    </xf>
    <xf numFmtId="0" fontId="27" fillId="0" borderId="0" xfId="55" applyFont="1" applyBorder="1" applyAlignment="1">
      <alignment horizontal="center" wrapText="1"/>
    </xf>
    <xf numFmtId="0" fontId="52" fillId="7" borderId="0" xfId="55" applyFont="1" applyFill="1" applyBorder="1" applyAlignment="1">
      <alignment horizontal="center"/>
    </xf>
    <xf numFmtId="0" fontId="209" fillId="11" borderId="16" xfId="55" applyFont="1" applyFill="1" applyBorder="1" applyAlignment="1">
      <alignment horizontal="center"/>
    </xf>
    <xf numFmtId="0" fontId="209" fillId="11" borderId="15" xfId="55" applyFont="1" applyFill="1" applyBorder="1" applyAlignment="1">
      <alignment horizontal="center"/>
    </xf>
    <xf numFmtId="0" fontId="209" fillId="11" borderId="14" xfId="55" applyFont="1" applyFill="1" applyBorder="1" applyAlignment="1">
      <alignment horizontal="center"/>
    </xf>
    <xf numFmtId="0" fontId="209" fillId="11" borderId="15" xfId="55" applyFont="1" applyFill="1" applyBorder="1" applyAlignment="1">
      <alignment horizontal="center" wrapText="1"/>
    </xf>
    <xf numFmtId="0" fontId="209" fillId="11" borderId="14" xfId="55" applyFont="1" applyFill="1" applyBorder="1" applyAlignment="1">
      <alignment horizontal="center" wrapText="1"/>
    </xf>
    <xf numFmtId="175" fontId="27" fillId="0" borderId="4" xfId="55" applyNumberFormat="1" applyFont="1" applyFill="1" applyBorder="1" applyAlignment="1">
      <alignment horizontal="center" wrapText="1"/>
    </xf>
    <xf numFmtId="175" fontId="27" fillId="0" borderId="12" xfId="55" applyNumberFormat="1" applyFont="1" applyFill="1" applyBorder="1" applyAlignment="1">
      <alignment horizontal="center" wrapText="1"/>
    </xf>
    <xf numFmtId="0" fontId="213" fillId="7" borderId="16" xfId="55" applyFont="1" applyFill="1" applyBorder="1" applyAlignment="1">
      <alignment horizontal="center"/>
    </xf>
    <xf numFmtId="0" fontId="213" fillId="7" borderId="15" xfId="55" applyFont="1" applyFill="1" applyBorder="1" applyAlignment="1">
      <alignment horizontal="center"/>
    </xf>
    <xf numFmtId="0" fontId="22" fillId="0" borderId="0" xfId="55" applyFont="1" applyFill="1" applyBorder="1" applyAlignment="1">
      <alignment horizontal="center" wrapText="1"/>
    </xf>
    <xf numFmtId="0" fontId="22" fillId="0" borderId="9" xfId="55" applyFont="1" applyFill="1" applyBorder="1" applyAlignment="1">
      <alignment horizontal="center" wrapText="1"/>
    </xf>
    <xf numFmtId="0" fontId="213" fillId="7" borderId="15" xfId="55" applyFont="1" applyFill="1" applyBorder="1" applyAlignment="1">
      <alignment horizontal="center" wrapText="1"/>
    </xf>
    <xf numFmtId="0" fontId="213" fillId="7" borderId="14" xfId="55" applyFont="1" applyFill="1" applyBorder="1" applyAlignment="1">
      <alignment horizontal="center" wrapText="1"/>
    </xf>
    <xf numFmtId="0" fontId="213" fillId="0" borderId="16" xfId="55" applyFont="1" applyFill="1" applyBorder="1" applyAlignment="1">
      <alignment horizontal="center"/>
    </xf>
    <xf numFmtId="0" fontId="213" fillId="0" borderId="15" xfId="55" applyFont="1" applyFill="1" applyBorder="1" applyAlignment="1">
      <alignment horizontal="center"/>
    </xf>
    <xf numFmtId="0" fontId="213" fillId="0" borderId="15" xfId="55" applyFont="1" applyFill="1" applyBorder="1" applyAlignment="1">
      <alignment horizontal="center" wrapText="1"/>
    </xf>
    <xf numFmtId="0" fontId="27" fillId="0" borderId="15" xfId="55" applyFont="1" applyFill="1" applyBorder="1" applyAlignment="1">
      <alignment horizontal="center" wrapText="1"/>
    </xf>
    <xf numFmtId="0" fontId="27" fillId="0" borderId="14" xfId="55" applyFont="1" applyFill="1" applyBorder="1" applyAlignment="1">
      <alignment horizontal="center" wrapText="1"/>
    </xf>
    <xf numFmtId="0" fontId="27" fillId="0" borderId="4" xfId="55" applyFont="1" applyFill="1" applyBorder="1" applyAlignment="1">
      <alignment horizontal="center" wrapText="1"/>
    </xf>
    <xf numFmtId="0" fontId="27" fillId="0" borderId="12" xfId="55" applyFont="1" applyFill="1" applyBorder="1" applyAlignment="1">
      <alignment horizontal="center" wrapText="1"/>
    </xf>
    <xf numFmtId="0" fontId="213" fillId="7" borderId="14" xfId="55" applyFont="1" applyFill="1" applyBorder="1" applyAlignment="1">
      <alignment horizontal="center"/>
    </xf>
    <xf numFmtId="0" fontId="213" fillId="7" borderId="15" xfId="55" applyFont="1" applyFill="1" applyBorder="1" applyAlignment="1">
      <alignment horizontal="right" wrapText="1"/>
    </xf>
    <xf numFmtId="0" fontId="213" fillId="7" borderId="14" xfId="55" applyFont="1" applyFill="1" applyBorder="1" applyAlignment="1">
      <alignment horizontal="right" wrapText="1"/>
    </xf>
    <xf numFmtId="0" fontId="27" fillId="0" borderId="9" xfId="55" applyFont="1" applyFill="1" applyBorder="1" applyAlignment="1">
      <alignment horizontal="center" wrapText="1"/>
    </xf>
    <xf numFmtId="0" fontId="213" fillId="11" borderId="10" xfId="55" applyFont="1" applyFill="1" applyBorder="1" applyAlignment="1">
      <alignment horizontal="center"/>
    </xf>
    <xf numFmtId="0" fontId="213" fillId="11" borderId="0" xfId="55" applyFont="1" applyFill="1" applyBorder="1" applyAlignment="1">
      <alignment horizontal="center"/>
    </xf>
    <xf numFmtId="0" fontId="213" fillId="7" borderId="0" xfId="55" applyFont="1" applyFill="1" applyBorder="1" applyAlignment="1">
      <alignment horizontal="center" wrapText="1"/>
    </xf>
    <xf numFmtId="0" fontId="27" fillId="0" borderId="9" xfId="55" applyFont="1" applyBorder="1" applyAlignment="1">
      <alignment horizontal="center" wrapText="1"/>
    </xf>
    <xf numFmtId="49" fontId="179" fillId="0" borderId="0" xfId="519" applyNumberFormat="1" applyFont="1" applyAlignment="1">
      <alignment horizontal="left" vertical="top" wrapText="1"/>
    </xf>
    <xf numFmtId="0" fontId="213" fillId="7" borderId="25" xfId="55" applyFont="1" applyFill="1" applyBorder="1" applyAlignment="1">
      <alignment horizontal="center"/>
    </xf>
    <xf numFmtId="0" fontId="213" fillId="7" borderId="17" xfId="55" applyFont="1" applyFill="1" applyBorder="1" applyAlignment="1">
      <alignment horizontal="center"/>
    </xf>
    <xf numFmtId="0" fontId="213" fillId="7" borderId="40" xfId="55" applyFont="1" applyFill="1" applyBorder="1" applyAlignment="1">
      <alignment horizontal="center"/>
    </xf>
    <xf numFmtId="0" fontId="213" fillId="7" borderId="17" xfId="55" applyFont="1" applyFill="1" applyBorder="1" applyAlignment="1">
      <alignment horizontal="center" wrapText="1"/>
    </xf>
    <xf numFmtId="0" fontId="27" fillId="0" borderId="17" xfId="55" applyFont="1" applyBorder="1" applyAlignment="1">
      <alignment horizontal="center" wrapText="1"/>
    </xf>
    <xf numFmtId="0" fontId="27" fillId="0" borderId="40" xfId="55" applyFont="1" applyBorder="1" applyAlignment="1">
      <alignment horizontal="center" wrapText="1"/>
    </xf>
    <xf numFmtId="0" fontId="27" fillId="7" borderId="15" xfId="55" applyFont="1" applyFill="1" applyBorder="1" applyAlignment="1">
      <alignment horizontal="center" wrapText="1"/>
    </xf>
    <xf numFmtId="0" fontId="27" fillId="7" borderId="14" xfId="55" applyFont="1" applyFill="1" applyBorder="1" applyAlignment="1">
      <alignment horizontal="center" wrapText="1"/>
    </xf>
    <xf numFmtId="0" fontId="213" fillId="7" borderId="0" xfId="55" applyFont="1" applyFill="1" applyBorder="1" applyAlignment="1">
      <alignment horizontal="left"/>
    </xf>
    <xf numFmtId="175" fontId="213" fillId="7" borderId="0" xfId="32" applyNumberFormat="1" applyFont="1" applyFill="1" applyBorder="1" applyAlignment="1">
      <alignment horizontal="center" wrapText="1"/>
    </xf>
    <xf numFmtId="175" fontId="52" fillId="7" borderId="0" xfId="32" applyNumberFormat="1" applyFont="1" applyFill="1" applyBorder="1" applyAlignment="1">
      <alignment horizontal="center" wrapText="1"/>
    </xf>
    <xf numFmtId="174" fontId="27" fillId="0" borderId="0" xfId="0" applyFont="1" applyFill="1" applyBorder="1" applyAlignment="1">
      <alignment horizontal="left" wrapText="1"/>
    </xf>
    <xf numFmtId="174" fontId="27" fillId="0" borderId="0" xfId="0" applyFont="1" applyBorder="1" applyAlignment="1">
      <alignment horizontal="center"/>
    </xf>
    <xf numFmtId="174" fontId="27" fillId="12" borderId="58" xfId="0" applyFont="1" applyFill="1" applyBorder="1" applyAlignment="1">
      <alignment horizontal="left" vertical="top" wrapText="1"/>
    </xf>
    <xf numFmtId="174" fontId="27" fillId="12" borderId="26" xfId="0" applyFont="1" applyFill="1" applyBorder="1" applyAlignment="1">
      <alignment horizontal="left" vertical="top" wrapText="1"/>
    </xf>
    <xf numFmtId="174" fontId="27" fillId="0" borderId="80" xfId="0" applyFont="1" applyBorder="1" applyAlignment="1">
      <alignment vertical="top"/>
    </xf>
    <xf numFmtId="174" fontId="27" fillId="12" borderId="18" xfId="0" applyFont="1" applyFill="1" applyBorder="1" applyAlignment="1">
      <alignment horizontal="left" vertical="top" wrapText="1"/>
    </xf>
    <xf numFmtId="174" fontId="27" fillId="0" borderId="2" xfId="0" applyFont="1" applyBorder="1" applyAlignment="1">
      <alignment horizontal="left" vertical="top" wrapText="1"/>
    </xf>
    <xf numFmtId="174" fontId="27" fillId="0" borderId="19" xfId="0" applyFont="1" applyBorder="1" applyAlignment="1">
      <alignment horizontal="left" vertical="top" wrapText="1"/>
    </xf>
    <xf numFmtId="174" fontId="27" fillId="0" borderId="26" xfId="0" applyFont="1" applyBorder="1" applyAlignment="1">
      <alignment horizontal="left" vertical="top" wrapText="1"/>
    </xf>
    <xf numFmtId="174" fontId="27" fillId="0" borderId="80" xfId="0" applyFont="1" applyBorder="1" applyAlignment="1">
      <alignment horizontal="left" vertical="top" wrapText="1"/>
    </xf>
    <xf numFmtId="49" fontId="27" fillId="0" borderId="58" xfId="0" applyNumberFormat="1" applyFont="1" applyFill="1" applyBorder="1" applyAlignment="1">
      <alignment horizontal="center" vertical="top" wrapText="1"/>
    </xf>
    <xf numFmtId="49" fontId="27" fillId="0" borderId="80" xfId="0" applyNumberFormat="1" applyFont="1" applyBorder="1" applyAlignment="1">
      <alignment horizontal="center" vertical="top" wrapText="1"/>
    </xf>
    <xf numFmtId="174" fontId="27" fillId="0" borderId="58" xfId="0" applyFont="1" applyFill="1" applyBorder="1" applyAlignment="1">
      <alignment horizontal="center" vertical="top" wrapText="1"/>
    </xf>
    <xf numFmtId="174" fontId="27" fillId="0" borderId="26" xfId="0" applyFont="1" applyBorder="1" applyAlignment="1">
      <alignment horizontal="center" vertical="top" wrapText="1"/>
    </xf>
    <xf numFmtId="174" fontId="27" fillId="12" borderId="58" xfId="0" applyFont="1" applyFill="1" applyBorder="1" applyAlignment="1">
      <alignment horizontal="center" vertical="top"/>
    </xf>
    <xf numFmtId="174" fontId="27" fillId="12" borderId="26" xfId="0" applyFont="1" applyFill="1" applyBorder="1" applyAlignment="1">
      <alignment horizontal="center" vertical="top"/>
    </xf>
    <xf numFmtId="174" fontId="27" fillId="12" borderId="80" xfId="0" applyFont="1" applyFill="1" applyBorder="1" applyAlignment="1">
      <alignment horizontal="center" vertical="top"/>
    </xf>
    <xf numFmtId="174" fontId="27" fillId="12" borderId="7" xfId="0" applyFont="1" applyFill="1" applyBorder="1" applyAlignment="1">
      <alignment horizontal="left" vertical="top"/>
    </xf>
    <xf numFmtId="174" fontId="27" fillId="0" borderId="18" xfId="0" applyFont="1" applyFill="1" applyBorder="1" applyAlignment="1">
      <alignment horizontal="left" vertical="top"/>
    </xf>
    <xf numFmtId="174" fontId="27" fillId="0" borderId="19" xfId="0" applyFont="1" applyBorder="1" applyAlignment="1">
      <alignment horizontal="left" vertical="top"/>
    </xf>
    <xf numFmtId="174" fontId="27" fillId="0" borderId="20" xfId="0" applyFont="1" applyBorder="1" applyAlignment="1">
      <alignment horizontal="left" vertical="top"/>
    </xf>
    <xf numFmtId="174" fontId="27" fillId="0" borderId="21" xfId="0" applyFont="1" applyBorder="1" applyAlignment="1">
      <alignment horizontal="left" vertical="top"/>
    </xf>
    <xf numFmtId="174" fontId="27" fillId="0" borderId="22" xfId="0" applyFont="1" applyBorder="1" applyAlignment="1">
      <alignment horizontal="left" vertical="top"/>
    </xf>
    <xf numFmtId="174" fontId="27" fillId="0" borderId="23" xfId="0" applyFont="1" applyBorder="1" applyAlignment="1">
      <alignment horizontal="left" vertical="top"/>
    </xf>
    <xf numFmtId="174" fontId="27" fillId="0" borderId="18" xfId="0" applyFont="1" applyFill="1" applyBorder="1" applyAlignment="1">
      <alignment horizontal="center" vertical="top" wrapText="1"/>
    </xf>
    <xf numFmtId="174" fontId="27" fillId="0" borderId="2" xfId="0" applyFont="1" applyBorder="1" applyAlignment="1">
      <alignment horizontal="center" vertical="top" wrapText="1"/>
    </xf>
    <xf numFmtId="174" fontId="27" fillId="0" borderId="19" xfId="0" applyFont="1" applyBorder="1" applyAlignment="1">
      <alignment horizontal="center" vertical="top" wrapText="1"/>
    </xf>
    <xf numFmtId="174" fontId="27" fillId="0" borderId="20" xfId="0" applyFont="1" applyBorder="1" applyAlignment="1">
      <alignment horizontal="center" vertical="top" wrapText="1"/>
    </xf>
    <xf numFmtId="174" fontId="27" fillId="0" borderId="0" xfId="0" applyFont="1" applyAlignment="1">
      <alignment horizontal="center" vertical="top" wrapText="1"/>
    </xf>
    <xf numFmtId="174" fontId="27" fillId="0" borderId="21" xfId="0" applyFont="1" applyBorder="1" applyAlignment="1">
      <alignment horizontal="center" vertical="top" wrapText="1"/>
    </xf>
    <xf numFmtId="174" fontId="27" fillId="0" borderId="22" xfId="0" applyFont="1" applyBorder="1" applyAlignment="1">
      <alignment horizontal="center" vertical="top" wrapText="1"/>
    </xf>
    <xf numFmtId="174" fontId="27" fillId="0" borderId="6" xfId="0" applyFont="1" applyBorder="1" applyAlignment="1">
      <alignment horizontal="center" vertical="top" wrapText="1"/>
    </xf>
    <xf numFmtId="174" fontId="27" fillId="0" borderId="23" xfId="0" applyFont="1" applyBorder="1" applyAlignment="1">
      <alignment horizontal="center" vertical="top" wrapText="1"/>
    </xf>
    <xf numFmtId="174" fontId="22" fillId="0" borderId="58" xfId="0" applyFont="1" applyFill="1" applyBorder="1" applyAlignment="1">
      <alignment horizontal="center" vertical="top" wrapText="1"/>
    </xf>
    <xf numFmtId="174" fontId="22" fillId="0" borderId="26" xfId="0" applyFont="1" applyBorder="1" applyAlignment="1">
      <alignment horizontal="center" vertical="top" wrapText="1"/>
    </xf>
    <xf numFmtId="174" fontId="22" fillId="0" borderId="26" xfId="0" applyFont="1" applyBorder="1" applyAlignment="1">
      <alignment vertical="top" wrapText="1"/>
    </xf>
    <xf numFmtId="174" fontId="22" fillId="0" borderId="80" xfId="0" applyFont="1" applyBorder="1" applyAlignment="1">
      <alignment vertical="top" wrapText="1"/>
    </xf>
    <xf numFmtId="174" fontId="212" fillId="0" borderId="18" xfId="0" applyFont="1" applyBorder="1" applyAlignment="1">
      <alignment horizontal="left" vertical="top" wrapText="1"/>
    </xf>
    <xf numFmtId="174" fontId="212" fillId="0" borderId="19" xfId="0" applyFont="1" applyBorder="1" applyAlignment="1">
      <alignment horizontal="left" vertical="top" wrapText="1"/>
    </xf>
    <xf numFmtId="174" fontId="212" fillId="0" borderId="20" xfId="0" applyFont="1" applyBorder="1" applyAlignment="1">
      <alignment horizontal="left" vertical="top" wrapText="1"/>
    </xf>
    <xf numFmtId="174" fontId="212" fillId="0" borderId="21" xfId="0" applyFont="1" applyBorder="1" applyAlignment="1">
      <alignment horizontal="left" vertical="top" wrapText="1"/>
    </xf>
    <xf numFmtId="174" fontId="212" fillId="0" borderId="22" xfId="0" applyFont="1" applyBorder="1" applyAlignment="1">
      <alignment horizontal="left" vertical="top" wrapText="1"/>
    </xf>
    <xf numFmtId="174" fontId="212" fillId="0" borderId="23" xfId="0" applyFont="1" applyBorder="1" applyAlignment="1">
      <alignment horizontal="left" vertical="top" wrapText="1"/>
    </xf>
    <xf numFmtId="174" fontId="27" fillId="0" borderId="58" xfId="0" applyFont="1" applyBorder="1" applyAlignment="1">
      <alignment horizontal="center" vertical="top" wrapText="1"/>
    </xf>
    <xf numFmtId="174" fontId="27" fillId="0" borderId="80" xfId="0" applyFont="1" applyBorder="1" applyAlignment="1">
      <alignment horizontal="center" vertical="top" wrapText="1"/>
    </xf>
    <xf numFmtId="174" fontId="27" fillId="0" borderId="0" xfId="0" applyFont="1" applyFill="1" applyBorder="1" applyAlignment="1">
      <alignment horizontal="center"/>
    </xf>
    <xf numFmtId="174" fontId="27" fillId="0" borderId="0" xfId="0" applyFont="1" applyAlignment="1">
      <alignment horizontal="center"/>
    </xf>
    <xf numFmtId="174" fontId="22" fillId="0" borderId="0" xfId="0" applyFont="1" applyFill="1" applyAlignment="1">
      <alignment horizontal="center"/>
    </xf>
    <xf numFmtId="174" fontId="179" fillId="0" borderId="22" xfId="0" applyFont="1" applyBorder="1" applyAlignment="1">
      <alignment horizontal="center"/>
    </xf>
    <xf numFmtId="174" fontId="179" fillId="0" borderId="69" xfId="0" applyFont="1" applyBorder="1" applyAlignment="1">
      <alignment horizontal="center"/>
    </xf>
    <xf numFmtId="174" fontId="179" fillId="0" borderId="23" xfId="0" applyFont="1" applyBorder="1" applyAlignment="1">
      <alignment horizontal="center"/>
    </xf>
    <xf numFmtId="174" fontId="27" fillId="0" borderId="0" xfId="0" applyFont="1" applyFill="1" applyAlignment="1" applyProtection="1">
      <alignment horizontal="center"/>
      <protection locked="0"/>
    </xf>
    <xf numFmtId="174" fontId="22" fillId="0" borderId="0" xfId="0" applyFont="1" applyFill="1" applyAlignment="1" applyProtection="1">
      <alignment horizontal="center"/>
      <protection locked="0"/>
    </xf>
    <xf numFmtId="0" fontId="27" fillId="0" borderId="0" xfId="53" applyFont="1" applyAlignment="1">
      <alignment horizontal="center"/>
    </xf>
    <xf numFmtId="0" fontId="22" fillId="0" borderId="0" xfId="53" applyFont="1" applyAlignment="1">
      <alignment horizontal="center"/>
    </xf>
    <xf numFmtId="0" fontId="27" fillId="0" borderId="0" xfId="53" applyFont="1" applyAlignment="1">
      <alignment wrapText="1"/>
    </xf>
    <xf numFmtId="0" fontId="27" fillId="0" borderId="0" xfId="53" applyFont="1" applyAlignment="1">
      <alignment horizontal="left" wrapText="1"/>
    </xf>
    <xf numFmtId="0" fontId="27" fillId="0" borderId="0" xfId="53" applyFont="1"/>
    <xf numFmtId="0" fontId="180" fillId="0" borderId="0" xfId="0" applyNumberFormat="1" applyFont="1" applyAlignment="1">
      <alignment horizontal="center"/>
    </xf>
    <xf numFmtId="174" fontId="180" fillId="0" borderId="0" xfId="0" applyFont="1" applyFill="1" applyAlignment="1" applyProtection="1">
      <alignment horizontal="center"/>
      <protection locked="0"/>
    </xf>
    <xf numFmtId="175" fontId="27" fillId="0" borderId="6" xfId="32" applyNumberFormat="1" applyFont="1" applyFill="1" applyBorder="1" applyAlignment="1">
      <alignment horizontal="center" wrapText="1"/>
    </xf>
    <xf numFmtId="175" fontId="27" fillId="0" borderId="0" xfId="32" applyNumberFormat="1" applyFont="1" applyFill="1" applyBorder="1" applyAlignment="1">
      <alignment horizontal="center" wrapText="1"/>
    </xf>
    <xf numFmtId="0" fontId="27" fillId="0" borderId="0" xfId="111" applyFont="1" applyFill="1" applyAlignment="1">
      <alignment horizontal="center"/>
    </xf>
    <xf numFmtId="174" fontId="27" fillId="0" borderId="0" xfId="0" applyFont="1" applyFill="1" applyAlignment="1">
      <alignment horizontal="center"/>
    </xf>
    <xf numFmtId="0" fontId="27" fillId="0" borderId="58" xfId="519" applyFont="1" applyBorder="1" applyAlignment="1">
      <alignment horizontal="center" wrapText="1"/>
    </xf>
    <xf numFmtId="0" fontId="27" fillId="0" borderId="22" xfId="519" applyFont="1" applyBorder="1" applyAlignment="1">
      <alignment horizontal="center" wrapText="1"/>
    </xf>
    <xf numFmtId="0" fontId="27" fillId="0" borderId="18" xfId="519" applyFont="1" applyBorder="1" applyAlignment="1">
      <alignment horizontal="center" wrapText="1"/>
    </xf>
    <xf numFmtId="0" fontId="27" fillId="0" borderId="2" xfId="519" applyFont="1" applyBorder="1" applyAlignment="1">
      <alignment horizontal="left" wrapText="1"/>
    </xf>
    <xf numFmtId="0" fontId="27" fillId="0" borderId="6" xfId="519" applyFont="1" applyBorder="1" applyAlignment="1">
      <alignment horizontal="left" wrapText="1"/>
    </xf>
    <xf numFmtId="0" fontId="27" fillId="0" borderId="19" xfId="519" applyFont="1" applyBorder="1" applyAlignment="1">
      <alignment horizontal="center" wrapText="1"/>
    </xf>
    <xf numFmtId="0" fontId="27" fillId="0" borderId="23" xfId="519" applyFont="1" applyBorder="1" applyAlignment="1">
      <alignment horizontal="center" wrapText="1"/>
    </xf>
    <xf numFmtId="175" fontId="27" fillId="0" borderId="2" xfId="32" applyNumberFormat="1" applyFont="1" applyFill="1" applyBorder="1" applyAlignment="1">
      <alignment horizontal="center" wrapText="1"/>
    </xf>
    <xf numFmtId="174" fontId="22" fillId="0" borderId="0" xfId="522" applyFont="1" applyAlignment="1">
      <alignment horizontal="left"/>
    </xf>
    <xf numFmtId="17" fontId="27" fillId="0" borderId="2" xfId="111" applyNumberFormat="1" applyFont="1" applyBorder="1" applyAlignment="1">
      <alignment horizontal="center" wrapText="1"/>
    </xf>
    <xf numFmtId="17" fontId="27" fillId="0" borderId="6" xfId="111" applyNumberFormat="1" applyFont="1" applyBorder="1" applyAlignment="1">
      <alignment horizontal="center" wrapText="1"/>
    </xf>
    <xf numFmtId="17" fontId="27" fillId="0" borderId="19" xfId="111" applyNumberFormat="1" applyFont="1" applyBorder="1" applyAlignment="1">
      <alignment horizontal="center" wrapText="1"/>
    </xf>
    <xf numFmtId="17" fontId="27" fillId="0" borderId="23" xfId="111" applyNumberFormat="1" applyFont="1" applyBorder="1" applyAlignment="1">
      <alignment horizontal="center" wrapText="1"/>
    </xf>
    <xf numFmtId="0" fontId="27" fillId="0" borderId="18" xfId="111" applyFont="1" applyBorder="1" applyAlignment="1">
      <alignment horizontal="center" wrapText="1"/>
    </xf>
    <xf numFmtId="0" fontId="27" fillId="0" borderId="22" xfId="111" applyFont="1" applyBorder="1" applyAlignment="1">
      <alignment horizontal="center" wrapText="1"/>
    </xf>
    <xf numFmtId="0" fontId="27" fillId="0" borderId="2" xfId="111" applyFont="1" applyBorder="1" applyAlignment="1">
      <alignment horizontal="center" wrapText="1"/>
    </xf>
    <xf numFmtId="0" fontId="27" fillId="0" borderId="6" xfId="111" applyFont="1" applyBorder="1" applyAlignment="1">
      <alignment horizontal="center" wrapText="1"/>
    </xf>
    <xf numFmtId="174" fontId="27" fillId="0" borderId="0" xfId="0" applyFont="1" applyAlignment="1">
      <alignment horizontal="left" vertical="top" wrapText="1" shrinkToFit="1"/>
    </xf>
  </cellXfs>
  <cellStyles count="38480">
    <cellStyle name=" 1" xfId="680" xr:uid="{00000000-0005-0000-0000-000000000000}"/>
    <cellStyle name=" 1 2" xfId="681" xr:uid="{00000000-0005-0000-0000-000001000000}"/>
    <cellStyle name=" 1 2 2" xfId="682" xr:uid="{00000000-0005-0000-0000-000002000000}"/>
    <cellStyle name=" 1 3" xfId="683" xr:uid="{00000000-0005-0000-0000-000003000000}"/>
    <cellStyle name="$" xfId="114" xr:uid="{00000000-0005-0000-0000-000004000000}"/>
    <cellStyle name="$_DCF Shell 2" xfId="115" xr:uid="{00000000-0005-0000-0000-000005000000}"/>
    <cellStyle name="$_Model_Sep_2_02" xfId="116" xr:uid="{00000000-0005-0000-0000-000006000000}"/>
    <cellStyle name="$_Pipeline Model v1 (09_09_02) v3" xfId="117" xr:uid="{00000000-0005-0000-0000-000007000000}"/>
    <cellStyle name="%" xfId="118" xr:uid="{00000000-0005-0000-0000-000008000000}"/>
    <cellStyle name="?? [0]_VERA" xfId="119" xr:uid="{00000000-0005-0000-0000-000009000000}"/>
    <cellStyle name="?????_VERA" xfId="120" xr:uid="{00000000-0005-0000-0000-00000A000000}"/>
    <cellStyle name="??_VERA" xfId="121" xr:uid="{00000000-0005-0000-0000-00000B000000}"/>
    <cellStyle name="_0decimals" xfId="122" xr:uid="{00000000-0005-0000-0000-00000C000000}"/>
    <cellStyle name="_1 0 2011 BP - Overlays v0 12" xfId="123" xr:uid="{00000000-0005-0000-0000-00000D000000}"/>
    <cellStyle name="_1 1 OFTO t2 v0 2 (IBA def tax)" xfId="124" xr:uid="{00000000-0005-0000-0000-00000E000000}"/>
    <cellStyle name="_2.0 Emergency Process" xfId="125" xr:uid="{00000000-0005-0000-0000-00000F000000}"/>
    <cellStyle name="_ammonia emission calculation" xfId="126" xr:uid="{00000000-0005-0000-0000-000010000000}"/>
    <cellStyle name="_Berr Strading Analysis v 04 (2012 to 2020) v0 8 (no capex from 2012)" xfId="127" xr:uid="{00000000-0005-0000-0000-000011000000}"/>
    <cellStyle name="_Cement" xfId="128" xr:uid="{00000000-0005-0000-0000-000012000000}"/>
    <cellStyle name="_Comma" xfId="129" xr:uid="{00000000-0005-0000-0000-000013000000}"/>
    <cellStyle name="_Comma_CSC" xfId="130" xr:uid="{00000000-0005-0000-0000-000014000000}"/>
    <cellStyle name="_Comma_merger_plans_modified_9_3_1999" xfId="131" xr:uid="{00000000-0005-0000-0000-000015000000}"/>
    <cellStyle name="_Currency" xfId="132" xr:uid="{00000000-0005-0000-0000-000016000000}"/>
    <cellStyle name="_Currency_CSC" xfId="133" xr:uid="{00000000-0005-0000-0000-000017000000}"/>
    <cellStyle name="_Currency_merger_plans_modified_9_3_1999" xfId="134" xr:uid="{00000000-0005-0000-0000-000018000000}"/>
    <cellStyle name="_Currency_Model_Sep_2_02" xfId="135" xr:uid="{00000000-0005-0000-0000-000019000000}"/>
    <cellStyle name="_Currency_Pipeline Model v1 (09_09_02) v3" xfId="136" xr:uid="{00000000-0005-0000-0000-00001A000000}"/>
    <cellStyle name="_CurrencySpace" xfId="137" xr:uid="{00000000-0005-0000-0000-00001B000000}"/>
    <cellStyle name="_CurrencySpace_CSC" xfId="138" xr:uid="{00000000-0005-0000-0000-00001C000000}"/>
    <cellStyle name="_CurrencySpace_merger_plans_modified_9_3_1999" xfId="139" xr:uid="{00000000-0005-0000-0000-00001D000000}"/>
    <cellStyle name="_Group Impact Model - Output Sheet" xfId="140" xr:uid="{00000000-0005-0000-0000-00001E000000}"/>
    <cellStyle name="_Multiple" xfId="141" xr:uid="{00000000-0005-0000-0000-00001F000000}"/>
    <cellStyle name="_Multiple_CSC" xfId="142" xr:uid="{00000000-0005-0000-0000-000020000000}"/>
    <cellStyle name="_Multiple_merger_plans_modified_9_3_1999" xfId="143" xr:uid="{00000000-0005-0000-0000-000021000000}"/>
    <cellStyle name="_Multiple_Model_Sep_2_02" xfId="144" xr:uid="{00000000-0005-0000-0000-000022000000}"/>
    <cellStyle name="_Multiple_Pipeline Model v1 (09_09_02) v3" xfId="145" xr:uid="{00000000-0005-0000-0000-000023000000}"/>
    <cellStyle name="_MultipleSpace" xfId="146" xr:uid="{00000000-0005-0000-0000-000024000000}"/>
    <cellStyle name="_MultipleSpace_CSC" xfId="147" xr:uid="{00000000-0005-0000-0000-000025000000}"/>
    <cellStyle name="_MultipleSpace_merger_plans_modified_9_3_1999" xfId="148" xr:uid="{00000000-0005-0000-0000-000026000000}"/>
    <cellStyle name="_MultipleSpace_Model_Sep_2_02" xfId="149" xr:uid="{00000000-0005-0000-0000-000027000000}"/>
    <cellStyle name="_MultipleSpace_Pipeline Model v1 (09_09_02) v3" xfId="150" xr:uid="{00000000-0005-0000-0000-000028000000}"/>
    <cellStyle name="_NGM  Business Valuation Jan 10 v7 no links(sg)" xfId="151" xr:uid="{00000000-0005-0000-0000-000029000000}"/>
    <cellStyle name="_Oil Sands" xfId="152" xr:uid="{00000000-0005-0000-0000-00002A000000}"/>
    <cellStyle name="_Payroll - Dave Moon v2" xfId="153" xr:uid="{00000000-0005-0000-0000-00002B000000}"/>
    <cellStyle name="_Percent" xfId="154" xr:uid="{00000000-0005-0000-0000-00002C000000}"/>
    <cellStyle name="_Percent_CSC" xfId="155" xr:uid="{00000000-0005-0000-0000-00002D000000}"/>
    <cellStyle name="_Percent_merger_plans_modified_9_3_1999" xfId="156" xr:uid="{00000000-0005-0000-0000-00002E000000}"/>
    <cellStyle name="_Percent_Model_Sep_2_02" xfId="157" xr:uid="{00000000-0005-0000-0000-00002F000000}"/>
    <cellStyle name="_Percent_Pipeline Model v1 (09_09_02) v3" xfId="158" xr:uid="{00000000-0005-0000-0000-000030000000}"/>
    <cellStyle name="_PercentSpace" xfId="159" xr:uid="{00000000-0005-0000-0000-000031000000}"/>
    <cellStyle name="_PercentSpace_CSC" xfId="160" xr:uid="{00000000-0005-0000-0000-000032000000}"/>
    <cellStyle name="_PercentSpace_merger_plans_modified_9_3_1999" xfId="161" xr:uid="{00000000-0005-0000-0000-000033000000}"/>
    <cellStyle name="_PercentSpace_Model_Sep_2_02" xfId="162" xr:uid="{00000000-0005-0000-0000-000034000000}"/>
    <cellStyle name="_PercentSpace_Pipeline Model v1 (09_09_02) v3" xfId="163" xr:uid="{00000000-0005-0000-0000-000035000000}"/>
    <cellStyle name="_Refineries" xfId="164" xr:uid="{00000000-0005-0000-0000-000036000000}"/>
    <cellStyle name="_TableRowHead" xfId="165" xr:uid="{00000000-0005-0000-0000-000037000000}"/>
    <cellStyle name="_TableSuperHead" xfId="166" xr:uid="{00000000-0005-0000-0000-000038000000}"/>
    <cellStyle name="_x0010_“+ˆÉ•?pý¤ 2 2" xfId="38450" xr:uid="{91460F48-2C51-44D7-A65D-909218751CC1}"/>
    <cellStyle name="£ BP" xfId="167" xr:uid="{00000000-0005-0000-0000-000039000000}"/>
    <cellStyle name="£[2]" xfId="168" xr:uid="{00000000-0005-0000-0000-00003A000000}"/>
    <cellStyle name="¥ JY" xfId="169" xr:uid="{00000000-0005-0000-0000-00003B000000}"/>
    <cellStyle name="=C:\WINNT\SYSTEM32\COMMAND.COM" xfId="170" xr:uid="{00000000-0005-0000-0000-00003C000000}"/>
    <cellStyle name="0" xfId="171" xr:uid="{00000000-0005-0000-0000-00003D000000}"/>
    <cellStyle name="0_Credit Rating Ratios" xfId="172" xr:uid="{00000000-0005-0000-0000-00003E000000}"/>
    <cellStyle name="0_Pension numbers in 09 Plan  Budget (3)" xfId="173" xr:uid="{00000000-0005-0000-0000-00003F000000}"/>
    <cellStyle name="0DP" xfId="174" xr:uid="{00000000-0005-0000-0000-000040000000}"/>
    <cellStyle name="0DP bold" xfId="175" xr:uid="{00000000-0005-0000-0000-000041000000}"/>
    <cellStyle name="0DP_calcSens" xfId="176" xr:uid="{00000000-0005-0000-0000-000042000000}"/>
    <cellStyle name="1DP" xfId="177" xr:uid="{00000000-0005-0000-0000-000043000000}"/>
    <cellStyle name="1DP bold" xfId="178" xr:uid="{00000000-0005-0000-0000-000044000000}"/>
    <cellStyle name="20% - Accent1" xfId="38279" builtinId="30" customBuiltin="1"/>
    <cellStyle name="20% - Accent1 10" xfId="684" xr:uid="{00000000-0005-0000-0000-000045000000}"/>
    <cellStyle name="20% - Accent1 10 2" xfId="685" xr:uid="{00000000-0005-0000-0000-000046000000}"/>
    <cellStyle name="20% - Accent1 11" xfId="686" xr:uid="{00000000-0005-0000-0000-000047000000}"/>
    <cellStyle name="20% - Accent1 11 2" xfId="687" xr:uid="{00000000-0005-0000-0000-000048000000}"/>
    <cellStyle name="20% - Accent1 12" xfId="688" xr:uid="{00000000-0005-0000-0000-000049000000}"/>
    <cellStyle name="20% - Accent1 12 2" xfId="689" xr:uid="{00000000-0005-0000-0000-00004A000000}"/>
    <cellStyle name="20% - Accent1 13" xfId="690" xr:uid="{00000000-0005-0000-0000-00004B000000}"/>
    <cellStyle name="20% - Accent1 13 2" xfId="691" xr:uid="{00000000-0005-0000-0000-00004C000000}"/>
    <cellStyle name="20% - Accent1 14" xfId="692" xr:uid="{00000000-0005-0000-0000-00004D000000}"/>
    <cellStyle name="20% - Accent1 2" xfId="693" xr:uid="{00000000-0005-0000-0000-00004E000000}"/>
    <cellStyle name="20% - Accent1 2 2" xfId="694" xr:uid="{00000000-0005-0000-0000-00004F000000}"/>
    <cellStyle name="20% - Accent1 2 2 2" xfId="695" xr:uid="{00000000-0005-0000-0000-000050000000}"/>
    <cellStyle name="20% - Accent1 2 3" xfId="696" xr:uid="{00000000-0005-0000-0000-000051000000}"/>
    <cellStyle name="20% - Accent1 2 3 2" xfId="697" xr:uid="{00000000-0005-0000-0000-000052000000}"/>
    <cellStyle name="20% - Accent1 2 4" xfId="698" xr:uid="{00000000-0005-0000-0000-000053000000}"/>
    <cellStyle name="20% - Accent1 2 5" xfId="38389" xr:uid="{B7B45A56-70BC-4242-9AFE-162D0DA58FE6}"/>
    <cellStyle name="20% - Accent1 2_10-15-10-Stmt AU - Period I - Working 1 0" xfId="699" xr:uid="{00000000-0005-0000-0000-000054000000}"/>
    <cellStyle name="20% - Accent1 3" xfId="700" xr:uid="{00000000-0005-0000-0000-000055000000}"/>
    <cellStyle name="20% - Accent1 3 2" xfId="701" xr:uid="{00000000-0005-0000-0000-000056000000}"/>
    <cellStyle name="20% - Accent1 3 2 2" xfId="702" xr:uid="{00000000-0005-0000-0000-000057000000}"/>
    <cellStyle name="20% - Accent1 3 3" xfId="703" xr:uid="{00000000-0005-0000-0000-000058000000}"/>
    <cellStyle name="20% - Accent1 3 3 2" xfId="704" xr:uid="{00000000-0005-0000-0000-000059000000}"/>
    <cellStyle name="20% - Accent1 3 4" xfId="705" xr:uid="{00000000-0005-0000-0000-00005A000000}"/>
    <cellStyle name="20% - Accent1 3_10-15-10-Stmt AU - Period I - Working 1 0" xfId="706" xr:uid="{00000000-0005-0000-0000-00005B000000}"/>
    <cellStyle name="20% - Accent1 4" xfId="707" xr:uid="{00000000-0005-0000-0000-00005C000000}"/>
    <cellStyle name="20% - Accent1 4 2" xfId="708" xr:uid="{00000000-0005-0000-0000-00005D000000}"/>
    <cellStyle name="20% - Accent1 4 2 2" xfId="709" xr:uid="{00000000-0005-0000-0000-00005E000000}"/>
    <cellStyle name="20% - Accent1 4 3" xfId="710" xr:uid="{00000000-0005-0000-0000-00005F000000}"/>
    <cellStyle name="20% - Accent1 4 3 2" xfId="711" xr:uid="{00000000-0005-0000-0000-000060000000}"/>
    <cellStyle name="20% - Accent1 4 4" xfId="712" xr:uid="{00000000-0005-0000-0000-000061000000}"/>
    <cellStyle name="20% - Accent1 4_10-15-10-Stmt AU - Period I - Working 1 0" xfId="713" xr:uid="{00000000-0005-0000-0000-000062000000}"/>
    <cellStyle name="20% - Accent1 5" xfId="714" xr:uid="{00000000-0005-0000-0000-000063000000}"/>
    <cellStyle name="20% - Accent1 5 2" xfId="715" xr:uid="{00000000-0005-0000-0000-000064000000}"/>
    <cellStyle name="20% - Accent1 5 2 2" xfId="716" xr:uid="{00000000-0005-0000-0000-000065000000}"/>
    <cellStyle name="20% - Accent1 5 3" xfId="717" xr:uid="{00000000-0005-0000-0000-000066000000}"/>
    <cellStyle name="20% - Accent1 5 3 2" xfId="718" xr:uid="{00000000-0005-0000-0000-000067000000}"/>
    <cellStyle name="20% - Accent1 5 4" xfId="719" xr:uid="{00000000-0005-0000-0000-000068000000}"/>
    <cellStyle name="20% - Accent1 5_10-15-10-Stmt AU - Period I - Working 1 0" xfId="720" xr:uid="{00000000-0005-0000-0000-000069000000}"/>
    <cellStyle name="20% - Accent1 6" xfId="721" xr:uid="{00000000-0005-0000-0000-00006A000000}"/>
    <cellStyle name="20% - Accent1 6 2" xfId="722" xr:uid="{00000000-0005-0000-0000-00006B000000}"/>
    <cellStyle name="20% - Accent1 6 2 2" xfId="723" xr:uid="{00000000-0005-0000-0000-00006C000000}"/>
    <cellStyle name="20% - Accent1 6 3" xfId="724" xr:uid="{00000000-0005-0000-0000-00006D000000}"/>
    <cellStyle name="20% - Accent1 6 3 2" xfId="725" xr:uid="{00000000-0005-0000-0000-00006E000000}"/>
    <cellStyle name="20% - Accent1 6 4" xfId="726" xr:uid="{00000000-0005-0000-0000-00006F000000}"/>
    <cellStyle name="20% - Accent1 6_10-15-10-Stmt AU - Period I - Working 1 0" xfId="727" xr:uid="{00000000-0005-0000-0000-000070000000}"/>
    <cellStyle name="20% - Accent1 7" xfId="728" xr:uid="{00000000-0005-0000-0000-000071000000}"/>
    <cellStyle name="20% - Accent1 7 2" xfId="729" xr:uid="{00000000-0005-0000-0000-000072000000}"/>
    <cellStyle name="20% - Accent1 7 2 2" xfId="730" xr:uid="{00000000-0005-0000-0000-000073000000}"/>
    <cellStyle name="20% - Accent1 7 3" xfId="731" xr:uid="{00000000-0005-0000-0000-000074000000}"/>
    <cellStyle name="20% - Accent1 7 3 2" xfId="732" xr:uid="{00000000-0005-0000-0000-000075000000}"/>
    <cellStyle name="20% - Accent1 7 4" xfId="733" xr:uid="{00000000-0005-0000-0000-000076000000}"/>
    <cellStyle name="20% - Accent1 7_10-15-10-Stmt AU - Period I - Working 1 0" xfId="734" xr:uid="{00000000-0005-0000-0000-000077000000}"/>
    <cellStyle name="20% - Accent1 8" xfId="735" xr:uid="{00000000-0005-0000-0000-000078000000}"/>
    <cellStyle name="20% - Accent1 8 2" xfId="736" xr:uid="{00000000-0005-0000-0000-000079000000}"/>
    <cellStyle name="20% - Accent1 9" xfId="737" xr:uid="{00000000-0005-0000-0000-00007A000000}"/>
    <cellStyle name="20% - Accent1 9 2" xfId="738" xr:uid="{00000000-0005-0000-0000-00007B000000}"/>
    <cellStyle name="20% - Accent2" xfId="38282" builtinId="34" customBuiltin="1"/>
    <cellStyle name="20% - Accent2 10" xfId="739" xr:uid="{00000000-0005-0000-0000-00007C000000}"/>
    <cellStyle name="20% - Accent2 10 2" xfId="740" xr:uid="{00000000-0005-0000-0000-00007D000000}"/>
    <cellStyle name="20% - Accent2 11" xfId="741" xr:uid="{00000000-0005-0000-0000-00007E000000}"/>
    <cellStyle name="20% - Accent2 11 2" xfId="742" xr:uid="{00000000-0005-0000-0000-00007F000000}"/>
    <cellStyle name="20% - Accent2 12" xfId="743" xr:uid="{00000000-0005-0000-0000-000080000000}"/>
    <cellStyle name="20% - Accent2 12 2" xfId="744" xr:uid="{00000000-0005-0000-0000-000081000000}"/>
    <cellStyle name="20% - Accent2 13" xfId="745" xr:uid="{00000000-0005-0000-0000-000082000000}"/>
    <cellStyle name="20% - Accent2 13 2" xfId="746" xr:uid="{00000000-0005-0000-0000-000083000000}"/>
    <cellStyle name="20% - Accent2 14" xfId="747" xr:uid="{00000000-0005-0000-0000-000084000000}"/>
    <cellStyle name="20% - Accent2 2" xfId="748" xr:uid="{00000000-0005-0000-0000-000085000000}"/>
    <cellStyle name="20% - Accent2 2 2" xfId="749" xr:uid="{00000000-0005-0000-0000-000086000000}"/>
    <cellStyle name="20% - Accent2 2 2 2" xfId="750" xr:uid="{00000000-0005-0000-0000-000087000000}"/>
    <cellStyle name="20% - Accent2 2 3" xfId="751" xr:uid="{00000000-0005-0000-0000-000088000000}"/>
    <cellStyle name="20% - Accent2 2 3 2" xfId="752" xr:uid="{00000000-0005-0000-0000-000089000000}"/>
    <cellStyle name="20% - Accent2 2 4" xfId="753" xr:uid="{00000000-0005-0000-0000-00008A000000}"/>
    <cellStyle name="20% - Accent2 2 5" xfId="38391" xr:uid="{F986FEF9-7C93-417D-BE00-B114F63884B0}"/>
    <cellStyle name="20% - Accent2 2_10-15-10-Stmt AU - Period I - Working 1 0" xfId="754" xr:uid="{00000000-0005-0000-0000-00008B000000}"/>
    <cellStyle name="20% - Accent2 3" xfId="755" xr:uid="{00000000-0005-0000-0000-00008C000000}"/>
    <cellStyle name="20% - Accent2 3 2" xfId="756" xr:uid="{00000000-0005-0000-0000-00008D000000}"/>
    <cellStyle name="20% - Accent2 3 2 2" xfId="757" xr:uid="{00000000-0005-0000-0000-00008E000000}"/>
    <cellStyle name="20% - Accent2 3 3" xfId="758" xr:uid="{00000000-0005-0000-0000-00008F000000}"/>
    <cellStyle name="20% - Accent2 3 3 2" xfId="759" xr:uid="{00000000-0005-0000-0000-000090000000}"/>
    <cellStyle name="20% - Accent2 3 4" xfId="760" xr:uid="{00000000-0005-0000-0000-000091000000}"/>
    <cellStyle name="20% - Accent2 3_10-15-10-Stmt AU - Period I - Working 1 0" xfId="761" xr:uid="{00000000-0005-0000-0000-000092000000}"/>
    <cellStyle name="20% - Accent2 4" xfId="762" xr:uid="{00000000-0005-0000-0000-000093000000}"/>
    <cellStyle name="20% - Accent2 4 2" xfId="763" xr:uid="{00000000-0005-0000-0000-000094000000}"/>
    <cellStyle name="20% - Accent2 4 2 2" xfId="764" xr:uid="{00000000-0005-0000-0000-000095000000}"/>
    <cellStyle name="20% - Accent2 4 3" xfId="765" xr:uid="{00000000-0005-0000-0000-000096000000}"/>
    <cellStyle name="20% - Accent2 4 3 2" xfId="766" xr:uid="{00000000-0005-0000-0000-000097000000}"/>
    <cellStyle name="20% - Accent2 4 4" xfId="767" xr:uid="{00000000-0005-0000-0000-000098000000}"/>
    <cellStyle name="20% - Accent2 4_10-15-10-Stmt AU - Period I - Working 1 0" xfId="768" xr:uid="{00000000-0005-0000-0000-000099000000}"/>
    <cellStyle name="20% - Accent2 5" xfId="769" xr:uid="{00000000-0005-0000-0000-00009A000000}"/>
    <cellStyle name="20% - Accent2 5 2" xfId="770" xr:uid="{00000000-0005-0000-0000-00009B000000}"/>
    <cellStyle name="20% - Accent2 5 2 2" xfId="771" xr:uid="{00000000-0005-0000-0000-00009C000000}"/>
    <cellStyle name="20% - Accent2 5 3" xfId="772" xr:uid="{00000000-0005-0000-0000-00009D000000}"/>
    <cellStyle name="20% - Accent2 5 3 2" xfId="773" xr:uid="{00000000-0005-0000-0000-00009E000000}"/>
    <cellStyle name="20% - Accent2 5 4" xfId="774" xr:uid="{00000000-0005-0000-0000-00009F000000}"/>
    <cellStyle name="20% - Accent2 5_10-15-10-Stmt AU - Period I - Working 1 0" xfId="775" xr:uid="{00000000-0005-0000-0000-0000A0000000}"/>
    <cellStyle name="20% - Accent2 6" xfId="776" xr:uid="{00000000-0005-0000-0000-0000A1000000}"/>
    <cellStyle name="20% - Accent2 6 2" xfId="777" xr:uid="{00000000-0005-0000-0000-0000A2000000}"/>
    <cellStyle name="20% - Accent2 6 2 2" xfId="778" xr:uid="{00000000-0005-0000-0000-0000A3000000}"/>
    <cellStyle name="20% - Accent2 6 3" xfId="779" xr:uid="{00000000-0005-0000-0000-0000A4000000}"/>
    <cellStyle name="20% - Accent2 6 3 2" xfId="780" xr:uid="{00000000-0005-0000-0000-0000A5000000}"/>
    <cellStyle name="20% - Accent2 6 4" xfId="781" xr:uid="{00000000-0005-0000-0000-0000A6000000}"/>
    <cellStyle name="20% - Accent2 6_10-15-10-Stmt AU - Period I - Working 1 0" xfId="782" xr:uid="{00000000-0005-0000-0000-0000A7000000}"/>
    <cellStyle name="20% - Accent2 7" xfId="783" xr:uid="{00000000-0005-0000-0000-0000A8000000}"/>
    <cellStyle name="20% - Accent2 7 2" xfId="784" xr:uid="{00000000-0005-0000-0000-0000A9000000}"/>
    <cellStyle name="20% - Accent2 7 2 2" xfId="785" xr:uid="{00000000-0005-0000-0000-0000AA000000}"/>
    <cellStyle name="20% - Accent2 7 3" xfId="786" xr:uid="{00000000-0005-0000-0000-0000AB000000}"/>
    <cellStyle name="20% - Accent2 7 3 2" xfId="787" xr:uid="{00000000-0005-0000-0000-0000AC000000}"/>
    <cellStyle name="20% - Accent2 7 4" xfId="788" xr:uid="{00000000-0005-0000-0000-0000AD000000}"/>
    <cellStyle name="20% - Accent2 7_10-15-10-Stmt AU - Period I - Working 1 0" xfId="789" xr:uid="{00000000-0005-0000-0000-0000AE000000}"/>
    <cellStyle name="20% - Accent2 8" xfId="790" xr:uid="{00000000-0005-0000-0000-0000AF000000}"/>
    <cellStyle name="20% - Accent2 8 2" xfId="791" xr:uid="{00000000-0005-0000-0000-0000B0000000}"/>
    <cellStyle name="20% - Accent2 9" xfId="792" xr:uid="{00000000-0005-0000-0000-0000B1000000}"/>
    <cellStyle name="20% - Accent2 9 2" xfId="793" xr:uid="{00000000-0005-0000-0000-0000B2000000}"/>
    <cellStyle name="20% - Accent3" xfId="38285" builtinId="38" customBuiltin="1"/>
    <cellStyle name="20% - Accent3 10" xfId="794" xr:uid="{00000000-0005-0000-0000-0000B3000000}"/>
    <cellStyle name="20% - Accent3 10 2" xfId="795" xr:uid="{00000000-0005-0000-0000-0000B4000000}"/>
    <cellStyle name="20% - Accent3 11" xfId="796" xr:uid="{00000000-0005-0000-0000-0000B5000000}"/>
    <cellStyle name="20% - Accent3 11 2" xfId="797" xr:uid="{00000000-0005-0000-0000-0000B6000000}"/>
    <cellStyle name="20% - Accent3 12" xfId="798" xr:uid="{00000000-0005-0000-0000-0000B7000000}"/>
    <cellStyle name="20% - Accent3 12 2" xfId="799" xr:uid="{00000000-0005-0000-0000-0000B8000000}"/>
    <cellStyle name="20% - Accent3 13" xfId="800" xr:uid="{00000000-0005-0000-0000-0000B9000000}"/>
    <cellStyle name="20% - Accent3 13 2" xfId="801" xr:uid="{00000000-0005-0000-0000-0000BA000000}"/>
    <cellStyle name="20% - Accent3 14" xfId="802" xr:uid="{00000000-0005-0000-0000-0000BB000000}"/>
    <cellStyle name="20% - Accent3 2" xfId="803" xr:uid="{00000000-0005-0000-0000-0000BC000000}"/>
    <cellStyle name="20% - Accent3 2 2" xfId="804" xr:uid="{00000000-0005-0000-0000-0000BD000000}"/>
    <cellStyle name="20% - Accent3 2 2 2" xfId="805" xr:uid="{00000000-0005-0000-0000-0000BE000000}"/>
    <cellStyle name="20% - Accent3 2 3" xfId="806" xr:uid="{00000000-0005-0000-0000-0000BF000000}"/>
    <cellStyle name="20% - Accent3 2 3 2" xfId="807" xr:uid="{00000000-0005-0000-0000-0000C0000000}"/>
    <cellStyle name="20% - Accent3 2 4" xfId="808" xr:uid="{00000000-0005-0000-0000-0000C1000000}"/>
    <cellStyle name="20% - Accent3 2 5" xfId="38393" xr:uid="{AF435C52-CFFC-4E0D-AADE-61A20D25A808}"/>
    <cellStyle name="20% - Accent3 2_10-15-10-Stmt AU - Period I - Working 1 0" xfId="809" xr:uid="{00000000-0005-0000-0000-0000C2000000}"/>
    <cellStyle name="20% - Accent3 3" xfId="810" xr:uid="{00000000-0005-0000-0000-0000C3000000}"/>
    <cellStyle name="20% - Accent3 3 2" xfId="811" xr:uid="{00000000-0005-0000-0000-0000C4000000}"/>
    <cellStyle name="20% - Accent3 3 2 2" xfId="812" xr:uid="{00000000-0005-0000-0000-0000C5000000}"/>
    <cellStyle name="20% - Accent3 3 3" xfId="813" xr:uid="{00000000-0005-0000-0000-0000C6000000}"/>
    <cellStyle name="20% - Accent3 3 3 2" xfId="814" xr:uid="{00000000-0005-0000-0000-0000C7000000}"/>
    <cellStyle name="20% - Accent3 3 4" xfId="815" xr:uid="{00000000-0005-0000-0000-0000C8000000}"/>
    <cellStyle name="20% - Accent3 3_10-15-10-Stmt AU - Period I - Working 1 0" xfId="816" xr:uid="{00000000-0005-0000-0000-0000C9000000}"/>
    <cellStyle name="20% - Accent3 4" xfId="817" xr:uid="{00000000-0005-0000-0000-0000CA000000}"/>
    <cellStyle name="20% - Accent3 4 2" xfId="818" xr:uid="{00000000-0005-0000-0000-0000CB000000}"/>
    <cellStyle name="20% - Accent3 4 2 2" xfId="819" xr:uid="{00000000-0005-0000-0000-0000CC000000}"/>
    <cellStyle name="20% - Accent3 4 3" xfId="820" xr:uid="{00000000-0005-0000-0000-0000CD000000}"/>
    <cellStyle name="20% - Accent3 4 3 2" xfId="821" xr:uid="{00000000-0005-0000-0000-0000CE000000}"/>
    <cellStyle name="20% - Accent3 4 4" xfId="822" xr:uid="{00000000-0005-0000-0000-0000CF000000}"/>
    <cellStyle name="20% - Accent3 4_10-15-10-Stmt AU - Period I - Working 1 0" xfId="823" xr:uid="{00000000-0005-0000-0000-0000D0000000}"/>
    <cellStyle name="20% - Accent3 5" xfId="824" xr:uid="{00000000-0005-0000-0000-0000D1000000}"/>
    <cellStyle name="20% - Accent3 5 2" xfId="825" xr:uid="{00000000-0005-0000-0000-0000D2000000}"/>
    <cellStyle name="20% - Accent3 5 2 2" xfId="826" xr:uid="{00000000-0005-0000-0000-0000D3000000}"/>
    <cellStyle name="20% - Accent3 5 3" xfId="827" xr:uid="{00000000-0005-0000-0000-0000D4000000}"/>
    <cellStyle name="20% - Accent3 5 3 2" xfId="828" xr:uid="{00000000-0005-0000-0000-0000D5000000}"/>
    <cellStyle name="20% - Accent3 5 4" xfId="829" xr:uid="{00000000-0005-0000-0000-0000D6000000}"/>
    <cellStyle name="20% - Accent3 5_10-15-10-Stmt AU - Period I - Working 1 0" xfId="830" xr:uid="{00000000-0005-0000-0000-0000D7000000}"/>
    <cellStyle name="20% - Accent3 6" xfId="831" xr:uid="{00000000-0005-0000-0000-0000D8000000}"/>
    <cellStyle name="20% - Accent3 6 2" xfId="832" xr:uid="{00000000-0005-0000-0000-0000D9000000}"/>
    <cellStyle name="20% - Accent3 6 2 2" xfId="833" xr:uid="{00000000-0005-0000-0000-0000DA000000}"/>
    <cellStyle name="20% - Accent3 6 3" xfId="834" xr:uid="{00000000-0005-0000-0000-0000DB000000}"/>
    <cellStyle name="20% - Accent3 6 3 2" xfId="835" xr:uid="{00000000-0005-0000-0000-0000DC000000}"/>
    <cellStyle name="20% - Accent3 6 4" xfId="836" xr:uid="{00000000-0005-0000-0000-0000DD000000}"/>
    <cellStyle name="20% - Accent3 6_10-15-10-Stmt AU - Period I - Working 1 0" xfId="837" xr:uid="{00000000-0005-0000-0000-0000DE000000}"/>
    <cellStyle name="20% - Accent3 7" xfId="838" xr:uid="{00000000-0005-0000-0000-0000DF000000}"/>
    <cellStyle name="20% - Accent3 7 2" xfId="839" xr:uid="{00000000-0005-0000-0000-0000E0000000}"/>
    <cellStyle name="20% - Accent3 7 2 2" xfId="840" xr:uid="{00000000-0005-0000-0000-0000E1000000}"/>
    <cellStyle name="20% - Accent3 7 3" xfId="841" xr:uid="{00000000-0005-0000-0000-0000E2000000}"/>
    <cellStyle name="20% - Accent3 7 3 2" xfId="842" xr:uid="{00000000-0005-0000-0000-0000E3000000}"/>
    <cellStyle name="20% - Accent3 7 4" xfId="843" xr:uid="{00000000-0005-0000-0000-0000E4000000}"/>
    <cellStyle name="20% - Accent3 7_10-15-10-Stmt AU - Period I - Working 1 0" xfId="844" xr:uid="{00000000-0005-0000-0000-0000E5000000}"/>
    <cellStyle name="20% - Accent3 8" xfId="845" xr:uid="{00000000-0005-0000-0000-0000E6000000}"/>
    <cellStyle name="20% - Accent3 8 2" xfId="846" xr:uid="{00000000-0005-0000-0000-0000E7000000}"/>
    <cellStyle name="20% - Accent3 9" xfId="847" xr:uid="{00000000-0005-0000-0000-0000E8000000}"/>
    <cellStyle name="20% - Accent3 9 2" xfId="848" xr:uid="{00000000-0005-0000-0000-0000E9000000}"/>
    <cellStyle name="20% - Accent4" xfId="38288" builtinId="42" customBuiltin="1"/>
    <cellStyle name="20% - Accent4 10" xfId="849" xr:uid="{00000000-0005-0000-0000-0000EA000000}"/>
    <cellStyle name="20% - Accent4 10 2" xfId="850" xr:uid="{00000000-0005-0000-0000-0000EB000000}"/>
    <cellStyle name="20% - Accent4 11" xfId="851" xr:uid="{00000000-0005-0000-0000-0000EC000000}"/>
    <cellStyle name="20% - Accent4 11 2" xfId="852" xr:uid="{00000000-0005-0000-0000-0000ED000000}"/>
    <cellStyle name="20% - Accent4 12" xfId="853" xr:uid="{00000000-0005-0000-0000-0000EE000000}"/>
    <cellStyle name="20% - Accent4 12 2" xfId="854" xr:uid="{00000000-0005-0000-0000-0000EF000000}"/>
    <cellStyle name="20% - Accent4 13" xfId="855" xr:uid="{00000000-0005-0000-0000-0000F0000000}"/>
    <cellStyle name="20% - Accent4 13 2" xfId="856" xr:uid="{00000000-0005-0000-0000-0000F1000000}"/>
    <cellStyle name="20% - Accent4 14" xfId="857" xr:uid="{00000000-0005-0000-0000-0000F2000000}"/>
    <cellStyle name="20% - Accent4 2" xfId="858" xr:uid="{00000000-0005-0000-0000-0000F3000000}"/>
    <cellStyle name="20% - Accent4 2 2" xfId="859" xr:uid="{00000000-0005-0000-0000-0000F4000000}"/>
    <cellStyle name="20% - Accent4 2 2 2" xfId="860" xr:uid="{00000000-0005-0000-0000-0000F5000000}"/>
    <cellStyle name="20% - Accent4 2 3" xfId="861" xr:uid="{00000000-0005-0000-0000-0000F6000000}"/>
    <cellStyle name="20% - Accent4 2 3 2" xfId="862" xr:uid="{00000000-0005-0000-0000-0000F7000000}"/>
    <cellStyle name="20% - Accent4 2 4" xfId="863" xr:uid="{00000000-0005-0000-0000-0000F8000000}"/>
    <cellStyle name="20% - Accent4 2 5" xfId="38395" xr:uid="{BE257D91-DB01-443F-BFA6-9F1322264C55}"/>
    <cellStyle name="20% - Accent4 2_10-15-10-Stmt AU - Period I - Working 1 0" xfId="864" xr:uid="{00000000-0005-0000-0000-0000F9000000}"/>
    <cellStyle name="20% - Accent4 3" xfId="865" xr:uid="{00000000-0005-0000-0000-0000FA000000}"/>
    <cellStyle name="20% - Accent4 3 2" xfId="866" xr:uid="{00000000-0005-0000-0000-0000FB000000}"/>
    <cellStyle name="20% - Accent4 3 2 2" xfId="867" xr:uid="{00000000-0005-0000-0000-0000FC000000}"/>
    <cellStyle name="20% - Accent4 3 3" xfId="868" xr:uid="{00000000-0005-0000-0000-0000FD000000}"/>
    <cellStyle name="20% - Accent4 3 3 2" xfId="869" xr:uid="{00000000-0005-0000-0000-0000FE000000}"/>
    <cellStyle name="20% - Accent4 3 4" xfId="870" xr:uid="{00000000-0005-0000-0000-0000FF000000}"/>
    <cellStyle name="20% - Accent4 3_10-15-10-Stmt AU - Period I - Working 1 0" xfId="871" xr:uid="{00000000-0005-0000-0000-000000010000}"/>
    <cellStyle name="20% - Accent4 4" xfId="872" xr:uid="{00000000-0005-0000-0000-000001010000}"/>
    <cellStyle name="20% - Accent4 4 2" xfId="873" xr:uid="{00000000-0005-0000-0000-000002010000}"/>
    <cellStyle name="20% - Accent4 4 2 2" xfId="874" xr:uid="{00000000-0005-0000-0000-000003010000}"/>
    <cellStyle name="20% - Accent4 4 3" xfId="875" xr:uid="{00000000-0005-0000-0000-000004010000}"/>
    <cellStyle name="20% - Accent4 4 3 2" xfId="876" xr:uid="{00000000-0005-0000-0000-000005010000}"/>
    <cellStyle name="20% - Accent4 4 4" xfId="877" xr:uid="{00000000-0005-0000-0000-000006010000}"/>
    <cellStyle name="20% - Accent4 4_10-15-10-Stmt AU - Period I - Working 1 0" xfId="878" xr:uid="{00000000-0005-0000-0000-000007010000}"/>
    <cellStyle name="20% - Accent4 5" xfId="879" xr:uid="{00000000-0005-0000-0000-000008010000}"/>
    <cellStyle name="20% - Accent4 5 2" xfId="880" xr:uid="{00000000-0005-0000-0000-000009010000}"/>
    <cellStyle name="20% - Accent4 5 2 2" xfId="881" xr:uid="{00000000-0005-0000-0000-00000A010000}"/>
    <cellStyle name="20% - Accent4 5 3" xfId="882" xr:uid="{00000000-0005-0000-0000-00000B010000}"/>
    <cellStyle name="20% - Accent4 5 3 2" xfId="883" xr:uid="{00000000-0005-0000-0000-00000C010000}"/>
    <cellStyle name="20% - Accent4 5 4" xfId="884" xr:uid="{00000000-0005-0000-0000-00000D010000}"/>
    <cellStyle name="20% - Accent4 5_10-15-10-Stmt AU - Period I - Working 1 0" xfId="885" xr:uid="{00000000-0005-0000-0000-00000E010000}"/>
    <cellStyle name="20% - Accent4 6" xfId="886" xr:uid="{00000000-0005-0000-0000-00000F010000}"/>
    <cellStyle name="20% - Accent4 6 2" xfId="887" xr:uid="{00000000-0005-0000-0000-000010010000}"/>
    <cellStyle name="20% - Accent4 6 2 2" xfId="888" xr:uid="{00000000-0005-0000-0000-000011010000}"/>
    <cellStyle name="20% - Accent4 6 3" xfId="889" xr:uid="{00000000-0005-0000-0000-000012010000}"/>
    <cellStyle name="20% - Accent4 6 3 2" xfId="890" xr:uid="{00000000-0005-0000-0000-000013010000}"/>
    <cellStyle name="20% - Accent4 6 4" xfId="891" xr:uid="{00000000-0005-0000-0000-000014010000}"/>
    <cellStyle name="20% - Accent4 6_10-15-10-Stmt AU - Period I - Working 1 0" xfId="892" xr:uid="{00000000-0005-0000-0000-000015010000}"/>
    <cellStyle name="20% - Accent4 7" xfId="893" xr:uid="{00000000-0005-0000-0000-000016010000}"/>
    <cellStyle name="20% - Accent4 7 2" xfId="894" xr:uid="{00000000-0005-0000-0000-000017010000}"/>
    <cellStyle name="20% - Accent4 7 2 2" xfId="895" xr:uid="{00000000-0005-0000-0000-000018010000}"/>
    <cellStyle name="20% - Accent4 7 3" xfId="896" xr:uid="{00000000-0005-0000-0000-000019010000}"/>
    <cellStyle name="20% - Accent4 7 3 2" xfId="897" xr:uid="{00000000-0005-0000-0000-00001A010000}"/>
    <cellStyle name="20% - Accent4 7 4" xfId="898" xr:uid="{00000000-0005-0000-0000-00001B010000}"/>
    <cellStyle name="20% - Accent4 7_10-15-10-Stmt AU - Period I - Working 1 0" xfId="899" xr:uid="{00000000-0005-0000-0000-00001C010000}"/>
    <cellStyle name="20% - Accent4 8" xfId="900" xr:uid="{00000000-0005-0000-0000-00001D010000}"/>
    <cellStyle name="20% - Accent4 8 2" xfId="901" xr:uid="{00000000-0005-0000-0000-00001E010000}"/>
    <cellStyle name="20% - Accent4 9" xfId="902" xr:uid="{00000000-0005-0000-0000-00001F010000}"/>
    <cellStyle name="20% - Accent4 9 2" xfId="903" xr:uid="{00000000-0005-0000-0000-000020010000}"/>
    <cellStyle name="20% - Accent5" xfId="38291" builtinId="46" customBuiltin="1"/>
    <cellStyle name="20% - Accent5 10" xfId="904" xr:uid="{00000000-0005-0000-0000-000021010000}"/>
    <cellStyle name="20% - Accent5 10 2" xfId="905" xr:uid="{00000000-0005-0000-0000-000022010000}"/>
    <cellStyle name="20% - Accent5 11" xfId="906" xr:uid="{00000000-0005-0000-0000-000023010000}"/>
    <cellStyle name="20% - Accent5 11 2" xfId="907" xr:uid="{00000000-0005-0000-0000-000024010000}"/>
    <cellStyle name="20% - Accent5 12" xfId="908" xr:uid="{00000000-0005-0000-0000-000025010000}"/>
    <cellStyle name="20% - Accent5 12 2" xfId="909" xr:uid="{00000000-0005-0000-0000-000026010000}"/>
    <cellStyle name="20% - Accent5 13" xfId="910" xr:uid="{00000000-0005-0000-0000-000027010000}"/>
    <cellStyle name="20% - Accent5 13 2" xfId="911" xr:uid="{00000000-0005-0000-0000-000028010000}"/>
    <cellStyle name="20% - Accent5 14" xfId="912" xr:uid="{00000000-0005-0000-0000-000029010000}"/>
    <cellStyle name="20% - Accent5 2" xfId="913" xr:uid="{00000000-0005-0000-0000-00002A010000}"/>
    <cellStyle name="20% - Accent5 2 2" xfId="914" xr:uid="{00000000-0005-0000-0000-00002B010000}"/>
    <cellStyle name="20% - Accent5 2 2 2" xfId="915" xr:uid="{00000000-0005-0000-0000-00002C010000}"/>
    <cellStyle name="20% - Accent5 2 3" xfId="916" xr:uid="{00000000-0005-0000-0000-00002D010000}"/>
    <cellStyle name="20% - Accent5 2 3 2" xfId="917" xr:uid="{00000000-0005-0000-0000-00002E010000}"/>
    <cellStyle name="20% - Accent5 2 4" xfId="918" xr:uid="{00000000-0005-0000-0000-00002F010000}"/>
    <cellStyle name="20% - Accent5 2 5" xfId="38397" xr:uid="{E8D33BA2-4DDE-41AF-A40A-FA86FEA19A8A}"/>
    <cellStyle name="20% - Accent5 2_10-15-10-Stmt AU - Period I - Working 1 0" xfId="919" xr:uid="{00000000-0005-0000-0000-000030010000}"/>
    <cellStyle name="20% - Accent5 3" xfId="920" xr:uid="{00000000-0005-0000-0000-000031010000}"/>
    <cellStyle name="20% - Accent5 3 2" xfId="921" xr:uid="{00000000-0005-0000-0000-000032010000}"/>
    <cellStyle name="20% - Accent5 3 2 2" xfId="922" xr:uid="{00000000-0005-0000-0000-000033010000}"/>
    <cellStyle name="20% - Accent5 3 3" xfId="923" xr:uid="{00000000-0005-0000-0000-000034010000}"/>
    <cellStyle name="20% - Accent5 3 3 2" xfId="924" xr:uid="{00000000-0005-0000-0000-000035010000}"/>
    <cellStyle name="20% - Accent5 3 4" xfId="925" xr:uid="{00000000-0005-0000-0000-000036010000}"/>
    <cellStyle name="20% - Accent5 3_10-15-10-Stmt AU - Period I - Working 1 0" xfId="926" xr:uid="{00000000-0005-0000-0000-000037010000}"/>
    <cellStyle name="20% - Accent5 4" xfId="927" xr:uid="{00000000-0005-0000-0000-000038010000}"/>
    <cellStyle name="20% - Accent5 4 2" xfId="928" xr:uid="{00000000-0005-0000-0000-000039010000}"/>
    <cellStyle name="20% - Accent5 4 2 2" xfId="929" xr:uid="{00000000-0005-0000-0000-00003A010000}"/>
    <cellStyle name="20% - Accent5 4 3" xfId="930" xr:uid="{00000000-0005-0000-0000-00003B010000}"/>
    <cellStyle name="20% - Accent5 4 3 2" xfId="931" xr:uid="{00000000-0005-0000-0000-00003C010000}"/>
    <cellStyle name="20% - Accent5 4 4" xfId="932" xr:uid="{00000000-0005-0000-0000-00003D010000}"/>
    <cellStyle name="20% - Accent5 4_10-15-10-Stmt AU - Period I - Working 1 0" xfId="933" xr:uid="{00000000-0005-0000-0000-00003E010000}"/>
    <cellStyle name="20% - Accent5 5" xfId="934" xr:uid="{00000000-0005-0000-0000-00003F010000}"/>
    <cellStyle name="20% - Accent5 5 2" xfId="935" xr:uid="{00000000-0005-0000-0000-000040010000}"/>
    <cellStyle name="20% - Accent5 5 2 2" xfId="936" xr:uid="{00000000-0005-0000-0000-000041010000}"/>
    <cellStyle name="20% - Accent5 5 3" xfId="937" xr:uid="{00000000-0005-0000-0000-000042010000}"/>
    <cellStyle name="20% - Accent5 5 3 2" xfId="938" xr:uid="{00000000-0005-0000-0000-000043010000}"/>
    <cellStyle name="20% - Accent5 5 4" xfId="939" xr:uid="{00000000-0005-0000-0000-000044010000}"/>
    <cellStyle name="20% - Accent5 5_10-15-10-Stmt AU - Period I - Working 1 0" xfId="940" xr:uid="{00000000-0005-0000-0000-000045010000}"/>
    <cellStyle name="20% - Accent5 6" xfId="941" xr:uid="{00000000-0005-0000-0000-000046010000}"/>
    <cellStyle name="20% - Accent5 6 2" xfId="942" xr:uid="{00000000-0005-0000-0000-000047010000}"/>
    <cellStyle name="20% - Accent5 6 2 2" xfId="943" xr:uid="{00000000-0005-0000-0000-000048010000}"/>
    <cellStyle name="20% - Accent5 6 3" xfId="944" xr:uid="{00000000-0005-0000-0000-000049010000}"/>
    <cellStyle name="20% - Accent5 6 3 2" xfId="945" xr:uid="{00000000-0005-0000-0000-00004A010000}"/>
    <cellStyle name="20% - Accent5 6 4" xfId="946" xr:uid="{00000000-0005-0000-0000-00004B010000}"/>
    <cellStyle name="20% - Accent5 6_10-15-10-Stmt AU - Period I - Working 1 0" xfId="947" xr:uid="{00000000-0005-0000-0000-00004C010000}"/>
    <cellStyle name="20% - Accent5 7" xfId="948" xr:uid="{00000000-0005-0000-0000-00004D010000}"/>
    <cellStyle name="20% - Accent5 7 2" xfId="949" xr:uid="{00000000-0005-0000-0000-00004E010000}"/>
    <cellStyle name="20% - Accent5 7 2 2" xfId="950" xr:uid="{00000000-0005-0000-0000-00004F010000}"/>
    <cellStyle name="20% - Accent5 7 3" xfId="951" xr:uid="{00000000-0005-0000-0000-000050010000}"/>
    <cellStyle name="20% - Accent5 7 3 2" xfId="952" xr:uid="{00000000-0005-0000-0000-000051010000}"/>
    <cellStyle name="20% - Accent5 7 4" xfId="953" xr:uid="{00000000-0005-0000-0000-000052010000}"/>
    <cellStyle name="20% - Accent5 7_10-15-10-Stmt AU - Period I - Working 1 0" xfId="954" xr:uid="{00000000-0005-0000-0000-000053010000}"/>
    <cellStyle name="20% - Accent5 8" xfId="955" xr:uid="{00000000-0005-0000-0000-000054010000}"/>
    <cellStyle name="20% - Accent5 8 2" xfId="956" xr:uid="{00000000-0005-0000-0000-000055010000}"/>
    <cellStyle name="20% - Accent5 9" xfId="957" xr:uid="{00000000-0005-0000-0000-000056010000}"/>
    <cellStyle name="20% - Accent5 9 2" xfId="958" xr:uid="{00000000-0005-0000-0000-000057010000}"/>
    <cellStyle name="20% - Accent6" xfId="38294" builtinId="50" customBuiltin="1"/>
    <cellStyle name="20% - Accent6 10" xfId="959" xr:uid="{00000000-0005-0000-0000-000058010000}"/>
    <cellStyle name="20% - Accent6 10 2" xfId="960" xr:uid="{00000000-0005-0000-0000-000059010000}"/>
    <cellStyle name="20% - Accent6 11" xfId="961" xr:uid="{00000000-0005-0000-0000-00005A010000}"/>
    <cellStyle name="20% - Accent6 11 2" xfId="962" xr:uid="{00000000-0005-0000-0000-00005B010000}"/>
    <cellStyle name="20% - Accent6 12" xfId="963" xr:uid="{00000000-0005-0000-0000-00005C010000}"/>
    <cellStyle name="20% - Accent6 12 2" xfId="964" xr:uid="{00000000-0005-0000-0000-00005D010000}"/>
    <cellStyle name="20% - Accent6 13" xfId="965" xr:uid="{00000000-0005-0000-0000-00005E010000}"/>
    <cellStyle name="20% - Accent6 13 2" xfId="966" xr:uid="{00000000-0005-0000-0000-00005F010000}"/>
    <cellStyle name="20% - Accent6 14" xfId="967" xr:uid="{00000000-0005-0000-0000-000060010000}"/>
    <cellStyle name="20% - Accent6 2" xfId="968" xr:uid="{00000000-0005-0000-0000-000061010000}"/>
    <cellStyle name="20% - Accent6 2 2" xfId="969" xr:uid="{00000000-0005-0000-0000-000062010000}"/>
    <cellStyle name="20% - Accent6 2 2 2" xfId="970" xr:uid="{00000000-0005-0000-0000-000063010000}"/>
    <cellStyle name="20% - Accent6 2 3" xfId="971" xr:uid="{00000000-0005-0000-0000-000064010000}"/>
    <cellStyle name="20% - Accent6 2 3 2" xfId="972" xr:uid="{00000000-0005-0000-0000-000065010000}"/>
    <cellStyle name="20% - Accent6 2 4" xfId="973" xr:uid="{00000000-0005-0000-0000-000066010000}"/>
    <cellStyle name="20% - Accent6 2 5" xfId="38399" xr:uid="{EDEA4E0B-1214-4C4F-8F95-5567FC56BD9D}"/>
    <cellStyle name="20% - Accent6 2_10-15-10-Stmt AU - Period I - Working 1 0" xfId="974" xr:uid="{00000000-0005-0000-0000-000067010000}"/>
    <cellStyle name="20% - Accent6 3" xfId="975" xr:uid="{00000000-0005-0000-0000-000068010000}"/>
    <cellStyle name="20% - Accent6 3 2" xfId="976" xr:uid="{00000000-0005-0000-0000-000069010000}"/>
    <cellStyle name="20% - Accent6 3 2 2" xfId="977" xr:uid="{00000000-0005-0000-0000-00006A010000}"/>
    <cellStyle name="20% - Accent6 3 3" xfId="978" xr:uid="{00000000-0005-0000-0000-00006B010000}"/>
    <cellStyle name="20% - Accent6 3 3 2" xfId="979" xr:uid="{00000000-0005-0000-0000-00006C010000}"/>
    <cellStyle name="20% - Accent6 3 4" xfId="980" xr:uid="{00000000-0005-0000-0000-00006D010000}"/>
    <cellStyle name="20% - Accent6 3_10-15-10-Stmt AU - Period I - Working 1 0" xfId="981" xr:uid="{00000000-0005-0000-0000-00006E010000}"/>
    <cellStyle name="20% - Accent6 4" xfId="982" xr:uid="{00000000-0005-0000-0000-00006F010000}"/>
    <cellStyle name="20% - Accent6 4 2" xfId="983" xr:uid="{00000000-0005-0000-0000-000070010000}"/>
    <cellStyle name="20% - Accent6 4 2 2" xfId="984" xr:uid="{00000000-0005-0000-0000-000071010000}"/>
    <cellStyle name="20% - Accent6 4 3" xfId="985" xr:uid="{00000000-0005-0000-0000-000072010000}"/>
    <cellStyle name="20% - Accent6 4 3 2" xfId="986" xr:uid="{00000000-0005-0000-0000-000073010000}"/>
    <cellStyle name="20% - Accent6 4 4" xfId="987" xr:uid="{00000000-0005-0000-0000-000074010000}"/>
    <cellStyle name="20% - Accent6 4_10-15-10-Stmt AU - Period I - Working 1 0" xfId="988" xr:uid="{00000000-0005-0000-0000-000075010000}"/>
    <cellStyle name="20% - Accent6 5" xfId="989" xr:uid="{00000000-0005-0000-0000-000076010000}"/>
    <cellStyle name="20% - Accent6 5 2" xfId="990" xr:uid="{00000000-0005-0000-0000-000077010000}"/>
    <cellStyle name="20% - Accent6 5 2 2" xfId="991" xr:uid="{00000000-0005-0000-0000-000078010000}"/>
    <cellStyle name="20% - Accent6 5 3" xfId="992" xr:uid="{00000000-0005-0000-0000-000079010000}"/>
    <cellStyle name="20% - Accent6 5 3 2" xfId="993" xr:uid="{00000000-0005-0000-0000-00007A010000}"/>
    <cellStyle name="20% - Accent6 5 4" xfId="994" xr:uid="{00000000-0005-0000-0000-00007B010000}"/>
    <cellStyle name="20% - Accent6 5_10-15-10-Stmt AU - Period I - Working 1 0" xfId="995" xr:uid="{00000000-0005-0000-0000-00007C010000}"/>
    <cellStyle name="20% - Accent6 6" xfId="996" xr:uid="{00000000-0005-0000-0000-00007D010000}"/>
    <cellStyle name="20% - Accent6 6 2" xfId="997" xr:uid="{00000000-0005-0000-0000-00007E010000}"/>
    <cellStyle name="20% - Accent6 6 2 2" xfId="998" xr:uid="{00000000-0005-0000-0000-00007F010000}"/>
    <cellStyle name="20% - Accent6 6 3" xfId="999" xr:uid="{00000000-0005-0000-0000-000080010000}"/>
    <cellStyle name="20% - Accent6 6 3 2" xfId="1000" xr:uid="{00000000-0005-0000-0000-000081010000}"/>
    <cellStyle name="20% - Accent6 6 4" xfId="1001" xr:uid="{00000000-0005-0000-0000-000082010000}"/>
    <cellStyle name="20% - Accent6 6_10-15-10-Stmt AU - Period I - Working 1 0" xfId="1002" xr:uid="{00000000-0005-0000-0000-000083010000}"/>
    <cellStyle name="20% - Accent6 7" xfId="1003" xr:uid="{00000000-0005-0000-0000-000084010000}"/>
    <cellStyle name="20% - Accent6 7 2" xfId="1004" xr:uid="{00000000-0005-0000-0000-000085010000}"/>
    <cellStyle name="20% - Accent6 7 2 2" xfId="1005" xr:uid="{00000000-0005-0000-0000-000086010000}"/>
    <cellStyle name="20% - Accent6 7 3" xfId="1006" xr:uid="{00000000-0005-0000-0000-000087010000}"/>
    <cellStyle name="20% - Accent6 7 3 2" xfId="1007" xr:uid="{00000000-0005-0000-0000-000088010000}"/>
    <cellStyle name="20% - Accent6 7 4" xfId="1008" xr:uid="{00000000-0005-0000-0000-000089010000}"/>
    <cellStyle name="20% - Accent6 7_10-15-10-Stmt AU - Period I - Working 1 0" xfId="1009" xr:uid="{00000000-0005-0000-0000-00008A010000}"/>
    <cellStyle name="20% - Accent6 8" xfId="1010" xr:uid="{00000000-0005-0000-0000-00008B010000}"/>
    <cellStyle name="20% - Accent6 8 2" xfId="1011" xr:uid="{00000000-0005-0000-0000-00008C010000}"/>
    <cellStyle name="20% - Accent6 9" xfId="1012" xr:uid="{00000000-0005-0000-0000-00008D010000}"/>
    <cellStyle name="20% - Accent6 9 2" xfId="1013" xr:uid="{00000000-0005-0000-0000-00008E010000}"/>
    <cellStyle name="2DP" xfId="179" xr:uid="{00000000-0005-0000-0000-00008F010000}"/>
    <cellStyle name="2DP bold" xfId="180" xr:uid="{00000000-0005-0000-0000-000090010000}"/>
    <cellStyle name="3DP" xfId="181" xr:uid="{00000000-0005-0000-0000-000091010000}"/>
    <cellStyle name="40% - Accent1" xfId="38280" builtinId="31" customBuiltin="1"/>
    <cellStyle name="40% - Accent1 10" xfId="1014" xr:uid="{00000000-0005-0000-0000-000092010000}"/>
    <cellStyle name="40% - Accent1 10 2" xfId="1015" xr:uid="{00000000-0005-0000-0000-000093010000}"/>
    <cellStyle name="40% - Accent1 11" xfId="1016" xr:uid="{00000000-0005-0000-0000-000094010000}"/>
    <cellStyle name="40% - Accent1 11 2" xfId="1017" xr:uid="{00000000-0005-0000-0000-000095010000}"/>
    <cellStyle name="40% - Accent1 12" xfId="1018" xr:uid="{00000000-0005-0000-0000-000096010000}"/>
    <cellStyle name="40% - Accent1 12 2" xfId="1019" xr:uid="{00000000-0005-0000-0000-000097010000}"/>
    <cellStyle name="40% - Accent1 13" xfId="1020" xr:uid="{00000000-0005-0000-0000-000098010000}"/>
    <cellStyle name="40% - Accent1 13 2" xfId="1021" xr:uid="{00000000-0005-0000-0000-000099010000}"/>
    <cellStyle name="40% - Accent1 14" xfId="1022" xr:uid="{00000000-0005-0000-0000-00009A010000}"/>
    <cellStyle name="40% - Accent1 2" xfId="1023" xr:uid="{00000000-0005-0000-0000-00009B010000}"/>
    <cellStyle name="40% - Accent1 2 2" xfId="1024" xr:uid="{00000000-0005-0000-0000-00009C010000}"/>
    <cellStyle name="40% - Accent1 2 2 2" xfId="1025" xr:uid="{00000000-0005-0000-0000-00009D010000}"/>
    <cellStyle name="40% - Accent1 2 3" xfId="1026" xr:uid="{00000000-0005-0000-0000-00009E010000}"/>
    <cellStyle name="40% - Accent1 2 3 2" xfId="1027" xr:uid="{00000000-0005-0000-0000-00009F010000}"/>
    <cellStyle name="40% - Accent1 2 4" xfId="1028" xr:uid="{00000000-0005-0000-0000-0000A0010000}"/>
    <cellStyle name="40% - Accent1 2 5" xfId="38390" xr:uid="{468C4F4F-7406-4812-BCCE-8B90014EBEF4}"/>
    <cellStyle name="40% - Accent1 2_10-15-10-Stmt AU - Period I - Working 1 0" xfId="1029" xr:uid="{00000000-0005-0000-0000-0000A1010000}"/>
    <cellStyle name="40% - Accent1 3" xfId="1030" xr:uid="{00000000-0005-0000-0000-0000A2010000}"/>
    <cellStyle name="40% - Accent1 3 2" xfId="1031" xr:uid="{00000000-0005-0000-0000-0000A3010000}"/>
    <cellStyle name="40% - Accent1 3 2 2" xfId="1032" xr:uid="{00000000-0005-0000-0000-0000A4010000}"/>
    <cellStyle name="40% - Accent1 3 3" xfId="1033" xr:uid="{00000000-0005-0000-0000-0000A5010000}"/>
    <cellStyle name="40% - Accent1 3 3 2" xfId="1034" xr:uid="{00000000-0005-0000-0000-0000A6010000}"/>
    <cellStyle name="40% - Accent1 3 4" xfId="1035" xr:uid="{00000000-0005-0000-0000-0000A7010000}"/>
    <cellStyle name="40% - Accent1 3_10-15-10-Stmt AU - Period I - Working 1 0" xfId="1036" xr:uid="{00000000-0005-0000-0000-0000A8010000}"/>
    <cellStyle name="40% - Accent1 4" xfId="1037" xr:uid="{00000000-0005-0000-0000-0000A9010000}"/>
    <cellStyle name="40% - Accent1 4 2" xfId="1038" xr:uid="{00000000-0005-0000-0000-0000AA010000}"/>
    <cellStyle name="40% - Accent1 4 2 2" xfId="1039" xr:uid="{00000000-0005-0000-0000-0000AB010000}"/>
    <cellStyle name="40% - Accent1 4 3" xfId="1040" xr:uid="{00000000-0005-0000-0000-0000AC010000}"/>
    <cellStyle name="40% - Accent1 4 3 2" xfId="1041" xr:uid="{00000000-0005-0000-0000-0000AD010000}"/>
    <cellStyle name="40% - Accent1 4 4" xfId="1042" xr:uid="{00000000-0005-0000-0000-0000AE010000}"/>
    <cellStyle name="40% - Accent1 4_10-15-10-Stmt AU - Period I - Working 1 0" xfId="1043" xr:uid="{00000000-0005-0000-0000-0000AF010000}"/>
    <cellStyle name="40% - Accent1 5" xfId="1044" xr:uid="{00000000-0005-0000-0000-0000B0010000}"/>
    <cellStyle name="40% - Accent1 5 2" xfId="1045" xr:uid="{00000000-0005-0000-0000-0000B1010000}"/>
    <cellStyle name="40% - Accent1 5 2 2" xfId="1046" xr:uid="{00000000-0005-0000-0000-0000B2010000}"/>
    <cellStyle name="40% - Accent1 5 3" xfId="1047" xr:uid="{00000000-0005-0000-0000-0000B3010000}"/>
    <cellStyle name="40% - Accent1 5 3 2" xfId="1048" xr:uid="{00000000-0005-0000-0000-0000B4010000}"/>
    <cellStyle name="40% - Accent1 5 4" xfId="1049" xr:uid="{00000000-0005-0000-0000-0000B5010000}"/>
    <cellStyle name="40% - Accent1 5_10-15-10-Stmt AU - Period I - Working 1 0" xfId="1050" xr:uid="{00000000-0005-0000-0000-0000B6010000}"/>
    <cellStyle name="40% - Accent1 6" xfId="1051" xr:uid="{00000000-0005-0000-0000-0000B7010000}"/>
    <cellStyle name="40% - Accent1 6 2" xfId="1052" xr:uid="{00000000-0005-0000-0000-0000B8010000}"/>
    <cellStyle name="40% - Accent1 6 2 2" xfId="1053" xr:uid="{00000000-0005-0000-0000-0000B9010000}"/>
    <cellStyle name="40% - Accent1 6 3" xfId="1054" xr:uid="{00000000-0005-0000-0000-0000BA010000}"/>
    <cellStyle name="40% - Accent1 6 3 2" xfId="1055" xr:uid="{00000000-0005-0000-0000-0000BB010000}"/>
    <cellStyle name="40% - Accent1 6 4" xfId="1056" xr:uid="{00000000-0005-0000-0000-0000BC010000}"/>
    <cellStyle name="40% - Accent1 6_10-15-10-Stmt AU - Period I - Working 1 0" xfId="1057" xr:uid="{00000000-0005-0000-0000-0000BD010000}"/>
    <cellStyle name="40% - Accent1 7" xfId="1058" xr:uid="{00000000-0005-0000-0000-0000BE010000}"/>
    <cellStyle name="40% - Accent1 7 2" xfId="1059" xr:uid="{00000000-0005-0000-0000-0000BF010000}"/>
    <cellStyle name="40% - Accent1 7 2 2" xfId="1060" xr:uid="{00000000-0005-0000-0000-0000C0010000}"/>
    <cellStyle name="40% - Accent1 7 3" xfId="1061" xr:uid="{00000000-0005-0000-0000-0000C1010000}"/>
    <cellStyle name="40% - Accent1 7 3 2" xfId="1062" xr:uid="{00000000-0005-0000-0000-0000C2010000}"/>
    <cellStyle name="40% - Accent1 7 4" xfId="1063" xr:uid="{00000000-0005-0000-0000-0000C3010000}"/>
    <cellStyle name="40% - Accent1 7_10-15-10-Stmt AU - Period I - Working 1 0" xfId="1064" xr:uid="{00000000-0005-0000-0000-0000C4010000}"/>
    <cellStyle name="40% - Accent1 8" xfId="1065" xr:uid="{00000000-0005-0000-0000-0000C5010000}"/>
    <cellStyle name="40% - Accent1 8 2" xfId="1066" xr:uid="{00000000-0005-0000-0000-0000C6010000}"/>
    <cellStyle name="40% - Accent1 9" xfId="1067" xr:uid="{00000000-0005-0000-0000-0000C7010000}"/>
    <cellStyle name="40% - Accent1 9 2" xfId="1068" xr:uid="{00000000-0005-0000-0000-0000C8010000}"/>
    <cellStyle name="40% - Accent2" xfId="38283" builtinId="35" customBuiltin="1"/>
    <cellStyle name="40% - Accent2 10" xfId="1069" xr:uid="{00000000-0005-0000-0000-0000C9010000}"/>
    <cellStyle name="40% - Accent2 10 2" xfId="1070" xr:uid="{00000000-0005-0000-0000-0000CA010000}"/>
    <cellStyle name="40% - Accent2 11" xfId="1071" xr:uid="{00000000-0005-0000-0000-0000CB010000}"/>
    <cellStyle name="40% - Accent2 11 2" xfId="1072" xr:uid="{00000000-0005-0000-0000-0000CC010000}"/>
    <cellStyle name="40% - Accent2 12" xfId="1073" xr:uid="{00000000-0005-0000-0000-0000CD010000}"/>
    <cellStyle name="40% - Accent2 12 2" xfId="1074" xr:uid="{00000000-0005-0000-0000-0000CE010000}"/>
    <cellStyle name="40% - Accent2 13" xfId="1075" xr:uid="{00000000-0005-0000-0000-0000CF010000}"/>
    <cellStyle name="40% - Accent2 13 2" xfId="1076" xr:uid="{00000000-0005-0000-0000-0000D0010000}"/>
    <cellStyle name="40% - Accent2 14" xfId="1077" xr:uid="{00000000-0005-0000-0000-0000D1010000}"/>
    <cellStyle name="40% - Accent2 2" xfId="1078" xr:uid="{00000000-0005-0000-0000-0000D2010000}"/>
    <cellStyle name="40% - Accent2 2 2" xfId="1079" xr:uid="{00000000-0005-0000-0000-0000D3010000}"/>
    <cellStyle name="40% - Accent2 2 2 2" xfId="1080" xr:uid="{00000000-0005-0000-0000-0000D4010000}"/>
    <cellStyle name="40% - Accent2 2 3" xfId="1081" xr:uid="{00000000-0005-0000-0000-0000D5010000}"/>
    <cellStyle name="40% - Accent2 2 3 2" xfId="1082" xr:uid="{00000000-0005-0000-0000-0000D6010000}"/>
    <cellStyle name="40% - Accent2 2 4" xfId="1083" xr:uid="{00000000-0005-0000-0000-0000D7010000}"/>
    <cellStyle name="40% - Accent2 2 5" xfId="38392" xr:uid="{286D5F93-92B0-466C-BAA3-92EC57CA8E51}"/>
    <cellStyle name="40% - Accent2 2_10-15-10-Stmt AU - Period I - Working 1 0" xfId="1084" xr:uid="{00000000-0005-0000-0000-0000D8010000}"/>
    <cellStyle name="40% - Accent2 3" xfId="1085" xr:uid="{00000000-0005-0000-0000-0000D9010000}"/>
    <cellStyle name="40% - Accent2 3 2" xfId="1086" xr:uid="{00000000-0005-0000-0000-0000DA010000}"/>
    <cellStyle name="40% - Accent2 3 2 2" xfId="1087" xr:uid="{00000000-0005-0000-0000-0000DB010000}"/>
    <cellStyle name="40% - Accent2 3 3" xfId="1088" xr:uid="{00000000-0005-0000-0000-0000DC010000}"/>
    <cellStyle name="40% - Accent2 3 3 2" xfId="1089" xr:uid="{00000000-0005-0000-0000-0000DD010000}"/>
    <cellStyle name="40% - Accent2 3 4" xfId="1090" xr:uid="{00000000-0005-0000-0000-0000DE010000}"/>
    <cellStyle name="40% - Accent2 3_10-15-10-Stmt AU - Period I - Working 1 0" xfId="1091" xr:uid="{00000000-0005-0000-0000-0000DF010000}"/>
    <cellStyle name="40% - Accent2 4" xfId="1092" xr:uid="{00000000-0005-0000-0000-0000E0010000}"/>
    <cellStyle name="40% - Accent2 4 2" xfId="1093" xr:uid="{00000000-0005-0000-0000-0000E1010000}"/>
    <cellStyle name="40% - Accent2 4 2 2" xfId="1094" xr:uid="{00000000-0005-0000-0000-0000E2010000}"/>
    <cellStyle name="40% - Accent2 4 3" xfId="1095" xr:uid="{00000000-0005-0000-0000-0000E3010000}"/>
    <cellStyle name="40% - Accent2 4 3 2" xfId="1096" xr:uid="{00000000-0005-0000-0000-0000E4010000}"/>
    <cellStyle name="40% - Accent2 4 4" xfId="1097" xr:uid="{00000000-0005-0000-0000-0000E5010000}"/>
    <cellStyle name="40% - Accent2 4_10-15-10-Stmt AU - Period I - Working 1 0" xfId="1098" xr:uid="{00000000-0005-0000-0000-0000E6010000}"/>
    <cellStyle name="40% - Accent2 5" xfId="1099" xr:uid="{00000000-0005-0000-0000-0000E7010000}"/>
    <cellStyle name="40% - Accent2 5 2" xfId="1100" xr:uid="{00000000-0005-0000-0000-0000E8010000}"/>
    <cellStyle name="40% - Accent2 5 2 2" xfId="1101" xr:uid="{00000000-0005-0000-0000-0000E9010000}"/>
    <cellStyle name="40% - Accent2 5 3" xfId="1102" xr:uid="{00000000-0005-0000-0000-0000EA010000}"/>
    <cellStyle name="40% - Accent2 5 3 2" xfId="1103" xr:uid="{00000000-0005-0000-0000-0000EB010000}"/>
    <cellStyle name="40% - Accent2 5 4" xfId="1104" xr:uid="{00000000-0005-0000-0000-0000EC010000}"/>
    <cellStyle name="40% - Accent2 5_10-15-10-Stmt AU - Period I - Working 1 0" xfId="1105" xr:uid="{00000000-0005-0000-0000-0000ED010000}"/>
    <cellStyle name="40% - Accent2 6" xfId="1106" xr:uid="{00000000-0005-0000-0000-0000EE010000}"/>
    <cellStyle name="40% - Accent2 6 2" xfId="1107" xr:uid="{00000000-0005-0000-0000-0000EF010000}"/>
    <cellStyle name="40% - Accent2 6 2 2" xfId="1108" xr:uid="{00000000-0005-0000-0000-0000F0010000}"/>
    <cellStyle name="40% - Accent2 6 3" xfId="1109" xr:uid="{00000000-0005-0000-0000-0000F1010000}"/>
    <cellStyle name="40% - Accent2 6 3 2" xfId="1110" xr:uid="{00000000-0005-0000-0000-0000F2010000}"/>
    <cellStyle name="40% - Accent2 6 4" xfId="1111" xr:uid="{00000000-0005-0000-0000-0000F3010000}"/>
    <cellStyle name="40% - Accent2 6_10-15-10-Stmt AU - Period I - Working 1 0" xfId="1112" xr:uid="{00000000-0005-0000-0000-0000F4010000}"/>
    <cellStyle name="40% - Accent2 7" xfId="1113" xr:uid="{00000000-0005-0000-0000-0000F5010000}"/>
    <cellStyle name="40% - Accent2 7 2" xfId="1114" xr:uid="{00000000-0005-0000-0000-0000F6010000}"/>
    <cellStyle name="40% - Accent2 7 2 2" xfId="1115" xr:uid="{00000000-0005-0000-0000-0000F7010000}"/>
    <cellStyle name="40% - Accent2 7 3" xfId="1116" xr:uid="{00000000-0005-0000-0000-0000F8010000}"/>
    <cellStyle name="40% - Accent2 7 3 2" xfId="1117" xr:uid="{00000000-0005-0000-0000-0000F9010000}"/>
    <cellStyle name="40% - Accent2 7 4" xfId="1118" xr:uid="{00000000-0005-0000-0000-0000FA010000}"/>
    <cellStyle name="40% - Accent2 7_10-15-10-Stmt AU - Period I - Working 1 0" xfId="1119" xr:uid="{00000000-0005-0000-0000-0000FB010000}"/>
    <cellStyle name="40% - Accent2 8" xfId="1120" xr:uid="{00000000-0005-0000-0000-0000FC010000}"/>
    <cellStyle name="40% - Accent2 8 2" xfId="1121" xr:uid="{00000000-0005-0000-0000-0000FD010000}"/>
    <cellStyle name="40% - Accent2 9" xfId="1122" xr:uid="{00000000-0005-0000-0000-0000FE010000}"/>
    <cellStyle name="40% - Accent2 9 2" xfId="1123" xr:uid="{00000000-0005-0000-0000-0000FF010000}"/>
    <cellStyle name="40% - Accent3" xfId="38286" builtinId="39" customBuiltin="1"/>
    <cellStyle name="40% - Accent3 10" xfId="1124" xr:uid="{00000000-0005-0000-0000-000000020000}"/>
    <cellStyle name="40% - Accent3 10 2" xfId="1125" xr:uid="{00000000-0005-0000-0000-000001020000}"/>
    <cellStyle name="40% - Accent3 11" xfId="1126" xr:uid="{00000000-0005-0000-0000-000002020000}"/>
    <cellStyle name="40% - Accent3 11 2" xfId="1127" xr:uid="{00000000-0005-0000-0000-000003020000}"/>
    <cellStyle name="40% - Accent3 12" xfId="1128" xr:uid="{00000000-0005-0000-0000-000004020000}"/>
    <cellStyle name="40% - Accent3 12 2" xfId="1129" xr:uid="{00000000-0005-0000-0000-000005020000}"/>
    <cellStyle name="40% - Accent3 13" xfId="1130" xr:uid="{00000000-0005-0000-0000-000006020000}"/>
    <cellStyle name="40% - Accent3 13 2" xfId="1131" xr:uid="{00000000-0005-0000-0000-000007020000}"/>
    <cellStyle name="40% - Accent3 14" xfId="1132" xr:uid="{00000000-0005-0000-0000-000008020000}"/>
    <cellStyle name="40% - Accent3 2" xfId="1133" xr:uid="{00000000-0005-0000-0000-000009020000}"/>
    <cellStyle name="40% - Accent3 2 2" xfId="1134" xr:uid="{00000000-0005-0000-0000-00000A020000}"/>
    <cellStyle name="40% - Accent3 2 2 2" xfId="1135" xr:uid="{00000000-0005-0000-0000-00000B020000}"/>
    <cellStyle name="40% - Accent3 2 3" xfId="1136" xr:uid="{00000000-0005-0000-0000-00000C020000}"/>
    <cellStyle name="40% - Accent3 2 3 2" xfId="1137" xr:uid="{00000000-0005-0000-0000-00000D020000}"/>
    <cellStyle name="40% - Accent3 2 4" xfId="1138" xr:uid="{00000000-0005-0000-0000-00000E020000}"/>
    <cellStyle name="40% - Accent3 2 5" xfId="38394" xr:uid="{0F994730-25B5-4EF7-8403-1DEB987C1991}"/>
    <cellStyle name="40% - Accent3 2_10-15-10-Stmt AU - Period I - Working 1 0" xfId="1139" xr:uid="{00000000-0005-0000-0000-00000F020000}"/>
    <cellStyle name="40% - Accent3 3" xfId="1140" xr:uid="{00000000-0005-0000-0000-000010020000}"/>
    <cellStyle name="40% - Accent3 3 2" xfId="1141" xr:uid="{00000000-0005-0000-0000-000011020000}"/>
    <cellStyle name="40% - Accent3 3 2 2" xfId="1142" xr:uid="{00000000-0005-0000-0000-000012020000}"/>
    <cellStyle name="40% - Accent3 3 3" xfId="1143" xr:uid="{00000000-0005-0000-0000-000013020000}"/>
    <cellStyle name="40% - Accent3 3 3 2" xfId="1144" xr:uid="{00000000-0005-0000-0000-000014020000}"/>
    <cellStyle name="40% - Accent3 3 4" xfId="1145" xr:uid="{00000000-0005-0000-0000-000015020000}"/>
    <cellStyle name="40% - Accent3 3_10-15-10-Stmt AU - Period I - Working 1 0" xfId="1146" xr:uid="{00000000-0005-0000-0000-000016020000}"/>
    <cellStyle name="40% - Accent3 4" xfId="1147" xr:uid="{00000000-0005-0000-0000-000017020000}"/>
    <cellStyle name="40% - Accent3 4 2" xfId="1148" xr:uid="{00000000-0005-0000-0000-000018020000}"/>
    <cellStyle name="40% - Accent3 4 2 2" xfId="1149" xr:uid="{00000000-0005-0000-0000-000019020000}"/>
    <cellStyle name="40% - Accent3 4 3" xfId="1150" xr:uid="{00000000-0005-0000-0000-00001A020000}"/>
    <cellStyle name="40% - Accent3 4 3 2" xfId="1151" xr:uid="{00000000-0005-0000-0000-00001B020000}"/>
    <cellStyle name="40% - Accent3 4 4" xfId="1152" xr:uid="{00000000-0005-0000-0000-00001C020000}"/>
    <cellStyle name="40% - Accent3 4_10-15-10-Stmt AU - Period I - Working 1 0" xfId="1153" xr:uid="{00000000-0005-0000-0000-00001D020000}"/>
    <cellStyle name="40% - Accent3 5" xfId="1154" xr:uid="{00000000-0005-0000-0000-00001E020000}"/>
    <cellStyle name="40% - Accent3 5 2" xfId="1155" xr:uid="{00000000-0005-0000-0000-00001F020000}"/>
    <cellStyle name="40% - Accent3 5 2 2" xfId="1156" xr:uid="{00000000-0005-0000-0000-000020020000}"/>
    <cellStyle name="40% - Accent3 5 3" xfId="1157" xr:uid="{00000000-0005-0000-0000-000021020000}"/>
    <cellStyle name="40% - Accent3 5 3 2" xfId="1158" xr:uid="{00000000-0005-0000-0000-000022020000}"/>
    <cellStyle name="40% - Accent3 5 4" xfId="1159" xr:uid="{00000000-0005-0000-0000-000023020000}"/>
    <cellStyle name="40% - Accent3 5_10-15-10-Stmt AU - Period I - Working 1 0" xfId="1160" xr:uid="{00000000-0005-0000-0000-000024020000}"/>
    <cellStyle name="40% - Accent3 6" xfId="1161" xr:uid="{00000000-0005-0000-0000-000025020000}"/>
    <cellStyle name="40% - Accent3 6 2" xfId="1162" xr:uid="{00000000-0005-0000-0000-000026020000}"/>
    <cellStyle name="40% - Accent3 6 2 2" xfId="1163" xr:uid="{00000000-0005-0000-0000-000027020000}"/>
    <cellStyle name="40% - Accent3 6 3" xfId="1164" xr:uid="{00000000-0005-0000-0000-000028020000}"/>
    <cellStyle name="40% - Accent3 6 3 2" xfId="1165" xr:uid="{00000000-0005-0000-0000-000029020000}"/>
    <cellStyle name="40% - Accent3 6 4" xfId="1166" xr:uid="{00000000-0005-0000-0000-00002A020000}"/>
    <cellStyle name="40% - Accent3 6_10-15-10-Stmt AU - Period I - Working 1 0" xfId="1167" xr:uid="{00000000-0005-0000-0000-00002B020000}"/>
    <cellStyle name="40% - Accent3 7" xfId="1168" xr:uid="{00000000-0005-0000-0000-00002C020000}"/>
    <cellStyle name="40% - Accent3 7 2" xfId="1169" xr:uid="{00000000-0005-0000-0000-00002D020000}"/>
    <cellStyle name="40% - Accent3 7 2 2" xfId="1170" xr:uid="{00000000-0005-0000-0000-00002E020000}"/>
    <cellStyle name="40% - Accent3 7 3" xfId="1171" xr:uid="{00000000-0005-0000-0000-00002F020000}"/>
    <cellStyle name="40% - Accent3 7 3 2" xfId="1172" xr:uid="{00000000-0005-0000-0000-000030020000}"/>
    <cellStyle name="40% - Accent3 7 4" xfId="1173" xr:uid="{00000000-0005-0000-0000-000031020000}"/>
    <cellStyle name="40% - Accent3 7_10-15-10-Stmt AU - Period I - Working 1 0" xfId="1174" xr:uid="{00000000-0005-0000-0000-000032020000}"/>
    <cellStyle name="40% - Accent3 8" xfId="1175" xr:uid="{00000000-0005-0000-0000-000033020000}"/>
    <cellStyle name="40% - Accent3 8 2" xfId="1176" xr:uid="{00000000-0005-0000-0000-000034020000}"/>
    <cellStyle name="40% - Accent3 9" xfId="1177" xr:uid="{00000000-0005-0000-0000-000035020000}"/>
    <cellStyle name="40% - Accent3 9 2" xfId="1178" xr:uid="{00000000-0005-0000-0000-000036020000}"/>
    <cellStyle name="40% - Accent4" xfId="38289" builtinId="43" customBuiltin="1"/>
    <cellStyle name="40% - Accent4 10" xfId="1179" xr:uid="{00000000-0005-0000-0000-000037020000}"/>
    <cellStyle name="40% - Accent4 10 2" xfId="1180" xr:uid="{00000000-0005-0000-0000-000038020000}"/>
    <cellStyle name="40% - Accent4 11" xfId="1181" xr:uid="{00000000-0005-0000-0000-000039020000}"/>
    <cellStyle name="40% - Accent4 11 2" xfId="1182" xr:uid="{00000000-0005-0000-0000-00003A020000}"/>
    <cellStyle name="40% - Accent4 12" xfId="1183" xr:uid="{00000000-0005-0000-0000-00003B020000}"/>
    <cellStyle name="40% - Accent4 12 2" xfId="1184" xr:uid="{00000000-0005-0000-0000-00003C020000}"/>
    <cellStyle name="40% - Accent4 13" xfId="1185" xr:uid="{00000000-0005-0000-0000-00003D020000}"/>
    <cellStyle name="40% - Accent4 13 2" xfId="1186" xr:uid="{00000000-0005-0000-0000-00003E020000}"/>
    <cellStyle name="40% - Accent4 14" xfId="1187" xr:uid="{00000000-0005-0000-0000-00003F020000}"/>
    <cellStyle name="40% - Accent4 2" xfId="1188" xr:uid="{00000000-0005-0000-0000-000040020000}"/>
    <cellStyle name="40% - Accent4 2 2" xfId="1189" xr:uid="{00000000-0005-0000-0000-000041020000}"/>
    <cellStyle name="40% - Accent4 2 2 2" xfId="1190" xr:uid="{00000000-0005-0000-0000-000042020000}"/>
    <cellStyle name="40% - Accent4 2 3" xfId="1191" xr:uid="{00000000-0005-0000-0000-000043020000}"/>
    <cellStyle name="40% - Accent4 2 3 2" xfId="1192" xr:uid="{00000000-0005-0000-0000-000044020000}"/>
    <cellStyle name="40% - Accent4 2 4" xfId="1193" xr:uid="{00000000-0005-0000-0000-000045020000}"/>
    <cellStyle name="40% - Accent4 2 5" xfId="38396" xr:uid="{3CBDA324-8268-43CC-83EA-998831BB61CB}"/>
    <cellStyle name="40% - Accent4 2_10-15-10-Stmt AU - Period I - Working 1 0" xfId="1194" xr:uid="{00000000-0005-0000-0000-000046020000}"/>
    <cellStyle name="40% - Accent4 3" xfId="1195" xr:uid="{00000000-0005-0000-0000-000047020000}"/>
    <cellStyle name="40% - Accent4 3 2" xfId="1196" xr:uid="{00000000-0005-0000-0000-000048020000}"/>
    <cellStyle name="40% - Accent4 3 2 2" xfId="1197" xr:uid="{00000000-0005-0000-0000-000049020000}"/>
    <cellStyle name="40% - Accent4 3 3" xfId="1198" xr:uid="{00000000-0005-0000-0000-00004A020000}"/>
    <cellStyle name="40% - Accent4 3 3 2" xfId="1199" xr:uid="{00000000-0005-0000-0000-00004B020000}"/>
    <cellStyle name="40% - Accent4 3 4" xfId="1200" xr:uid="{00000000-0005-0000-0000-00004C020000}"/>
    <cellStyle name="40% - Accent4 3_10-15-10-Stmt AU - Period I - Working 1 0" xfId="1201" xr:uid="{00000000-0005-0000-0000-00004D020000}"/>
    <cellStyle name="40% - Accent4 4" xfId="1202" xr:uid="{00000000-0005-0000-0000-00004E020000}"/>
    <cellStyle name="40% - Accent4 4 2" xfId="1203" xr:uid="{00000000-0005-0000-0000-00004F020000}"/>
    <cellStyle name="40% - Accent4 4 2 2" xfId="1204" xr:uid="{00000000-0005-0000-0000-000050020000}"/>
    <cellStyle name="40% - Accent4 4 3" xfId="1205" xr:uid="{00000000-0005-0000-0000-000051020000}"/>
    <cellStyle name="40% - Accent4 4 3 2" xfId="1206" xr:uid="{00000000-0005-0000-0000-000052020000}"/>
    <cellStyle name="40% - Accent4 4 4" xfId="1207" xr:uid="{00000000-0005-0000-0000-000053020000}"/>
    <cellStyle name="40% - Accent4 4_10-15-10-Stmt AU - Period I - Working 1 0" xfId="1208" xr:uid="{00000000-0005-0000-0000-000054020000}"/>
    <cellStyle name="40% - Accent4 5" xfId="1209" xr:uid="{00000000-0005-0000-0000-000055020000}"/>
    <cellStyle name="40% - Accent4 5 2" xfId="1210" xr:uid="{00000000-0005-0000-0000-000056020000}"/>
    <cellStyle name="40% - Accent4 5 2 2" xfId="1211" xr:uid="{00000000-0005-0000-0000-000057020000}"/>
    <cellStyle name="40% - Accent4 5 3" xfId="1212" xr:uid="{00000000-0005-0000-0000-000058020000}"/>
    <cellStyle name="40% - Accent4 5 3 2" xfId="1213" xr:uid="{00000000-0005-0000-0000-000059020000}"/>
    <cellStyle name="40% - Accent4 5 4" xfId="1214" xr:uid="{00000000-0005-0000-0000-00005A020000}"/>
    <cellStyle name="40% - Accent4 5_10-15-10-Stmt AU - Period I - Working 1 0" xfId="1215" xr:uid="{00000000-0005-0000-0000-00005B020000}"/>
    <cellStyle name="40% - Accent4 6" xfId="1216" xr:uid="{00000000-0005-0000-0000-00005C020000}"/>
    <cellStyle name="40% - Accent4 6 2" xfId="1217" xr:uid="{00000000-0005-0000-0000-00005D020000}"/>
    <cellStyle name="40% - Accent4 6 2 2" xfId="1218" xr:uid="{00000000-0005-0000-0000-00005E020000}"/>
    <cellStyle name="40% - Accent4 6 3" xfId="1219" xr:uid="{00000000-0005-0000-0000-00005F020000}"/>
    <cellStyle name="40% - Accent4 6 3 2" xfId="1220" xr:uid="{00000000-0005-0000-0000-000060020000}"/>
    <cellStyle name="40% - Accent4 6 4" xfId="1221" xr:uid="{00000000-0005-0000-0000-000061020000}"/>
    <cellStyle name="40% - Accent4 6_10-15-10-Stmt AU - Period I - Working 1 0" xfId="1222" xr:uid="{00000000-0005-0000-0000-000062020000}"/>
    <cellStyle name="40% - Accent4 7" xfId="1223" xr:uid="{00000000-0005-0000-0000-000063020000}"/>
    <cellStyle name="40% - Accent4 7 2" xfId="1224" xr:uid="{00000000-0005-0000-0000-000064020000}"/>
    <cellStyle name="40% - Accent4 7 2 2" xfId="1225" xr:uid="{00000000-0005-0000-0000-000065020000}"/>
    <cellStyle name="40% - Accent4 7 3" xfId="1226" xr:uid="{00000000-0005-0000-0000-000066020000}"/>
    <cellStyle name="40% - Accent4 7 3 2" xfId="1227" xr:uid="{00000000-0005-0000-0000-000067020000}"/>
    <cellStyle name="40% - Accent4 7 4" xfId="1228" xr:uid="{00000000-0005-0000-0000-000068020000}"/>
    <cellStyle name="40% - Accent4 7_10-15-10-Stmt AU - Period I - Working 1 0" xfId="1229" xr:uid="{00000000-0005-0000-0000-000069020000}"/>
    <cellStyle name="40% - Accent4 8" xfId="1230" xr:uid="{00000000-0005-0000-0000-00006A020000}"/>
    <cellStyle name="40% - Accent4 8 2" xfId="1231" xr:uid="{00000000-0005-0000-0000-00006B020000}"/>
    <cellStyle name="40% - Accent4 9" xfId="1232" xr:uid="{00000000-0005-0000-0000-00006C020000}"/>
    <cellStyle name="40% - Accent4 9 2" xfId="1233" xr:uid="{00000000-0005-0000-0000-00006D020000}"/>
    <cellStyle name="40% - Accent5" xfId="38292" builtinId="47" customBuiltin="1"/>
    <cellStyle name="40% - Accent5 10" xfId="1234" xr:uid="{00000000-0005-0000-0000-00006E020000}"/>
    <cellStyle name="40% - Accent5 10 2" xfId="1235" xr:uid="{00000000-0005-0000-0000-00006F020000}"/>
    <cellStyle name="40% - Accent5 11" xfId="1236" xr:uid="{00000000-0005-0000-0000-000070020000}"/>
    <cellStyle name="40% - Accent5 11 2" xfId="1237" xr:uid="{00000000-0005-0000-0000-000071020000}"/>
    <cellStyle name="40% - Accent5 12" xfId="1238" xr:uid="{00000000-0005-0000-0000-000072020000}"/>
    <cellStyle name="40% - Accent5 12 2" xfId="1239" xr:uid="{00000000-0005-0000-0000-000073020000}"/>
    <cellStyle name="40% - Accent5 13" xfId="1240" xr:uid="{00000000-0005-0000-0000-000074020000}"/>
    <cellStyle name="40% - Accent5 13 2" xfId="1241" xr:uid="{00000000-0005-0000-0000-000075020000}"/>
    <cellStyle name="40% - Accent5 14" xfId="1242" xr:uid="{00000000-0005-0000-0000-000076020000}"/>
    <cellStyle name="40% - Accent5 2" xfId="1243" xr:uid="{00000000-0005-0000-0000-000077020000}"/>
    <cellStyle name="40% - Accent5 2 2" xfId="1244" xr:uid="{00000000-0005-0000-0000-000078020000}"/>
    <cellStyle name="40% - Accent5 2 2 2" xfId="1245" xr:uid="{00000000-0005-0000-0000-000079020000}"/>
    <cellStyle name="40% - Accent5 2 3" xfId="1246" xr:uid="{00000000-0005-0000-0000-00007A020000}"/>
    <cellStyle name="40% - Accent5 2 3 2" xfId="1247" xr:uid="{00000000-0005-0000-0000-00007B020000}"/>
    <cellStyle name="40% - Accent5 2 4" xfId="1248" xr:uid="{00000000-0005-0000-0000-00007C020000}"/>
    <cellStyle name="40% - Accent5 2 5" xfId="38398" xr:uid="{F17E4954-4D88-4AF1-B8AB-C6D197CEFE4D}"/>
    <cellStyle name="40% - Accent5 2_10-15-10-Stmt AU - Period I - Working 1 0" xfId="1249" xr:uid="{00000000-0005-0000-0000-00007D020000}"/>
    <cellStyle name="40% - Accent5 3" xfId="1250" xr:uid="{00000000-0005-0000-0000-00007E020000}"/>
    <cellStyle name="40% - Accent5 3 2" xfId="1251" xr:uid="{00000000-0005-0000-0000-00007F020000}"/>
    <cellStyle name="40% - Accent5 3 2 2" xfId="1252" xr:uid="{00000000-0005-0000-0000-000080020000}"/>
    <cellStyle name="40% - Accent5 3 3" xfId="1253" xr:uid="{00000000-0005-0000-0000-000081020000}"/>
    <cellStyle name="40% - Accent5 3 3 2" xfId="1254" xr:uid="{00000000-0005-0000-0000-000082020000}"/>
    <cellStyle name="40% - Accent5 3 4" xfId="1255" xr:uid="{00000000-0005-0000-0000-000083020000}"/>
    <cellStyle name="40% - Accent5 3_10-15-10-Stmt AU - Period I - Working 1 0" xfId="1256" xr:uid="{00000000-0005-0000-0000-000084020000}"/>
    <cellStyle name="40% - Accent5 4" xfId="1257" xr:uid="{00000000-0005-0000-0000-000085020000}"/>
    <cellStyle name="40% - Accent5 4 2" xfId="1258" xr:uid="{00000000-0005-0000-0000-000086020000}"/>
    <cellStyle name="40% - Accent5 4 2 2" xfId="1259" xr:uid="{00000000-0005-0000-0000-000087020000}"/>
    <cellStyle name="40% - Accent5 4 3" xfId="1260" xr:uid="{00000000-0005-0000-0000-000088020000}"/>
    <cellStyle name="40% - Accent5 4 3 2" xfId="1261" xr:uid="{00000000-0005-0000-0000-000089020000}"/>
    <cellStyle name="40% - Accent5 4 4" xfId="1262" xr:uid="{00000000-0005-0000-0000-00008A020000}"/>
    <cellStyle name="40% - Accent5 4_10-15-10-Stmt AU - Period I - Working 1 0" xfId="1263" xr:uid="{00000000-0005-0000-0000-00008B020000}"/>
    <cellStyle name="40% - Accent5 5" xfId="1264" xr:uid="{00000000-0005-0000-0000-00008C020000}"/>
    <cellStyle name="40% - Accent5 5 2" xfId="1265" xr:uid="{00000000-0005-0000-0000-00008D020000}"/>
    <cellStyle name="40% - Accent5 5 2 2" xfId="1266" xr:uid="{00000000-0005-0000-0000-00008E020000}"/>
    <cellStyle name="40% - Accent5 5 3" xfId="1267" xr:uid="{00000000-0005-0000-0000-00008F020000}"/>
    <cellStyle name="40% - Accent5 5 3 2" xfId="1268" xr:uid="{00000000-0005-0000-0000-000090020000}"/>
    <cellStyle name="40% - Accent5 5 4" xfId="1269" xr:uid="{00000000-0005-0000-0000-000091020000}"/>
    <cellStyle name="40% - Accent5 5_10-15-10-Stmt AU - Period I - Working 1 0" xfId="1270" xr:uid="{00000000-0005-0000-0000-000092020000}"/>
    <cellStyle name="40% - Accent5 6" xfId="1271" xr:uid="{00000000-0005-0000-0000-000093020000}"/>
    <cellStyle name="40% - Accent5 6 2" xfId="1272" xr:uid="{00000000-0005-0000-0000-000094020000}"/>
    <cellStyle name="40% - Accent5 6 2 2" xfId="1273" xr:uid="{00000000-0005-0000-0000-000095020000}"/>
    <cellStyle name="40% - Accent5 6 3" xfId="1274" xr:uid="{00000000-0005-0000-0000-000096020000}"/>
    <cellStyle name="40% - Accent5 6 3 2" xfId="1275" xr:uid="{00000000-0005-0000-0000-000097020000}"/>
    <cellStyle name="40% - Accent5 6 4" xfId="1276" xr:uid="{00000000-0005-0000-0000-000098020000}"/>
    <cellStyle name="40% - Accent5 6_10-15-10-Stmt AU - Period I - Working 1 0" xfId="1277" xr:uid="{00000000-0005-0000-0000-000099020000}"/>
    <cellStyle name="40% - Accent5 7" xfId="1278" xr:uid="{00000000-0005-0000-0000-00009A020000}"/>
    <cellStyle name="40% - Accent5 7 2" xfId="1279" xr:uid="{00000000-0005-0000-0000-00009B020000}"/>
    <cellStyle name="40% - Accent5 7 2 2" xfId="1280" xr:uid="{00000000-0005-0000-0000-00009C020000}"/>
    <cellStyle name="40% - Accent5 7 3" xfId="1281" xr:uid="{00000000-0005-0000-0000-00009D020000}"/>
    <cellStyle name="40% - Accent5 7 3 2" xfId="1282" xr:uid="{00000000-0005-0000-0000-00009E020000}"/>
    <cellStyle name="40% - Accent5 7 4" xfId="1283" xr:uid="{00000000-0005-0000-0000-00009F020000}"/>
    <cellStyle name="40% - Accent5 7_10-15-10-Stmt AU - Period I - Working 1 0" xfId="1284" xr:uid="{00000000-0005-0000-0000-0000A0020000}"/>
    <cellStyle name="40% - Accent5 8" xfId="1285" xr:uid="{00000000-0005-0000-0000-0000A1020000}"/>
    <cellStyle name="40% - Accent5 8 2" xfId="1286" xr:uid="{00000000-0005-0000-0000-0000A2020000}"/>
    <cellStyle name="40% - Accent5 9" xfId="1287" xr:uid="{00000000-0005-0000-0000-0000A3020000}"/>
    <cellStyle name="40% - Accent5 9 2" xfId="1288" xr:uid="{00000000-0005-0000-0000-0000A4020000}"/>
    <cellStyle name="40% - Accent6" xfId="38295" builtinId="51" customBuiltin="1"/>
    <cellStyle name="40% - Accent6 10" xfId="1289" xr:uid="{00000000-0005-0000-0000-0000A5020000}"/>
    <cellStyle name="40% - Accent6 10 2" xfId="1290" xr:uid="{00000000-0005-0000-0000-0000A6020000}"/>
    <cellStyle name="40% - Accent6 11" xfId="1291" xr:uid="{00000000-0005-0000-0000-0000A7020000}"/>
    <cellStyle name="40% - Accent6 11 2" xfId="1292" xr:uid="{00000000-0005-0000-0000-0000A8020000}"/>
    <cellStyle name="40% - Accent6 12" xfId="1293" xr:uid="{00000000-0005-0000-0000-0000A9020000}"/>
    <cellStyle name="40% - Accent6 12 2" xfId="1294" xr:uid="{00000000-0005-0000-0000-0000AA020000}"/>
    <cellStyle name="40% - Accent6 13" xfId="1295" xr:uid="{00000000-0005-0000-0000-0000AB020000}"/>
    <cellStyle name="40% - Accent6 13 2" xfId="1296" xr:uid="{00000000-0005-0000-0000-0000AC020000}"/>
    <cellStyle name="40% - Accent6 14" xfId="1297" xr:uid="{00000000-0005-0000-0000-0000AD020000}"/>
    <cellStyle name="40% - Accent6 2" xfId="1298" xr:uid="{00000000-0005-0000-0000-0000AE020000}"/>
    <cellStyle name="40% - Accent6 2 2" xfId="1299" xr:uid="{00000000-0005-0000-0000-0000AF020000}"/>
    <cellStyle name="40% - Accent6 2 2 2" xfId="1300" xr:uid="{00000000-0005-0000-0000-0000B0020000}"/>
    <cellStyle name="40% - Accent6 2 3" xfId="1301" xr:uid="{00000000-0005-0000-0000-0000B1020000}"/>
    <cellStyle name="40% - Accent6 2 3 2" xfId="1302" xr:uid="{00000000-0005-0000-0000-0000B2020000}"/>
    <cellStyle name="40% - Accent6 2 4" xfId="1303" xr:uid="{00000000-0005-0000-0000-0000B3020000}"/>
    <cellStyle name="40% - Accent6 2 5" xfId="38400" xr:uid="{5DEE925B-9B58-4442-B7A0-3744C38A1D6F}"/>
    <cellStyle name="40% - Accent6 2_10-15-10-Stmt AU - Period I - Working 1 0" xfId="1304" xr:uid="{00000000-0005-0000-0000-0000B4020000}"/>
    <cellStyle name="40% - Accent6 3" xfId="1305" xr:uid="{00000000-0005-0000-0000-0000B5020000}"/>
    <cellStyle name="40% - Accent6 3 2" xfId="1306" xr:uid="{00000000-0005-0000-0000-0000B6020000}"/>
    <cellStyle name="40% - Accent6 3 2 2" xfId="1307" xr:uid="{00000000-0005-0000-0000-0000B7020000}"/>
    <cellStyle name="40% - Accent6 3 3" xfId="1308" xr:uid="{00000000-0005-0000-0000-0000B8020000}"/>
    <cellStyle name="40% - Accent6 3 3 2" xfId="1309" xr:uid="{00000000-0005-0000-0000-0000B9020000}"/>
    <cellStyle name="40% - Accent6 3 4" xfId="1310" xr:uid="{00000000-0005-0000-0000-0000BA020000}"/>
    <cellStyle name="40% - Accent6 3_10-15-10-Stmt AU - Period I - Working 1 0" xfId="1311" xr:uid="{00000000-0005-0000-0000-0000BB020000}"/>
    <cellStyle name="40% - Accent6 4" xfId="1312" xr:uid="{00000000-0005-0000-0000-0000BC020000}"/>
    <cellStyle name="40% - Accent6 4 2" xfId="1313" xr:uid="{00000000-0005-0000-0000-0000BD020000}"/>
    <cellStyle name="40% - Accent6 4 2 2" xfId="1314" xr:uid="{00000000-0005-0000-0000-0000BE020000}"/>
    <cellStyle name="40% - Accent6 4 3" xfId="1315" xr:uid="{00000000-0005-0000-0000-0000BF020000}"/>
    <cellStyle name="40% - Accent6 4 3 2" xfId="1316" xr:uid="{00000000-0005-0000-0000-0000C0020000}"/>
    <cellStyle name="40% - Accent6 4 4" xfId="1317" xr:uid="{00000000-0005-0000-0000-0000C1020000}"/>
    <cellStyle name="40% - Accent6 4_10-15-10-Stmt AU - Period I - Working 1 0" xfId="1318" xr:uid="{00000000-0005-0000-0000-0000C2020000}"/>
    <cellStyle name="40% - Accent6 5" xfId="1319" xr:uid="{00000000-0005-0000-0000-0000C3020000}"/>
    <cellStyle name="40% - Accent6 5 2" xfId="1320" xr:uid="{00000000-0005-0000-0000-0000C4020000}"/>
    <cellStyle name="40% - Accent6 5 2 2" xfId="1321" xr:uid="{00000000-0005-0000-0000-0000C5020000}"/>
    <cellStyle name="40% - Accent6 5 3" xfId="1322" xr:uid="{00000000-0005-0000-0000-0000C6020000}"/>
    <cellStyle name="40% - Accent6 5 3 2" xfId="1323" xr:uid="{00000000-0005-0000-0000-0000C7020000}"/>
    <cellStyle name="40% - Accent6 5 4" xfId="1324" xr:uid="{00000000-0005-0000-0000-0000C8020000}"/>
    <cellStyle name="40% - Accent6 5_10-15-10-Stmt AU - Period I - Working 1 0" xfId="1325" xr:uid="{00000000-0005-0000-0000-0000C9020000}"/>
    <cellStyle name="40% - Accent6 6" xfId="1326" xr:uid="{00000000-0005-0000-0000-0000CA020000}"/>
    <cellStyle name="40% - Accent6 6 2" xfId="1327" xr:uid="{00000000-0005-0000-0000-0000CB020000}"/>
    <cellStyle name="40% - Accent6 6 2 2" xfId="1328" xr:uid="{00000000-0005-0000-0000-0000CC020000}"/>
    <cellStyle name="40% - Accent6 6 3" xfId="1329" xr:uid="{00000000-0005-0000-0000-0000CD020000}"/>
    <cellStyle name="40% - Accent6 6 3 2" xfId="1330" xr:uid="{00000000-0005-0000-0000-0000CE020000}"/>
    <cellStyle name="40% - Accent6 6 4" xfId="1331" xr:uid="{00000000-0005-0000-0000-0000CF020000}"/>
    <cellStyle name="40% - Accent6 6_10-15-10-Stmt AU - Period I - Working 1 0" xfId="1332" xr:uid="{00000000-0005-0000-0000-0000D0020000}"/>
    <cellStyle name="40% - Accent6 7" xfId="1333" xr:uid="{00000000-0005-0000-0000-0000D1020000}"/>
    <cellStyle name="40% - Accent6 7 2" xfId="1334" xr:uid="{00000000-0005-0000-0000-0000D2020000}"/>
    <cellStyle name="40% - Accent6 7 2 2" xfId="1335" xr:uid="{00000000-0005-0000-0000-0000D3020000}"/>
    <cellStyle name="40% - Accent6 7 3" xfId="1336" xr:uid="{00000000-0005-0000-0000-0000D4020000}"/>
    <cellStyle name="40% - Accent6 7 3 2" xfId="1337" xr:uid="{00000000-0005-0000-0000-0000D5020000}"/>
    <cellStyle name="40% - Accent6 7 4" xfId="1338" xr:uid="{00000000-0005-0000-0000-0000D6020000}"/>
    <cellStyle name="40% - Accent6 7_10-15-10-Stmt AU - Period I - Working 1 0" xfId="1339" xr:uid="{00000000-0005-0000-0000-0000D7020000}"/>
    <cellStyle name="40% - Accent6 8" xfId="1340" xr:uid="{00000000-0005-0000-0000-0000D8020000}"/>
    <cellStyle name="40% - Accent6 8 2" xfId="1341" xr:uid="{00000000-0005-0000-0000-0000D9020000}"/>
    <cellStyle name="40% - Accent6 9" xfId="1342" xr:uid="{00000000-0005-0000-0000-0000DA020000}"/>
    <cellStyle name="40% - Accent6 9 2" xfId="1343" xr:uid="{00000000-0005-0000-0000-0000DB020000}"/>
    <cellStyle name="60% - Accent1 2" xfId="1344" xr:uid="{00000000-0005-0000-0000-0000DC020000}"/>
    <cellStyle name="60% - Accent1 3" xfId="38350" xr:uid="{9BCE86FA-66E4-4670-9BA8-47B3FBABFE3B}"/>
    <cellStyle name="60% - Accent2 2" xfId="1345" xr:uid="{00000000-0005-0000-0000-0000DD020000}"/>
    <cellStyle name="60% - Accent2 3" xfId="38351" xr:uid="{F79BA9E7-4F9C-4C0C-B437-9E20F9AE034D}"/>
    <cellStyle name="60% - Accent3 2" xfId="1346" xr:uid="{00000000-0005-0000-0000-0000DE020000}"/>
    <cellStyle name="60% - Accent3 3" xfId="38352" xr:uid="{D157EB55-9867-42A2-94FB-6098568B3DBA}"/>
    <cellStyle name="60% - Accent4 2" xfId="1347" xr:uid="{00000000-0005-0000-0000-0000DF020000}"/>
    <cellStyle name="60% - Accent4 3" xfId="38353" xr:uid="{F7E57B83-3403-474F-94CD-94A5CA39E66B}"/>
    <cellStyle name="60% - Accent5 2" xfId="1348" xr:uid="{00000000-0005-0000-0000-0000E0020000}"/>
    <cellStyle name="60% - Accent5 3" xfId="38354" xr:uid="{6DDB6A32-06E5-409A-B666-55DA365E6F69}"/>
    <cellStyle name="60% - Accent6 2" xfId="1349" xr:uid="{00000000-0005-0000-0000-0000E1020000}"/>
    <cellStyle name="60% - Accent6 3" xfId="38355" xr:uid="{7E7379FF-25DC-4F4F-9ADB-715D5A56ED06}"/>
    <cellStyle name="Accent1" xfId="38278" builtinId="29" customBuiltin="1"/>
    <cellStyle name="Accent1 - 20%" xfId="182" xr:uid="{00000000-0005-0000-0000-0000E2020000}"/>
    <cellStyle name="Accent1 - 40%" xfId="183" xr:uid="{00000000-0005-0000-0000-0000E3020000}"/>
    <cellStyle name="Accent1 - 60%" xfId="184" xr:uid="{00000000-0005-0000-0000-0000E4020000}"/>
    <cellStyle name="Accent1 2" xfId="1350" xr:uid="{00000000-0005-0000-0000-0000E5020000}"/>
    <cellStyle name="Accent2" xfId="38281" builtinId="33" customBuiltin="1"/>
    <cellStyle name="Accent2 - 20%" xfId="185" xr:uid="{00000000-0005-0000-0000-0000E6020000}"/>
    <cellStyle name="Accent2 - 40%" xfId="186" xr:uid="{00000000-0005-0000-0000-0000E7020000}"/>
    <cellStyle name="Accent2 - 60%" xfId="187" xr:uid="{00000000-0005-0000-0000-0000E8020000}"/>
    <cellStyle name="Accent2 2" xfId="1351" xr:uid="{00000000-0005-0000-0000-0000E9020000}"/>
    <cellStyle name="Accent3" xfId="38284" builtinId="37" customBuiltin="1"/>
    <cellStyle name="Accent3 - 20%" xfId="188" xr:uid="{00000000-0005-0000-0000-0000EA020000}"/>
    <cellStyle name="Accent3 - 40%" xfId="189" xr:uid="{00000000-0005-0000-0000-0000EB020000}"/>
    <cellStyle name="Accent3 - 60%" xfId="190" xr:uid="{00000000-0005-0000-0000-0000EC020000}"/>
    <cellStyle name="Accent3 2" xfId="1352" xr:uid="{00000000-0005-0000-0000-0000ED020000}"/>
    <cellStyle name="Accent4" xfId="38287" builtinId="41" customBuiltin="1"/>
    <cellStyle name="Accent4 - 20%" xfId="191" xr:uid="{00000000-0005-0000-0000-0000EE020000}"/>
    <cellStyle name="Accent4 - 40%" xfId="192" xr:uid="{00000000-0005-0000-0000-0000EF020000}"/>
    <cellStyle name="Accent4 - 60%" xfId="193" xr:uid="{00000000-0005-0000-0000-0000F0020000}"/>
    <cellStyle name="Accent4 2" xfId="656" xr:uid="{00000000-0005-0000-0000-0000F1020000}"/>
    <cellStyle name="Accent5" xfId="38290" builtinId="45" customBuiltin="1"/>
    <cellStyle name="Accent5 - 20%" xfId="194" xr:uid="{00000000-0005-0000-0000-0000F2020000}"/>
    <cellStyle name="Accent5 - 40%" xfId="195" xr:uid="{00000000-0005-0000-0000-0000F3020000}"/>
    <cellStyle name="Accent5 - 60%" xfId="196" xr:uid="{00000000-0005-0000-0000-0000F4020000}"/>
    <cellStyle name="Accent5 2" xfId="1353" xr:uid="{00000000-0005-0000-0000-0000F5020000}"/>
    <cellStyle name="Accent6" xfId="38293" builtinId="49" customBuiltin="1"/>
    <cellStyle name="Accent6 - 20%" xfId="197" xr:uid="{00000000-0005-0000-0000-0000F6020000}"/>
    <cellStyle name="Accent6 - 40%" xfId="198" xr:uid="{00000000-0005-0000-0000-0000F7020000}"/>
    <cellStyle name="Accent6 - 60%" xfId="199" xr:uid="{00000000-0005-0000-0000-0000F8020000}"/>
    <cellStyle name="Accent6 2" xfId="1354" xr:uid="{00000000-0005-0000-0000-0000F9020000}"/>
    <cellStyle name="Actual Date" xfId="200" xr:uid="{00000000-0005-0000-0000-0000FA020000}"/>
    <cellStyle name="ÅëÈ­ [0]_±âÅ¸" xfId="201" xr:uid="{00000000-0005-0000-0000-0000FB020000}"/>
    <cellStyle name="ÅëÈ­_±âÅ¸" xfId="202" xr:uid="{00000000-0005-0000-0000-0000FC020000}"/>
    <cellStyle name="AFE" xfId="203" xr:uid="{00000000-0005-0000-0000-0000FD020000}"/>
    <cellStyle name="ÄÞ¸¶ [0]_±âÅ¸" xfId="204" xr:uid="{00000000-0005-0000-0000-0000FE020000}"/>
    <cellStyle name="ÄÞ¸¶_±âÅ¸" xfId="205" xr:uid="{00000000-0005-0000-0000-0000FF020000}"/>
    <cellStyle name="Bad" xfId="38270" builtinId="27" customBuiltin="1"/>
    <cellStyle name="Bad 2" xfId="1355" xr:uid="{00000000-0005-0000-0000-000000030000}"/>
    <cellStyle name="BMDate" xfId="206" xr:uid="{00000000-0005-0000-0000-000001030000}"/>
    <cellStyle name="BMHeading" xfId="207" xr:uid="{00000000-0005-0000-0000-000002030000}"/>
    <cellStyle name="BMInputNormal" xfId="208" xr:uid="{00000000-0005-0000-0000-000003030000}"/>
    <cellStyle name="BMMultiple" xfId="209" xr:uid="{00000000-0005-0000-0000-000004030000}"/>
    <cellStyle name="BMPercent" xfId="210" xr:uid="{00000000-0005-0000-0000-000005030000}"/>
    <cellStyle name="Body" xfId="211" xr:uid="{00000000-0005-0000-0000-000006030000}"/>
    <cellStyle name="Bold/Border" xfId="212" xr:uid="{00000000-0005-0000-0000-000007030000}"/>
    <cellStyle name="BooleanYorN" xfId="213" xr:uid="{00000000-0005-0000-0000-000008030000}"/>
    <cellStyle name="Bullet" xfId="214" xr:uid="{00000000-0005-0000-0000-000009030000}"/>
    <cellStyle name="c" xfId="215" xr:uid="{00000000-0005-0000-0000-00000A030000}"/>
    <cellStyle name="c_Bal Sheets" xfId="216" xr:uid="{00000000-0005-0000-0000-00000B030000}"/>
    <cellStyle name="c_Credit (2)" xfId="217" xr:uid="{00000000-0005-0000-0000-00000C030000}"/>
    <cellStyle name="c_Earnings" xfId="218" xr:uid="{00000000-0005-0000-0000-00000D030000}"/>
    <cellStyle name="c_Earnings (2)" xfId="219" xr:uid="{00000000-0005-0000-0000-00000E030000}"/>
    <cellStyle name="c_finsumm" xfId="220" xr:uid="{00000000-0005-0000-0000-00000F030000}"/>
    <cellStyle name="c_GoroWipTax-to2050_fromCo_Oct21_99" xfId="221" xr:uid="{00000000-0005-0000-0000-000010030000}"/>
    <cellStyle name="c_HardInc " xfId="222" xr:uid="{00000000-0005-0000-0000-000011030000}"/>
    <cellStyle name="c_Hist Inputs (2)" xfId="223" xr:uid="{00000000-0005-0000-0000-000012030000}"/>
    <cellStyle name="c_IEL_finsumm" xfId="224" xr:uid="{00000000-0005-0000-0000-000013030000}"/>
    <cellStyle name="c_IEL_finsumm1" xfId="225" xr:uid="{00000000-0005-0000-0000-000014030000}"/>
    <cellStyle name="c_LBO Summary" xfId="226" xr:uid="{00000000-0005-0000-0000-000015030000}"/>
    <cellStyle name="c_Schedules" xfId="227" xr:uid="{00000000-0005-0000-0000-000016030000}"/>
    <cellStyle name="c_Trans Assump (2)" xfId="228" xr:uid="{00000000-0005-0000-0000-000017030000}"/>
    <cellStyle name="c_Unit Price Sen. (2)" xfId="229" xr:uid="{00000000-0005-0000-0000-000018030000}"/>
    <cellStyle name="Ç¥ÁØ_¿ù°£¿ä¾àº¸°í" xfId="230" xr:uid="{00000000-0005-0000-0000-000019030000}"/>
    <cellStyle name="C00A" xfId="1" xr:uid="{00000000-0005-0000-0000-00001A030000}"/>
    <cellStyle name="C00B" xfId="2" xr:uid="{00000000-0005-0000-0000-00001B030000}"/>
    <cellStyle name="C00L" xfId="3" xr:uid="{00000000-0005-0000-0000-00001C030000}"/>
    <cellStyle name="C01A" xfId="4" xr:uid="{00000000-0005-0000-0000-00001D030000}"/>
    <cellStyle name="C01B" xfId="5" xr:uid="{00000000-0005-0000-0000-00001E030000}"/>
    <cellStyle name="C01H" xfId="6" xr:uid="{00000000-0005-0000-0000-00001F030000}"/>
    <cellStyle name="C01L" xfId="7" xr:uid="{00000000-0005-0000-0000-000020030000}"/>
    <cellStyle name="C02A" xfId="8" xr:uid="{00000000-0005-0000-0000-000021030000}"/>
    <cellStyle name="C02A 2" xfId="529" xr:uid="{00000000-0005-0000-0000-000022030000}"/>
    <cellStyle name="C02B" xfId="9" xr:uid="{00000000-0005-0000-0000-000023030000}"/>
    <cellStyle name="C02H" xfId="10" xr:uid="{00000000-0005-0000-0000-000024030000}"/>
    <cellStyle name="C02L" xfId="11" xr:uid="{00000000-0005-0000-0000-000025030000}"/>
    <cellStyle name="C03A" xfId="12" xr:uid="{00000000-0005-0000-0000-000026030000}"/>
    <cellStyle name="C03B" xfId="13" xr:uid="{00000000-0005-0000-0000-000027030000}"/>
    <cellStyle name="C03H" xfId="14" xr:uid="{00000000-0005-0000-0000-000028030000}"/>
    <cellStyle name="C03L" xfId="15" xr:uid="{00000000-0005-0000-0000-000029030000}"/>
    <cellStyle name="C04A" xfId="16" xr:uid="{00000000-0005-0000-0000-00002A030000}"/>
    <cellStyle name="C04B" xfId="17" xr:uid="{00000000-0005-0000-0000-00002B030000}"/>
    <cellStyle name="C04H" xfId="18" xr:uid="{00000000-0005-0000-0000-00002C030000}"/>
    <cellStyle name="C04L" xfId="19" xr:uid="{00000000-0005-0000-0000-00002D030000}"/>
    <cellStyle name="C05A" xfId="20" xr:uid="{00000000-0005-0000-0000-00002E030000}"/>
    <cellStyle name="C05B" xfId="21" xr:uid="{00000000-0005-0000-0000-00002F030000}"/>
    <cellStyle name="C05H" xfId="22" xr:uid="{00000000-0005-0000-0000-000030030000}"/>
    <cellStyle name="C05L" xfId="23" xr:uid="{00000000-0005-0000-0000-000031030000}"/>
    <cellStyle name="C05L 2" xfId="644" xr:uid="{00000000-0005-0000-0000-000032030000}"/>
    <cellStyle name="C05L 3" xfId="530" xr:uid="{00000000-0005-0000-0000-000033030000}"/>
    <cellStyle name="C06A" xfId="24" xr:uid="{00000000-0005-0000-0000-000034030000}"/>
    <cellStyle name="C06B" xfId="25" xr:uid="{00000000-0005-0000-0000-000035030000}"/>
    <cellStyle name="C06H" xfId="26" xr:uid="{00000000-0005-0000-0000-000036030000}"/>
    <cellStyle name="C06L" xfId="27" xr:uid="{00000000-0005-0000-0000-000037030000}"/>
    <cellStyle name="C07A" xfId="28" xr:uid="{00000000-0005-0000-0000-000038030000}"/>
    <cellStyle name="C07B" xfId="29" xr:uid="{00000000-0005-0000-0000-000039030000}"/>
    <cellStyle name="C07H" xfId="30" xr:uid="{00000000-0005-0000-0000-00003A030000}"/>
    <cellStyle name="C07L" xfId="31" xr:uid="{00000000-0005-0000-0000-00003B030000}"/>
    <cellStyle name="Calc Currency (0)" xfId="231" xr:uid="{00000000-0005-0000-0000-00003C030000}"/>
    <cellStyle name="CalcInput" xfId="232" xr:uid="{00000000-0005-0000-0000-00003D030000}"/>
    <cellStyle name="Calcs" xfId="233" xr:uid="{00000000-0005-0000-0000-00003E030000}"/>
    <cellStyle name="Calculation" xfId="38273" builtinId="22" customBuiltin="1"/>
    <cellStyle name="Calculation 2" xfId="1356" xr:uid="{00000000-0005-0000-0000-00003F030000}"/>
    <cellStyle name="Calculation 2 10" xfId="1357" xr:uid="{00000000-0005-0000-0000-000040030000}"/>
    <cellStyle name="Calculation 2 10 2" xfId="1358" xr:uid="{00000000-0005-0000-0000-000041030000}"/>
    <cellStyle name="Calculation 2 11" xfId="1359" xr:uid="{00000000-0005-0000-0000-000042030000}"/>
    <cellStyle name="Calculation 2 11 2" xfId="1360" xr:uid="{00000000-0005-0000-0000-000043030000}"/>
    <cellStyle name="Calculation 2 12" xfId="1361" xr:uid="{00000000-0005-0000-0000-000044030000}"/>
    <cellStyle name="Calculation 2 12 2" xfId="1362" xr:uid="{00000000-0005-0000-0000-000045030000}"/>
    <cellStyle name="Calculation 2 13" xfId="1363" xr:uid="{00000000-0005-0000-0000-000046030000}"/>
    <cellStyle name="Calculation 2 13 2" xfId="1364" xr:uid="{00000000-0005-0000-0000-000047030000}"/>
    <cellStyle name="Calculation 2 14" xfId="1365" xr:uid="{00000000-0005-0000-0000-000048030000}"/>
    <cellStyle name="Calculation 2 14 2" xfId="1366" xr:uid="{00000000-0005-0000-0000-000049030000}"/>
    <cellStyle name="Calculation 2 15" xfId="1367" xr:uid="{00000000-0005-0000-0000-00004A030000}"/>
    <cellStyle name="Calculation 2 15 2" xfId="1368" xr:uid="{00000000-0005-0000-0000-00004B030000}"/>
    <cellStyle name="Calculation 2 16" xfId="1369" xr:uid="{00000000-0005-0000-0000-00004C030000}"/>
    <cellStyle name="Calculation 2 2" xfId="1370" xr:uid="{00000000-0005-0000-0000-00004D030000}"/>
    <cellStyle name="Calculation 2 2 10" xfId="1371" xr:uid="{00000000-0005-0000-0000-00004E030000}"/>
    <cellStyle name="Calculation 2 2 10 2" xfId="1372" xr:uid="{00000000-0005-0000-0000-00004F030000}"/>
    <cellStyle name="Calculation 2 2 11" xfId="1373" xr:uid="{00000000-0005-0000-0000-000050030000}"/>
    <cellStyle name="Calculation 2 2 2" xfId="1374" xr:uid="{00000000-0005-0000-0000-000051030000}"/>
    <cellStyle name="Calculation 2 2 2 2" xfId="1375" xr:uid="{00000000-0005-0000-0000-000052030000}"/>
    <cellStyle name="Calculation 2 2 2 2 2" xfId="1376" xr:uid="{00000000-0005-0000-0000-000053030000}"/>
    <cellStyle name="Calculation 2 2 2 3" xfId="1377" xr:uid="{00000000-0005-0000-0000-000054030000}"/>
    <cellStyle name="Calculation 2 2 3" xfId="1378" xr:uid="{00000000-0005-0000-0000-000055030000}"/>
    <cellStyle name="Calculation 2 2 3 2" xfId="1379" xr:uid="{00000000-0005-0000-0000-000056030000}"/>
    <cellStyle name="Calculation 2 2 4" xfId="1380" xr:uid="{00000000-0005-0000-0000-000057030000}"/>
    <cellStyle name="Calculation 2 2 4 2" xfId="1381" xr:uid="{00000000-0005-0000-0000-000058030000}"/>
    <cellStyle name="Calculation 2 2 5" xfId="1382" xr:uid="{00000000-0005-0000-0000-000059030000}"/>
    <cellStyle name="Calculation 2 2 5 2" xfId="1383" xr:uid="{00000000-0005-0000-0000-00005A030000}"/>
    <cellStyle name="Calculation 2 2 6" xfId="1384" xr:uid="{00000000-0005-0000-0000-00005B030000}"/>
    <cellStyle name="Calculation 2 2 6 2" xfId="1385" xr:uid="{00000000-0005-0000-0000-00005C030000}"/>
    <cellStyle name="Calculation 2 2 7" xfId="1386" xr:uid="{00000000-0005-0000-0000-00005D030000}"/>
    <cellStyle name="Calculation 2 2 7 2" xfId="1387" xr:uid="{00000000-0005-0000-0000-00005E030000}"/>
    <cellStyle name="Calculation 2 2 8" xfId="1388" xr:uid="{00000000-0005-0000-0000-00005F030000}"/>
    <cellStyle name="Calculation 2 2 8 2" xfId="1389" xr:uid="{00000000-0005-0000-0000-000060030000}"/>
    <cellStyle name="Calculation 2 2 9" xfId="1390" xr:uid="{00000000-0005-0000-0000-000061030000}"/>
    <cellStyle name="Calculation 2 2 9 2" xfId="1391" xr:uid="{00000000-0005-0000-0000-000062030000}"/>
    <cellStyle name="Calculation 2 3" xfId="1392" xr:uid="{00000000-0005-0000-0000-000063030000}"/>
    <cellStyle name="Calculation 2 3 10" xfId="1393" xr:uid="{00000000-0005-0000-0000-000064030000}"/>
    <cellStyle name="Calculation 2 3 10 2" xfId="1394" xr:uid="{00000000-0005-0000-0000-000065030000}"/>
    <cellStyle name="Calculation 2 3 11" xfId="1395" xr:uid="{00000000-0005-0000-0000-000066030000}"/>
    <cellStyle name="Calculation 2 3 2" xfId="1396" xr:uid="{00000000-0005-0000-0000-000067030000}"/>
    <cellStyle name="Calculation 2 3 2 2" xfId="1397" xr:uid="{00000000-0005-0000-0000-000068030000}"/>
    <cellStyle name="Calculation 2 3 2 2 2" xfId="1398" xr:uid="{00000000-0005-0000-0000-000069030000}"/>
    <cellStyle name="Calculation 2 3 2 3" xfId="1399" xr:uid="{00000000-0005-0000-0000-00006A030000}"/>
    <cellStyle name="Calculation 2 3 3" xfId="1400" xr:uid="{00000000-0005-0000-0000-00006B030000}"/>
    <cellStyle name="Calculation 2 3 3 2" xfId="1401" xr:uid="{00000000-0005-0000-0000-00006C030000}"/>
    <cellStyle name="Calculation 2 3 4" xfId="1402" xr:uid="{00000000-0005-0000-0000-00006D030000}"/>
    <cellStyle name="Calculation 2 3 4 2" xfId="1403" xr:uid="{00000000-0005-0000-0000-00006E030000}"/>
    <cellStyle name="Calculation 2 3 5" xfId="1404" xr:uid="{00000000-0005-0000-0000-00006F030000}"/>
    <cellStyle name="Calculation 2 3 5 2" xfId="1405" xr:uid="{00000000-0005-0000-0000-000070030000}"/>
    <cellStyle name="Calculation 2 3 6" xfId="1406" xr:uid="{00000000-0005-0000-0000-000071030000}"/>
    <cellStyle name="Calculation 2 3 6 2" xfId="1407" xr:uid="{00000000-0005-0000-0000-000072030000}"/>
    <cellStyle name="Calculation 2 3 7" xfId="1408" xr:uid="{00000000-0005-0000-0000-000073030000}"/>
    <cellStyle name="Calculation 2 3 7 2" xfId="1409" xr:uid="{00000000-0005-0000-0000-000074030000}"/>
    <cellStyle name="Calculation 2 3 8" xfId="1410" xr:uid="{00000000-0005-0000-0000-000075030000}"/>
    <cellStyle name="Calculation 2 3 8 2" xfId="1411" xr:uid="{00000000-0005-0000-0000-000076030000}"/>
    <cellStyle name="Calculation 2 3 9" xfId="1412" xr:uid="{00000000-0005-0000-0000-000077030000}"/>
    <cellStyle name="Calculation 2 3 9 2" xfId="1413" xr:uid="{00000000-0005-0000-0000-000078030000}"/>
    <cellStyle name="Calculation 2 4" xfId="1414" xr:uid="{00000000-0005-0000-0000-000079030000}"/>
    <cellStyle name="Calculation 2 4 10" xfId="1415" xr:uid="{00000000-0005-0000-0000-00007A030000}"/>
    <cellStyle name="Calculation 2 4 10 2" xfId="1416" xr:uid="{00000000-0005-0000-0000-00007B030000}"/>
    <cellStyle name="Calculation 2 4 11" xfId="1417" xr:uid="{00000000-0005-0000-0000-00007C030000}"/>
    <cellStyle name="Calculation 2 4 2" xfId="1418" xr:uid="{00000000-0005-0000-0000-00007D030000}"/>
    <cellStyle name="Calculation 2 4 2 2" xfId="1419" xr:uid="{00000000-0005-0000-0000-00007E030000}"/>
    <cellStyle name="Calculation 2 4 2 2 2" xfId="1420" xr:uid="{00000000-0005-0000-0000-00007F030000}"/>
    <cellStyle name="Calculation 2 4 2 3" xfId="1421" xr:uid="{00000000-0005-0000-0000-000080030000}"/>
    <cellStyle name="Calculation 2 4 3" xfId="1422" xr:uid="{00000000-0005-0000-0000-000081030000}"/>
    <cellStyle name="Calculation 2 4 3 2" xfId="1423" xr:uid="{00000000-0005-0000-0000-000082030000}"/>
    <cellStyle name="Calculation 2 4 4" xfId="1424" xr:uid="{00000000-0005-0000-0000-000083030000}"/>
    <cellStyle name="Calculation 2 4 4 2" xfId="1425" xr:uid="{00000000-0005-0000-0000-000084030000}"/>
    <cellStyle name="Calculation 2 4 5" xfId="1426" xr:uid="{00000000-0005-0000-0000-000085030000}"/>
    <cellStyle name="Calculation 2 4 5 2" xfId="1427" xr:uid="{00000000-0005-0000-0000-000086030000}"/>
    <cellStyle name="Calculation 2 4 6" xfId="1428" xr:uid="{00000000-0005-0000-0000-000087030000}"/>
    <cellStyle name="Calculation 2 4 6 2" xfId="1429" xr:uid="{00000000-0005-0000-0000-000088030000}"/>
    <cellStyle name="Calculation 2 4 7" xfId="1430" xr:uid="{00000000-0005-0000-0000-000089030000}"/>
    <cellStyle name="Calculation 2 4 7 2" xfId="1431" xr:uid="{00000000-0005-0000-0000-00008A030000}"/>
    <cellStyle name="Calculation 2 4 8" xfId="1432" xr:uid="{00000000-0005-0000-0000-00008B030000}"/>
    <cellStyle name="Calculation 2 4 8 2" xfId="1433" xr:uid="{00000000-0005-0000-0000-00008C030000}"/>
    <cellStyle name="Calculation 2 4 9" xfId="1434" xr:uid="{00000000-0005-0000-0000-00008D030000}"/>
    <cellStyle name="Calculation 2 4 9 2" xfId="1435" xr:uid="{00000000-0005-0000-0000-00008E030000}"/>
    <cellStyle name="Calculation 2 5" xfId="1436" xr:uid="{00000000-0005-0000-0000-00008F030000}"/>
    <cellStyle name="Calculation 2 5 10" xfId="1437" xr:uid="{00000000-0005-0000-0000-000090030000}"/>
    <cellStyle name="Calculation 2 5 10 2" xfId="1438" xr:uid="{00000000-0005-0000-0000-000091030000}"/>
    <cellStyle name="Calculation 2 5 11" xfId="1439" xr:uid="{00000000-0005-0000-0000-000092030000}"/>
    <cellStyle name="Calculation 2 5 2" xfId="1440" xr:uid="{00000000-0005-0000-0000-000093030000}"/>
    <cellStyle name="Calculation 2 5 2 2" xfId="1441" xr:uid="{00000000-0005-0000-0000-000094030000}"/>
    <cellStyle name="Calculation 2 5 2 2 2" xfId="1442" xr:uid="{00000000-0005-0000-0000-000095030000}"/>
    <cellStyle name="Calculation 2 5 2 3" xfId="1443" xr:uid="{00000000-0005-0000-0000-000096030000}"/>
    <cellStyle name="Calculation 2 5 3" xfId="1444" xr:uid="{00000000-0005-0000-0000-000097030000}"/>
    <cellStyle name="Calculation 2 5 3 2" xfId="1445" xr:uid="{00000000-0005-0000-0000-000098030000}"/>
    <cellStyle name="Calculation 2 5 4" xfId="1446" xr:uid="{00000000-0005-0000-0000-000099030000}"/>
    <cellStyle name="Calculation 2 5 4 2" xfId="1447" xr:uid="{00000000-0005-0000-0000-00009A030000}"/>
    <cellStyle name="Calculation 2 5 5" xfId="1448" xr:uid="{00000000-0005-0000-0000-00009B030000}"/>
    <cellStyle name="Calculation 2 5 5 2" xfId="1449" xr:uid="{00000000-0005-0000-0000-00009C030000}"/>
    <cellStyle name="Calculation 2 5 6" xfId="1450" xr:uid="{00000000-0005-0000-0000-00009D030000}"/>
    <cellStyle name="Calculation 2 5 6 2" xfId="1451" xr:uid="{00000000-0005-0000-0000-00009E030000}"/>
    <cellStyle name="Calculation 2 5 7" xfId="1452" xr:uid="{00000000-0005-0000-0000-00009F030000}"/>
    <cellStyle name="Calculation 2 5 7 2" xfId="1453" xr:uid="{00000000-0005-0000-0000-0000A0030000}"/>
    <cellStyle name="Calculation 2 5 8" xfId="1454" xr:uid="{00000000-0005-0000-0000-0000A1030000}"/>
    <cellStyle name="Calculation 2 5 8 2" xfId="1455" xr:uid="{00000000-0005-0000-0000-0000A2030000}"/>
    <cellStyle name="Calculation 2 5 9" xfId="1456" xr:uid="{00000000-0005-0000-0000-0000A3030000}"/>
    <cellStyle name="Calculation 2 5 9 2" xfId="1457" xr:uid="{00000000-0005-0000-0000-0000A4030000}"/>
    <cellStyle name="Calculation 2 6" xfId="1458" xr:uid="{00000000-0005-0000-0000-0000A5030000}"/>
    <cellStyle name="Calculation 2 6 10" xfId="1459" xr:uid="{00000000-0005-0000-0000-0000A6030000}"/>
    <cellStyle name="Calculation 2 6 10 2" xfId="1460" xr:uid="{00000000-0005-0000-0000-0000A7030000}"/>
    <cellStyle name="Calculation 2 6 11" xfId="1461" xr:uid="{00000000-0005-0000-0000-0000A8030000}"/>
    <cellStyle name="Calculation 2 6 2" xfId="1462" xr:uid="{00000000-0005-0000-0000-0000A9030000}"/>
    <cellStyle name="Calculation 2 6 2 2" xfId="1463" xr:uid="{00000000-0005-0000-0000-0000AA030000}"/>
    <cellStyle name="Calculation 2 6 2 2 2" xfId="1464" xr:uid="{00000000-0005-0000-0000-0000AB030000}"/>
    <cellStyle name="Calculation 2 6 2 3" xfId="1465" xr:uid="{00000000-0005-0000-0000-0000AC030000}"/>
    <cellStyle name="Calculation 2 6 3" xfId="1466" xr:uid="{00000000-0005-0000-0000-0000AD030000}"/>
    <cellStyle name="Calculation 2 6 3 2" xfId="1467" xr:uid="{00000000-0005-0000-0000-0000AE030000}"/>
    <cellStyle name="Calculation 2 6 4" xfId="1468" xr:uid="{00000000-0005-0000-0000-0000AF030000}"/>
    <cellStyle name="Calculation 2 6 4 2" xfId="1469" xr:uid="{00000000-0005-0000-0000-0000B0030000}"/>
    <cellStyle name="Calculation 2 6 5" xfId="1470" xr:uid="{00000000-0005-0000-0000-0000B1030000}"/>
    <cellStyle name="Calculation 2 6 5 2" xfId="1471" xr:uid="{00000000-0005-0000-0000-0000B2030000}"/>
    <cellStyle name="Calculation 2 6 6" xfId="1472" xr:uid="{00000000-0005-0000-0000-0000B3030000}"/>
    <cellStyle name="Calculation 2 6 6 2" xfId="1473" xr:uid="{00000000-0005-0000-0000-0000B4030000}"/>
    <cellStyle name="Calculation 2 6 7" xfId="1474" xr:uid="{00000000-0005-0000-0000-0000B5030000}"/>
    <cellStyle name="Calculation 2 6 7 2" xfId="1475" xr:uid="{00000000-0005-0000-0000-0000B6030000}"/>
    <cellStyle name="Calculation 2 6 8" xfId="1476" xr:uid="{00000000-0005-0000-0000-0000B7030000}"/>
    <cellStyle name="Calculation 2 6 8 2" xfId="1477" xr:uid="{00000000-0005-0000-0000-0000B8030000}"/>
    <cellStyle name="Calculation 2 6 9" xfId="1478" xr:uid="{00000000-0005-0000-0000-0000B9030000}"/>
    <cellStyle name="Calculation 2 6 9 2" xfId="1479" xr:uid="{00000000-0005-0000-0000-0000BA030000}"/>
    <cellStyle name="Calculation 2 7" xfId="1480" xr:uid="{00000000-0005-0000-0000-0000BB030000}"/>
    <cellStyle name="Calculation 2 7 2" xfId="1481" xr:uid="{00000000-0005-0000-0000-0000BC030000}"/>
    <cellStyle name="Calculation 2 7 2 2" xfId="1482" xr:uid="{00000000-0005-0000-0000-0000BD030000}"/>
    <cellStyle name="Calculation 2 7 3" xfId="1483" xr:uid="{00000000-0005-0000-0000-0000BE030000}"/>
    <cellStyle name="Calculation 2 8" xfId="1484" xr:uid="{00000000-0005-0000-0000-0000BF030000}"/>
    <cellStyle name="Calculation 2 8 2" xfId="1485" xr:uid="{00000000-0005-0000-0000-0000C0030000}"/>
    <cellStyle name="Calculation 2 9" xfId="1486" xr:uid="{00000000-0005-0000-0000-0000C1030000}"/>
    <cellStyle name="Calculation 2 9 2" xfId="1487" xr:uid="{00000000-0005-0000-0000-0000C2030000}"/>
    <cellStyle name="Check Cell" xfId="38275" builtinId="23" customBuiltin="1"/>
    <cellStyle name="Check Cell 2" xfId="1488" xr:uid="{00000000-0005-0000-0000-0000C3030000}"/>
    <cellStyle name="column Head Underlined" xfId="234" xr:uid="{00000000-0005-0000-0000-0000C4030000}"/>
    <cellStyle name="Column Heading" xfId="235" xr:uid="{00000000-0005-0000-0000-0000C5030000}"/>
    <cellStyle name="Column.Head" xfId="1489" xr:uid="{00000000-0005-0000-0000-0000C6030000}"/>
    <cellStyle name="Comma" xfId="32" builtinId="3"/>
    <cellStyle name="Comma  - Style1" xfId="236" xr:uid="{00000000-0005-0000-0000-0000C8030000}"/>
    <cellStyle name="Comma  - Style1 2" xfId="1490" xr:uid="{00000000-0005-0000-0000-0000C9030000}"/>
    <cellStyle name="Comma  - Style2" xfId="237" xr:uid="{00000000-0005-0000-0000-0000CA030000}"/>
    <cellStyle name="Comma  - Style2 2" xfId="1491" xr:uid="{00000000-0005-0000-0000-0000CB030000}"/>
    <cellStyle name="Comma  - Style3" xfId="238" xr:uid="{00000000-0005-0000-0000-0000CC030000}"/>
    <cellStyle name="Comma  - Style3 2" xfId="1492" xr:uid="{00000000-0005-0000-0000-0000CD030000}"/>
    <cellStyle name="Comma  - Style4" xfId="239" xr:uid="{00000000-0005-0000-0000-0000CE030000}"/>
    <cellStyle name="Comma  - Style4 2" xfId="1493" xr:uid="{00000000-0005-0000-0000-0000CF030000}"/>
    <cellStyle name="Comma  - Style5" xfId="240" xr:uid="{00000000-0005-0000-0000-0000D0030000}"/>
    <cellStyle name="Comma  - Style5 2" xfId="1494" xr:uid="{00000000-0005-0000-0000-0000D1030000}"/>
    <cellStyle name="Comma  - Style6" xfId="241" xr:uid="{00000000-0005-0000-0000-0000D2030000}"/>
    <cellStyle name="Comma  - Style6 2" xfId="1495" xr:uid="{00000000-0005-0000-0000-0000D3030000}"/>
    <cellStyle name="Comma  - Style7" xfId="242" xr:uid="{00000000-0005-0000-0000-0000D4030000}"/>
    <cellStyle name="Comma  - Style7 2" xfId="1496" xr:uid="{00000000-0005-0000-0000-0000D5030000}"/>
    <cellStyle name="Comma  - Style8" xfId="243" xr:uid="{00000000-0005-0000-0000-0000D6030000}"/>
    <cellStyle name="Comma  - Style8 2" xfId="1497" xr:uid="{00000000-0005-0000-0000-0000D7030000}"/>
    <cellStyle name="Comma (0)" xfId="244" xr:uid="{00000000-0005-0000-0000-0000D8030000}"/>
    <cellStyle name="Comma [0]" xfId="33" builtinId="6"/>
    <cellStyle name="Comma [0] 2" xfId="1498" xr:uid="{00000000-0005-0000-0000-0000DA030000}"/>
    <cellStyle name="Comma [0] 2 2" xfId="1499" xr:uid="{00000000-0005-0000-0000-0000DB030000}"/>
    <cellStyle name="Comma [0] 2 3" xfId="38458" xr:uid="{C8B610B2-4473-4CF3-B302-6C22F6DA8B25}"/>
    <cellStyle name="Comma [0] 3" xfId="1500" xr:uid="{00000000-0005-0000-0000-0000DC030000}"/>
    <cellStyle name="Comma [0] 4" xfId="38442" xr:uid="{E4512757-3DF8-4D6C-B94F-68A8ADBBAE1C}"/>
    <cellStyle name="Comma [0] 5" xfId="38455" xr:uid="{B240E38F-2C4B-4DAD-B322-4E981575D768}"/>
    <cellStyle name="Comma [0] 6" xfId="38474" xr:uid="{AF9DFEA7-EB3E-4849-85AD-3F9A94E41B34}"/>
    <cellStyle name="Comma [1]" xfId="245" xr:uid="{00000000-0005-0000-0000-0000DD030000}"/>
    <cellStyle name="Comma [2]" xfId="246" xr:uid="{00000000-0005-0000-0000-0000DE030000}"/>
    <cellStyle name="Comma [2] 2" xfId="538" xr:uid="{00000000-0005-0000-0000-0000DF030000}"/>
    <cellStyle name="Comma [3]" xfId="247" xr:uid="{00000000-0005-0000-0000-0000E0030000}"/>
    <cellStyle name="Comma 0" xfId="248" xr:uid="{00000000-0005-0000-0000-0000E1030000}"/>
    <cellStyle name="Comma 0*" xfId="249" xr:uid="{00000000-0005-0000-0000-0000E2030000}"/>
    <cellStyle name="Comma 0_Model_Sep_2_02" xfId="250" xr:uid="{00000000-0005-0000-0000-0000E3030000}"/>
    <cellStyle name="Comma 10" xfId="539" xr:uid="{00000000-0005-0000-0000-0000E4030000}"/>
    <cellStyle name="Comma 10 2" xfId="1501" xr:uid="{00000000-0005-0000-0000-0000E5030000}"/>
    <cellStyle name="Comma 10 2 2" xfId="38454" xr:uid="{1F64BB26-91DC-46DD-85B9-99B83BF3FB2C}"/>
    <cellStyle name="Comma 10 2 3" xfId="38473" xr:uid="{DEA94C90-DD93-447F-8561-AD6AB8095098}"/>
    <cellStyle name="Comma 10 3" xfId="38340" xr:uid="{6325A374-D5C2-4C25-A9F2-1A4D980385CE}"/>
    <cellStyle name="Comma 11" xfId="540" xr:uid="{00000000-0005-0000-0000-0000E6030000}"/>
    <cellStyle name="Comma 11 2" xfId="1502" xr:uid="{00000000-0005-0000-0000-0000E7030000}"/>
    <cellStyle name="Comma 12" xfId="541" xr:uid="{00000000-0005-0000-0000-0000E8030000}"/>
    <cellStyle name="Comma 12 2" xfId="1503" xr:uid="{00000000-0005-0000-0000-0000E9030000}"/>
    <cellStyle name="Comma 12 3" xfId="1504" xr:uid="{00000000-0005-0000-0000-0000EA030000}"/>
    <cellStyle name="Comma 12 3 2" xfId="1505" xr:uid="{00000000-0005-0000-0000-0000EB030000}"/>
    <cellStyle name="Comma 12 3 2 2" xfId="1506" xr:uid="{00000000-0005-0000-0000-0000EC030000}"/>
    <cellStyle name="Comma 12 3 2 2 2" xfId="1507" xr:uid="{00000000-0005-0000-0000-0000ED030000}"/>
    <cellStyle name="Comma 12 3 2 3" xfId="1508" xr:uid="{00000000-0005-0000-0000-0000EE030000}"/>
    <cellStyle name="Comma 12 3 3" xfId="1509" xr:uid="{00000000-0005-0000-0000-0000EF030000}"/>
    <cellStyle name="Comma 12 3 3 2" xfId="1510" xr:uid="{00000000-0005-0000-0000-0000F0030000}"/>
    <cellStyle name="Comma 12 3 3 2 2" xfId="1511" xr:uid="{00000000-0005-0000-0000-0000F1030000}"/>
    <cellStyle name="Comma 12 3 3 3" xfId="1512" xr:uid="{00000000-0005-0000-0000-0000F2030000}"/>
    <cellStyle name="Comma 12 3 4" xfId="1513" xr:uid="{00000000-0005-0000-0000-0000F3030000}"/>
    <cellStyle name="Comma 12 3 4 2" xfId="1514" xr:uid="{00000000-0005-0000-0000-0000F4030000}"/>
    <cellStyle name="Comma 12 3 5" xfId="1515" xr:uid="{00000000-0005-0000-0000-0000F5030000}"/>
    <cellStyle name="Comma 12 3 5 2" xfId="1516" xr:uid="{00000000-0005-0000-0000-0000F6030000}"/>
    <cellStyle name="Comma 12 3 6" xfId="1517" xr:uid="{00000000-0005-0000-0000-0000F7030000}"/>
    <cellStyle name="Comma 13" xfId="542" xr:uid="{00000000-0005-0000-0000-0000F8030000}"/>
    <cellStyle name="Comma 13 2" xfId="1518" xr:uid="{00000000-0005-0000-0000-0000F9030000}"/>
    <cellStyle name="Comma 13 3" xfId="38461" xr:uid="{4DC22DC3-CC2D-4044-83F6-7828BBC2339E}"/>
    <cellStyle name="Comma 14" xfId="543" xr:uid="{00000000-0005-0000-0000-0000FA030000}"/>
    <cellStyle name="Comma 14 2" xfId="1519" xr:uid="{00000000-0005-0000-0000-0000FB030000}"/>
    <cellStyle name="Comma 14 2 10" xfId="1520" xr:uid="{00000000-0005-0000-0000-0000FC030000}"/>
    <cellStyle name="Comma 14 2 10 2" xfId="1521" xr:uid="{00000000-0005-0000-0000-0000FD030000}"/>
    <cellStyle name="Comma 14 2 11" xfId="1522" xr:uid="{00000000-0005-0000-0000-0000FE030000}"/>
    <cellStyle name="Comma 14 2 2" xfId="1523" xr:uid="{00000000-0005-0000-0000-0000FF030000}"/>
    <cellStyle name="Comma 14 2 2 10" xfId="1524" xr:uid="{00000000-0005-0000-0000-000000040000}"/>
    <cellStyle name="Comma 14 2 2 2" xfId="1525" xr:uid="{00000000-0005-0000-0000-000001040000}"/>
    <cellStyle name="Comma 14 2 2 2 2" xfId="1526" xr:uid="{00000000-0005-0000-0000-000002040000}"/>
    <cellStyle name="Comma 14 2 2 2 2 2" xfId="1527" xr:uid="{00000000-0005-0000-0000-000003040000}"/>
    <cellStyle name="Comma 14 2 2 2 2 2 2" xfId="1528" xr:uid="{00000000-0005-0000-0000-000004040000}"/>
    <cellStyle name="Comma 14 2 2 2 2 2 2 2" xfId="1529" xr:uid="{00000000-0005-0000-0000-000005040000}"/>
    <cellStyle name="Comma 14 2 2 2 2 2 2 2 2" xfId="1530" xr:uid="{00000000-0005-0000-0000-000006040000}"/>
    <cellStyle name="Comma 14 2 2 2 2 2 2 3" xfId="1531" xr:uid="{00000000-0005-0000-0000-000007040000}"/>
    <cellStyle name="Comma 14 2 2 2 2 2 3" xfId="1532" xr:uid="{00000000-0005-0000-0000-000008040000}"/>
    <cellStyle name="Comma 14 2 2 2 2 2 3 2" xfId="1533" xr:uid="{00000000-0005-0000-0000-000009040000}"/>
    <cellStyle name="Comma 14 2 2 2 2 2 3 2 2" xfId="1534" xr:uid="{00000000-0005-0000-0000-00000A040000}"/>
    <cellStyle name="Comma 14 2 2 2 2 2 3 3" xfId="1535" xr:uid="{00000000-0005-0000-0000-00000B040000}"/>
    <cellStyle name="Comma 14 2 2 2 2 2 4" xfId="1536" xr:uid="{00000000-0005-0000-0000-00000C040000}"/>
    <cellStyle name="Comma 14 2 2 2 2 2 4 2" xfId="1537" xr:uid="{00000000-0005-0000-0000-00000D040000}"/>
    <cellStyle name="Comma 14 2 2 2 2 2 5" xfId="1538" xr:uid="{00000000-0005-0000-0000-00000E040000}"/>
    <cellStyle name="Comma 14 2 2 2 2 2 5 2" xfId="1539" xr:uid="{00000000-0005-0000-0000-00000F040000}"/>
    <cellStyle name="Comma 14 2 2 2 2 2 6" xfId="1540" xr:uid="{00000000-0005-0000-0000-000010040000}"/>
    <cellStyle name="Comma 14 2 2 2 2 3" xfId="1541" xr:uid="{00000000-0005-0000-0000-000011040000}"/>
    <cellStyle name="Comma 14 2 2 2 2 3 2" xfId="1542" xr:uid="{00000000-0005-0000-0000-000012040000}"/>
    <cellStyle name="Comma 14 2 2 2 2 3 2 2" xfId="1543" xr:uid="{00000000-0005-0000-0000-000013040000}"/>
    <cellStyle name="Comma 14 2 2 2 2 3 3" xfId="1544" xr:uid="{00000000-0005-0000-0000-000014040000}"/>
    <cellStyle name="Comma 14 2 2 2 2 4" xfId="1545" xr:uid="{00000000-0005-0000-0000-000015040000}"/>
    <cellStyle name="Comma 14 2 2 2 2 4 2" xfId="1546" xr:uid="{00000000-0005-0000-0000-000016040000}"/>
    <cellStyle name="Comma 14 2 2 2 2 4 2 2" xfId="1547" xr:uid="{00000000-0005-0000-0000-000017040000}"/>
    <cellStyle name="Comma 14 2 2 2 2 4 3" xfId="1548" xr:uid="{00000000-0005-0000-0000-000018040000}"/>
    <cellStyle name="Comma 14 2 2 2 2 5" xfId="1549" xr:uid="{00000000-0005-0000-0000-000019040000}"/>
    <cellStyle name="Comma 14 2 2 2 2 5 2" xfId="1550" xr:uid="{00000000-0005-0000-0000-00001A040000}"/>
    <cellStyle name="Comma 14 2 2 2 2 6" xfId="1551" xr:uid="{00000000-0005-0000-0000-00001B040000}"/>
    <cellStyle name="Comma 14 2 2 2 2 6 2" xfId="1552" xr:uid="{00000000-0005-0000-0000-00001C040000}"/>
    <cellStyle name="Comma 14 2 2 2 2 7" xfId="1553" xr:uid="{00000000-0005-0000-0000-00001D040000}"/>
    <cellStyle name="Comma 14 2 2 2 3" xfId="1554" xr:uid="{00000000-0005-0000-0000-00001E040000}"/>
    <cellStyle name="Comma 14 2 2 2 3 2" xfId="1555" xr:uid="{00000000-0005-0000-0000-00001F040000}"/>
    <cellStyle name="Comma 14 2 2 2 3 2 2" xfId="1556" xr:uid="{00000000-0005-0000-0000-000020040000}"/>
    <cellStyle name="Comma 14 2 2 2 3 2 2 2" xfId="1557" xr:uid="{00000000-0005-0000-0000-000021040000}"/>
    <cellStyle name="Comma 14 2 2 2 3 2 3" xfId="1558" xr:uid="{00000000-0005-0000-0000-000022040000}"/>
    <cellStyle name="Comma 14 2 2 2 3 3" xfId="1559" xr:uid="{00000000-0005-0000-0000-000023040000}"/>
    <cellStyle name="Comma 14 2 2 2 3 3 2" xfId="1560" xr:uid="{00000000-0005-0000-0000-000024040000}"/>
    <cellStyle name="Comma 14 2 2 2 3 3 2 2" xfId="1561" xr:uid="{00000000-0005-0000-0000-000025040000}"/>
    <cellStyle name="Comma 14 2 2 2 3 3 3" xfId="1562" xr:uid="{00000000-0005-0000-0000-000026040000}"/>
    <cellStyle name="Comma 14 2 2 2 3 4" xfId="1563" xr:uid="{00000000-0005-0000-0000-000027040000}"/>
    <cellStyle name="Comma 14 2 2 2 3 4 2" xfId="1564" xr:uid="{00000000-0005-0000-0000-000028040000}"/>
    <cellStyle name="Comma 14 2 2 2 3 5" xfId="1565" xr:uid="{00000000-0005-0000-0000-000029040000}"/>
    <cellStyle name="Comma 14 2 2 2 3 5 2" xfId="1566" xr:uid="{00000000-0005-0000-0000-00002A040000}"/>
    <cellStyle name="Comma 14 2 2 2 3 6" xfId="1567" xr:uid="{00000000-0005-0000-0000-00002B040000}"/>
    <cellStyle name="Comma 14 2 2 2 4" xfId="1568" xr:uid="{00000000-0005-0000-0000-00002C040000}"/>
    <cellStyle name="Comma 14 2 2 2 4 2" xfId="1569" xr:uid="{00000000-0005-0000-0000-00002D040000}"/>
    <cellStyle name="Comma 14 2 2 2 4 2 2" xfId="1570" xr:uid="{00000000-0005-0000-0000-00002E040000}"/>
    <cellStyle name="Comma 14 2 2 2 4 3" xfId="1571" xr:uid="{00000000-0005-0000-0000-00002F040000}"/>
    <cellStyle name="Comma 14 2 2 2 5" xfId="1572" xr:uid="{00000000-0005-0000-0000-000030040000}"/>
    <cellStyle name="Comma 14 2 2 2 5 2" xfId="1573" xr:uid="{00000000-0005-0000-0000-000031040000}"/>
    <cellStyle name="Comma 14 2 2 2 5 2 2" xfId="1574" xr:uid="{00000000-0005-0000-0000-000032040000}"/>
    <cellStyle name="Comma 14 2 2 2 5 3" xfId="1575" xr:uid="{00000000-0005-0000-0000-000033040000}"/>
    <cellStyle name="Comma 14 2 2 2 6" xfId="1576" xr:uid="{00000000-0005-0000-0000-000034040000}"/>
    <cellStyle name="Comma 14 2 2 2 6 2" xfId="1577" xr:uid="{00000000-0005-0000-0000-000035040000}"/>
    <cellStyle name="Comma 14 2 2 2 7" xfId="1578" xr:uid="{00000000-0005-0000-0000-000036040000}"/>
    <cellStyle name="Comma 14 2 2 2 7 2" xfId="1579" xr:uid="{00000000-0005-0000-0000-000037040000}"/>
    <cellStyle name="Comma 14 2 2 2 8" xfId="1580" xr:uid="{00000000-0005-0000-0000-000038040000}"/>
    <cellStyle name="Comma 14 2 2 3" xfId="1581" xr:uid="{00000000-0005-0000-0000-000039040000}"/>
    <cellStyle name="Comma 14 2 2 3 2" xfId="1582" xr:uid="{00000000-0005-0000-0000-00003A040000}"/>
    <cellStyle name="Comma 14 2 2 3 2 2" xfId="1583" xr:uid="{00000000-0005-0000-0000-00003B040000}"/>
    <cellStyle name="Comma 14 2 2 3 2 2 2" xfId="1584" xr:uid="{00000000-0005-0000-0000-00003C040000}"/>
    <cellStyle name="Comma 14 2 2 3 2 2 2 2" xfId="1585" xr:uid="{00000000-0005-0000-0000-00003D040000}"/>
    <cellStyle name="Comma 14 2 2 3 2 2 3" xfId="1586" xr:uid="{00000000-0005-0000-0000-00003E040000}"/>
    <cellStyle name="Comma 14 2 2 3 2 3" xfId="1587" xr:uid="{00000000-0005-0000-0000-00003F040000}"/>
    <cellStyle name="Comma 14 2 2 3 2 3 2" xfId="1588" xr:uid="{00000000-0005-0000-0000-000040040000}"/>
    <cellStyle name="Comma 14 2 2 3 2 3 2 2" xfId="1589" xr:uid="{00000000-0005-0000-0000-000041040000}"/>
    <cellStyle name="Comma 14 2 2 3 2 3 3" xfId="1590" xr:uid="{00000000-0005-0000-0000-000042040000}"/>
    <cellStyle name="Comma 14 2 2 3 2 4" xfId="1591" xr:uid="{00000000-0005-0000-0000-000043040000}"/>
    <cellStyle name="Comma 14 2 2 3 2 4 2" xfId="1592" xr:uid="{00000000-0005-0000-0000-000044040000}"/>
    <cellStyle name="Comma 14 2 2 3 2 5" xfId="1593" xr:uid="{00000000-0005-0000-0000-000045040000}"/>
    <cellStyle name="Comma 14 2 2 3 2 5 2" xfId="1594" xr:uid="{00000000-0005-0000-0000-000046040000}"/>
    <cellStyle name="Comma 14 2 2 3 2 6" xfId="1595" xr:uid="{00000000-0005-0000-0000-000047040000}"/>
    <cellStyle name="Comma 14 2 2 3 3" xfId="1596" xr:uid="{00000000-0005-0000-0000-000048040000}"/>
    <cellStyle name="Comma 14 2 2 3 3 2" xfId="1597" xr:uid="{00000000-0005-0000-0000-000049040000}"/>
    <cellStyle name="Comma 14 2 2 3 3 2 2" xfId="1598" xr:uid="{00000000-0005-0000-0000-00004A040000}"/>
    <cellStyle name="Comma 14 2 2 3 3 3" xfId="1599" xr:uid="{00000000-0005-0000-0000-00004B040000}"/>
    <cellStyle name="Comma 14 2 2 3 4" xfId="1600" xr:uid="{00000000-0005-0000-0000-00004C040000}"/>
    <cellStyle name="Comma 14 2 2 3 4 2" xfId="1601" xr:uid="{00000000-0005-0000-0000-00004D040000}"/>
    <cellStyle name="Comma 14 2 2 3 4 2 2" xfId="1602" xr:uid="{00000000-0005-0000-0000-00004E040000}"/>
    <cellStyle name="Comma 14 2 2 3 4 3" xfId="1603" xr:uid="{00000000-0005-0000-0000-00004F040000}"/>
    <cellStyle name="Comma 14 2 2 3 5" xfId="1604" xr:uid="{00000000-0005-0000-0000-000050040000}"/>
    <cellStyle name="Comma 14 2 2 3 5 2" xfId="1605" xr:uid="{00000000-0005-0000-0000-000051040000}"/>
    <cellStyle name="Comma 14 2 2 3 6" xfId="1606" xr:uid="{00000000-0005-0000-0000-000052040000}"/>
    <cellStyle name="Comma 14 2 2 3 6 2" xfId="1607" xr:uid="{00000000-0005-0000-0000-000053040000}"/>
    <cellStyle name="Comma 14 2 2 3 7" xfId="1608" xr:uid="{00000000-0005-0000-0000-000054040000}"/>
    <cellStyle name="Comma 14 2 2 4" xfId="1609" xr:uid="{00000000-0005-0000-0000-000055040000}"/>
    <cellStyle name="Comma 14 2 2 4 2" xfId="1610" xr:uid="{00000000-0005-0000-0000-000056040000}"/>
    <cellStyle name="Comma 14 2 2 4 2 2" xfId="1611" xr:uid="{00000000-0005-0000-0000-000057040000}"/>
    <cellStyle name="Comma 14 2 2 4 2 2 2" xfId="1612" xr:uid="{00000000-0005-0000-0000-000058040000}"/>
    <cellStyle name="Comma 14 2 2 4 2 2 2 2" xfId="1613" xr:uid="{00000000-0005-0000-0000-000059040000}"/>
    <cellStyle name="Comma 14 2 2 4 2 2 3" xfId="1614" xr:uid="{00000000-0005-0000-0000-00005A040000}"/>
    <cellStyle name="Comma 14 2 2 4 2 3" xfId="1615" xr:uid="{00000000-0005-0000-0000-00005B040000}"/>
    <cellStyle name="Comma 14 2 2 4 2 3 2" xfId="1616" xr:uid="{00000000-0005-0000-0000-00005C040000}"/>
    <cellStyle name="Comma 14 2 2 4 2 3 2 2" xfId="1617" xr:uid="{00000000-0005-0000-0000-00005D040000}"/>
    <cellStyle name="Comma 14 2 2 4 2 3 3" xfId="1618" xr:uid="{00000000-0005-0000-0000-00005E040000}"/>
    <cellStyle name="Comma 14 2 2 4 2 4" xfId="1619" xr:uid="{00000000-0005-0000-0000-00005F040000}"/>
    <cellStyle name="Comma 14 2 2 4 2 4 2" xfId="1620" xr:uid="{00000000-0005-0000-0000-000060040000}"/>
    <cellStyle name="Comma 14 2 2 4 2 5" xfId="1621" xr:uid="{00000000-0005-0000-0000-000061040000}"/>
    <cellStyle name="Comma 14 2 2 4 2 5 2" xfId="1622" xr:uid="{00000000-0005-0000-0000-000062040000}"/>
    <cellStyle name="Comma 14 2 2 4 2 6" xfId="1623" xr:uid="{00000000-0005-0000-0000-000063040000}"/>
    <cellStyle name="Comma 14 2 2 4 3" xfId="1624" xr:uid="{00000000-0005-0000-0000-000064040000}"/>
    <cellStyle name="Comma 14 2 2 4 3 2" xfId="1625" xr:uid="{00000000-0005-0000-0000-000065040000}"/>
    <cellStyle name="Comma 14 2 2 4 3 2 2" xfId="1626" xr:uid="{00000000-0005-0000-0000-000066040000}"/>
    <cellStyle name="Comma 14 2 2 4 3 3" xfId="1627" xr:uid="{00000000-0005-0000-0000-000067040000}"/>
    <cellStyle name="Comma 14 2 2 4 4" xfId="1628" xr:uid="{00000000-0005-0000-0000-000068040000}"/>
    <cellStyle name="Comma 14 2 2 4 4 2" xfId="1629" xr:uid="{00000000-0005-0000-0000-000069040000}"/>
    <cellStyle name="Comma 14 2 2 4 4 2 2" xfId="1630" xr:uid="{00000000-0005-0000-0000-00006A040000}"/>
    <cellStyle name="Comma 14 2 2 4 4 3" xfId="1631" xr:uid="{00000000-0005-0000-0000-00006B040000}"/>
    <cellStyle name="Comma 14 2 2 4 5" xfId="1632" xr:uid="{00000000-0005-0000-0000-00006C040000}"/>
    <cellStyle name="Comma 14 2 2 4 5 2" xfId="1633" xr:uid="{00000000-0005-0000-0000-00006D040000}"/>
    <cellStyle name="Comma 14 2 2 4 6" xfId="1634" xr:uid="{00000000-0005-0000-0000-00006E040000}"/>
    <cellStyle name="Comma 14 2 2 4 6 2" xfId="1635" xr:uid="{00000000-0005-0000-0000-00006F040000}"/>
    <cellStyle name="Comma 14 2 2 4 7" xfId="1636" xr:uid="{00000000-0005-0000-0000-000070040000}"/>
    <cellStyle name="Comma 14 2 2 5" xfId="1637" xr:uid="{00000000-0005-0000-0000-000071040000}"/>
    <cellStyle name="Comma 14 2 2 5 2" xfId="1638" xr:uid="{00000000-0005-0000-0000-000072040000}"/>
    <cellStyle name="Comma 14 2 2 5 2 2" xfId="1639" xr:uid="{00000000-0005-0000-0000-000073040000}"/>
    <cellStyle name="Comma 14 2 2 5 2 2 2" xfId="1640" xr:uid="{00000000-0005-0000-0000-000074040000}"/>
    <cellStyle name="Comma 14 2 2 5 2 3" xfId="1641" xr:uid="{00000000-0005-0000-0000-000075040000}"/>
    <cellStyle name="Comma 14 2 2 5 3" xfId="1642" xr:uid="{00000000-0005-0000-0000-000076040000}"/>
    <cellStyle name="Comma 14 2 2 5 3 2" xfId="1643" xr:uid="{00000000-0005-0000-0000-000077040000}"/>
    <cellStyle name="Comma 14 2 2 5 3 2 2" xfId="1644" xr:uid="{00000000-0005-0000-0000-000078040000}"/>
    <cellStyle name="Comma 14 2 2 5 3 3" xfId="1645" xr:uid="{00000000-0005-0000-0000-000079040000}"/>
    <cellStyle name="Comma 14 2 2 5 4" xfId="1646" xr:uid="{00000000-0005-0000-0000-00007A040000}"/>
    <cellStyle name="Comma 14 2 2 5 4 2" xfId="1647" xr:uid="{00000000-0005-0000-0000-00007B040000}"/>
    <cellStyle name="Comma 14 2 2 5 5" xfId="1648" xr:uid="{00000000-0005-0000-0000-00007C040000}"/>
    <cellStyle name="Comma 14 2 2 5 5 2" xfId="1649" xr:uid="{00000000-0005-0000-0000-00007D040000}"/>
    <cellStyle name="Comma 14 2 2 5 6" xfId="1650" xr:uid="{00000000-0005-0000-0000-00007E040000}"/>
    <cellStyle name="Comma 14 2 2 6" xfId="1651" xr:uid="{00000000-0005-0000-0000-00007F040000}"/>
    <cellStyle name="Comma 14 2 2 6 2" xfId="1652" xr:uid="{00000000-0005-0000-0000-000080040000}"/>
    <cellStyle name="Comma 14 2 2 6 2 2" xfId="1653" xr:uid="{00000000-0005-0000-0000-000081040000}"/>
    <cellStyle name="Comma 14 2 2 6 3" xfId="1654" xr:uid="{00000000-0005-0000-0000-000082040000}"/>
    <cellStyle name="Comma 14 2 2 7" xfId="1655" xr:uid="{00000000-0005-0000-0000-000083040000}"/>
    <cellStyle name="Comma 14 2 2 7 2" xfId="1656" xr:uid="{00000000-0005-0000-0000-000084040000}"/>
    <cellStyle name="Comma 14 2 2 7 2 2" xfId="1657" xr:uid="{00000000-0005-0000-0000-000085040000}"/>
    <cellStyle name="Comma 14 2 2 7 3" xfId="1658" xr:uid="{00000000-0005-0000-0000-000086040000}"/>
    <cellStyle name="Comma 14 2 2 8" xfId="1659" xr:uid="{00000000-0005-0000-0000-000087040000}"/>
    <cellStyle name="Comma 14 2 2 8 2" xfId="1660" xr:uid="{00000000-0005-0000-0000-000088040000}"/>
    <cellStyle name="Comma 14 2 2 9" xfId="1661" xr:uid="{00000000-0005-0000-0000-000089040000}"/>
    <cellStyle name="Comma 14 2 2 9 2" xfId="1662" xr:uid="{00000000-0005-0000-0000-00008A040000}"/>
    <cellStyle name="Comma 14 2 3" xfId="1663" xr:uid="{00000000-0005-0000-0000-00008B040000}"/>
    <cellStyle name="Comma 14 2 3 2" xfId="1664" xr:uid="{00000000-0005-0000-0000-00008C040000}"/>
    <cellStyle name="Comma 14 2 3 2 2" xfId="1665" xr:uid="{00000000-0005-0000-0000-00008D040000}"/>
    <cellStyle name="Comma 14 2 3 2 2 2" xfId="1666" xr:uid="{00000000-0005-0000-0000-00008E040000}"/>
    <cellStyle name="Comma 14 2 3 2 2 2 2" xfId="1667" xr:uid="{00000000-0005-0000-0000-00008F040000}"/>
    <cellStyle name="Comma 14 2 3 2 2 2 2 2" xfId="1668" xr:uid="{00000000-0005-0000-0000-000090040000}"/>
    <cellStyle name="Comma 14 2 3 2 2 2 3" xfId="1669" xr:uid="{00000000-0005-0000-0000-000091040000}"/>
    <cellStyle name="Comma 14 2 3 2 2 3" xfId="1670" xr:uid="{00000000-0005-0000-0000-000092040000}"/>
    <cellStyle name="Comma 14 2 3 2 2 3 2" xfId="1671" xr:uid="{00000000-0005-0000-0000-000093040000}"/>
    <cellStyle name="Comma 14 2 3 2 2 3 2 2" xfId="1672" xr:uid="{00000000-0005-0000-0000-000094040000}"/>
    <cellStyle name="Comma 14 2 3 2 2 3 3" xfId="1673" xr:uid="{00000000-0005-0000-0000-000095040000}"/>
    <cellStyle name="Comma 14 2 3 2 2 4" xfId="1674" xr:uid="{00000000-0005-0000-0000-000096040000}"/>
    <cellStyle name="Comma 14 2 3 2 2 4 2" xfId="1675" xr:uid="{00000000-0005-0000-0000-000097040000}"/>
    <cellStyle name="Comma 14 2 3 2 2 5" xfId="1676" xr:uid="{00000000-0005-0000-0000-000098040000}"/>
    <cellStyle name="Comma 14 2 3 2 2 5 2" xfId="1677" xr:uid="{00000000-0005-0000-0000-000099040000}"/>
    <cellStyle name="Comma 14 2 3 2 2 6" xfId="1678" xr:uid="{00000000-0005-0000-0000-00009A040000}"/>
    <cellStyle name="Comma 14 2 3 2 3" xfId="1679" xr:uid="{00000000-0005-0000-0000-00009B040000}"/>
    <cellStyle name="Comma 14 2 3 2 3 2" xfId="1680" xr:uid="{00000000-0005-0000-0000-00009C040000}"/>
    <cellStyle name="Comma 14 2 3 2 3 2 2" xfId="1681" xr:uid="{00000000-0005-0000-0000-00009D040000}"/>
    <cellStyle name="Comma 14 2 3 2 3 3" xfId="1682" xr:uid="{00000000-0005-0000-0000-00009E040000}"/>
    <cellStyle name="Comma 14 2 3 2 4" xfId="1683" xr:uid="{00000000-0005-0000-0000-00009F040000}"/>
    <cellStyle name="Comma 14 2 3 2 4 2" xfId="1684" xr:uid="{00000000-0005-0000-0000-0000A0040000}"/>
    <cellStyle name="Comma 14 2 3 2 4 2 2" xfId="1685" xr:uid="{00000000-0005-0000-0000-0000A1040000}"/>
    <cellStyle name="Comma 14 2 3 2 4 3" xfId="1686" xr:uid="{00000000-0005-0000-0000-0000A2040000}"/>
    <cellStyle name="Comma 14 2 3 2 5" xfId="1687" xr:uid="{00000000-0005-0000-0000-0000A3040000}"/>
    <cellStyle name="Comma 14 2 3 2 5 2" xfId="1688" xr:uid="{00000000-0005-0000-0000-0000A4040000}"/>
    <cellStyle name="Comma 14 2 3 2 6" xfId="1689" xr:uid="{00000000-0005-0000-0000-0000A5040000}"/>
    <cellStyle name="Comma 14 2 3 2 6 2" xfId="1690" xr:uid="{00000000-0005-0000-0000-0000A6040000}"/>
    <cellStyle name="Comma 14 2 3 2 7" xfId="1691" xr:uid="{00000000-0005-0000-0000-0000A7040000}"/>
    <cellStyle name="Comma 14 2 3 3" xfId="1692" xr:uid="{00000000-0005-0000-0000-0000A8040000}"/>
    <cellStyle name="Comma 14 2 3 3 2" xfId="1693" xr:uid="{00000000-0005-0000-0000-0000A9040000}"/>
    <cellStyle name="Comma 14 2 3 3 2 2" xfId="1694" xr:uid="{00000000-0005-0000-0000-0000AA040000}"/>
    <cellStyle name="Comma 14 2 3 3 2 2 2" xfId="1695" xr:uid="{00000000-0005-0000-0000-0000AB040000}"/>
    <cellStyle name="Comma 14 2 3 3 2 3" xfId="1696" xr:uid="{00000000-0005-0000-0000-0000AC040000}"/>
    <cellStyle name="Comma 14 2 3 3 3" xfId="1697" xr:uid="{00000000-0005-0000-0000-0000AD040000}"/>
    <cellStyle name="Comma 14 2 3 3 3 2" xfId="1698" xr:uid="{00000000-0005-0000-0000-0000AE040000}"/>
    <cellStyle name="Comma 14 2 3 3 3 2 2" xfId="1699" xr:uid="{00000000-0005-0000-0000-0000AF040000}"/>
    <cellStyle name="Comma 14 2 3 3 3 3" xfId="1700" xr:uid="{00000000-0005-0000-0000-0000B0040000}"/>
    <cellStyle name="Comma 14 2 3 3 4" xfId="1701" xr:uid="{00000000-0005-0000-0000-0000B1040000}"/>
    <cellStyle name="Comma 14 2 3 3 4 2" xfId="1702" xr:uid="{00000000-0005-0000-0000-0000B2040000}"/>
    <cellStyle name="Comma 14 2 3 3 5" xfId="1703" xr:uid="{00000000-0005-0000-0000-0000B3040000}"/>
    <cellStyle name="Comma 14 2 3 3 5 2" xfId="1704" xr:uid="{00000000-0005-0000-0000-0000B4040000}"/>
    <cellStyle name="Comma 14 2 3 3 6" xfId="1705" xr:uid="{00000000-0005-0000-0000-0000B5040000}"/>
    <cellStyle name="Comma 14 2 3 4" xfId="1706" xr:uid="{00000000-0005-0000-0000-0000B6040000}"/>
    <cellStyle name="Comma 14 2 3 4 2" xfId="1707" xr:uid="{00000000-0005-0000-0000-0000B7040000}"/>
    <cellStyle name="Comma 14 2 3 4 2 2" xfId="1708" xr:uid="{00000000-0005-0000-0000-0000B8040000}"/>
    <cellStyle name="Comma 14 2 3 4 3" xfId="1709" xr:uid="{00000000-0005-0000-0000-0000B9040000}"/>
    <cellStyle name="Comma 14 2 3 5" xfId="1710" xr:uid="{00000000-0005-0000-0000-0000BA040000}"/>
    <cellStyle name="Comma 14 2 3 5 2" xfId="1711" xr:uid="{00000000-0005-0000-0000-0000BB040000}"/>
    <cellStyle name="Comma 14 2 3 5 2 2" xfId="1712" xr:uid="{00000000-0005-0000-0000-0000BC040000}"/>
    <cellStyle name="Comma 14 2 3 5 3" xfId="1713" xr:uid="{00000000-0005-0000-0000-0000BD040000}"/>
    <cellStyle name="Comma 14 2 3 6" xfId="1714" xr:uid="{00000000-0005-0000-0000-0000BE040000}"/>
    <cellStyle name="Comma 14 2 3 6 2" xfId="1715" xr:uid="{00000000-0005-0000-0000-0000BF040000}"/>
    <cellStyle name="Comma 14 2 3 7" xfId="1716" xr:uid="{00000000-0005-0000-0000-0000C0040000}"/>
    <cellStyle name="Comma 14 2 3 7 2" xfId="1717" xr:uid="{00000000-0005-0000-0000-0000C1040000}"/>
    <cellStyle name="Comma 14 2 3 8" xfId="1718" xr:uid="{00000000-0005-0000-0000-0000C2040000}"/>
    <cellStyle name="Comma 14 2 4" xfId="1719" xr:uid="{00000000-0005-0000-0000-0000C3040000}"/>
    <cellStyle name="Comma 14 2 4 2" xfId="1720" xr:uid="{00000000-0005-0000-0000-0000C4040000}"/>
    <cellStyle name="Comma 14 2 4 2 2" xfId="1721" xr:uid="{00000000-0005-0000-0000-0000C5040000}"/>
    <cellStyle name="Comma 14 2 4 2 2 2" xfId="1722" xr:uid="{00000000-0005-0000-0000-0000C6040000}"/>
    <cellStyle name="Comma 14 2 4 2 2 2 2" xfId="1723" xr:uid="{00000000-0005-0000-0000-0000C7040000}"/>
    <cellStyle name="Comma 14 2 4 2 2 3" xfId="1724" xr:uid="{00000000-0005-0000-0000-0000C8040000}"/>
    <cellStyle name="Comma 14 2 4 2 3" xfId="1725" xr:uid="{00000000-0005-0000-0000-0000C9040000}"/>
    <cellStyle name="Comma 14 2 4 2 3 2" xfId="1726" xr:uid="{00000000-0005-0000-0000-0000CA040000}"/>
    <cellStyle name="Comma 14 2 4 2 3 2 2" xfId="1727" xr:uid="{00000000-0005-0000-0000-0000CB040000}"/>
    <cellStyle name="Comma 14 2 4 2 3 3" xfId="1728" xr:uid="{00000000-0005-0000-0000-0000CC040000}"/>
    <cellStyle name="Comma 14 2 4 2 4" xfId="1729" xr:uid="{00000000-0005-0000-0000-0000CD040000}"/>
    <cellStyle name="Comma 14 2 4 2 4 2" xfId="1730" xr:uid="{00000000-0005-0000-0000-0000CE040000}"/>
    <cellStyle name="Comma 14 2 4 2 5" xfId="1731" xr:uid="{00000000-0005-0000-0000-0000CF040000}"/>
    <cellStyle name="Comma 14 2 4 2 5 2" xfId="1732" xr:uid="{00000000-0005-0000-0000-0000D0040000}"/>
    <cellStyle name="Comma 14 2 4 2 6" xfId="1733" xr:uid="{00000000-0005-0000-0000-0000D1040000}"/>
    <cellStyle name="Comma 14 2 4 3" xfId="1734" xr:uid="{00000000-0005-0000-0000-0000D2040000}"/>
    <cellStyle name="Comma 14 2 4 3 2" xfId="1735" xr:uid="{00000000-0005-0000-0000-0000D3040000}"/>
    <cellStyle name="Comma 14 2 4 3 2 2" xfId="1736" xr:uid="{00000000-0005-0000-0000-0000D4040000}"/>
    <cellStyle name="Comma 14 2 4 3 3" xfId="1737" xr:uid="{00000000-0005-0000-0000-0000D5040000}"/>
    <cellStyle name="Comma 14 2 4 4" xfId="1738" xr:uid="{00000000-0005-0000-0000-0000D6040000}"/>
    <cellStyle name="Comma 14 2 4 4 2" xfId="1739" xr:uid="{00000000-0005-0000-0000-0000D7040000}"/>
    <cellStyle name="Comma 14 2 4 4 2 2" xfId="1740" xr:uid="{00000000-0005-0000-0000-0000D8040000}"/>
    <cellStyle name="Comma 14 2 4 4 3" xfId="1741" xr:uid="{00000000-0005-0000-0000-0000D9040000}"/>
    <cellStyle name="Comma 14 2 4 5" xfId="1742" xr:uid="{00000000-0005-0000-0000-0000DA040000}"/>
    <cellStyle name="Comma 14 2 4 5 2" xfId="1743" xr:uid="{00000000-0005-0000-0000-0000DB040000}"/>
    <cellStyle name="Comma 14 2 4 6" xfId="1744" xr:uid="{00000000-0005-0000-0000-0000DC040000}"/>
    <cellStyle name="Comma 14 2 4 6 2" xfId="1745" xr:uid="{00000000-0005-0000-0000-0000DD040000}"/>
    <cellStyle name="Comma 14 2 4 7" xfId="1746" xr:uid="{00000000-0005-0000-0000-0000DE040000}"/>
    <cellStyle name="Comma 14 2 5" xfId="1747" xr:uid="{00000000-0005-0000-0000-0000DF040000}"/>
    <cellStyle name="Comma 14 2 5 2" xfId="1748" xr:uid="{00000000-0005-0000-0000-0000E0040000}"/>
    <cellStyle name="Comma 14 2 5 2 2" xfId="1749" xr:uid="{00000000-0005-0000-0000-0000E1040000}"/>
    <cellStyle name="Comma 14 2 5 2 2 2" xfId="1750" xr:uid="{00000000-0005-0000-0000-0000E2040000}"/>
    <cellStyle name="Comma 14 2 5 2 2 2 2" xfId="1751" xr:uid="{00000000-0005-0000-0000-0000E3040000}"/>
    <cellStyle name="Comma 14 2 5 2 2 3" xfId="1752" xr:uid="{00000000-0005-0000-0000-0000E4040000}"/>
    <cellStyle name="Comma 14 2 5 2 3" xfId="1753" xr:uid="{00000000-0005-0000-0000-0000E5040000}"/>
    <cellStyle name="Comma 14 2 5 2 3 2" xfId="1754" xr:uid="{00000000-0005-0000-0000-0000E6040000}"/>
    <cellStyle name="Comma 14 2 5 2 3 2 2" xfId="1755" xr:uid="{00000000-0005-0000-0000-0000E7040000}"/>
    <cellStyle name="Comma 14 2 5 2 3 3" xfId="1756" xr:uid="{00000000-0005-0000-0000-0000E8040000}"/>
    <cellStyle name="Comma 14 2 5 2 4" xfId="1757" xr:uid="{00000000-0005-0000-0000-0000E9040000}"/>
    <cellStyle name="Comma 14 2 5 2 4 2" xfId="1758" xr:uid="{00000000-0005-0000-0000-0000EA040000}"/>
    <cellStyle name="Comma 14 2 5 2 5" xfId="1759" xr:uid="{00000000-0005-0000-0000-0000EB040000}"/>
    <cellStyle name="Comma 14 2 5 2 5 2" xfId="1760" xr:uid="{00000000-0005-0000-0000-0000EC040000}"/>
    <cellStyle name="Comma 14 2 5 2 6" xfId="1761" xr:uid="{00000000-0005-0000-0000-0000ED040000}"/>
    <cellStyle name="Comma 14 2 5 3" xfId="1762" xr:uid="{00000000-0005-0000-0000-0000EE040000}"/>
    <cellStyle name="Comma 14 2 5 3 2" xfId="1763" xr:uid="{00000000-0005-0000-0000-0000EF040000}"/>
    <cellStyle name="Comma 14 2 5 3 2 2" xfId="1764" xr:uid="{00000000-0005-0000-0000-0000F0040000}"/>
    <cellStyle name="Comma 14 2 5 3 3" xfId="1765" xr:uid="{00000000-0005-0000-0000-0000F1040000}"/>
    <cellStyle name="Comma 14 2 5 4" xfId="1766" xr:uid="{00000000-0005-0000-0000-0000F2040000}"/>
    <cellStyle name="Comma 14 2 5 4 2" xfId="1767" xr:uid="{00000000-0005-0000-0000-0000F3040000}"/>
    <cellStyle name="Comma 14 2 5 4 2 2" xfId="1768" xr:uid="{00000000-0005-0000-0000-0000F4040000}"/>
    <cellStyle name="Comma 14 2 5 4 3" xfId="1769" xr:uid="{00000000-0005-0000-0000-0000F5040000}"/>
    <cellStyle name="Comma 14 2 5 5" xfId="1770" xr:uid="{00000000-0005-0000-0000-0000F6040000}"/>
    <cellStyle name="Comma 14 2 5 5 2" xfId="1771" xr:uid="{00000000-0005-0000-0000-0000F7040000}"/>
    <cellStyle name="Comma 14 2 5 6" xfId="1772" xr:uid="{00000000-0005-0000-0000-0000F8040000}"/>
    <cellStyle name="Comma 14 2 5 6 2" xfId="1773" xr:uid="{00000000-0005-0000-0000-0000F9040000}"/>
    <cellStyle name="Comma 14 2 5 7" xfId="1774" xr:uid="{00000000-0005-0000-0000-0000FA040000}"/>
    <cellStyle name="Comma 14 2 6" xfId="1775" xr:uid="{00000000-0005-0000-0000-0000FB040000}"/>
    <cellStyle name="Comma 14 2 6 2" xfId="1776" xr:uid="{00000000-0005-0000-0000-0000FC040000}"/>
    <cellStyle name="Comma 14 2 6 2 2" xfId="1777" xr:uid="{00000000-0005-0000-0000-0000FD040000}"/>
    <cellStyle name="Comma 14 2 6 2 2 2" xfId="1778" xr:uid="{00000000-0005-0000-0000-0000FE040000}"/>
    <cellStyle name="Comma 14 2 6 2 3" xfId="1779" xr:uid="{00000000-0005-0000-0000-0000FF040000}"/>
    <cellStyle name="Comma 14 2 6 3" xfId="1780" xr:uid="{00000000-0005-0000-0000-000000050000}"/>
    <cellStyle name="Comma 14 2 6 3 2" xfId="1781" xr:uid="{00000000-0005-0000-0000-000001050000}"/>
    <cellStyle name="Comma 14 2 6 3 2 2" xfId="1782" xr:uid="{00000000-0005-0000-0000-000002050000}"/>
    <cellStyle name="Comma 14 2 6 3 3" xfId="1783" xr:uid="{00000000-0005-0000-0000-000003050000}"/>
    <cellStyle name="Comma 14 2 6 4" xfId="1784" xr:uid="{00000000-0005-0000-0000-000004050000}"/>
    <cellStyle name="Comma 14 2 6 4 2" xfId="1785" xr:uid="{00000000-0005-0000-0000-000005050000}"/>
    <cellStyle name="Comma 14 2 6 5" xfId="1786" xr:uid="{00000000-0005-0000-0000-000006050000}"/>
    <cellStyle name="Comma 14 2 6 5 2" xfId="1787" xr:uid="{00000000-0005-0000-0000-000007050000}"/>
    <cellStyle name="Comma 14 2 6 6" xfId="1788" xr:uid="{00000000-0005-0000-0000-000008050000}"/>
    <cellStyle name="Comma 14 2 7" xfId="1789" xr:uid="{00000000-0005-0000-0000-000009050000}"/>
    <cellStyle name="Comma 14 2 7 2" xfId="1790" xr:uid="{00000000-0005-0000-0000-00000A050000}"/>
    <cellStyle name="Comma 14 2 7 2 2" xfId="1791" xr:uid="{00000000-0005-0000-0000-00000B050000}"/>
    <cellStyle name="Comma 14 2 7 3" xfId="1792" xr:uid="{00000000-0005-0000-0000-00000C050000}"/>
    <cellStyle name="Comma 14 2 8" xfId="1793" xr:uid="{00000000-0005-0000-0000-00000D050000}"/>
    <cellStyle name="Comma 14 2 8 2" xfId="1794" xr:uid="{00000000-0005-0000-0000-00000E050000}"/>
    <cellStyle name="Comma 14 2 8 2 2" xfId="1795" xr:uid="{00000000-0005-0000-0000-00000F050000}"/>
    <cellStyle name="Comma 14 2 8 3" xfId="1796" xr:uid="{00000000-0005-0000-0000-000010050000}"/>
    <cellStyle name="Comma 14 2 9" xfId="1797" xr:uid="{00000000-0005-0000-0000-000011050000}"/>
    <cellStyle name="Comma 14 2 9 2" xfId="1798" xr:uid="{00000000-0005-0000-0000-000012050000}"/>
    <cellStyle name="Comma 14 3" xfId="1799" xr:uid="{00000000-0005-0000-0000-000013050000}"/>
    <cellStyle name="Comma 14 3 10" xfId="1800" xr:uid="{00000000-0005-0000-0000-000014050000}"/>
    <cellStyle name="Comma 14 3 2" xfId="1801" xr:uid="{00000000-0005-0000-0000-000015050000}"/>
    <cellStyle name="Comma 14 3 2 2" xfId="1802" xr:uid="{00000000-0005-0000-0000-000016050000}"/>
    <cellStyle name="Comma 14 3 2 2 2" xfId="1803" xr:uid="{00000000-0005-0000-0000-000017050000}"/>
    <cellStyle name="Comma 14 3 2 2 2 2" xfId="1804" xr:uid="{00000000-0005-0000-0000-000018050000}"/>
    <cellStyle name="Comma 14 3 2 2 2 2 2" xfId="1805" xr:uid="{00000000-0005-0000-0000-000019050000}"/>
    <cellStyle name="Comma 14 3 2 2 2 2 2 2" xfId="1806" xr:uid="{00000000-0005-0000-0000-00001A050000}"/>
    <cellStyle name="Comma 14 3 2 2 2 2 3" xfId="1807" xr:uid="{00000000-0005-0000-0000-00001B050000}"/>
    <cellStyle name="Comma 14 3 2 2 2 3" xfId="1808" xr:uid="{00000000-0005-0000-0000-00001C050000}"/>
    <cellStyle name="Comma 14 3 2 2 2 3 2" xfId="1809" xr:uid="{00000000-0005-0000-0000-00001D050000}"/>
    <cellStyle name="Comma 14 3 2 2 2 3 2 2" xfId="1810" xr:uid="{00000000-0005-0000-0000-00001E050000}"/>
    <cellStyle name="Comma 14 3 2 2 2 3 3" xfId="1811" xr:uid="{00000000-0005-0000-0000-00001F050000}"/>
    <cellStyle name="Comma 14 3 2 2 2 4" xfId="1812" xr:uid="{00000000-0005-0000-0000-000020050000}"/>
    <cellStyle name="Comma 14 3 2 2 2 4 2" xfId="1813" xr:uid="{00000000-0005-0000-0000-000021050000}"/>
    <cellStyle name="Comma 14 3 2 2 2 5" xfId="1814" xr:uid="{00000000-0005-0000-0000-000022050000}"/>
    <cellStyle name="Comma 14 3 2 2 2 5 2" xfId="1815" xr:uid="{00000000-0005-0000-0000-000023050000}"/>
    <cellStyle name="Comma 14 3 2 2 2 6" xfId="1816" xr:uid="{00000000-0005-0000-0000-000024050000}"/>
    <cellStyle name="Comma 14 3 2 2 3" xfId="1817" xr:uid="{00000000-0005-0000-0000-000025050000}"/>
    <cellStyle name="Comma 14 3 2 2 3 2" xfId="1818" xr:uid="{00000000-0005-0000-0000-000026050000}"/>
    <cellStyle name="Comma 14 3 2 2 3 2 2" xfId="1819" xr:uid="{00000000-0005-0000-0000-000027050000}"/>
    <cellStyle name="Comma 14 3 2 2 3 3" xfId="1820" xr:uid="{00000000-0005-0000-0000-000028050000}"/>
    <cellStyle name="Comma 14 3 2 2 4" xfId="1821" xr:uid="{00000000-0005-0000-0000-000029050000}"/>
    <cellStyle name="Comma 14 3 2 2 4 2" xfId="1822" xr:uid="{00000000-0005-0000-0000-00002A050000}"/>
    <cellStyle name="Comma 14 3 2 2 4 2 2" xfId="1823" xr:uid="{00000000-0005-0000-0000-00002B050000}"/>
    <cellStyle name="Comma 14 3 2 2 4 3" xfId="1824" xr:uid="{00000000-0005-0000-0000-00002C050000}"/>
    <cellStyle name="Comma 14 3 2 2 5" xfId="1825" xr:uid="{00000000-0005-0000-0000-00002D050000}"/>
    <cellStyle name="Comma 14 3 2 2 5 2" xfId="1826" xr:uid="{00000000-0005-0000-0000-00002E050000}"/>
    <cellStyle name="Comma 14 3 2 2 6" xfId="1827" xr:uid="{00000000-0005-0000-0000-00002F050000}"/>
    <cellStyle name="Comma 14 3 2 2 6 2" xfId="1828" xr:uid="{00000000-0005-0000-0000-000030050000}"/>
    <cellStyle name="Comma 14 3 2 2 7" xfId="1829" xr:uid="{00000000-0005-0000-0000-000031050000}"/>
    <cellStyle name="Comma 14 3 2 3" xfId="1830" xr:uid="{00000000-0005-0000-0000-000032050000}"/>
    <cellStyle name="Comma 14 3 2 3 2" xfId="1831" xr:uid="{00000000-0005-0000-0000-000033050000}"/>
    <cellStyle name="Comma 14 3 2 3 2 2" xfId="1832" xr:uid="{00000000-0005-0000-0000-000034050000}"/>
    <cellStyle name="Comma 14 3 2 3 2 2 2" xfId="1833" xr:uid="{00000000-0005-0000-0000-000035050000}"/>
    <cellStyle name="Comma 14 3 2 3 2 3" xfId="1834" xr:uid="{00000000-0005-0000-0000-000036050000}"/>
    <cellStyle name="Comma 14 3 2 3 3" xfId="1835" xr:uid="{00000000-0005-0000-0000-000037050000}"/>
    <cellStyle name="Comma 14 3 2 3 3 2" xfId="1836" xr:uid="{00000000-0005-0000-0000-000038050000}"/>
    <cellStyle name="Comma 14 3 2 3 3 2 2" xfId="1837" xr:uid="{00000000-0005-0000-0000-000039050000}"/>
    <cellStyle name="Comma 14 3 2 3 3 3" xfId="1838" xr:uid="{00000000-0005-0000-0000-00003A050000}"/>
    <cellStyle name="Comma 14 3 2 3 4" xfId="1839" xr:uid="{00000000-0005-0000-0000-00003B050000}"/>
    <cellStyle name="Comma 14 3 2 3 4 2" xfId="1840" xr:uid="{00000000-0005-0000-0000-00003C050000}"/>
    <cellStyle name="Comma 14 3 2 3 5" xfId="1841" xr:uid="{00000000-0005-0000-0000-00003D050000}"/>
    <cellStyle name="Comma 14 3 2 3 5 2" xfId="1842" xr:uid="{00000000-0005-0000-0000-00003E050000}"/>
    <cellStyle name="Comma 14 3 2 3 6" xfId="1843" xr:uid="{00000000-0005-0000-0000-00003F050000}"/>
    <cellStyle name="Comma 14 3 2 4" xfId="1844" xr:uid="{00000000-0005-0000-0000-000040050000}"/>
    <cellStyle name="Comma 14 3 2 4 2" xfId="1845" xr:uid="{00000000-0005-0000-0000-000041050000}"/>
    <cellStyle name="Comma 14 3 2 4 2 2" xfId="1846" xr:uid="{00000000-0005-0000-0000-000042050000}"/>
    <cellStyle name="Comma 14 3 2 4 3" xfId="1847" xr:uid="{00000000-0005-0000-0000-000043050000}"/>
    <cellStyle name="Comma 14 3 2 5" xfId="1848" xr:uid="{00000000-0005-0000-0000-000044050000}"/>
    <cellStyle name="Comma 14 3 2 5 2" xfId="1849" xr:uid="{00000000-0005-0000-0000-000045050000}"/>
    <cellStyle name="Comma 14 3 2 5 2 2" xfId="1850" xr:uid="{00000000-0005-0000-0000-000046050000}"/>
    <cellStyle name="Comma 14 3 2 5 3" xfId="1851" xr:uid="{00000000-0005-0000-0000-000047050000}"/>
    <cellStyle name="Comma 14 3 2 6" xfId="1852" xr:uid="{00000000-0005-0000-0000-000048050000}"/>
    <cellStyle name="Comma 14 3 2 6 2" xfId="1853" xr:uid="{00000000-0005-0000-0000-000049050000}"/>
    <cellStyle name="Comma 14 3 2 7" xfId="1854" xr:uid="{00000000-0005-0000-0000-00004A050000}"/>
    <cellStyle name="Comma 14 3 2 7 2" xfId="1855" xr:uid="{00000000-0005-0000-0000-00004B050000}"/>
    <cellStyle name="Comma 14 3 2 8" xfId="1856" xr:uid="{00000000-0005-0000-0000-00004C050000}"/>
    <cellStyle name="Comma 14 3 3" xfId="1857" xr:uid="{00000000-0005-0000-0000-00004D050000}"/>
    <cellStyle name="Comma 14 3 3 2" xfId="1858" xr:uid="{00000000-0005-0000-0000-00004E050000}"/>
    <cellStyle name="Comma 14 3 3 2 2" xfId="1859" xr:uid="{00000000-0005-0000-0000-00004F050000}"/>
    <cellStyle name="Comma 14 3 3 2 2 2" xfId="1860" xr:uid="{00000000-0005-0000-0000-000050050000}"/>
    <cellStyle name="Comma 14 3 3 2 2 2 2" xfId="1861" xr:uid="{00000000-0005-0000-0000-000051050000}"/>
    <cellStyle name="Comma 14 3 3 2 2 3" xfId="1862" xr:uid="{00000000-0005-0000-0000-000052050000}"/>
    <cellStyle name="Comma 14 3 3 2 3" xfId="1863" xr:uid="{00000000-0005-0000-0000-000053050000}"/>
    <cellStyle name="Comma 14 3 3 2 3 2" xfId="1864" xr:uid="{00000000-0005-0000-0000-000054050000}"/>
    <cellStyle name="Comma 14 3 3 2 3 2 2" xfId="1865" xr:uid="{00000000-0005-0000-0000-000055050000}"/>
    <cellStyle name="Comma 14 3 3 2 3 3" xfId="1866" xr:uid="{00000000-0005-0000-0000-000056050000}"/>
    <cellStyle name="Comma 14 3 3 2 4" xfId="1867" xr:uid="{00000000-0005-0000-0000-000057050000}"/>
    <cellStyle name="Comma 14 3 3 2 4 2" xfId="1868" xr:uid="{00000000-0005-0000-0000-000058050000}"/>
    <cellStyle name="Comma 14 3 3 2 5" xfId="1869" xr:uid="{00000000-0005-0000-0000-000059050000}"/>
    <cellStyle name="Comma 14 3 3 2 5 2" xfId="1870" xr:uid="{00000000-0005-0000-0000-00005A050000}"/>
    <cellStyle name="Comma 14 3 3 2 6" xfId="1871" xr:uid="{00000000-0005-0000-0000-00005B050000}"/>
    <cellStyle name="Comma 14 3 3 3" xfId="1872" xr:uid="{00000000-0005-0000-0000-00005C050000}"/>
    <cellStyle name="Comma 14 3 3 3 2" xfId="1873" xr:uid="{00000000-0005-0000-0000-00005D050000}"/>
    <cellStyle name="Comma 14 3 3 3 2 2" xfId="1874" xr:uid="{00000000-0005-0000-0000-00005E050000}"/>
    <cellStyle name="Comma 14 3 3 3 3" xfId="1875" xr:uid="{00000000-0005-0000-0000-00005F050000}"/>
    <cellStyle name="Comma 14 3 3 4" xfId="1876" xr:uid="{00000000-0005-0000-0000-000060050000}"/>
    <cellStyle name="Comma 14 3 3 4 2" xfId="1877" xr:uid="{00000000-0005-0000-0000-000061050000}"/>
    <cellStyle name="Comma 14 3 3 4 2 2" xfId="1878" xr:uid="{00000000-0005-0000-0000-000062050000}"/>
    <cellStyle name="Comma 14 3 3 4 3" xfId="1879" xr:uid="{00000000-0005-0000-0000-000063050000}"/>
    <cellStyle name="Comma 14 3 3 5" xfId="1880" xr:uid="{00000000-0005-0000-0000-000064050000}"/>
    <cellStyle name="Comma 14 3 3 5 2" xfId="1881" xr:uid="{00000000-0005-0000-0000-000065050000}"/>
    <cellStyle name="Comma 14 3 3 6" xfId="1882" xr:uid="{00000000-0005-0000-0000-000066050000}"/>
    <cellStyle name="Comma 14 3 3 6 2" xfId="1883" xr:uid="{00000000-0005-0000-0000-000067050000}"/>
    <cellStyle name="Comma 14 3 3 7" xfId="1884" xr:uid="{00000000-0005-0000-0000-000068050000}"/>
    <cellStyle name="Comma 14 3 4" xfId="1885" xr:uid="{00000000-0005-0000-0000-000069050000}"/>
    <cellStyle name="Comma 14 3 4 2" xfId="1886" xr:uid="{00000000-0005-0000-0000-00006A050000}"/>
    <cellStyle name="Comma 14 3 4 2 2" xfId="1887" xr:uid="{00000000-0005-0000-0000-00006B050000}"/>
    <cellStyle name="Comma 14 3 4 2 2 2" xfId="1888" xr:uid="{00000000-0005-0000-0000-00006C050000}"/>
    <cellStyle name="Comma 14 3 4 2 2 2 2" xfId="1889" xr:uid="{00000000-0005-0000-0000-00006D050000}"/>
    <cellStyle name="Comma 14 3 4 2 2 3" xfId="1890" xr:uid="{00000000-0005-0000-0000-00006E050000}"/>
    <cellStyle name="Comma 14 3 4 2 3" xfId="1891" xr:uid="{00000000-0005-0000-0000-00006F050000}"/>
    <cellStyle name="Comma 14 3 4 2 3 2" xfId="1892" xr:uid="{00000000-0005-0000-0000-000070050000}"/>
    <cellStyle name="Comma 14 3 4 2 3 2 2" xfId="1893" xr:uid="{00000000-0005-0000-0000-000071050000}"/>
    <cellStyle name="Comma 14 3 4 2 3 3" xfId="1894" xr:uid="{00000000-0005-0000-0000-000072050000}"/>
    <cellStyle name="Comma 14 3 4 2 4" xfId="1895" xr:uid="{00000000-0005-0000-0000-000073050000}"/>
    <cellStyle name="Comma 14 3 4 2 4 2" xfId="1896" xr:uid="{00000000-0005-0000-0000-000074050000}"/>
    <cellStyle name="Comma 14 3 4 2 5" xfId="1897" xr:uid="{00000000-0005-0000-0000-000075050000}"/>
    <cellStyle name="Comma 14 3 4 2 5 2" xfId="1898" xr:uid="{00000000-0005-0000-0000-000076050000}"/>
    <cellStyle name="Comma 14 3 4 2 6" xfId="1899" xr:uid="{00000000-0005-0000-0000-000077050000}"/>
    <cellStyle name="Comma 14 3 4 3" xfId="1900" xr:uid="{00000000-0005-0000-0000-000078050000}"/>
    <cellStyle name="Comma 14 3 4 3 2" xfId="1901" xr:uid="{00000000-0005-0000-0000-000079050000}"/>
    <cellStyle name="Comma 14 3 4 3 2 2" xfId="1902" xr:uid="{00000000-0005-0000-0000-00007A050000}"/>
    <cellStyle name="Comma 14 3 4 3 3" xfId="1903" xr:uid="{00000000-0005-0000-0000-00007B050000}"/>
    <cellStyle name="Comma 14 3 4 4" xfId="1904" xr:uid="{00000000-0005-0000-0000-00007C050000}"/>
    <cellStyle name="Comma 14 3 4 4 2" xfId="1905" xr:uid="{00000000-0005-0000-0000-00007D050000}"/>
    <cellStyle name="Comma 14 3 4 4 2 2" xfId="1906" xr:uid="{00000000-0005-0000-0000-00007E050000}"/>
    <cellStyle name="Comma 14 3 4 4 3" xfId="1907" xr:uid="{00000000-0005-0000-0000-00007F050000}"/>
    <cellStyle name="Comma 14 3 4 5" xfId="1908" xr:uid="{00000000-0005-0000-0000-000080050000}"/>
    <cellStyle name="Comma 14 3 4 5 2" xfId="1909" xr:uid="{00000000-0005-0000-0000-000081050000}"/>
    <cellStyle name="Comma 14 3 4 6" xfId="1910" xr:uid="{00000000-0005-0000-0000-000082050000}"/>
    <cellStyle name="Comma 14 3 4 6 2" xfId="1911" xr:uid="{00000000-0005-0000-0000-000083050000}"/>
    <cellStyle name="Comma 14 3 4 7" xfId="1912" xr:uid="{00000000-0005-0000-0000-000084050000}"/>
    <cellStyle name="Comma 14 3 5" xfId="1913" xr:uid="{00000000-0005-0000-0000-000085050000}"/>
    <cellStyle name="Comma 14 3 5 2" xfId="1914" xr:uid="{00000000-0005-0000-0000-000086050000}"/>
    <cellStyle name="Comma 14 3 5 2 2" xfId="1915" xr:uid="{00000000-0005-0000-0000-000087050000}"/>
    <cellStyle name="Comma 14 3 5 2 2 2" xfId="1916" xr:uid="{00000000-0005-0000-0000-000088050000}"/>
    <cellStyle name="Comma 14 3 5 2 3" xfId="1917" xr:uid="{00000000-0005-0000-0000-000089050000}"/>
    <cellStyle name="Comma 14 3 5 3" xfId="1918" xr:uid="{00000000-0005-0000-0000-00008A050000}"/>
    <cellStyle name="Comma 14 3 5 3 2" xfId="1919" xr:uid="{00000000-0005-0000-0000-00008B050000}"/>
    <cellStyle name="Comma 14 3 5 3 2 2" xfId="1920" xr:uid="{00000000-0005-0000-0000-00008C050000}"/>
    <cellStyle name="Comma 14 3 5 3 3" xfId="1921" xr:uid="{00000000-0005-0000-0000-00008D050000}"/>
    <cellStyle name="Comma 14 3 5 4" xfId="1922" xr:uid="{00000000-0005-0000-0000-00008E050000}"/>
    <cellStyle name="Comma 14 3 5 4 2" xfId="1923" xr:uid="{00000000-0005-0000-0000-00008F050000}"/>
    <cellStyle name="Comma 14 3 5 5" xfId="1924" xr:uid="{00000000-0005-0000-0000-000090050000}"/>
    <cellStyle name="Comma 14 3 5 5 2" xfId="1925" xr:uid="{00000000-0005-0000-0000-000091050000}"/>
    <cellStyle name="Comma 14 3 5 6" xfId="1926" xr:uid="{00000000-0005-0000-0000-000092050000}"/>
    <cellStyle name="Comma 14 3 6" xfId="1927" xr:uid="{00000000-0005-0000-0000-000093050000}"/>
    <cellStyle name="Comma 14 3 6 2" xfId="1928" xr:uid="{00000000-0005-0000-0000-000094050000}"/>
    <cellStyle name="Comma 14 3 6 2 2" xfId="1929" xr:uid="{00000000-0005-0000-0000-000095050000}"/>
    <cellStyle name="Comma 14 3 6 3" xfId="1930" xr:uid="{00000000-0005-0000-0000-000096050000}"/>
    <cellStyle name="Comma 14 3 7" xfId="1931" xr:uid="{00000000-0005-0000-0000-000097050000}"/>
    <cellStyle name="Comma 14 3 7 2" xfId="1932" xr:uid="{00000000-0005-0000-0000-000098050000}"/>
    <cellStyle name="Comma 14 3 7 2 2" xfId="1933" xr:uid="{00000000-0005-0000-0000-000099050000}"/>
    <cellStyle name="Comma 14 3 7 3" xfId="1934" xr:uid="{00000000-0005-0000-0000-00009A050000}"/>
    <cellStyle name="Comma 14 3 8" xfId="1935" xr:uid="{00000000-0005-0000-0000-00009B050000}"/>
    <cellStyle name="Comma 14 3 8 2" xfId="1936" xr:uid="{00000000-0005-0000-0000-00009C050000}"/>
    <cellStyle name="Comma 14 3 9" xfId="1937" xr:uid="{00000000-0005-0000-0000-00009D050000}"/>
    <cellStyle name="Comma 14 3 9 2" xfId="1938" xr:uid="{00000000-0005-0000-0000-00009E050000}"/>
    <cellStyle name="Comma 14 4" xfId="1939" xr:uid="{00000000-0005-0000-0000-00009F050000}"/>
    <cellStyle name="Comma 14 4 10" xfId="1940" xr:uid="{00000000-0005-0000-0000-0000A0050000}"/>
    <cellStyle name="Comma 14 4 2" xfId="1941" xr:uid="{00000000-0005-0000-0000-0000A1050000}"/>
    <cellStyle name="Comma 14 4 2 2" xfId="1942" xr:uid="{00000000-0005-0000-0000-0000A2050000}"/>
    <cellStyle name="Comma 14 4 2 2 2" xfId="1943" xr:uid="{00000000-0005-0000-0000-0000A3050000}"/>
    <cellStyle name="Comma 14 4 2 2 2 2" xfId="1944" xr:uid="{00000000-0005-0000-0000-0000A4050000}"/>
    <cellStyle name="Comma 14 4 2 2 2 2 2" xfId="1945" xr:uid="{00000000-0005-0000-0000-0000A5050000}"/>
    <cellStyle name="Comma 14 4 2 2 2 2 2 2" xfId="1946" xr:uid="{00000000-0005-0000-0000-0000A6050000}"/>
    <cellStyle name="Comma 14 4 2 2 2 2 3" xfId="1947" xr:uid="{00000000-0005-0000-0000-0000A7050000}"/>
    <cellStyle name="Comma 14 4 2 2 2 3" xfId="1948" xr:uid="{00000000-0005-0000-0000-0000A8050000}"/>
    <cellStyle name="Comma 14 4 2 2 2 3 2" xfId="1949" xr:uid="{00000000-0005-0000-0000-0000A9050000}"/>
    <cellStyle name="Comma 14 4 2 2 2 3 2 2" xfId="1950" xr:uid="{00000000-0005-0000-0000-0000AA050000}"/>
    <cellStyle name="Comma 14 4 2 2 2 3 3" xfId="1951" xr:uid="{00000000-0005-0000-0000-0000AB050000}"/>
    <cellStyle name="Comma 14 4 2 2 2 4" xfId="1952" xr:uid="{00000000-0005-0000-0000-0000AC050000}"/>
    <cellStyle name="Comma 14 4 2 2 2 4 2" xfId="1953" xr:uid="{00000000-0005-0000-0000-0000AD050000}"/>
    <cellStyle name="Comma 14 4 2 2 2 5" xfId="1954" xr:uid="{00000000-0005-0000-0000-0000AE050000}"/>
    <cellStyle name="Comma 14 4 2 2 2 5 2" xfId="1955" xr:uid="{00000000-0005-0000-0000-0000AF050000}"/>
    <cellStyle name="Comma 14 4 2 2 2 6" xfId="1956" xr:uid="{00000000-0005-0000-0000-0000B0050000}"/>
    <cellStyle name="Comma 14 4 2 2 3" xfId="1957" xr:uid="{00000000-0005-0000-0000-0000B1050000}"/>
    <cellStyle name="Comma 14 4 2 2 3 2" xfId="1958" xr:uid="{00000000-0005-0000-0000-0000B2050000}"/>
    <cellStyle name="Comma 14 4 2 2 3 2 2" xfId="1959" xr:uid="{00000000-0005-0000-0000-0000B3050000}"/>
    <cellStyle name="Comma 14 4 2 2 3 3" xfId="1960" xr:uid="{00000000-0005-0000-0000-0000B4050000}"/>
    <cellStyle name="Comma 14 4 2 2 4" xfId="1961" xr:uid="{00000000-0005-0000-0000-0000B5050000}"/>
    <cellStyle name="Comma 14 4 2 2 4 2" xfId="1962" xr:uid="{00000000-0005-0000-0000-0000B6050000}"/>
    <cellStyle name="Comma 14 4 2 2 4 2 2" xfId="1963" xr:uid="{00000000-0005-0000-0000-0000B7050000}"/>
    <cellStyle name="Comma 14 4 2 2 4 3" xfId="1964" xr:uid="{00000000-0005-0000-0000-0000B8050000}"/>
    <cellStyle name="Comma 14 4 2 2 5" xfId="1965" xr:uid="{00000000-0005-0000-0000-0000B9050000}"/>
    <cellStyle name="Comma 14 4 2 2 5 2" xfId="1966" xr:uid="{00000000-0005-0000-0000-0000BA050000}"/>
    <cellStyle name="Comma 14 4 2 2 6" xfId="1967" xr:uid="{00000000-0005-0000-0000-0000BB050000}"/>
    <cellStyle name="Comma 14 4 2 2 6 2" xfId="1968" xr:uid="{00000000-0005-0000-0000-0000BC050000}"/>
    <cellStyle name="Comma 14 4 2 2 7" xfId="1969" xr:uid="{00000000-0005-0000-0000-0000BD050000}"/>
    <cellStyle name="Comma 14 4 2 3" xfId="1970" xr:uid="{00000000-0005-0000-0000-0000BE050000}"/>
    <cellStyle name="Comma 14 4 2 3 2" xfId="1971" xr:uid="{00000000-0005-0000-0000-0000BF050000}"/>
    <cellStyle name="Comma 14 4 2 3 2 2" xfId="1972" xr:uid="{00000000-0005-0000-0000-0000C0050000}"/>
    <cellStyle name="Comma 14 4 2 3 2 2 2" xfId="1973" xr:uid="{00000000-0005-0000-0000-0000C1050000}"/>
    <cellStyle name="Comma 14 4 2 3 2 3" xfId="1974" xr:uid="{00000000-0005-0000-0000-0000C2050000}"/>
    <cellStyle name="Comma 14 4 2 3 3" xfId="1975" xr:uid="{00000000-0005-0000-0000-0000C3050000}"/>
    <cellStyle name="Comma 14 4 2 3 3 2" xfId="1976" xr:uid="{00000000-0005-0000-0000-0000C4050000}"/>
    <cellStyle name="Comma 14 4 2 3 3 2 2" xfId="1977" xr:uid="{00000000-0005-0000-0000-0000C5050000}"/>
    <cellStyle name="Comma 14 4 2 3 3 3" xfId="1978" xr:uid="{00000000-0005-0000-0000-0000C6050000}"/>
    <cellStyle name="Comma 14 4 2 3 4" xfId="1979" xr:uid="{00000000-0005-0000-0000-0000C7050000}"/>
    <cellStyle name="Comma 14 4 2 3 4 2" xfId="1980" xr:uid="{00000000-0005-0000-0000-0000C8050000}"/>
    <cellStyle name="Comma 14 4 2 3 5" xfId="1981" xr:uid="{00000000-0005-0000-0000-0000C9050000}"/>
    <cellStyle name="Comma 14 4 2 3 5 2" xfId="1982" xr:uid="{00000000-0005-0000-0000-0000CA050000}"/>
    <cellStyle name="Comma 14 4 2 3 6" xfId="1983" xr:uid="{00000000-0005-0000-0000-0000CB050000}"/>
    <cellStyle name="Comma 14 4 2 4" xfId="1984" xr:uid="{00000000-0005-0000-0000-0000CC050000}"/>
    <cellStyle name="Comma 14 4 2 4 2" xfId="1985" xr:uid="{00000000-0005-0000-0000-0000CD050000}"/>
    <cellStyle name="Comma 14 4 2 4 2 2" xfId="1986" xr:uid="{00000000-0005-0000-0000-0000CE050000}"/>
    <cellStyle name="Comma 14 4 2 4 3" xfId="1987" xr:uid="{00000000-0005-0000-0000-0000CF050000}"/>
    <cellStyle name="Comma 14 4 2 5" xfId="1988" xr:uid="{00000000-0005-0000-0000-0000D0050000}"/>
    <cellStyle name="Comma 14 4 2 5 2" xfId="1989" xr:uid="{00000000-0005-0000-0000-0000D1050000}"/>
    <cellStyle name="Comma 14 4 2 5 2 2" xfId="1990" xr:uid="{00000000-0005-0000-0000-0000D2050000}"/>
    <cellStyle name="Comma 14 4 2 5 3" xfId="1991" xr:uid="{00000000-0005-0000-0000-0000D3050000}"/>
    <cellStyle name="Comma 14 4 2 6" xfId="1992" xr:uid="{00000000-0005-0000-0000-0000D4050000}"/>
    <cellStyle name="Comma 14 4 2 6 2" xfId="1993" xr:uid="{00000000-0005-0000-0000-0000D5050000}"/>
    <cellStyle name="Comma 14 4 2 7" xfId="1994" xr:uid="{00000000-0005-0000-0000-0000D6050000}"/>
    <cellStyle name="Comma 14 4 2 7 2" xfId="1995" xr:uid="{00000000-0005-0000-0000-0000D7050000}"/>
    <cellStyle name="Comma 14 4 2 8" xfId="1996" xr:uid="{00000000-0005-0000-0000-0000D8050000}"/>
    <cellStyle name="Comma 14 4 3" xfId="1997" xr:uid="{00000000-0005-0000-0000-0000D9050000}"/>
    <cellStyle name="Comma 14 4 3 2" xfId="1998" xr:uid="{00000000-0005-0000-0000-0000DA050000}"/>
    <cellStyle name="Comma 14 4 3 2 2" xfId="1999" xr:uid="{00000000-0005-0000-0000-0000DB050000}"/>
    <cellStyle name="Comma 14 4 3 2 2 2" xfId="2000" xr:uid="{00000000-0005-0000-0000-0000DC050000}"/>
    <cellStyle name="Comma 14 4 3 2 2 2 2" xfId="2001" xr:uid="{00000000-0005-0000-0000-0000DD050000}"/>
    <cellStyle name="Comma 14 4 3 2 2 3" xfId="2002" xr:uid="{00000000-0005-0000-0000-0000DE050000}"/>
    <cellStyle name="Comma 14 4 3 2 3" xfId="2003" xr:uid="{00000000-0005-0000-0000-0000DF050000}"/>
    <cellStyle name="Comma 14 4 3 2 3 2" xfId="2004" xr:uid="{00000000-0005-0000-0000-0000E0050000}"/>
    <cellStyle name="Comma 14 4 3 2 3 2 2" xfId="2005" xr:uid="{00000000-0005-0000-0000-0000E1050000}"/>
    <cellStyle name="Comma 14 4 3 2 3 3" xfId="2006" xr:uid="{00000000-0005-0000-0000-0000E2050000}"/>
    <cellStyle name="Comma 14 4 3 2 4" xfId="2007" xr:uid="{00000000-0005-0000-0000-0000E3050000}"/>
    <cellStyle name="Comma 14 4 3 2 4 2" xfId="2008" xr:uid="{00000000-0005-0000-0000-0000E4050000}"/>
    <cellStyle name="Comma 14 4 3 2 5" xfId="2009" xr:uid="{00000000-0005-0000-0000-0000E5050000}"/>
    <cellStyle name="Comma 14 4 3 2 5 2" xfId="2010" xr:uid="{00000000-0005-0000-0000-0000E6050000}"/>
    <cellStyle name="Comma 14 4 3 2 6" xfId="2011" xr:uid="{00000000-0005-0000-0000-0000E7050000}"/>
    <cellStyle name="Comma 14 4 3 3" xfId="2012" xr:uid="{00000000-0005-0000-0000-0000E8050000}"/>
    <cellStyle name="Comma 14 4 3 3 2" xfId="2013" xr:uid="{00000000-0005-0000-0000-0000E9050000}"/>
    <cellStyle name="Comma 14 4 3 3 2 2" xfId="2014" xr:uid="{00000000-0005-0000-0000-0000EA050000}"/>
    <cellStyle name="Comma 14 4 3 3 3" xfId="2015" xr:uid="{00000000-0005-0000-0000-0000EB050000}"/>
    <cellStyle name="Comma 14 4 3 4" xfId="2016" xr:uid="{00000000-0005-0000-0000-0000EC050000}"/>
    <cellStyle name="Comma 14 4 3 4 2" xfId="2017" xr:uid="{00000000-0005-0000-0000-0000ED050000}"/>
    <cellStyle name="Comma 14 4 3 4 2 2" xfId="2018" xr:uid="{00000000-0005-0000-0000-0000EE050000}"/>
    <cellStyle name="Comma 14 4 3 4 3" xfId="2019" xr:uid="{00000000-0005-0000-0000-0000EF050000}"/>
    <cellStyle name="Comma 14 4 3 5" xfId="2020" xr:uid="{00000000-0005-0000-0000-0000F0050000}"/>
    <cellStyle name="Comma 14 4 3 5 2" xfId="2021" xr:uid="{00000000-0005-0000-0000-0000F1050000}"/>
    <cellStyle name="Comma 14 4 3 6" xfId="2022" xr:uid="{00000000-0005-0000-0000-0000F2050000}"/>
    <cellStyle name="Comma 14 4 3 6 2" xfId="2023" xr:uid="{00000000-0005-0000-0000-0000F3050000}"/>
    <cellStyle name="Comma 14 4 3 7" xfId="2024" xr:uid="{00000000-0005-0000-0000-0000F4050000}"/>
    <cellStyle name="Comma 14 4 4" xfId="2025" xr:uid="{00000000-0005-0000-0000-0000F5050000}"/>
    <cellStyle name="Comma 14 4 4 2" xfId="2026" xr:uid="{00000000-0005-0000-0000-0000F6050000}"/>
    <cellStyle name="Comma 14 4 4 2 2" xfId="2027" xr:uid="{00000000-0005-0000-0000-0000F7050000}"/>
    <cellStyle name="Comma 14 4 4 2 2 2" xfId="2028" xr:uid="{00000000-0005-0000-0000-0000F8050000}"/>
    <cellStyle name="Comma 14 4 4 2 2 2 2" xfId="2029" xr:uid="{00000000-0005-0000-0000-0000F9050000}"/>
    <cellStyle name="Comma 14 4 4 2 2 3" xfId="2030" xr:uid="{00000000-0005-0000-0000-0000FA050000}"/>
    <cellStyle name="Comma 14 4 4 2 3" xfId="2031" xr:uid="{00000000-0005-0000-0000-0000FB050000}"/>
    <cellStyle name="Comma 14 4 4 2 3 2" xfId="2032" xr:uid="{00000000-0005-0000-0000-0000FC050000}"/>
    <cellStyle name="Comma 14 4 4 2 3 2 2" xfId="2033" xr:uid="{00000000-0005-0000-0000-0000FD050000}"/>
    <cellStyle name="Comma 14 4 4 2 3 3" xfId="2034" xr:uid="{00000000-0005-0000-0000-0000FE050000}"/>
    <cellStyle name="Comma 14 4 4 2 4" xfId="2035" xr:uid="{00000000-0005-0000-0000-0000FF050000}"/>
    <cellStyle name="Comma 14 4 4 2 4 2" xfId="2036" xr:uid="{00000000-0005-0000-0000-000000060000}"/>
    <cellStyle name="Comma 14 4 4 2 5" xfId="2037" xr:uid="{00000000-0005-0000-0000-000001060000}"/>
    <cellStyle name="Comma 14 4 4 2 5 2" xfId="2038" xr:uid="{00000000-0005-0000-0000-000002060000}"/>
    <cellStyle name="Comma 14 4 4 2 6" xfId="2039" xr:uid="{00000000-0005-0000-0000-000003060000}"/>
    <cellStyle name="Comma 14 4 4 3" xfId="2040" xr:uid="{00000000-0005-0000-0000-000004060000}"/>
    <cellStyle name="Comma 14 4 4 3 2" xfId="2041" xr:uid="{00000000-0005-0000-0000-000005060000}"/>
    <cellStyle name="Comma 14 4 4 3 2 2" xfId="2042" xr:uid="{00000000-0005-0000-0000-000006060000}"/>
    <cellStyle name="Comma 14 4 4 3 3" xfId="2043" xr:uid="{00000000-0005-0000-0000-000007060000}"/>
    <cellStyle name="Comma 14 4 4 4" xfId="2044" xr:uid="{00000000-0005-0000-0000-000008060000}"/>
    <cellStyle name="Comma 14 4 4 4 2" xfId="2045" xr:uid="{00000000-0005-0000-0000-000009060000}"/>
    <cellStyle name="Comma 14 4 4 4 2 2" xfId="2046" xr:uid="{00000000-0005-0000-0000-00000A060000}"/>
    <cellStyle name="Comma 14 4 4 4 3" xfId="2047" xr:uid="{00000000-0005-0000-0000-00000B060000}"/>
    <cellStyle name="Comma 14 4 4 5" xfId="2048" xr:uid="{00000000-0005-0000-0000-00000C060000}"/>
    <cellStyle name="Comma 14 4 4 5 2" xfId="2049" xr:uid="{00000000-0005-0000-0000-00000D060000}"/>
    <cellStyle name="Comma 14 4 4 6" xfId="2050" xr:uid="{00000000-0005-0000-0000-00000E060000}"/>
    <cellStyle name="Comma 14 4 4 6 2" xfId="2051" xr:uid="{00000000-0005-0000-0000-00000F060000}"/>
    <cellStyle name="Comma 14 4 4 7" xfId="2052" xr:uid="{00000000-0005-0000-0000-000010060000}"/>
    <cellStyle name="Comma 14 4 5" xfId="2053" xr:uid="{00000000-0005-0000-0000-000011060000}"/>
    <cellStyle name="Comma 14 4 5 2" xfId="2054" xr:uid="{00000000-0005-0000-0000-000012060000}"/>
    <cellStyle name="Comma 14 4 5 2 2" xfId="2055" xr:uid="{00000000-0005-0000-0000-000013060000}"/>
    <cellStyle name="Comma 14 4 5 2 2 2" xfId="2056" xr:uid="{00000000-0005-0000-0000-000014060000}"/>
    <cellStyle name="Comma 14 4 5 2 3" xfId="2057" xr:uid="{00000000-0005-0000-0000-000015060000}"/>
    <cellStyle name="Comma 14 4 5 3" xfId="2058" xr:uid="{00000000-0005-0000-0000-000016060000}"/>
    <cellStyle name="Comma 14 4 5 3 2" xfId="2059" xr:uid="{00000000-0005-0000-0000-000017060000}"/>
    <cellStyle name="Comma 14 4 5 3 2 2" xfId="2060" xr:uid="{00000000-0005-0000-0000-000018060000}"/>
    <cellStyle name="Comma 14 4 5 3 3" xfId="2061" xr:uid="{00000000-0005-0000-0000-000019060000}"/>
    <cellStyle name="Comma 14 4 5 4" xfId="2062" xr:uid="{00000000-0005-0000-0000-00001A060000}"/>
    <cellStyle name="Comma 14 4 5 4 2" xfId="2063" xr:uid="{00000000-0005-0000-0000-00001B060000}"/>
    <cellStyle name="Comma 14 4 5 5" xfId="2064" xr:uid="{00000000-0005-0000-0000-00001C060000}"/>
    <cellStyle name="Comma 14 4 5 5 2" xfId="2065" xr:uid="{00000000-0005-0000-0000-00001D060000}"/>
    <cellStyle name="Comma 14 4 5 6" xfId="2066" xr:uid="{00000000-0005-0000-0000-00001E060000}"/>
    <cellStyle name="Comma 14 4 6" xfId="2067" xr:uid="{00000000-0005-0000-0000-00001F060000}"/>
    <cellStyle name="Comma 14 4 6 2" xfId="2068" xr:uid="{00000000-0005-0000-0000-000020060000}"/>
    <cellStyle name="Comma 14 4 6 2 2" xfId="2069" xr:uid="{00000000-0005-0000-0000-000021060000}"/>
    <cellStyle name="Comma 14 4 6 3" xfId="2070" xr:uid="{00000000-0005-0000-0000-000022060000}"/>
    <cellStyle name="Comma 14 4 7" xfId="2071" xr:uid="{00000000-0005-0000-0000-000023060000}"/>
    <cellStyle name="Comma 14 4 7 2" xfId="2072" xr:uid="{00000000-0005-0000-0000-000024060000}"/>
    <cellStyle name="Comma 14 4 7 2 2" xfId="2073" xr:uid="{00000000-0005-0000-0000-000025060000}"/>
    <cellStyle name="Comma 14 4 7 3" xfId="2074" xr:uid="{00000000-0005-0000-0000-000026060000}"/>
    <cellStyle name="Comma 14 4 8" xfId="2075" xr:uid="{00000000-0005-0000-0000-000027060000}"/>
    <cellStyle name="Comma 14 4 8 2" xfId="2076" xr:uid="{00000000-0005-0000-0000-000028060000}"/>
    <cellStyle name="Comma 14 4 9" xfId="2077" xr:uid="{00000000-0005-0000-0000-000029060000}"/>
    <cellStyle name="Comma 14 4 9 2" xfId="2078" xr:uid="{00000000-0005-0000-0000-00002A060000}"/>
    <cellStyle name="Comma 14 5" xfId="2079" xr:uid="{00000000-0005-0000-0000-00002B060000}"/>
    <cellStyle name="Comma 14 5 2" xfId="2080" xr:uid="{00000000-0005-0000-0000-00002C060000}"/>
    <cellStyle name="Comma 14 5 2 2" xfId="2081" xr:uid="{00000000-0005-0000-0000-00002D060000}"/>
    <cellStyle name="Comma 14 5 2 2 2" xfId="2082" xr:uid="{00000000-0005-0000-0000-00002E060000}"/>
    <cellStyle name="Comma 14 5 2 2 2 2" xfId="2083" xr:uid="{00000000-0005-0000-0000-00002F060000}"/>
    <cellStyle name="Comma 14 5 2 2 2 2 2" xfId="2084" xr:uid="{00000000-0005-0000-0000-000030060000}"/>
    <cellStyle name="Comma 14 5 2 2 2 3" xfId="2085" xr:uid="{00000000-0005-0000-0000-000031060000}"/>
    <cellStyle name="Comma 14 5 2 2 3" xfId="2086" xr:uid="{00000000-0005-0000-0000-000032060000}"/>
    <cellStyle name="Comma 14 5 2 2 3 2" xfId="2087" xr:uid="{00000000-0005-0000-0000-000033060000}"/>
    <cellStyle name="Comma 14 5 2 2 3 2 2" xfId="2088" xr:uid="{00000000-0005-0000-0000-000034060000}"/>
    <cellStyle name="Comma 14 5 2 2 3 3" xfId="2089" xr:uid="{00000000-0005-0000-0000-000035060000}"/>
    <cellStyle name="Comma 14 5 2 2 4" xfId="2090" xr:uid="{00000000-0005-0000-0000-000036060000}"/>
    <cellStyle name="Comma 14 5 2 2 4 2" xfId="2091" xr:uid="{00000000-0005-0000-0000-000037060000}"/>
    <cellStyle name="Comma 14 5 2 2 5" xfId="2092" xr:uid="{00000000-0005-0000-0000-000038060000}"/>
    <cellStyle name="Comma 14 5 2 2 5 2" xfId="2093" xr:uid="{00000000-0005-0000-0000-000039060000}"/>
    <cellStyle name="Comma 14 5 2 2 6" xfId="2094" xr:uid="{00000000-0005-0000-0000-00003A060000}"/>
    <cellStyle name="Comma 14 5 2 3" xfId="2095" xr:uid="{00000000-0005-0000-0000-00003B060000}"/>
    <cellStyle name="Comma 14 5 2 3 2" xfId="2096" xr:uid="{00000000-0005-0000-0000-00003C060000}"/>
    <cellStyle name="Comma 14 5 2 3 2 2" xfId="2097" xr:uid="{00000000-0005-0000-0000-00003D060000}"/>
    <cellStyle name="Comma 14 5 2 3 3" xfId="2098" xr:uid="{00000000-0005-0000-0000-00003E060000}"/>
    <cellStyle name="Comma 14 5 2 4" xfId="2099" xr:uid="{00000000-0005-0000-0000-00003F060000}"/>
    <cellStyle name="Comma 14 5 2 4 2" xfId="2100" xr:uid="{00000000-0005-0000-0000-000040060000}"/>
    <cellStyle name="Comma 14 5 2 4 2 2" xfId="2101" xr:uid="{00000000-0005-0000-0000-000041060000}"/>
    <cellStyle name="Comma 14 5 2 4 3" xfId="2102" xr:uid="{00000000-0005-0000-0000-000042060000}"/>
    <cellStyle name="Comma 14 5 2 5" xfId="2103" xr:uid="{00000000-0005-0000-0000-000043060000}"/>
    <cellStyle name="Comma 14 5 2 5 2" xfId="2104" xr:uid="{00000000-0005-0000-0000-000044060000}"/>
    <cellStyle name="Comma 14 5 2 6" xfId="2105" xr:uid="{00000000-0005-0000-0000-000045060000}"/>
    <cellStyle name="Comma 14 5 2 6 2" xfId="2106" xr:uid="{00000000-0005-0000-0000-000046060000}"/>
    <cellStyle name="Comma 14 5 2 7" xfId="2107" xr:uid="{00000000-0005-0000-0000-000047060000}"/>
    <cellStyle name="Comma 14 5 3" xfId="2108" xr:uid="{00000000-0005-0000-0000-000048060000}"/>
    <cellStyle name="Comma 14 5 3 2" xfId="2109" xr:uid="{00000000-0005-0000-0000-000049060000}"/>
    <cellStyle name="Comma 14 5 3 2 2" xfId="2110" xr:uid="{00000000-0005-0000-0000-00004A060000}"/>
    <cellStyle name="Comma 14 5 3 2 2 2" xfId="2111" xr:uid="{00000000-0005-0000-0000-00004B060000}"/>
    <cellStyle name="Comma 14 5 3 2 3" xfId="2112" xr:uid="{00000000-0005-0000-0000-00004C060000}"/>
    <cellStyle name="Comma 14 5 3 3" xfId="2113" xr:uid="{00000000-0005-0000-0000-00004D060000}"/>
    <cellStyle name="Comma 14 5 3 3 2" xfId="2114" xr:uid="{00000000-0005-0000-0000-00004E060000}"/>
    <cellStyle name="Comma 14 5 3 3 2 2" xfId="2115" xr:uid="{00000000-0005-0000-0000-00004F060000}"/>
    <cellStyle name="Comma 14 5 3 3 3" xfId="2116" xr:uid="{00000000-0005-0000-0000-000050060000}"/>
    <cellStyle name="Comma 14 5 3 4" xfId="2117" xr:uid="{00000000-0005-0000-0000-000051060000}"/>
    <cellStyle name="Comma 14 5 3 4 2" xfId="2118" xr:uid="{00000000-0005-0000-0000-000052060000}"/>
    <cellStyle name="Comma 14 5 3 5" xfId="2119" xr:uid="{00000000-0005-0000-0000-000053060000}"/>
    <cellStyle name="Comma 14 5 3 5 2" xfId="2120" xr:uid="{00000000-0005-0000-0000-000054060000}"/>
    <cellStyle name="Comma 14 5 3 6" xfId="2121" xr:uid="{00000000-0005-0000-0000-000055060000}"/>
    <cellStyle name="Comma 14 5 4" xfId="2122" xr:uid="{00000000-0005-0000-0000-000056060000}"/>
    <cellStyle name="Comma 14 5 4 2" xfId="2123" xr:uid="{00000000-0005-0000-0000-000057060000}"/>
    <cellStyle name="Comma 14 5 4 2 2" xfId="2124" xr:uid="{00000000-0005-0000-0000-000058060000}"/>
    <cellStyle name="Comma 14 5 4 3" xfId="2125" xr:uid="{00000000-0005-0000-0000-000059060000}"/>
    <cellStyle name="Comma 14 5 5" xfId="2126" xr:uid="{00000000-0005-0000-0000-00005A060000}"/>
    <cellStyle name="Comma 14 5 5 2" xfId="2127" xr:uid="{00000000-0005-0000-0000-00005B060000}"/>
    <cellStyle name="Comma 14 5 5 2 2" xfId="2128" xr:uid="{00000000-0005-0000-0000-00005C060000}"/>
    <cellStyle name="Comma 14 5 5 3" xfId="2129" xr:uid="{00000000-0005-0000-0000-00005D060000}"/>
    <cellStyle name="Comma 14 5 6" xfId="2130" xr:uid="{00000000-0005-0000-0000-00005E060000}"/>
    <cellStyle name="Comma 14 5 6 2" xfId="2131" xr:uid="{00000000-0005-0000-0000-00005F060000}"/>
    <cellStyle name="Comma 14 5 7" xfId="2132" xr:uid="{00000000-0005-0000-0000-000060060000}"/>
    <cellStyle name="Comma 14 5 7 2" xfId="2133" xr:uid="{00000000-0005-0000-0000-000061060000}"/>
    <cellStyle name="Comma 14 5 8" xfId="2134" xr:uid="{00000000-0005-0000-0000-000062060000}"/>
    <cellStyle name="Comma 14 6" xfId="2135" xr:uid="{00000000-0005-0000-0000-000063060000}"/>
    <cellStyle name="Comma 14 6 2" xfId="2136" xr:uid="{00000000-0005-0000-0000-000064060000}"/>
    <cellStyle name="Comma 14 6 2 2" xfId="2137" xr:uid="{00000000-0005-0000-0000-000065060000}"/>
    <cellStyle name="Comma 14 6 2 2 2" xfId="2138" xr:uid="{00000000-0005-0000-0000-000066060000}"/>
    <cellStyle name="Comma 14 6 2 2 2 2" xfId="2139" xr:uid="{00000000-0005-0000-0000-000067060000}"/>
    <cellStyle name="Comma 14 6 2 2 3" xfId="2140" xr:uid="{00000000-0005-0000-0000-000068060000}"/>
    <cellStyle name="Comma 14 6 2 3" xfId="2141" xr:uid="{00000000-0005-0000-0000-000069060000}"/>
    <cellStyle name="Comma 14 6 2 3 2" xfId="2142" xr:uid="{00000000-0005-0000-0000-00006A060000}"/>
    <cellStyle name="Comma 14 6 2 3 2 2" xfId="2143" xr:uid="{00000000-0005-0000-0000-00006B060000}"/>
    <cellStyle name="Comma 14 6 2 3 3" xfId="2144" xr:uid="{00000000-0005-0000-0000-00006C060000}"/>
    <cellStyle name="Comma 14 6 2 4" xfId="2145" xr:uid="{00000000-0005-0000-0000-00006D060000}"/>
    <cellStyle name="Comma 14 6 2 4 2" xfId="2146" xr:uid="{00000000-0005-0000-0000-00006E060000}"/>
    <cellStyle name="Comma 14 6 2 5" xfId="2147" xr:uid="{00000000-0005-0000-0000-00006F060000}"/>
    <cellStyle name="Comma 14 6 2 5 2" xfId="2148" xr:uid="{00000000-0005-0000-0000-000070060000}"/>
    <cellStyle name="Comma 14 6 2 6" xfId="2149" xr:uid="{00000000-0005-0000-0000-000071060000}"/>
    <cellStyle name="Comma 14 6 3" xfId="2150" xr:uid="{00000000-0005-0000-0000-000072060000}"/>
    <cellStyle name="Comma 14 6 3 2" xfId="2151" xr:uid="{00000000-0005-0000-0000-000073060000}"/>
    <cellStyle name="Comma 14 6 3 2 2" xfId="2152" xr:uid="{00000000-0005-0000-0000-000074060000}"/>
    <cellStyle name="Comma 14 6 3 3" xfId="2153" xr:uid="{00000000-0005-0000-0000-000075060000}"/>
    <cellStyle name="Comma 14 6 4" xfId="2154" xr:uid="{00000000-0005-0000-0000-000076060000}"/>
    <cellStyle name="Comma 14 6 4 2" xfId="2155" xr:uid="{00000000-0005-0000-0000-000077060000}"/>
    <cellStyle name="Comma 14 6 4 2 2" xfId="2156" xr:uid="{00000000-0005-0000-0000-000078060000}"/>
    <cellStyle name="Comma 14 6 4 3" xfId="2157" xr:uid="{00000000-0005-0000-0000-000079060000}"/>
    <cellStyle name="Comma 14 6 5" xfId="2158" xr:uid="{00000000-0005-0000-0000-00007A060000}"/>
    <cellStyle name="Comma 14 6 5 2" xfId="2159" xr:uid="{00000000-0005-0000-0000-00007B060000}"/>
    <cellStyle name="Comma 14 6 6" xfId="2160" xr:uid="{00000000-0005-0000-0000-00007C060000}"/>
    <cellStyle name="Comma 14 6 6 2" xfId="2161" xr:uid="{00000000-0005-0000-0000-00007D060000}"/>
    <cellStyle name="Comma 14 6 7" xfId="2162" xr:uid="{00000000-0005-0000-0000-00007E060000}"/>
    <cellStyle name="Comma 14 7" xfId="2163" xr:uid="{00000000-0005-0000-0000-00007F060000}"/>
    <cellStyle name="Comma 14 7 2" xfId="2164" xr:uid="{00000000-0005-0000-0000-000080060000}"/>
    <cellStyle name="Comma 14 7 2 2" xfId="2165" xr:uid="{00000000-0005-0000-0000-000081060000}"/>
    <cellStyle name="Comma 14 7 2 2 2" xfId="2166" xr:uid="{00000000-0005-0000-0000-000082060000}"/>
    <cellStyle name="Comma 14 7 2 2 2 2" xfId="2167" xr:uid="{00000000-0005-0000-0000-000083060000}"/>
    <cellStyle name="Comma 14 7 2 2 3" xfId="2168" xr:uid="{00000000-0005-0000-0000-000084060000}"/>
    <cellStyle name="Comma 14 7 2 3" xfId="2169" xr:uid="{00000000-0005-0000-0000-000085060000}"/>
    <cellStyle name="Comma 14 7 2 3 2" xfId="2170" xr:uid="{00000000-0005-0000-0000-000086060000}"/>
    <cellStyle name="Comma 14 7 2 3 2 2" xfId="2171" xr:uid="{00000000-0005-0000-0000-000087060000}"/>
    <cellStyle name="Comma 14 7 2 3 3" xfId="2172" xr:uid="{00000000-0005-0000-0000-000088060000}"/>
    <cellStyle name="Comma 14 7 2 4" xfId="2173" xr:uid="{00000000-0005-0000-0000-000089060000}"/>
    <cellStyle name="Comma 14 7 2 4 2" xfId="2174" xr:uid="{00000000-0005-0000-0000-00008A060000}"/>
    <cellStyle name="Comma 14 7 2 5" xfId="2175" xr:uid="{00000000-0005-0000-0000-00008B060000}"/>
    <cellStyle name="Comma 14 7 2 5 2" xfId="2176" xr:uid="{00000000-0005-0000-0000-00008C060000}"/>
    <cellStyle name="Comma 14 7 2 6" xfId="2177" xr:uid="{00000000-0005-0000-0000-00008D060000}"/>
    <cellStyle name="Comma 14 7 3" xfId="2178" xr:uid="{00000000-0005-0000-0000-00008E060000}"/>
    <cellStyle name="Comma 14 7 3 2" xfId="2179" xr:uid="{00000000-0005-0000-0000-00008F060000}"/>
    <cellStyle name="Comma 14 7 3 2 2" xfId="2180" xr:uid="{00000000-0005-0000-0000-000090060000}"/>
    <cellStyle name="Comma 14 7 3 3" xfId="2181" xr:uid="{00000000-0005-0000-0000-000091060000}"/>
    <cellStyle name="Comma 14 7 4" xfId="2182" xr:uid="{00000000-0005-0000-0000-000092060000}"/>
    <cellStyle name="Comma 14 7 4 2" xfId="2183" xr:uid="{00000000-0005-0000-0000-000093060000}"/>
    <cellStyle name="Comma 14 7 4 2 2" xfId="2184" xr:uid="{00000000-0005-0000-0000-000094060000}"/>
    <cellStyle name="Comma 14 7 4 3" xfId="2185" xr:uid="{00000000-0005-0000-0000-000095060000}"/>
    <cellStyle name="Comma 14 7 5" xfId="2186" xr:uid="{00000000-0005-0000-0000-000096060000}"/>
    <cellStyle name="Comma 14 7 5 2" xfId="2187" xr:uid="{00000000-0005-0000-0000-000097060000}"/>
    <cellStyle name="Comma 14 7 6" xfId="2188" xr:uid="{00000000-0005-0000-0000-000098060000}"/>
    <cellStyle name="Comma 14 7 6 2" xfId="2189" xr:uid="{00000000-0005-0000-0000-000099060000}"/>
    <cellStyle name="Comma 14 7 7" xfId="2190" xr:uid="{00000000-0005-0000-0000-00009A060000}"/>
    <cellStyle name="Comma 14 8" xfId="2191" xr:uid="{00000000-0005-0000-0000-00009B060000}"/>
    <cellStyle name="Comma 14 8 2" xfId="2192" xr:uid="{00000000-0005-0000-0000-00009C060000}"/>
    <cellStyle name="Comma 14 8 2 2" xfId="2193" xr:uid="{00000000-0005-0000-0000-00009D060000}"/>
    <cellStyle name="Comma 14 8 2 2 2" xfId="2194" xr:uid="{00000000-0005-0000-0000-00009E060000}"/>
    <cellStyle name="Comma 14 8 2 3" xfId="2195" xr:uid="{00000000-0005-0000-0000-00009F060000}"/>
    <cellStyle name="Comma 14 8 3" xfId="2196" xr:uid="{00000000-0005-0000-0000-0000A0060000}"/>
    <cellStyle name="Comma 14 8 3 2" xfId="2197" xr:uid="{00000000-0005-0000-0000-0000A1060000}"/>
    <cellStyle name="Comma 14 8 3 2 2" xfId="2198" xr:uid="{00000000-0005-0000-0000-0000A2060000}"/>
    <cellStyle name="Comma 14 8 3 3" xfId="2199" xr:uid="{00000000-0005-0000-0000-0000A3060000}"/>
    <cellStyle name="Comma 14 8 4" xfId="2200" xr:uid="{00000000-0005-0000-0000-0000A4060000}"/>
    <cellStyle name="Comma 14 8 4 2" xfId="2201" xr:uid="{00000000-0005-0000-0000-0000A5060000}"/>
    <cellStyle name="Comma 14 8 5" xfId="2202" xr:uid="{00000000-0005-0000-0000-0000A6060000}"/>
    <cellStyle name="Comma 14 8 5 2" xfId="2203" xr:uid="{00000000-0005-0000-0000-0000A7060000}"/>
    <cellStyle name="Comma 14 8 6" xfId="2204" xr:uid="{00000000-0005-0000-0000-0000A8060000}"/>
    <cellStyle name="Comma 15" xfId="544" xr:uid="{00000000-0005-0000-0000-0000A9060000}"/>
    <cellStyle name="Comma 15 10" xfId="2205" xr:uid="{00000000-0005-0000-0000-0000AA060000}"/>
    <cellStyle name="Comma 15 10 2" xfId="2206" xr:uid="{00000000-0005-0000-0000-0000AB060000}"/>
    <cellStyle name="Comma 15 10 2 2" xfId="2207" xr:uid="{00000000-0005-0000-0000-0000AC060000}"/>
    <cellStyle name="Comma 15 10 3" xfId="2208" xr:uid="{00000000-0005-0000-0000-0000AD060000}"/>
    <cellStyle name="Comma 15 11" xfId="2209" xr:uid="{00000000-0005-0000-0000-0000AE060000}"/>
    <cellStyle name="Comma 15 11 2" xfId="2210" xr:uid="{00000000-0005-0000-0000-0000AF060000}"/>
    <cellStyle name="Comma 15 12" xfId="2211" xr:uid="{00000000-0005-0000-0000-0000B0060000}"/>
    <cellStyle name="Comma 15 12 2" xfId="2212" xr:uid="{00000000-0005-0000-0000-0000B1060000}"/>
    <cellStyle name="Comma 15 13" xfId="2213" xr:uid="{00000000-0005-0000-0000-0000B2060000}"/>
    <cellStyle name="Comma 15 2" xfId="2214" xr:uid="{00000000-0005-0000-0000-0000B3060000}"/>
    <cellStyle name="Comma 15 2 10" xfId="2215" xr:uid="{00000000-0005-0000-0000-0000B4060000}"/>
    <cellStyle name="Comma 15 2 10 2" xfId="2216" xr:uid="{00000000-0005-0000-0000-0000B5060000}"/>
    <cellStyle name="Comma 15 2 11" xfId="2217" xr:uid="{00000000-0005-0000-0000-0000B6060000}"/>
    <cellStyle name="Comma 15 2 2" xfId="2218" xr:uid="{00000000-0005-0000-0000-0000B7060000}"/>
    <cellStyle name="Comma 15 2 2 10" xfId="2219" xr:uid="{00000000-0005-0000-0000-0000B8060000}"/>
    <cellStyle name="Comma 15 2 2 2" xfId="2220" xr:uid="{00000000-0005-0000-0000-0000B9060000}"/>
    <cellStyle name="Comma 15 2 2 2 2" xfId="2221" xr:uid="{00000000-0005-0000-0000-0000BA060000}"/>
    <cellStyle name="Comma 15 2 2 2 2 2" xfId="2222" xr:uid="{00000000-0005-0000-0000-0000BB060000}"/>
    <cellStyle name="Comma 15 2 2 2 2 2 2" xfId="2223" xr:uid="{00000000-0005-0000-0000-0000BC060000}"/>
    <cellStyle name="Comma 15 2 2 2 2 2 2 2" xfId="2224" xr:uid="{00000000-0005-0000-0000-0000BD060000}"/>
    <cellStyle name="Comma 15 2 2 2 2 2 2 2 2" xfId="2225" xr:uid="{00000000-0005-0000-0000-0000BE060000}"/>
    <cellStyle name="Comma 15 2 2 2 2 2 2 3" xfId="2226" xr:uid="{00000000-0005-0000-0000-0000BF060000}"/>
    <cellStyle name="Comma 15 2 2 2 2 2 3" xfId="2227" xr:uid="{00000000-0005-0000-0000-0000C0060000}"/>
    <cellStyle name="Comma 15 2 2 2 2 2 3 2" xfId="2228" xr:uid="{00000000-0005-0000-0000-0000C1060000}"/>
    <cellStyle name="Comma 15 2 2 2 2 2 3 2 2" xfId="2229" xr:uid="{00000000-0005-0000-0000-0000C2060000}"/>
    <cellStyle name="Comma 15 2 2 2 2 2 3 3" xfId="2230" xr:uid="{00000000-0005-0000-0000-0000C3060000}"/>
    <cellStyle name="Comma 15 2 2 2 2 2 4" xfId="2231" xr:uid="{00000000-0005-0000-0000-0000C4060000}"/>
    <cellStyle name="Comma 15 2 2 2 2 2 4 2" xfId="2232" xr:uid="{00000000-0005-0000-0000-0000C5060000}"/>
    <cellStyle name="Comma 15 2 2 2 2 2 5" xfId="2233" xr:uid="{00000000-0005-0000-0000-0000C6060000}"/>
    <cellStyle name="Comma 15 2 2 2 2 2 5 2" xfId="2234" xr:uid="{00000000-0005-0000-0000-0000C7060000}"/>
    <cellStyle name="Comma 15 2 2 2 2 2 6" xfId="2235" xr:uid="{00000000-0005-0000-0000-0000C8060000}"/>
    <cellStyle name="Comma 15 2 2 2 2 3" xfId="2236" xr:uid="{00000000-0005-0000-0000-0000C9060000}"/>
    <cellStyle name="Comma 15 2 2 2 2 3 2" xfId="2237" xr:uid="{00000000-0005-0000-0000-0000CA060000}"/>
    <cellStyle name="Comma 15 2 2 2 2 3 2 2" xfId="2238" xr:uid="{00000000-0005-0000-0000-0000CB060000}"/>
    <cellStyle name="Comma 15 2 2 2 2 3 3" xfId="2239" xr:uid="{00000000-0005-0000-0000-0000CC060000}"/>
    <cellStyle name="Comma 15 2 2 2 2 4" xfId="2240" xr:uid="{00000000-0005-0000-0000-0000CD060000}"/>
    <cellStyle name="Comma 15 2 2 2 2 4 2" xfId="2241" xr:uid="{00000000-0005-0000-0000-0000CE060000}"/>
    <cellStyle name="Comma 15 2 2 2 2 4 2 2" xfId="2242" xr:uid="{00000000-0005-0000-0000-0000CF060000}"/>
    <cellStyle name="Comma 15 2 2 2 2 4 3" xfId="2243" xr:uid="{00000000-0005-0000-0000-0000D0060000}"/>
    <cellStyle name="Comma 15 2 2 2 2 5" xfId="2244" xr:uid="{00000000-0005-0000-0000-0000D1060000}"/>
    <cellStyle name="Comma 15 2 2 2 2 5 2" xfId="2245" xr:uid="{00000000-0005-0000-0000-0000D2060000}"/>
    <cellStyle name="Comma 15 2 2 2 2 6" xfId="2246" xr:uid="{00000000-0005-0000-0000-0000D3060000}"/>
    <cellStyle name="Comma 15 2 2 2 2 6 2" xfId="2247" xr:uid="{00000000-0005-0000-0000-0000D4060000}"/>
    <cellStyle name="Comma 15 2 2 2 2 7" xfId="2248" xr:uid="{00000000-0005-0000-0000-0000D5060000}"/>
    <cellStyle name="Comma 15 2 2 2 3" xfId="2249" xr:uid="{00000000-0005-0000-0000-0000D6060000}"/>
    <cellStyle name="Comma 15 2 2 2 3 2" xfId="2250" xr:uid="{00000000-0005-0000-0000-0000D7060000}"/>
    <cellStyle name="Comma 15 2 2 2 3 2 2" xfId="2251" xr:uid="{00000000-0005-0000-0000-0000D8060000}"/>
    <cellStyle name="Comma 15 2 2 2 3 2 2 2" xfId="2252" xr:uid="{00000000-0005-0000-0000-0000D9060000}"/>
    <cellStyle name="Comma 15 2 2 2 3 2 3" xfId="2253" xr:uid="{00000000-0005-0000-0000-0000DA060000}"/>
    <cellStyle name="Comma 15 2 2 2 3 3" xfId="2254" xr:uid="{00000000-0005-0000-0000-0000DB060000}"/>
    <cellStyle name="Comma 15 2 2 2 3 3 2" xfId="2255" xr:uid="{00000000-0005-0000-0000-0000DC060000}"/>
    <cellStyle name="Comma 15 2 2 2 3 3 2 2" xfId="2256" xr:uid="{00000000-0005-0000-0000-0000DD060000}"/>
    <cellStyle name="Comma 15 2 2 2 3 3 3" xfId="2257" xr:uid="{00000000-0005-0000-0000-0000DE060000}"/>
    <cellStyle name="Comma 15 2 2 2 3 4" xfId="2258" xr:uid="{00000000-0005-0000-0000-0000DF060000}"/>
    <cellStyle name="Comma 15 2 2 2 3 4 2" xfId="2259" xr:uid="{00000000-0005-0000-0000-0000E0060000}"/>
    <cellStyle name="Comma 15 2 2 2 3 5" xfId="2260" xr:uid="{00000000-0005-0000-0000-0000E1060000}"/>
    <cellStyle name="Comma 15 2 2 2 3 5 2" xfId="2261" xr:uid="{00000000-0005-0000-0000-0000E2060000}"/>
    <cellStyle name="Comma 15 2 2 2 3 6" xfId="2262" xr:uid="{00000000-0005-0000-0000-0000E3060000}"/>
    <cellStyle name="Comma 15 2 2 2 4" xfId="2263" xr:uid="{00000000-0005-0000-0000-0000E4060000}"/>
    <cellStyle name="Comma 15 2 2 2 4 2" xfId="2264" xr:uid="{00000000-0005-0000-0000-0000E5060000}"/>
    <cellStyle name="Comma 15 2 2 2 4 2 2" xfId="2265" xr:uid="{00000000-0005-0000-0000-0000E6060000}"/>
    <cellStyle name="Comma 15 2 2 2 4 3" xfId="2266" xr:uid="{00000000-0005-0000-0000-0000E7060000}"/>
    <cellStyle name="Comma 15 2 2 2 5" xfId="2267" xr:uid="{00000000-0005-0000-0000-0000E8060000}"/>
    <cellStyle name="Comma 15 2 2 2 5 2" xfId="2268" xr:uid="{00000000-0005-0000-0000-0000E9060000}"/>
    <cellStyle name="Comma 15 2 2 2 5 2 2" xfId="2269" xr:uid="{00000000-0005-0000-0000-0000EA060000}"/>
    <cellStyle name="Comma 15 2 2 2 5 3" xfId="2270" xr:uid="{00000000-0005-0000-0000-0000EB060000}"/>
    <cellStyle name="Comma 15 2 2 2 6" xfId="2271" xr:uid="{00000000-0005-0000-0000-0000EC060000}"/>
    <cellStyle name="Comma 15 2 2 2 6 2" xfId="2272" xr:uid="{00000000-0005-0000-0000-0000ED060000}"/>
    <cellStyle name="Comma 15 2 2 2 7" xfId="2273" xr:uid="{00000000-0005-0000-0000-0000EE060000}"/>
    <cellStyle name="Comma 15 2 2 2 7 2" xfId="2274" xr:uid="{00000000-0005-0000-0000-0000EF060000}"/>
    <cellStyle name="Comma 15 2 2 2 8" xfId="2275" xr:uid="{00000000-0005-0000-0000-0000F0060000}"/>
    <cellStyle name="Comma 15 2 2 3" xfId="2276" xr:uid="{00000000-0005-0000-0000-0000F1060000}"/>
    <cellStyle name="Comma 15 2 2 3 2" xfId="2277" xr:uid="{00000000-0005-0000-0000-0000F2060000}"/>
    <cellStyle name="Comma 15 2 2 3 2 2" xfId="2278" xr:uid="{00000000-0005-0000-0000-0000F3060000}"/>
    <cellStyle name="Comma 15 2 2 3 2 2 2" xfId="2279" xr:uid="{00000000-0005-0000-0000-0000F4060000}"/>
    <cellStyle name="Comma 15 2 2 3 2 2 2 2" xfId="2280" xr:uid="{00000000-0005-0000-0000-0000F5060000}"/>
    <cellStyle name="Comma 15 2 2 3 2 2 3" xfId="2281" xr:uid="{00000000-0005-0000-0000-0000F6060000}"/>
    <cellStyle name="Comma 15 2 2 3 2 3" xfId="2282" xr:uid="{00000000-0005-0000-0000-0000F7060000}"/>
    <cellStyle name="Comma 15 2 2 3 2 3 2" xfId="2283" xr:uid="{00000000-0005-0000-0000-0000F8060000}"/>
    <cellStyle name="Comma 15 2 2 3 2 3 2 2" xfId="2284" xr:uid="{00000000-0005-0000-0000-0000F9060000}"/>
    <cellStyle name="Comma 15 2 2 3 2 3 3" xfId="2285" xr:uid="{00000000-0005-0000-0000-0000FA060000}"/>
    <cellStyle name="Comma 15 2 2 3 2 4" xfId="2286" xr:uid="{00000000-0005-0000-0000-0000FB060000}"/>
    <cellStyle name="Comma 15 2 2 3 2 4 2" xfId="2287" xr:uid="{00000000-0005-0000-0000-0000FC060000}"/>
    <cellStyle name="Comma 15 2 2 3 2 5" xfId="2288" xr:uid="{00000000-0005-0000-0000-0000FD060000}"/>
    <cellStyle name="Comma 15 2 2 3 2 5 2" xfId="2289" xr:uid="{00000000-0005-0000-0000-0000FE060000}"/>
    <cellStyle name="Comma 15 2 2 3 2 6" xfId="2290" xr:uid="{00000000-0005-0000-0000-0000FF060000}"/>
    <cellStyle name="Comma 15 2 2 3 3" xfId="2291" xr:uid="{00000000-0005-0000-0000-000000070000}"/>
    <cellStyle name="Comma 15 2 2 3 3 2" xfId="2292" xr:uid="{00000000-0005-0000-0000-000001070000}"/>
    <cellStyle name="Comma 15 2 2 3 3 2 2" xfId="2293" xr:uid="{00000000-0005-0000-0000-000002070000}"/>
    <cellStyle name="Comma 15 2 2 3 3 3" xfId="2294" xr:uid="{00000000-0005-0000-0000-000003070000}"/>
    <cellStyle name="Comma 15 2 2 3 4" xfId="2295" xr:uid="{00000000-0005-0000-0000-000004070000}"/>
    <cellStyle name="Comma 15 2 2 3 4 2" xfId="2296" xr:uid="{00000000-0005-0000-0000-000005070000}"/>
    <cellStyle name="Comma 15 2 2 3 4 2 2" xfId="2297" xr:uid="{00000000-0005-0000-0000-000006070000}"/>
    <cellStyle name="Comma 15 2 2 3 4 3" xfId="2298" xr:uid="{00000000-0005-0000-0000-000007070000}"/>
    <cellStyle name="Comma 15 2 2 3 5" xfId="2299" xr:uid="{00000000-0005-0000-0000-000008070000}"/>
    <cellStyle name="Comma 15 2 2 3 5 2" xfId="2300" xr:uid="{00000000-0005-0000-0000-000009070000}"/>
    <cellStyle name="Comma 15 2 2 3 6" xfId="2301" xr:uid="{00000000-0005-0000-0000-00000A070000}"/>
    <cellStyle name="Comma 15 2 2 3 6 2" xfId="2302" xr:uid="{00000000-0005-0000-0000-00000B070000}"/>
    <cellStyle name="Comma 15 2 2 3 7" xfId="2303" xr:uid="{00000000-0005-0000-0000-00000C070000}"/>
    <cellStyle name="Comma 15 2 2 4" xfId="2304" xr:uid="{00000000-0005-0000-0000-00000D070000}"/>
    <cellStyle name="Comma 15 2 2 4 2" xfId="2305" xr:uid="{00000000-0005-0000-0000-00000E070000}"/>
    <cellStyle name="Comma 15 2 2 4 2 2" xfId="2306" xr:uid="{00000000-0005-0000-0000-00000F070000}"/>
    <cellStyle name="Comma 15 2 2 4 2 2 2" xfId="2307" xr:uid="{00000000-0005-0000-0000-000010070000}"/>
    <cellStyle name="Comma 15 2 2 4 2 2 2 2" xfId="2308" xr:uid="{00000000-0005-0000-0000-000011070000}"/>
    <cellStyle name="Comma 15 2 2 4 2 2 3" xfId="2309" xr:uid="{00000000-0005-0000-0000-000012070000}"/>
    <cellStyle name="Comma 15 2 2 4 2 3" xfId="2310" xr:uid="{00000000-0005-0000-0000-000013070000}"/>
    <cellStyle name="Comma 15 2 2 4 2 3 2" xfId="2311" xr:uid="{00000000-0005-0000-0000-000014070000}"/>
    <cellStyle name="Comma 15 2 2 4 2 3 2 2" xfId="2312" xr:uid="{00000000-0005-0000-0000-000015070000}"/>
    <cellStyle name="Comma 15 2 2 4 2 3 3" xfId="2313" xr:uid="{00000000-0005-0000-0000-000016070000}"/>
    <cellStyle name="Comma 15 2 2 4 2 4" xfId="2314" xr:uid="{00000000-0005-0000-0000-000017070000}"/>
    <cellStyle name="Comma 15 2 2 4 2 4 2" xfId="2315" xr:uid="{00000000-0005-0000-0000-000018070000}"/>
    <cellStyle name="Comma 15 2 2 4 2 5" xfId="2316" xr:uid="{00000000-0005-0000-0000-000019070000}"/>
    <cellStyle name="Comma 15 2 2 4 2 5 2" xfId="2317" xr:uid="{00000000-0005-0000-0000-00001A070000}"/>
    <cellStyle name="Comma 15 2 2 4 2 6" xfId="2318" xr:uid="{00000000-0005-0000-0000-00001B070000}"/>
    <cellStyle name="Comma 15 2 2 4 3" xfId="2319" xr:uid="{00000000-0005-0000-0000-00001C070000}"/>
    <cellStyle name="Comma 15 2 2 4 3 2" xfId="2320" xr:uid="{00000000-0005-0000-0000-00001D070000}"/>
    <cellStyle name="Comma 15 2 2 4 3 2 2" xfId="2321" xr:uid="{00000000-0005-0000-0000-00001E070000}"/>
    <cellStyle name="Comma 15 2 2 4 3 3" xfId="2322" xr:uid="{00000000-0005-0000-0000-00001F070000}"/>
    <cellStyle name="Comma 15 2 2 4 4" xfId="2323" xr:uid="{00000000-0005-0000-0000-000020070000}"/>
    <cellStyle name="Comma 15 2 2 4 4 2" xfId="2324" xr:uid="{00000000-0005-0000-0000-000021070000}"/>
    <cellStyle name="Comma 15 2 2 4 4 2 2" xfId="2325" xr:uid="{00000000-0005-0000-0000-000022070000}"/>
    <cellStyle name="Comma 15 2 2 4 4 3" xfId="2326" xr:uid="{00000000-0005-0000-0000-000023070000}"/>
    <cellStyle name="Comma 15 2 2 4 5" xfId="2327" xr:uid="{00000000-0005-0000-0000-000024070000}"/>
    <cellStyle name="Comma 15 2 2 4 5 2" xfId="2328" xr:uid="{00000000-0005-0000-0000-000025070000}"/>
    <cellStyle name="Comma 15 2 2 4 6" xfId="2329" xr:uid="{00000000-0005-0000-0000-000026070000}"/>
    <cellStyle name="Comma 15 2 2 4 6 2" xfId="2330" xr:uid="{00000000-0005-0000-0000-000027070000}"/>
    <cellStyle name="Comma 15 2 2 4 7" xfId="2331" xr:uid="{00000000-0005-0000-0000-000028070000}"/>
    <cellStyle name="Comma 15 2 2 5" xfId="2332" xr:uid="{00000000-0005-0000-0000-000029070000}"/>
    <cellStyle name="Comma 15 2 2 5 2" xfId="2333" xr:uid="{00000000-0005-0000-0000-00002A070000}"/>
    <cellStyle name="Comma 15 2 2 5 2 2" xfId="2334" xr:uid="{00000000-0005-0000-0000-00002B070000}"/>
    <cellStyle name="Comma 15 2 2 5 2 2 2" xfId="2335" xr:uid="{00000000-0005-0000-0000-00002C070000}"/>
    <cellStyle name="Comma 15 2 2 5 2 3" xfId="2336" xr:uid="{00000000-0005-0000-0000-00002D070000}"/>
    <cellStyle name="Comma 15 2 2 5 3" xfId="2337" xr:uid="{00000000-0005-0000-0000-00002E070000}"/>
    <cellStyle name="Comma 15 2 2 5 3 2" xfId="2338" xr:uid="{00000000-0005-0000-0000-00002F070000}"/>
    <cellStyle name="Comma 15 2 2 5 3 2 2" xfId="2339" xr:uid="{00000000-0005-0000-0000-000030070000}"/>
    <cellStyle name="Comma 15 2 2 5 3 3" xfId="2340" xr:uid="{00000000-0005-0000-0000-000031070000}"/>
    <cellStyle name="Comma 15 2 2 5 4" xfId="2341" xr:uid="{00000000-0005-0000-0000-000032070000}"/>
    <cellStyle name="Comma 15 2 2 5 4 2" xfId="2342" xr:uid="{00000000-0005-0000-0000-000033070000}"/>
    <cellStyle name="Comma 15 2 2 5 5" xfId="2343" xr:uid="{00000000-0005-0000-0000-000034070000}"/>
    <cellStyle name="Comma 15 2 2 5 5 2" xfId="2344" xr:uid="{00000000-0005-0000-0000-000035070000}"/>
    <cellStyle name="Comma 15 2 2 5 6" xfId="2345" xr:uid="{00000000-0005-0000-0000-000036070000}"/>
    <cellStyle name="Comma 15 2 2 6" xfId="2346" xr:uid="{00000000-0005-0000-0000-000037070000}"/>
    <cellStyle name="Comma 15 2 2 6 2" xfId="2347" xr:uid="{00000000-0005-0000-0000-000038070000}"/>
    <cellStyle name="Comma 15 2 2 6 2 2" xfId="2348" xr:uid="{00000000-0005-0000-0000-000039070000}"/>
    <cellStyle name="Comma 15 2 2 6 3" xfId="2349" xr:uid="{00000000-0005-0000-0000-00003A070000}"/>
    <cellStyle name="Comma 15 2 2 7" xfId="2350" xr:uid="{00000000-0005-0000-0000-00003B070000}"/>
    <cellStyle name="Comma 15 2 2 7 2" xfId="2351" xr:uid="{00000000-0005-0000-0000-00003C070000}"/>
    <cellStyle name="Comma 15 2 2 7 2 2" xfId="2352" xr:uid="{00000000-0005-0000-0000-00003D070000}"/>
    <cellStyle name="Comma 15 2 2 7 3" xfId="2353" xr:uid="{00000000-0005-0000-0000-00003E070000}"/>
    <cellStyle name="Comma 15 2 2 8" xfId="2354" xr:uid="{00000000-0005-0000-0000-00003F070000}"/>
    <cellStyle name="Comma 15 2 2 8 2" xfId="2355" xr:uid="{00000000-0005-0000-0000-000040070000}"/>
    <cellStyle name="Comma 15 2 2 9" xfId="2356" xr:uid="{00000000-0005-0000-0000-000041070000}"/>
    <cellStyle name="Comma 15 2 2 9 2" xfId="2357" xr:uid="{00000000-0005-0000-0000-000042070000}"/>
    <cellStyle name="Comma 15 2 3" xfId="2358" xr:uid="{00000000-0005-0000-0000-000043070000}"/>
    <cellStyle name="Comma 15 2 3 2" xfId="2359" xr:uid="{00000000-0005-0000-0000-000044070000}"/>
    <cellStyle name="Comma 15 2 3 2 2" xfId="2360" xr:uid="{00000000-0005-0000-0000-000045070000}"/>
    <cellStyle name="Comma 15 2 3 2 2 2" xfId="2361" xr:uid="{00000000-0005-0000-0000-000046070000}"/>
    <cellStyle name="Comma 15 2 3 2 2 2 2" xfId="2362" xr:uid="{00000000-0005-0000-0000-000047070000}"/>
    <cellStyle name="Comma 15 2 3 2 2 2 2 2" xfId="2363" xr:uid="{00000000-0005-0000-0000-000048070000}"/>
    <cellStyle name="Comma 15 2 3 2 2 2 3" xfId="2364" xr:uid="{00000000-0005-0000-0000-000049070000}"/>
    <cellStyle name="Comma 15 2 3 2 2 3" xfId="2365" xr:uid="{00000000-0005-0000-0000-00004A070000}"/>
    <cellStyle name="Comma 15 2 3 2 2 3 2" xfId="2366" xr:uid="{00000000-0005-0000-0000-00004B070000}"/>
    <cellStyle name="Comma 15 2 3 2 2 3 2 2" xfId="2367" xr:uid="{00000000-0005-0000-0000-00004C070000}"/>
    <cellStyle name="Comma 15 2 3 2 2 3 3" xfId="2368" xr:uid="{00000000-0005-0000-0000-00004D070000}"/>
    <cellStyle name="Comma 15 2 3 2 2 4" xfId="2369" xr:uid="{00000000-0005-0000-0000-00004E070000}"/>
    <cellStyle name="Comma 15 2 3 2 2 4 2" xfId="2370" xr:uid="{00000000-0005-0000-0000-00004F070000}"/>
    <cellStyle name="Comma 15 2 3 2 2 5" xfId="2371" xr:uid="{00000000-0005-0000-0000-000050070000}"/>
    <cellStyle name="Comma 15 2 3 2 2 5 2" xfId="2372" xr:uid="{00000000-0005-0000-0000-000051070000}"/>
    <cellStyle name="Comma 15 2 3 2 2 6" xfId="2373" xr:uid="{00000000-0005-0000-0000-000052070000}"/>
    <cellStyle name="Comma 15 2 3 2 3" xfId="2374" xr:uid="{00000000-0005-0000-0000-000053070000}"/>
    <cellStyle name="Comma 15 2 3 2 3 2" xfId="2375" xr:uid="{00000000-0005-0000-0000-000054070000}"/>
    <cellStyle name="Comma 15 2 3 2 3 2 2" xfId="2376" xr:uid="{00000000-0005-0000-0000-000055070000}"/>
    <cellStyle name="Comma 15 2 3 2 3 3" xfId="2377" xr:uid="{00000000-0005-0000-0000-000056070000}"/>
    <cellStyle name="Comma 15 2 3 2 4" xfId="2378" xr:uid="{00000000-0005-0000-0000-000057070000}"/>
    <cellStyle name="Comma 15 2 3 2 4 2" xfId="2379" xr:uid="{00000000-0005-0000-0000-000058070000}"/>
    <cellStyle name="Comma 15 2 3 2 4 2 2" xfId="2380" xr:uid="{00000000-0005-0000-0000-000059070000}"/>
    <cellStyle name="Comma 15 2 3 2 4 3" xfId="2381" xr:uid="{00000000-0005-0000-0000-00005A070000}"/>
    <cellStyle name="Comma 15 2 3 2 5" xfId="2382" xr:uid="{00000000-0005-0000-0000-00005B070000}"/>
    <cellStyle name="Comma 15 2 3 2 5 2" xfId="2383" xr:uid="{00000000-0005-0000-0000-00005C070000}"/>
    <cellStyle name="Comma 15 2 3 2 6" xfId="2384" xr:uid="{00000000-0005-0000-0000-00005D070000}"/>
    <cellStyle name="Comma 15 2 3 2 6 2" xfId="2385" xr:uid="{00000000-0005-0000-0000-00005E070000}"/>
    <cellStyle name="Comma 15 2 3 2 7" xfId="2386" xr:uid="{00000000-0005-0000-0000-00005F070000}"/>
    <cellStyle name="Comma 15 2 3 3" xfId="2387" xr:uid="{00000000-0005-0000-0000-000060070000}"/>
    <cellStyle name="Comma 15 2 3 3 2" xfId="2388" xr:uid="{00000000-0005-0000-0000-000061070000}"/>
    <cellStyle name="Comma 15 2 3 3 2 2" xfId="2389" xr:uid="{00000000-0005-0000-0000-000062070000}"/>
    <cellStyle name="Comma 15 2 3 3 2 2 2" xfId="2390" xr:uid="{00000000-0005-0000-0000-000063070000}"/>
    <cellStyle name="Comma 15 2 3 3 2 3" xfId="2391" xr:uid="{00000000-0005-0000-0000-000064070000}"/>
    <cellStyle name="Comma 15 2 3 3 3" xfId="2392" xr:uid="{00000000-0005-0000-0000-000065070000}"/>
    <cellStyle name="Comma 15 2 3 3 3 2" xfId="2393" xr:uid="{00000000-0005-0000-0000-000066070000}"/>
    <cellStyle name="Comma 15 2 3 3 3 2 2" xfId="2394" xr:uid="{00000000-0005-0000-0000-000067070000}"/>
    <cellStyle name="Comma 15 2 3 3 3 3" xfId="2395" xr:uid="{00000000-0005-0000-0000-000068070000}"/>
    <cellStyle name="Comma 15 2 3 3 4" xfId="2396" xr:uid="{00000000-0005-0000-0000-000069070000}"/>
    <cellStyle name="Comma 15 2 3 3 4 2" xfId="2397" xr:uid="{00000000-0005-0000-0000-00006A070000}"/>
    <cellStyle name="Comma 15 2 3 3 5" xfId="2398" xr:uid="{00000000-0005-0000-0000-00006B070000}"/>
    <cellStyle name="Comma 15 2 3 3 5 2" xfId="2399" xr:uid="{00000000-0005-0000-0000-00006C070000}"/>
    <cellStyle name="Comma 15 2 3 3 6" xfId="2400" xr:uid="{00000000-0005-0000-0000-00006D070000}"/>
    <cellStyle name="Comma 15 2 3 4" xfId="2401" xr:uid="{00000000-0005-0000-0000-00006E070000}"/>
    <cellStyle name="Comma 15 2 3 4 2" xfId="2402" xr:uid="{00000000-0005-0000-0000-00006F070000}"/>
    <cellStyle name="Comma 15 2 3 4 2 2" xfId="2403" xr:uid="{00000000-0005-0000-0000-000070070000}"/>
    <cellStyle name="Comma 15 2 3 4 3" xfId="2404" xr:uid="{00000000-0005-0000-0000-000071070000}"/>
    <cellStyle name="Comma 15 2 3 5" xfId="2405" xr:uid="{00000000-0005-0000-0000-000072070000}"/>
    <cellStyle name="Comma 15 2 3 5 2" xfId="2406" xr:uid="{00000000-0005-0000-0000-000073070000}"/>
    <cellStyle name="Comma 15 2 3 5 2 2" xfId="2407" xr:uid="{00000000-0005-0000-0000-000074070000}"/>
    <cellStyle name="Comma 15 2 3 5 3" xfId="2408" xr:uid="{00000000-0005-0000-0000-000075070000}"/>
    <cellStyle name="Comma 15 2 3 6" xfId="2409" xr:uid="{00000000-0005-0000-0000-000076070000}"/>
    <cellStyle name="Comma 15 2 3 6 2" xfId="2410" xr:uid="{00000000-0005-0000-0000-000077070000}"/>
    <cellStyle name="Comma 15 2 3 7" xfId="2411" xr:uid="{00000000-0005-0000-0000-000078070000}"/>
    <cellStyle name="Comma 15 2 3 7 2" xfId="2412" xr:uid="{00000000-0005-0000-0000-000079070000}"/>
    <cellStyle name="Comma 15 2 3 8" xfId="2413" xr:uid="{00000000-0005-0000-0000-00007A070000}"/>
    <cellStyle name="Comma 15 2 4" xfId="2414" xr:uid="{00000000-0005-0000-0000-00007B070000}"/>
    <cellStyle name="Comma 15 2 4 2" xfId="2415" xr:uid="{00000000-0005-0000-0000-00007C070000}"/>
    <cellStyle name="Comma 15 2 4 2 2" xfId="2416" xr:uid="{00000000-0005-0000-0000-00007D070000}"/>
    <cellStyle name="Comma 15 2 4 2 2 2" xfId="2417" xr:uid="{00000000-0005-0000-0000-00007E070000}"/>
    <cellStyle name="Comma 15 2 4 2 2 2 2" xfId="2418" xr:uid="{00000000-0005-0000-0000-00007F070000}"/>
    <cellStyle name="Comma 15 2 4 2 2 3" xfId="2419" xr:uid="{00000000-0005-0000-0000-000080070000}"/>
    <cellStyle name="Comma 15 2 4 2 3" xfId="2420" xr:uid="{00000000-0005-0000-0000-000081070000}"/>
    <cellStyle name="Comma 15 2 4 2 3 2" xfId="2421" xr:uid="{00000000-0005-0000-0000-000082070000}"/>
    <cellStyle name="Comma 15 2 4 2 3 2 2" xfId="2422" xr:uid="{00000000-0005-0000-0000-000083070000}"/>
    <cellStyle name="Comma 15 2 4 2 3 3" xfId="2423" xr:uid="{00000000-0005-0000-0000-000084070000}"/>
    <cellStyle name="Comma 15 2 4 2 4" xfId="2424" xr:uid="{00000000-0005-0000-0000-000085070000}"/>
    <cellStyle name="Comma 15 2 4 2 4 2" xfId="2425" xr:uid="{00000000-0005-0000-0000-000086070000}"/>
    <cellStyle name="Comma 15 2 4 2 5" xfId="2426" xr:uid="{00000000-0005-0000-0000-000087070000}"/>
    <cellStyle name="Comma 15 2 4 2 5 2" xfId="2427" xr:uid="{00000000-0005-0000-0000-000088070000}"/>
    <cellStyle name="Comma 15 2 4 2 6" xfId="2428" xr:uid="{00000000-0005-0000-0000-000089070000}"/>
    <cellStyle name="Comma 15 2 4 3" xfId="2429" xr:uid="{00000000-0005-0000-0000-00008A070000}"/>
    <cellStyle name="Comma 15 2 4 3 2" xfId="2430" xr:uid="{00000000-0005-0000-0000-00008B070000}"/>
    <cellStyle name="Comma 15 2 4 3 2 2" xfId="2431" xr:uid="{00000000-0005-0000-0000-00008C070000}"/>
    <cellStyle name="Comma 15 2 4 3 3" xfId="2432" xr:uid="{00000000-0005-0000-0000-00008D070000}"/>
    <cellStyle name="Comma 15 2 4 4" xfId="2433" xr:uid="{00000000-0005-0000-0000-00008E070000}"/>
    <cellStyle name="Comma 15 2 4 4 2" xfId="2434" xr:uid="{00000000-0005-0000-0000-00008F070000}"/>
    <cellStyle name="Comma 15 2 4 4 2 2" xfId="2435" xr:uid="{00000000-0005-0000-0000-000090070000}"/>
    <cellStyle name="Comma 15 2 4 4 3" xfId="2436" xr:uid="{00000000-0005-0000-0000-000091070000}"/>
    <cellStyle name="Comma 15 2 4 5" xfId="2437" xr:uid="{00000000-0005-0000-0000-000092070000}"/>
    <cellStyle name="Comma 15 2 4 5 2" xfId="2438" xr:uid="{00000000-0005-0000-0000-000093070000}"/>
    <cellStyle name="Comma 15 2 4 6" xfId="2439" xr:uid="{00000000-0005-0000-0000-000094070000}"/>
    <cellStyle name="Comma 15 2 4 6 2" xfId="2440" xr:uid="{00000000-0005-0000-0000-000095070000}"/>
    <cellStyle name="Comma 15 2 4 7" xfId="2441" xr:uid="{00000000-0005-0000-0000-000096070000}"/>
    <cellStyle name="Comma 15 2 5" xfId="2442" xr:uid="{00000000-0005-0000-0000-000097070000}"/>
    <cellStyle name="Comma 15 2 5 2" xfId="2443" xr:uid="{00000000-0005-0000-0000-000098070000}"/>
    <cellStyle name="Comma 15 2 5 2 2" xfId="2444" xr:uid="{00000000-0005-0000-0000-000099070000}"/>
    <cellStyle name="Comma 15 2 5 2 2 2" xfId="2445" xr:uid="{00000000-0005-0000-0000-00009A070000}"/>
    <cellStyle name="Comma 15 2 5 2 2 2 2" xfId="2446" xr:uid="{00000000-0005-0000-0000-00009B070000}"/>
    <cellStyle name="Comma 15 2 5 2 2 3" xfId="2447" xr:uid="{00000000-0005-0000-0000-00009C070000}"/>
    <cellStyle name="Comma 15 2 5 2 3" xfId="2448" xr:uid="{00000000-0005-0000-0000-00009D070000}"/>
    <cellStyle name="Comma 15 2 5 2 3 2" xfId="2449" xr:uid="{00000000-0005-0000-0000-00009E070000}"/>
    <cellStyle name="Comma 15 2 5 2 3 2 2" xfId="2450" xr:uid="{00000000-0005-0000-0000-00009F070000}"/>
    <cellStyle name="Comma 15 2 5 2 3 3" xfId="2451" xr:uid="{00000000-0005-0000-0000-0000A0070000}"/>
    <cellStyle name="Comma 15 2 5 2 4" xfId="2452" xr:uid="{00000000-0005-0000-0000-0000A1070000}"/>
    <cellStyle name="Comma 15 2 5 2 4 2" xfId="2453" xr:uid="{00000000-0005-0000-0000-0000A2070000}"/>
    <cellStyle name="Comma 15 2 5 2 5" xfId="2454" xr:uid="{00000000-0005-0000-0000-0000A3070000}"/>
    <cellStyle name="Comma 15 2 5 2 5 2" xfId="2455" xr:uid="{00000000-0005-0000-0000-0000A4070000}"/>
    <cellStyle name="Comma 15 2 5 2 6" xfId="2456" xr:uid="{00000000-0005-0000-0000-0000A5070000}"/>
    <cellStyle name="Comma 15 2 5 3" xfId="2457" xr:uid="{00000000-0005-0000-0000-0000A6070000}"/>
    <cellStyle name="Comma 15 2 5 3 2" xfId="2458" xr:uid="{00000000-0005-0000-0000-0000A7070000}"/>
    <cellStyle name="Comma 15 2 5 3 2 2" xfId="2459" xr:uid="{00000000-0005-0000-0000-0000A8070000}"/>
    <cellStyle name="Comma 15 2 5 3 3" xfId="2460" xr:uid="{00000000-0005-0000-0000-0000A9070000}"/>
    <cellStyle name="Comma 15 2 5 4" xfId="2461" xr:uid="{00000000-0005-0000-0000-0000AA070000}"/>
    <cellStyle name="Comma 15 2 5 4 2" xfId="2462" xr:uid="{00000000-0005-0000-0000-0000AB070000}"/>
    <cellStyle name="Comma 15 2 5 4 2 2" xfId="2463" xr:uid="{00000000-0005-0000-0000-0000AC070000}"/>
    <cellStyle name="Comma 15 2 5 4 3" xfId="2464" xr:uid="{00000000-0005-0000-0000-0000AD070000}"/>
    <cellStyle name="Comma 15 2 5 5" xfId="2465" xr:uid="{00000000-0005-0000-0000-0000AE070000}"/>
    <cellStyle name="Comma 15 2 5 5 2" xfId="2466" xr:uid="{00000000-0005-0000-0000-0000AF070000}"/>
    <cellStyle name="Comma 15 2 5 6" xfId="2467" xr:uid="{00000000-0005-0000-0000-0000B0070000}"/>
    <cellStyle name="Comma 15 2 5 6 2" xfId="2468" xr:uid="{00000000-0005-0000-0000-0000B1070000}"/>
    <cellStyle name="Comma 15 2 5 7" xfId="2469" xr:uid="{00000000-0005-0000-0000-0000B2070000}"/>
    <cellStyle name="Comma 15 2 6" xfId="2470" xr:uid="{00000000-0005-0000-0000-0000B3070000}"/>
    <cellStyle name="Comma 15 2 6 2" xfId="2471" xr:uid="{00000000-0005-0000-0000-0000B4070000}"/>
    <cellStyle name="Comma 15 2 6 2 2" xfId="2472" xr:uid="{00000000-0005-0000-0000-0000B5070000}"/>
    <cellStyle name="Comma 15 2 6 2 2 2" xfId="2473" xr:uid="{00000000-0005-0000-0000-0000B6070000}"/>
    <cellStyle name="Comma 15 2 6 2 3" xfId="2474" xr:uid="{00000000-0005-0000-0000-0000B7070000}"/>
    <cellStyle name="Comma 15 2 6 3" xfId="2475" xr:uid="{00000000-0005-0000-0000-0000B8070000}"/>
    <cellStyle name="Comma 15 2 6 3 2" xfId="2476" xr:uid="{00000000-0005-0000-0000-0000B9070000}"/>
    <cellStyle name="Comma 15 2 6 3 2 2" xfId="2477" xr:uid="{00000000-0005-0000-0000-0000BA070000}"/>
    <cellStyle name="Comma 15 2 6 3 3" xfId="2478" xr:uid="{00000000-0005-0000-0000-0000BB070000}"/>
    <cellStyle name="Comma 15 2 6 4" xfId="2479" xr:uid="{00000000-0005-0000-0000-0000BC070000}"/>
    <cellStyle name="Comma 15 2 6 4 2" xfId="2480" xr:uid="{00000000-0005-0000-0000-0000BD070000}"/>
    <cellStyle name="Comma 15 2 6 5" xfId="2481" xr:uid="{00000000-0005-0000-0000-0000BE070000}"/>
    <cellStyle name="Comma 15 2 6 5 2" xfId="2482" xr:uid="{00000000-0005-0000-0000-0000BF070000}"/>
    <cellStyle name="Comma 15 2 6 6" xfId="2483" xr:uid="{00000000-0005-0000-0000-0000C0070000}"/>
    <cellStyle name="Comma 15 2 7" xfId="2484" xr:uid="{00000000-0005-0000-0000-0000C1070000}"/>
    <cellStyle name="Comma 15 2 7 2" xfId="2485" xr:uid="{00000000-0005-0000-0000-0000C2070000}"/>
    <cellStyle name="Comma 15 2 7 2 2" xfId="2486" xr:uid="{00000000-0005-0000-0000-0000C3070000}"/>
    <cellStyle name="Comma 15 2 7 3" xfId="2487" xr:uid="{00000000-0005-0000-0000-0000C4070000}"/>
    <cellStyle name="Comma 15 2 8" xfId="2488" xr:uid="{00000000-0005-0000-0000-0000C5070000}"/>
    <cellStyle name="Comma 15 2 8 2" xfId="2489" xr:uid="{00000000-0005-0000-0000-0000C6070000}"/>
    <cellStyle name="Comma 15 2 8 2 2" xfId="2490" xr:uid="{00000000-0005-0000-0000-0000C7070000}"/>
    <cellStyle name="Comma 15 2 8 3" xfId="2491" xr:uid="{00000000-0005-0000-0000-0000C8070000}"/>
    <cellStyle name="Comma 15 2 9" xfId="2492" xr:uid="{00000000-0005-0000-0000-0000C9070000}"/>
    <cellStyle name="Comma 15 2 9 2" xfId="2493" xr:uid="{00000000-0005-0000-0000-0000CA070000}"/>
    <cellStyle name="Comma 15 3" xfId="2494" xr:uid="{00000000-0005-0000-0000-0000CB070000}"/>
    <cellStyle name="Comma 15 3 10" xfId="2495" xr:uid="{00000000-0005-0000-0000-0000CC070000}"/>
    <cellStyle name="Comma 15 3 2" xfId="2496" xr:uid="{00000000-0005-0000-0000-0000CD070000}"/>
    <cellStyle name="Comma 15 3 2 2" xfId="2497" xr:uid="{00000000-0005-0000-0000-0000CE070000}"/>
    <cellStyle name="Comma 15 3 2 2 2" xfId="2498" xr:uid="{00000000-0005-0000-0000-0000CF070000}"/>
    <cellStyle name="Comma 15 3 2 2 2 2" xfId="2499" xr:uid="{00000000-0005-0000-0000-0000D0070000}"/>
    <cellStyle name="Comma 15 3 2 2 2 2 2" xfId="2500" xr:uid="{00000000-0005-0000-0000-0000D1070000}"/>
    <cellStyle name="Comma 15 3 2 2 2 2 2 2" xfId="2501" xr:uid="{00000000-0005-0000-0000-0000D2070000}"/>
    <cellStyle name="Comma 15 3 2 2 2 2 3" xfId="2502" xr:uid="{00000000-0005-0000-0000-0000D3070000}"/>
    <cellStyle name="Comma 15 3 2 2 2 3" xfId="2503" xr:uid="{00000000-0005-0000-0000-0000D4070000}"/>
    <cellStyle name="Comma 15 3 2 2 2 3 2" xfId="2504" xr:uid="{00000000-0005-0000-0000-0000D5070000}"/>
    <cellStyle name="Comma 15 3 2 2 2 3 2 2" xfId="2505" xr:uid="{00000000-0005-0000-0000-0000D6070000}"/>
    <cellStyle name="Comma 15 3 2 2 2 3 3" xfId="2506" xr:uid="{00000000-0005-0000-0000-0000D7070000}"/>
    <cellStyle name="Comma 15 3 2 2 2 4" xfId="2507" xr:uid="{00000000-0005-0000-0000-0000D8070000}"/>
    <cellStyle name="Comma 15 3 2 2 2 4 2" xfId="2508" xr:uid="{00000000-0005-0000-0000-0000D9070000}"/>
    <cellStyle name="Comma 15 3 2 2 2 5" xfId="2509" xr:uid="{00000000-0005-0000-0000-0000DA070000}"/>
    <cellStyle name="Comma 15 3 2 2 2 5 2" xfId="2510" xr:uid="{00000000-0005-0000-0000-0000DB070000}"/>
    <cellStyle name="Comma 15 3 2 2 2 6" xfId="2511" xr:uid="{00000000-0005-0000-0000-0000DC070000}"/>
    <cellStyle name="Comma 15 3 2 2 3" xfId="2512" xr:uid="{00000000-0005-0000-0000-0000DD070000}"/>
    <cellStyle name="Comma 15 3 2 2 3 2" xfId="2513" xr:uid="{00000000-0005-0000-0000-0000DE070000}"/>
    <cellStyle name="Comma 15 3 2 2 3 2 2" xfId="2514" xr:uid="{00000000-0005-0000-0000-0000DF070000}"/>
    <cellStyle name="Comma 15 3 2 2 3 3" xfId="2515" xr:uid="{00000000-0005-0000-0000-0000E0070000}"/>
    <cellStyle name="Comma 15 3 2 2 4" xfId="2516" xr:uid="{00000000-0005-0000-0000-0000E1070000}"/>
    <cellStyle name="Comma 15 3 2 2 4 2" xfId="2517" xr:uid="{00000000-0005-0000-0000-0000E2070000}"/>
    <cellStyle name="Comma 15 3 2 2 4 2 2" xfId="2518" xr:uid="{00000000-0005-0000-0000-0000E3070000}"/>
    <cellStyle name="Comma 15 3 2 2 4 3" xfId="2519" xr:uid="{00000000-0005-0000-0000-0000E4070000}"/>
    <cellStyle name="Comma 15 3 2 2 5" xfId="2520" xr:uid="{00000000-0005-0000-0000-0000E5070000}"/>
    <cellStyle name="Comma 15 3 2 2 5 2" xfId="2521" xr:uid="{00000000-0005-0000-0000-0000E6070000}"/>
    <cellStyle name="Comma 15 3 2 2 6" xfId="2522" xr:uid="{00000000-0005-0000-0000-0000E7070000}"/>
    <cellStyle name="Comma 15 3 2 2 6 2" xfId="2523" xr:uid="{00000000-0005-0000-0000-0000E8070000}"/>
    <cellStyle name="Comma 15 3 2 2 7" xfId="2524" xr:uid="{00000000-0005-0000-0000-0000E9070000}"/>
    <cellStyle name="Comma 15 3 2 3" xfId="2525" xr:uid="{00000000-0005-0000-0000-0000EA070000}"/>
    <cellStyle name="Comma 15 3 2 3 2" xfId="2526" xr:uid="{00000000-0005-0000-0000-0000EB070000}"/>
    <cellStyle name="Comma 15 3 2 3 2 2" xfId="2527" xr:uid="{00000000-0005-0000-0000-0000EC070000}"/>
    <cellStyle name="Comma 15 3 2 3 2 2 2" xfId="2528" xr:uid="{00000000-0005-0000-0000-0000ED070000}"/>
    <cellStyle name="Comma 15 3 2 3 2 3" xfId="2529" xr:uid="{00000000-0005-0000-0000-0000EE070000}"/>
    <cellStyle name="Comma 15 3 2 3 3" xfId="2530" xr:uid="{00000000-0005-0000-0000-0000EF070000}"/>
    <cellStyle name="Comma 15 3 2 3 3 2" xfId="2531" xr:uid="{00000000-0005-0000-0000-0000F0070000}"/>
    <cellStyle name="Comma 15 3 2 3 3 2 2" xfId="2532" xr:uid="{00000000-0005-0000-0000-0000F1070000}"/>
    <cellStyle name="Comma 15 3 2 3 3 3" xfId="2533" xr:uid="{00000000-0005-0000-0000-0000F2070000}"/>
    <cellStyle name="Comma 15 3 2 3 4" xfId="2534" xr:uid="{00000000-0005-0000-0000-0000F3070000}"/>
    <cellStyle name="Comma 15 3 2 3 4 2" xfId="2535" xr:uid="{00000000-0005-0000-0000-0000F4070000}"/>
    <cellStyle name="Comma 15 3 2 3 5" xfId="2536" xr:uid="{00000000-0005-0000-0000-0000F5070000}"/>
    <cellStyle name="Comma 15 3 2 3 5 2" xfId="2537" xr:uid="{00000000-0005-0000-0000-0000F6070000}"/>
    <cellStyle name="Comma 15 3 2 3 6" xfId="2538" xr:uid="{00000000-0005-0000-0000-0000F7070000}"/>
    <cellStyle name="Comma 15 3 2 4" xfId="2539" xr:uid="{00000000-0005-0000-0000-0000F8070000}"/>
    <cellStyle name="Comma 15 3 2 4 2" xfId="2540" xr:uid="{00000000-0005-0000-0000-0000F9070000}"/>
    <cellStyle name="Comma 15 3 2 4 2 2" xfId="2541" xr:uid="{00000000-0005-0000-0000-0000FA070000}"/>
    <cellStyle name="Comma 15 3 2 4 3" xfId="2542" xr:uid="{00000000-0005-0000-0000-0000FB070000}"/>
    <cellStyle name="Comma 15 3 2 5" xfId="2543" xr:uid="{00000000-0005-0000-0000-0000FC070000}"/>
    <cellStyle name="Comma 15 3 2 5 2" xfId="2544" xr:uid="{00000000-0005-0000-0000-0000FD070000}"/>
    <cellStyle name="Comma 15 3 2 5 2 2" xfId="2545" xr:uid="{00000000-0005-0000-0000-0000FE070000}"/>
    <cellStyle name="Comma 15 3 2 5 3" xfId="2546" xr:uid="{00000000-0005-0000-0000-0000FF070000}"/>
    <cellStyle name="Comma 15 3 2 6" xfId="2547" xr:uid="{00000000-0005-0000-0000-000000080000}"/>
    <cellStyle name="Comma 15 3 2 6 2" xfId="2548" xr:uid="{00000000-0005-0000-0000-000001080000}"/>
    <cellStyle name="Comma 15 3 2 7" xfId="2549" xr:uid="{00000000-0005-0000-0000-000002080000}"/>
    <cellStyle name="Comma 15 3 2 7 2" xfId="2550" xr:uid="{00000000-0005-0000-0000-000003080000}"/>
    <cellStyle name="Comma 15 3 2 8" xfId="2551" xr:uid="{00000000-0005-0000-0000-000004080000}"/>
    <cellStyle name="Comma 15 3 3" xfId="2552" xr:uid="{00000000-0005-0000-0000-000005080000}"/>
    <cellStyle name="Comma 15 3 3 2" xfId="2553" xr:uid="{00000000-0005-0000-0000-000006080000}"/>
    <cellStyle name="Comma 15 3 3 2 2" xfId="2554" xr:uid="{00000000-0005-0000-0000-000007080000}"/>
    <cellStyle name="Comma 15 3 3 2 2 2" xfId="2555" xr:uid="{00000000-0005-0000-0000-000008080000}"/>
    <cellStyle name="Comma 15 3 3 2 2 2 2" xfId="2556" xr:uid="{00000000-0005-0000-0000-000009080000}"/>
    <cellStyle name="Comma 15 3 3 2 2 3" xfId="2557" xr:uid="{00000000-0005-0000-0000-00000A080000}"/>
    <cellStyle name="Comma 15 3 3 2 3" xfId="2558" xr:uid="{00000000-0005-0000-0000-00000B080000}"/>
    <cellStyle name="Comma 15 3 3 2 3 2" xfId="2559" xr:uid="{00000000-0005-0000-0000-00000C080000}"/>
    <cellStyle name="Comma 15 3 3 2 3 2 2" xfId="2560" xr:uid="{00000000-0005-0000-0000-00000D080000}"/>
    <cellStyle name="Comma 15 3 3 2 3 3" xfId="2561" xr:uid="{00000000-0005-0000-0000-00000E080000}"/>
    <cellStyle name="Comma 15 3 3 2 4" xfId="2562" xr:uid="{00000000-0005-0000-0000-00000F080000}"/>
    <cellStyle name="Comma 15 3 3 2 4 2" xfId="2563" xr:uid="{00000000-0005-0000-0000-000010080000}"/>
    <cellStyle name="Comma 15 3 3 2 5" xfId="2564" xr:uid="{00000000-0005-0000-0000-000011080000}"/>
    <cellStyle name="Comma 15 3 3 2 5 2" xfId="2565" xr:uid="{00000000-0005-0000-0000-000012080000}"/>
    <cellStyle name="Comma 15 3 3 2 6" xfId="2566" xr:uid="{00000000-0005-0000-0000-000013080000}"/>
    <cellStyle name="Comma 15 3 3 3" xfId="2567" xr:uid="{00000000-0005-0000-0000-000014080000}"/>
    <cellStyle name="Comma 15 3 3 3 2" xfId="2568" xr:uid="{00000000-0005-0000-0000-000015080000}"/>
    <cellStyle name="Comma 15 3 3 3 2 2" xfId="2569" xr:uid="{00000000-0005-0000-0000-000016080000}"/>
    <cellStyle name="Comma 15 3 3 3 3" xfId="2570" xr:uid="{00000000-0005-0000-0000-000017080000}"/>
    <cellStyle name="Comma 15 3 3 4" xfId="2571" xr:uid="{00000000-0005-0000-0000-000018080000}"/>
    <cellStyle name="Comma 15 3 3 4 2" xfId="2572" xr:uid="{00000000-0005-0000-0000-000019080000}"/>
    <cellStyle name="Comma 15 3 3 4 2 2" xfId="2573" xr:uid="{00000000-0005-0000-0000-00001A080000}"/>
    <cellStyle name="Comma 15 3 3 4 3" xfId="2574" xr:uid="{00000000-0005-0000-0000-00001B080000}"/>
    <cellStyle name="Comma 15 3 3 5" xfId="2575" xr:uid="{00000000-0005-0000-0000-00001C080000}"/>
    <cellStyle name="Comma 15 3 3 5 2" xfId="2576" xr:uid="{00000000-0005-0000-0000-00001D080000}"/>
    <cellStyle name="Comma 15 3 3 6" xfId="2577" xr:uid="{00000000-0005-0000-0000-00001E080000}"/>
    <cellStyle name="Comma 15 3 3 6 2" xfId="2578" xr:uid="{00000000-0005-0000-0000-00001F080000}"/>
    <cellStyle name="Comma 15 3 3 7" xfId="2579" xr:uid="{00000000-0005-0000-0000-000020080000}"/>
    <cellStyle name="Comma 15 3 4" xfId="2580" xr:uid="{00000000-0005-0000-0000-000021080000}"/>
    <cellStyle name="Comma 15 3 4 2" xfId="2581" xr:uid="{00000000-0005-0000-0000-000022080000}"/>
    <cellStyle name="Comma 15 3 4 2 2" xfId="2582" xr:uid="{00000000-0005-0000-0000-000023080000}"/>
    <cellStyle name="Comma 15 3 4 2 2 2" xfId="2583" xr:uid="{00000000-0005-0000-0000-000024080000}"/>
    <cellStyle name="Comma 15 3 4 2 2 2 2" xfId="2584" xr:uid="{00000000-0005-0000-0000-000025080000}"/>
    <cellStyle name="Comma 15 3 4 2 2 3" xfId="2585" xr:uid="{00000000-0005-0000-0000-000026080000}"/>
    <cellStyle name="Comma 15 3 4 2 3" xfId="2586" xr:uid="{00000000-0005-0000-0000-000027080000}"/>
    <cellStyle name="Comma 15 3 4 2 3 2" xfId="2587" xr:uid="{00000000-0005-0000-0000-000028080000}"/>
    <cellStyle name="Comma 15 3 4 2 3 2 2" xfId="2588" xr:uid="{00000000-0005-0000-0000-000029080000}"/>
    <cellStyle name="Comma 15 3 4 2 3 3" xfId="2589" xr:uid="{00000000-0005-0000-0000-00002A080000}"/>
    <cellStyle name="Comma 15 3 4 2 4" xfId="2590" xr:uid="{00000000-0005-0000-0000-00002B080000}"/>
    <cellStyle name="Comma 15 3 4 2 4 2" xfId="2591" xr:uid="{00000000-0005-0000-0000-00002C080000}"/>
    <cellStyle name="Comma 15 3 4 2 5" xfId="2592" xr:uid="{00000000-0005-0000-0000-00002D080000}"/>
    <cellStyle name="Comma 15 3 4 2 5 2" xfId="2593" xr:uid="{00000000-0005-0000-0000-00002E080000}"/>
    <cellStyle name="Comma 15 3 4 2 6" xfId="2594" xr:uid="{00000000-0005-0000-0000-00002F080000}"/>
    <cellStyle name="Comma 15 3 4 3" xfId="2595" xr:uid="{00000000-0005-0000-0000-000030080000}"/>
    <cellStyle name="Comma 15 3 4 3 2" xfId="2596" xr:uid="{00000000-0005-0000-0000-000031080000}"/>
    <cellStyle name="Comma 15 3 4 3 2 2" xfId="2597" xr:uid="{00000000-0005-0000-0000-000032080000}"/>
    <cellStyle name="Comma 15 3 4 3 3" xfId="2598" xr:uid="{00000000-0005-0000-0000-000033080000}"/>
    <cellStyle name="Comma 15 3 4 4" xfId="2599" xr:uid="{00000000-0005-0000-0000-000034080000}"/>
    <cellStyle name="Comma 15 3 4 4 2" xfId="2600" xr:uid="{00000000-0005-0000-0000-000035080000}"/>
    <cellStyle name="Comma 15 3 4 4 2 2" xfId="2601" xr:uid="{00000000-0005-0000-0000-000036080000}"/>
    <cellStyle name="Comma 15 3 4 4 3" xfId="2602" xr:uid="{00000000-0005-0000-0000-000037080000}"/>
    <cellStyle name="Comma 15 3 4 5" xfId="2603" xr:uid="{00000000-0005-0000-0000-000038080000}"/>
    <cellStyle name="Comma 15 3 4 5 2" xfId="2604" xr:uid="{00000000-0005-0000-0000-000039080000}"/>
    <cellStyle name="Comma 15 3 4 6" xfId="2605" xr:uid="{00000000-0005-0000-0000-00003A080000}"/>
    <cellStyle name="Comma 15 3 4 6 2" xfId="2606" xr:uid="{00000000-0005-0000-0000-00003B080000}"/>
    <cellStyle name="Comma 15 3 4 7" xfId="2607" xr:uid="{00000000-0005-0000-0000-00003C080000}"/>
    <cellStyle name="Comma 15 3 5" xfId="2608" xr:uid="{00000000-0005-0000-0000-00003D080000}"/>
    <cellStyle name="Comma 15 3 5 2" xfId="2609" xr:uid="{00000000-0005-0000-0000-00003E080000}"/>
    <cellStyle name="Comma 15 3 5 2 2" xfId="2610" xr:uid="{00000000-0005-0000-0000-00003F080000}"/>
    <cellStyle name="Comma 15 3 5 2 2 2" xfId="2611" xr:uid="{00000000-0005-0000-0000-000040080000}"/>
    <cellStyle name="Comma 15 3 5 2 3" xfId="2612" xr:uid="{00000000-0005-0000-0000-000041080000}"/>
    <cellStyle name="Comma 15 3 5 3" xfId="2613" xr:uid="{00000000-0005-0000-0000-000042080000}"/>
    <cellStyle name="Comma 15 3 5 3 2" xfId="2614" xr:uid="{00000000-0005-0000-0000-000043080000}"/>
    <cellStyle name="Comma 15 3 5 3 2 2" xfId="2615" xr:uid="{00000000-0005-0000-0000-000044080000}"/>
    <cellStyle name="Comma 15 3 5 3 3" xfId="2616" xr:uid="{00000000-0005-0000-0000-000045080000}"/>
    <cellStyle name="Comma 15 3 5 4" xfId="2617" xr:uid="{00000000-0005-0000-0000-000046080000}"/>
    <cellStyle name="Comma 15 3 5 4 2" xfId="2618" xr:uid="{00000000-0005-0000-0000-000047080000}"/>
    <cellStyle name="Comma 15 3 5 5" xfId="2619" xr:uid="{00000000-0005-0000-0000-000048080000}"/>
    <cellStyle name="Comma 15 3 5 5 2" xfId="2620" xr:uid="{00000000-0005-0000-0000-000049080000}"/>
    <cellStyle name="Comma 15 3 5 6" xfId="2621" xr:uid="{00000000-0005-0000-0000-00004A080000}"/>
    <cellStyle name="Comma 15 3 6" xfId="2622" xr:uid="{00000000-0005-0000-0000-00004B080000}"/>
    <cellStyle name="Comma 15 3 6 2" xfId="2623" xr:uid="{00000000-0005-0000-0000-00004C080000}"/>
    <cellStyle name="Comma 15 3 6 2 2" xfId="2624" xr:uid="{00000000-0005-0000-0000-00004D080000}"/>
    <cellStyle name="Comma 15 3 6 3" xfId="2625" xr:uid="{00000000-0005-0000-0000-00004E080000}"/>
    <cellStyle name="Comma 15 3 7" xfId="2626" xr:uid="{00000000-0005-0000-0000-00004F080000}"/>
    <cellStyle name="Comma 15 3 7 2" xfId="2627" xr:uid="{00000000-0005-0000-0000-000050080000}"/>
    <cellStyle name="Comma 15 3 7 2 2" xfId="2628" xr:uid="{00000000-0005-0000-0000-000051080000}"/>
    <cellStyle name="Comma 15 3 7 3" xfId="2629" xr:uid="{00000000-0005-0000-0000-000052080000}"/>
    <cellStyle name="Comma 15 3 8" xfId="2630" xr:uid="{00000000-0005-0000-0000-000053080000}"/>
    <cellStyle name="Comma 15 3 8 2" xfId="2631" xr:uid="{00000000-0005-0000-0000-000054080000}"/>
    <cellStyle name="Comma 15 3 9" xfId="2632" xr:uid="{00000000-0005-0000-0000-000055080000}"/>
    <cellStyle name="Comma 15 3 9 2" xfId="2633" xr:uid="{00000000-0005-0000-0000-000056080000}"/>
    <cellStyle name="Comma 15 4" xfId="2634" xr:uid="{00000000-0005-0000-0000-000057080000}"/>
    <cellStyle name="Comma 15 4 2" xfId="2635" xr:uid="{00000000-0005-0000-0000-000058080000}"/>
    <cellStyle name="Comma 15 4 2 2" xfId="2636" xr:uid="{00000000-0005-0000-0000-000059080000}"/>
    <cellStyle name="Comma 15 4 2 2 2" xfId="2637" xr:uid="{00000000-0005-0000-0000-00005A080000}"/>
    <cellStyle name="Comma 15 4 2 2 2 2" xfId="2638" xr:uid="{00000000-0005-0000-0000-00005B080000}"/>
    <cellStyle name="Comma 15 4 2 2 2 2 2" xfId="2639" xr:uid="{00000000-0005-0000-0000-00005C080000}"/>
    <cellStyle name="Comma 15 4 2 2 2 3" xfId="2640" xr:uid="{00000000-0005-0000-0000-00005D080000}"/>
    <cellStyle name="Comma 15 4 2 2 3" xfId="2641" xr:uid="{00000000-0005-0000-0000-00005E080000}"/>
    <cellStyle name="Comma 15 4 2 2 3 2" xfId="2642" xr:uid="{00000000-0005-0000-0000-00005F080000}"/>
    <cellStyle name="Comma 15 4 2 2 3 2 2" xfId="2643" xr:uid="{00000000-0005-0000-0000-000060080000}"/>
    <cellStyle name="Comma 15 4 2 2 3 3" xfId="2644" xr:uid="{00000000-0005-0000-0000-000061080000}"/>
    <cellStyle name="Comma 15 4 2 2 4" xfId="2645" xr:uid="{00000000-0005-0000-0000-000062080000}"/>
    <cellStyle name="Comma 15 4 2 2 4 2" xfId="2646" xr:uid="{00000000-0005-0000-0000-000063080000}"/>
    <cellStyle name="Comma 15 4 2 2 5" xfId="2647" xr:uid="{00000000-0005-0000-0000-000064080000}"/>
    <cellStyle name="Comma 15 4 2 2 5 2" xfId="2648" xr:uid="{00000000-0005-0000-0000-000065080000}"/>
    <cellStyle name="Comma 15 4 2 2 6" xfId="2649" xr:uid="{00000000-0005-0000-0000-000066080000}"/>
    <cellStyle name="Comma 15 4 2 3" xfId="2650" xr:uid="{00000000-0005-0000-0000-000067080000}"/>
    <cellStyle name="Comma 15 4 2 3 2" xfId="2651" xr:uid="{00000000-0005-0000-0000-000068080000}"/>
    <cellStyle name="Comma 15 4 2 3 2 2" xfId="2652" xr:uid="{00000000-0005-0000-0000-000069080000}"/>
    <cellStyle name="Comma 15 4 2 3 3" xfId="2653" xr:uid="{00000000-0005-0000-0000-00006A080000}"/>
    <cellStyle name="Comma 15 4 2 4" xfId="2654" xr:uid="{00000000-0005-0000-0000-00006B080000}"/>
    <cellStyle name="Comma 15 4 2 4 2" xfId="2655" xr:uid="{00000000-0005-0000-0000-00006C080000}"/>
    <cellStyle name="Comma 15 4 2 4 2 2" xfId="2656" xr:uid="{00000000-0005-0000-0000-00006D080000}"/>
    <cellStyle name="Comma 15 4 2 4 3" xfId="2657" xr:uid="{00000000-0005-0000-0000-00006E080000}"/>
    <cellStyle name="Comma 15 4 2 5" xfId="2658" xr:uid="{00000000-0005-0000-0000-00006F080000}"/>
    <cellStyle name="Comma 15 4 2 5 2" xfId="2659" xr:uid="{00000000-0005-0000-0000-000070080000}"/>
    <cellStyle name="Comma 15 4 2 6" xfId="2660" xr:uid="{00000000-0005-0000-0000-000071080000}"/>
    <cellStyle name="Comma 15 4 2 6 2" xfId="2661" xr:uid="{00000000-0005-0000-0000-000072080000}"/>
    <cellStyle name="Comma 15 4 2 7" xfId="2662" xr:uid="{00000000-0005-0000-0000-000073080000}"/>
    <cellStyle name="Comma 15 4 3" xfId="2663" xr:uid="{00000000-0005-0000-0000-000074080000}"/>
    <cellStyle name="Comma 15 4 3 2" xfId="2664" xr:uid="{00000000-0005-0000-0000-000075080000}"/>
    <cellStyle name="Comma 15 4 3 2 2" xfId="2665" xr:uid="{00000000-0005-0000-0000-000076080000}"/>
    <cellStyle name="Comma 15 4 3 2 2 2" xfId="2666" xr:uid="{00000000-0005-0000-0000-000077080000}"/>
    <cellStyle name="Comma 15 4 3 2 3" xfId="2667" xr:uid="{00000000-0005-0000-0000-000078080000}"/>
    <cellStyle name="Comma 15 4 3 3" xfId="2668" xr:uid="{00000000-0005-0000-0000-000079080000}"/>
    <cellStyle name="Comma 15 4 3 3 2" xfId="2669" xr:uid="{00000000-0005-0000-0000-00007A080000}"/>
    <cellStyle name="Comma 15 4 3 3 2 2" xfId="2670" xr:uid="{00000000-0005-0000-0000-00007B080000}"/>
    <cellStyle name="Comma 15 4 3 3 3" xfId="2671" xr:uid="{00000000-0005-0000-0000-00007C080000}"/>
    <cellStyle name="Comma 15 4 3 4" xfId="2672" xr:uid="{00000000-0005-0000-0000-00007D080000}"/>
    <cellStyle name="Comma 15 4 3 4 2" xfId="2673" xr:uid="{00000000-0005-0000-0000-00007E080000}"/>
    <cellStyle name="Comma 15 4 3 5" xfId="2674" xr:uid="{00000000-0005-0000-0000-00007F080000}"/>
    <cellStyle name="Comma 15 4 3 5 2" xfId="2675" xr:uid="{00000000-0005-0000-0000-000080080000}"/>
    <cellStyle name="Comma 15 4 3 6" xfId="2676" xr:uid="{00000000-0005-0000-0000-000081080000}"/>
    <cellStyle name="Comma 15 4 4" xfId="2677" xr:uid="{00000000-0005-0000-0000-000082080000}"/>
    <cellStyle name="Comma 15 4 4 2" xfId="2678" xr:uid="{00000000-0005-0000-0000-000083080000}"/>
    <cellStyle name="Comma 15 4 4 2 2" xfId="2679" xr:uid="{00000000-0005-0000-0000-000084080000}"/>
    <cellStyle name="Comma 15 4 4 3" xfId="2680" xr:uid="{00000000-0005-0000-0000-000085080000}"/>
    <cellStyle name="Comma 15 4 5" xfId="2681" xr:uid="{00000000-0005-0000-0000-000086080000}"/>
    <cellStyle name="Comma 15 4 5 2" xfId="2682" xr:uid="{00000000-0005-0000-0000-000087080000}"/>
    <cellStyle name="Comma 15 4 5 2 2" xfId="2683" xr:uid="{00000000-0005-0000-0000-000088080000}"/>
    <cellStyle name="Comma 15 4 5 3" xfId="2684" xr:uid="{00000000-0005-0000-0000-000089080000}"/>
    <cellStyle name="Comma 15 4 6" xfId="2685" xr:uid="{00000000-0005-0000-0000-00008A080000}"/>
    <cellStyle name="Comma 15 4 6 2" xfId="2686" xr:uid="{00000000-0005-0000-0000-00008B080000}"/>
    <cellStyle name="Comma 15 4 7" xfId="2687" xr:uid="{00000000-0005-0000-0000-00008C080000}"/>
    <cellStyle name="Comma 15 4 7 2" xfId="2688" xr:uid="{00000000-0005-0000-0000-00008D080000}"/>
    <cellStyle name="Comma 15 4 8" xfId="2689" xr:uid="{00000000-0005-0000-0000-00008E080000}"/>
    <cellStyle name="Comma 15 5" xfId="2690" xr:uid="{00000000-0005-0000-0000-00008F080000}"/>
    <cellStyle name="Comma 15 5 2" xfId="2691" xr:uid="{00000000-0005-0000-0000-000090080000}"/>
    <cellStyle name="Comma 15 5 2 2" xfId="2692" xr:uid="{00000000-0005-0000-0000-000091080000}"/>
    <cellStyle name="Comma 15 5 2 2 2" xfId="2693" xr:uid="{00000000-0005-0000-0000-000092080000}"/>
    <cellStyle name="Comma 15 5 2 2 2 2" xfId="2694" xr:uid="{00000000-0005-0000-0000-000093080000}"/>
    <cellStyle name="Comma 15 5 2 2 3" xfId="2695" xr:uid="{00000000-0005-0000-0000-000094080000}"/>
    <cellStyle name="Comma 15 5 2 3" xfId="2696" xr:uid="{00000000-0005-0000-0000-000095080000}"/>
    <cellStyle name="Comma 15 5 2 3 2" xfId="2697" xr:uid="{00000000-0005-0000-0000-000096080000}"/>
    <cellStyle name="Comma 15 5 2 3 2 2" xfId="2698" xr:uid="{00000000-0005-0000-0000-000097080000}"/>
    <cellStyle name="Comma 15 5 2 3 3" xfId="2699" xr:uid="{00000000-0005-0000-0000-000098080000}"/>
    <cellStyle name="Comma 15 5 2 4" xfId="2700" xr:uid="{00000000-0005-0000-0000-000099080000}"/>
    <cellStyle name="Comma 15 5 2 4 2" xfId="2701" xr:uid="{00000000-0005-0000-0000-00009A080000}"/>
    <cellStyle name="Comma 15 5 2 5" xfId="2702" xr:uid="{00000000-0005-0000-0000-00009B080000}"/>
    <cellStyle name="Comma 15 5 2 5 2" xfId="2703" xr:uid="{00000000-0005-0000-0000-00009C080000}"/>
    <cellStyle name="Comma 15 5 2 6" xfId="2704" xr:uid="{00000000-0005-0000-0000-00009D080000}"/>
    <cellStyle name="Comma 15 5 3" xfId="2705" xr:uid="{00000000-0005-0000-0000-00009E080000}"/>
    <cellStyle name="Comma 15 5 3 2" xfId="2706" xr:uid="{00000000-0005-0000-0000-00009F080000}"/>
    <cellStyle name="Comma 15 5 3 2 2" xfId="2707" xr:uid="{00000000-0005-0000-0000-0000A0080000}"/>
    <cellStyle name="Comma 15 5 3 3" xfId="2708" xr:uid="{00000000-0005-0000-0000-0000A1080000}"/>
    <cellStyle name="Comma 15 5 4" xfId="2709" xr:uid="{00000000-0005-0000-0000-0000A2080000}"/>
    <cellStyle name="Comma 15 5 4 2" xfId="2710" xr:uid="{00000000-0005-0000-0000-0000A3080000}"/>
    <cellStyle name="Comma 15 5 4 2 2" xfId="2711" xr:uid="{00000000-0005-0000-0000-0000A4080000}"/>
    <cellStyle name="Comma 15 5 4 3" xfId="2712" xr:uid="{00000000-0005-0000-0000-0000A5080000}"/>
    <cellStyle name="Comma 15 5 5" xfId="2713" xr:uid="{00000000-0005-0000-0000-0000A6080000}"/>
    <cellStyle name="Comma 15 5 5 2" xfId="2714" xr:uid="{00000000-0005-0000-0000-0000A7080000}"/>
    <cellStyle name="Comma 15 5 6" xfId="2715" xr:uid="{00000000-0005-0000-0000-0000A8080000}"/>
    <cellStyle name="Comma 15 5 6 2" xfId="2716" xr:uid="{00000000-0005-0000-0000-0000A9080000}"/>
    <cellStyle name="Comma 15 5 7" xfId="2717" xr:uid="{00000000-0005-0000-0000-0000AA080000}"/>
    <cellStyle name="Comma 15 6" xfId="2718" xr:uid="{00000000-0005-0000-0000-0000AB080000}"/>
    <cellStyle name="Comma 15 6 2" xfId="2719" xr:uid="{00000000-0005-0000-0000-0000AC080000}"/>
    <cellStyle name="Comma 15 6 2 2" xfId="2720" xr:uid="{00000000-0005-0000-0000-0000AD080000}"/>
    <cellStyle name="Comma 15 6 2 2 2" xfId="2721" xr:uid="{00000000-0005-0000-0000-0000AE080000}"/>
    <cellStyle name="Comma 15 6 2 2 2 2" xfId="2722" xr:uid="{00000000-0005-0000-0000-0000AF080000}"/>
    <cellStyle name="Comma 15 6 2 2 3" xfId="2723" xr:uid="{00000000-0005-0000-0000-0000B0080000}"/>
    <cellStyle name="Comma 15 6 2 3" xfId="2724" xr:uid="{00000000-0005-0000-0000-0000B1080000}"/>
    <cellStyle name="Comma 15 6 2 3 2" xfId="2725" xr:uid="{00000000-0005-0000-0000-0000B2080000}"/>
    <cellStyle name="Comma 15 6 2 3 2 2" xfId="2726" xr:uid="{00000000-0005-0000-0000-0000B3080000}"/>
    <cellStyle name="Comma 15 6 2 3 3" xfId="2727" xr:uid="{00000000-0005-0000-0000-0000B4080000}"/>
    <cellStyle name="Comma 15 6 2 4" xfId="2728" xr:uid="{00000000-0005-0000-0000-0000B5080000}"/>
    <cellStyle name="Comma 15 6 2 4 2" xfId="2729" xr:uid="{00000000-0005-0000-0000-0000B6080000}"/>
    <cellStyle name="Comma 15 6 2 5" xfId="2730" xr:uid="{00000000-0005-0000-0000-0000B7080000}"/>
    <cellStyle name="Comma 15 6 2 5 2" xfId="2731" xr:uid="{00000000-0005-0000-0000-0000B8080000}"/>
    <cellStyle name="Comma 15 6 2 6" xfId="2732" xr:uid="{00000000-0005-0000-0000-0000B9080000}"/>
    <cellStyle name="Comma 15 6 3" xfId="2733" xr:uid="{00000000-0005-0000-0000-0000BA080000}"/>
    <cellStyle name="Comma 15 6 3 2" xfId="2734" xr:uid="{00000000-0005-0000-0000-0000BB080000}"/>
    <cellStyle name="Comma 15 6 3 2 2" xfId="2735" xr:uid="{00000000-0005-0000-0000-0000BC080000}"/>
    <cellStyle name="Comma 15 6 3 3" xfId="2736" xr:uid="{00000000-0005-0000-0000-0000BD080000}"/>
    <cellStyle name="Comma 15 6 4" xfId="2737" xr:uid="{00000000-0005-0000-0000-0000BE080000}"/>
    <cellStyle name="Comma 15 6 4 2" xfId="2738" xr:uid="{00000000-0005-0000-0000-0000BF080000}"/>
    <cellStyle name="Comma 15 6 4 2 2" xfId="2739" xr:uid="{00000000-0005-0000-0000-0000C0080000}"/>
    <cellStyle name="Comma 15 6 4 3" xfId="2740" xr:uid="{00000000-0005-0000-0000-0000C1080000}"/>
    <cellStyle name="Comma 15 6 5" xfId="2741" xr:uid="{00000000-0005-0000-0000-0000C2080000}"/>
    <cellStyle name="Comma 15 6 5 2" xfId="2742" xr:uid="{00000000-0005-0000-0000-0000C3080000}"/>
    <cellStyle name="Comma 15 6 6" xfId="2743" xr:uid="{00000000-0005-0000-0000-0000C4080000}"/>
    <cellStyle name="Comma 15 6 6 2" xfId="2744" xr:uid="{00000000-0005-0000-0000-0000C5080000}"/>
    <cellStyle name="Comma 15 6 7" xfId="2745" xr:uid="{00000000-0005-0000-0000-0000C6080000}"/>
    <cellStyle name="Comma 15 7" xfId="2746" xr:uid="{00000000-0005-0000-0000-0000C7080000}"/>
    <cellStyle name="Comma 15 7 2" xfId="2747" xr:uid="{00000000-0005-0000-0000-0000C8080000}"/>
    <cellStyle name="Comma 15 7 2 2" xfId="2748" xr:uid="{00000000-0005-0000-0000-0000C9080000}"/>
    <cellStyle name="Comma 15 7 2 2 2" xfId="2749" xr:uid="{00000000-0005-0000-0000-0000CA080000}"/>
    <cellStyle name="Comma 15 7 2 3" xfId="2750" xr:uid="{00000000-0005-0000-0000-0000CB080000}"/>
    <cellStyle name="Comma 15 7 3" xfId="2751" xr:uid="{00000000-0005-0000-0000-0000CC080000}"/>
    <cellStyle name="Comma 15 7 3 2" xfId="2752" xr:uid="{00000000-0005-0000-0000-0000CD080000}"/>
    <cellStyle name="Comma 15 7 3 2 2" xfId="2753" xr:uid="{00000000-0005-0000-0000-0000CE080000}"/>
    <cellStyle name="Comma 15 7 3 3" xfId="2754" xr:uid="{00000000-0005-0000-0000-0000CF080000}"/>
    <cellStyle name="Comma 15 7 4" xfId="2755" xr:uid="{00000000-0005-0000-0000-0000D0080000}"/>
    <cellStyle name="Comma 15 7 4 2" xfId="2756" xr:uid="{00000000-0005-0000-0000-0000D1080000}"/>
    <cellStyle name="Comma 15 7 5" xfId="2757" xr:uid="{00000000-0005-0000-0000-0000D2080000}"/>
    <cellStyle name="Comma 15 7 5 2" xfId="2758" xr:uid="{00000000-0005-0000-0000-0000D3080000}"/>
    <cellStyle name="Comma 15 7 6" xfId="2759" xr:uid="{00000000-0005-0000-0000-0000D4080000}"/>
    <cellStyle name="Comma 15 8" xfId="2760" xr:uid="{00000000-0005-0000-0000-0000D5080000}"/>
    <cellStyle name="Comma 15 8 2" xfId="2761" xr:uid="{00000000-0005-0000-0000-0000D6080000}"/>
    <cellStyle name="Comma 15 8 2 2" xfId="2762" xr:uid="{00000000-0005-0000-0000-0000D7080000}"/>
    <cellStyle name="Comma 15 8 2 2 2" xfId="2763" xr:uid="{00000000-0005-0000-0000-0000D8080000}"/>
    <cellStyle name="Comma 15 8 2 3" xfId="2764" xr:uid="{00000000-0005-0000-0000-0000D9080000}"/>
    <cellStyle name="Comma 15 8 3" xfId="2765" xr:uid="{00000000-0005-0000-0000-0000DA080000}"/>
    <cellStyle name="Comma 15 8 3 2" xfId="2766" xr:uid="{00000000-0005-0000-0000-0000DB080000}"/>
    <cellStyle name="Comma 15 8 3 2 2" xfId="2767" xr:uid="{00000000-0005-0000-0000-0000DC080000}"/>
    <cellStyle name="Comma 15 8 3 3" xfId="2768" xr:uid="{00000000-0005-0000-0000-0000DD080000}"/>
    <cellStyle name="Comma 15 8 4" xfId="2769" xr:uid="{00000000-0005-0000-0000-0000DE080000}"/>
    <cellStyle name="Comma 15 8 4 2" xfId="2770" xr:uid="{00000000-0005-0000-0000-0000DF080000}"/>
    <cellStyle name="Comma 15 8 5" xfId="2771" xr:uid="{00000000-0005-0000-0000-0000E0080000}"/>
    <cellStyle name="Comma 15 8 5 2" xfId="2772" xr:uid="{00000000-0005-0000-0000-0000E1080000}"/>
    <cellStyle name="Comma 15 8 6" xfId="2773" xr:uid="{00000000-0005-0000-0000-0000E2080000}"/>
    <cellStyle name="Comma 15 9" xfId="2774" xr:uid="{00000000-0005-0000-0000-0000E3080000}"/>
    <cellStyle name="Comma 15 9 2" xfId="2775" xr:uid="{00000000-0005-0000-0000-0000E4080000}"/>
    <cellStyle name="Comma 15 9 2 2" xfId="2776" xr:uid="{00000000-0005-0000-0000-0000E5080000}"/>
    <cellStyle name="Comma 15 9 3" xfId="2777" xr:uid="{00000000-0005-0000-0000-0000E6080000}"/>
    <cellStyle name="Comma 16" xfId="545" xr:uid="{00000000-0005-0000-0000-0000E7080000}"/>
    <cellStyle name="Comma 16 10" xfId="2778" xr:uid="{00000000-0005-0000-0000-0000E8080000}"/>
    <cellStyle name="Comma 16 10 2" xfId="2779" xr:uid="{00000000-0005-0000-0000-0000E9080000}"/>
    <cellStyle name="Comma 16 11" xfId="2780" xr:uid="{00000000-0005-0000-0000-0000EA080000}"/>
    <cellStyle name="Comma 16 11 2" xfId="2781" xr:uid="{00000000-0005-0000-0000-0000EB080000}"/>
    <cellStyle name="Comma 16 12" xfId="2782" xr:uid="{00000000-0005-0000-0000-0000EC080000}"/>
    <cellStyle name="Comma 16 2" xfId="2783" xr:uid="{00000000-0005-0000-0000-0000ED080000}"/>
    <cellStyle name="Comma 16 2 10" xfId="2784" xr:uid="{00000000-0005-0000-0000-0000EE080000}"/>
    <cellStyle name="Comma 16 2 10 2" xfId="2785" xr:uid="{00000000-0005-0000-0000-0000EF080000}"/>
    <cellStyle name="Comma 16 2 11" xfId="2786" xr:uid="{00000000-0005-0000-0000-0000F0080000}"/>
    <cellStyle name="Comma 16 2 2" xfId="2787" xr:uid="{00000000-0005-0000-0000-0000F1080000}"/>
    <cellStyle name="Comma 16 2 2 10" xfId="2788" xr:uid="{00000000-0005-0000-0000-0000F2080000}"/>
    <cellStyle name="Comma 16 2 2 2" xfId="2789" xr:uid="{00000000-0005-0000-0000-0000F3080000}"/>
    <cellStyle name="Comma 16 2 2 2 2" xfId="2790" xr:uid="{00000000-0005-0000-0000-0000F4080000}"/>
    <cellStyle name="Comma 16 2 2 2 2 2" xfId="2791" xr:uid="{00000000-0005-0000-0000-0000F5080000}"/>
    <cellStyle name="Comma 16 2 2 2 2 2 2" xfId="2792" xr:uid="{00000000-0005-0000-0000-0000F6080000}"/>
    <cellStyle name="Comma 16 2 2 2 2 2 2 2" xfId="2793" xr:uid="{00000000-0005-0000-0000-0000F7080000}"/>
    <cellStyle name="Comma 16 2 2 2 2 2 2 2 2" xfId="2794" xr:uid="{00000000-0005-0000-0000-0000F8080000}"/>
    <cellStyle name="Comma 16 2 2 2 2 2 2 3" xfId="2795" xr:uid="{00000000-0005-0000-0000-0000F9080000}"/>
    <cellStyle name="Comma 16 2 2 2 2 2 3" xfId="2796" xr:uid="{00000000-0005-0000-0000-0000FA080000}"/>
    <cellStyle name="Comma 16 2 2 2 2 2 3 2" xfId="2797" xr:uid="{00000000-0005-0000-0000-0000FB080000}"/>
    <cellStyle name="Comma 16 2 2 2 2 2 3 2 2" xfId="2798" xr:uid="{00000000-0005-0000-0000-0000FC080000}"/>
    <cellStyle name="Comma 16 2 2 2 2 2 3 3" xfId="2799" xr:uid="{00000000-0005-0000-0000-0000FD080000}"/>
    <cellStyle name="Comma 16 2 2 2 2 2 4" xfId="2800" xr:uid="{00000000-0005-0000-0000-0000FE080000}"/>
    <cellStyle name="Comma 16 2 2 2 2 2 4 2" xfId="2801" xr:uid="{00000000-0005-0000-0000-0000FF080000}"/>
    <cellStyle name="Comma 16 2 2 2 2 2 5" xfId="2802" xr:uid="{00000000-0005-0000-0000-000000090000}"/>
    <cellStyle name="Comma 16 2 2 2 2 2 5 2" xfId="2803" xr:uid="{00000000-0005-0000-0000-000001090000}"/>
    <cellStyle name="Comma 16 2 2 2 2 2 6" xfId="2804" xr:uid="{00000000-0005-0000-0000-000002090000}"/>
    <cellStyle name="Comma 16 2 2 2 2 3" xfId="2805" xr:uid="{00000000-0005-0000-0000-000003090000}"/>
    <cellStyle name="Comma 16 2 2 2 2 3 2" xfId="2806" xr:uid="{00000000-0005-0000-0000-000004090000}"/>
    <cellStyle name="Comma 16 2 2 2 2 3 2 2" xfId="2807" xr:uid="{00000000-0005-0000-0000-000005090000}"/>
    <cellStyle name="Comma 16 2 2 2 2 3 3" xfId="2808" xr:uid="{00000000-0005-0000-0000-000006090000}"/>
    <cellStyle name="Comma 16 2 2 2 2 4" xfId="2809" xr:uid="{00000000-0005-0000-0000-000007090000}"/>
    <cellStyle name="Comma 16 2 2 2 2 4 2" xfId="2810" xr:uid="{00000000-0005-0000-0000-000008090000}"/>
    <cellStyle name="Comma 16 2 2 2 2 4 2 2" xfId="2811" xr:uid="{00000000-0005-0000-0000-000009090000}"/>
    <cellStyle name="Comma 16 2 2 2 2 4 3" xfId="2812" xr:uid="{00000000-0005-0000-0000-00000A090000}"/>
    <cellStyle name="Comma 16 2 2 2 2 5" xfId="2813" xr:uid="{00000000-0005-0000-0000-00000B090000}"/>
    <cellStyle name="Comma 16 2 2 2 2 5 2" xfId="2814" xr:uid="{00000000-0005-0000-0000-00000C090000}"/>
    <cellStyle name="Comma 16 2 2 2 2 6" xfId="2815" xr:uid="{00000000-0005-0000-0000-00000D090000}"/>
    <cellStyle name="Comma 16 2 2 2 2 6 2" xfId="2816" xr:uid="{00000000-0005-0000-0000-00000E090000}"/>
    <cellStyle name="Comma 16 2 2 2 2 7" xfId="2817" xr:uid="{00000000-0005-0000-0000-00000F090000}"/>
    <cellStyle name="Comma 16 2 2 2 3" xfId="2818" xr:uid="{00000000-0005-0000-0000-000010090000}"/>
    <cellStyle name="Comma 16 2 2 2 3 2" xfId="2819" xr:uid="{00000000-0005-0000-0000-000011090000}"/>
    <cellStyle name="Comma 16 2 2 2 3 2 2" xfId="2820" xr:uid="{00000000-0005-0000-0000-000012090000}"/>
    <cellStyle name="Comma 16 2 2 2 3 2 2 2" xfId="2821" xr:uid="{00000000-0005-0000-0000-000013090000}"/>
    <cellStyle name="Comma 16 2 2 2 3 2 3" xfId="2822" xr:uid="{00000000-0005-0000-0000-000014090000}"/>
    <cellStyle name="Comma 16 2 2 2 3 3" xfId="2823" xr:uid="{00000000-0005-0000-0000-000015090000}"/>
    <cellStyle name="Comma 16 2 2 2 3 3 2" xfId="2824" xr:uid="{00000000-0005-0000-0000-000016090000}"/>
    <cellStyle name="Comma 16 2 2 2 3 3 2 2" xfId="2825" xr:uid="{00000000-0005-0000-0000-000017090000}"/>
    <cellStyle name="Comma 16 2 2 2 3 3 3" xfId="2826" xr:uid="{00000000-0005-0000-0000-000018090000}"/>
    <cellStyle name="Comma 16 2 2 2 3 4" xfId="2827" xr:uid="{00000000-0005-0000-0000-000019090000}"/>
    <cellStyle name="Comma 16 2 2 2 3 4 2" xfId="2828" xr:uid="{00000000-0005-0000-0000-00001A090000}"/>
    <cellStyle name="Comma 16 2 2 2 3 5" xfId="2829" xr:uid="{00000000-0005-0000-0000-00001B090000}"/>
    <cellStyle name="Comma 16 2 2 2 3 5 2" xfId="2830" xr:uid="{00000000-0005-0000-0000-00001C090000}"/>
    <cellStyle name="Comma 16 2 2 2 3 6" xfId="2831" xr:uid="{00000000-0005-0000-0000-00001D090000}"/>
    <cellStyle name="Comma 16 2 2 2 4" xfId="2832" xr:uid="{00000000-0005-0000-0000-00001E090000}"/>
    <cellStyle name="Comma 16 2 2 2 4 2" xfId="2833" xr:uid="{00000000-0005-0000-0000-00001F090000}"/>
    <cellStyle name="Comma 16 2 2 2 4 2 2" xfId="2834" xr:uid="{00000000-0005-0000-0000-000020090000}"/>
    <cellStyle name="Comma 16 2 2 2 4 3" xfId="2835" xr:uid="{00000000-0005-0000-0000-000021090000}"/>
    <cellStyle name="Comma 16 2 2 2 5" xfId="2836" xr:uid="{00000000-0005-0000-0000-000022090000}"/>
    <cellStyle name="Comma 16 2 2 2 5 2" xfId="2837" xr:uid="{00000000-0005-0000-0000-000023090000}"/>
    <cellStyle name="Comma 16 2 2 2 5 2 2" xfId="2838" xr:uid="{00000000-0005-0000-0000-000024090000}"/>
    <cellStyle name="Comma 16 2 2 2 5 3" xfId="2839" xr:uid="{00000000-0005-0000-0000-000025090000}"/>
    <cellStyle name="Comma 16 2 2 2 6" xfId="2840" xr:uid="{00000000-0005-0000-0000-000026090000}"/>
    <cellStyle name="Comma 16 2 2 2 6 2" xfId="2841" xr:uid="{00000000-0005-0000-0000-000027090000}"/>
    <cellStyle name="Comma 16 2 2 2 7" xfId="2842" xr:uid="{00000000-0005-0000-0000-000028090000}"/>
    <cellStyle name="Comma 16 2 2 2 7 2" xfId="2843" xr:uid="{00000000-0005-0000-0000-000029090000}"/>
    <cellStyle name="Comma 16 2 2 2 8" xfId="2844" xr:uid="{00000000-0005-0000-0000-00002A090000}"/>
    <cellStyle name="Comma 16 2 2 3" xfId="2845" xr:uid="{00000000-0005-0000-0000-00002B090000}"/>
    <cellStyle name="Comma 16 2 2 3 2" xfId="2846" xr:uid="{00000000-0005-0000-0000-00002C090000}"/>
    <cellStyle name="Comma 16 2 2 3 2 2" xfId="2847" xr:uid="{00000000-0005-0000-0000-00002D090000}"/>
    <cellStyle name="Comma 16 2 2 3 2 2 2" xfId="2848" xr:uid="{00000000-0005-0000-0000-00002E090000}"/>
    <cellStyle name="Comma 16 2 2 3 2 2 2 2" xfId="2849" xr:uid="{00000000-0005-0000-0000-00002F090000}"/>
    <cellStyle name="Comma 16 2 2 3 2 2 3" xfId="2850" xr:uid="{00000000-0005-0000-0000-000030090000}"/>
    <cellStyle name="Comma 16 2 2 3 2 3" xfId="2851" xr:uid="{00000000-0005-0000-0000-000031090000}"/>
    <cellStyle name="Comma 16 2 2 3 2 3 2" xfId="2852" xr:uid="{00000000-0005-0000-0000-000032090000}"/>
    <cellStyle name="Comma 16 2 2 3 2 3 2 2" xfId="2853" xr:uid="{00000000-0005-0000-0000-000033090000}"/>
    <cellStyle name="Comma 16 2 2 3 2 3 3" xfId="2854" xr:uid="{00000000-0005-0000-0000-000034090000}"/>
    <cellStyle name="Comma 16 2 2 3 2 4" xfId="2855" xr:uid="{00000000-0005-0000-0000-000035090000}"/>
    <cellStyle name="Comma 16 2 2 3 2 4 2" xfId="2856" xr:uid="{00000000-0005-0000-0000-000036090000}"/>
    <cellStyle name="Comma 16 2 2 3 2 5" xfId="2857" xr:uid="{00000000-0005-0000-0000-000037090000}"/>
    <cellStyle name="Comma 16 2 2 3 2 5 2" xfId="2858" xr:uid="{00000000-0005-0000-0000-000038090000}"/>
    <cellStyle name="Comma 16 2 2 3 2 6" xfId="2859" xr:uid="{00000000-0005-0000-0000-000039090000}"/>
    <cellStyle name="Comma 16 2 2 3 3" xfId="2860" xr:uid="{00000000-0005-0000-0000-00003A090000}"/>
    <cellStyle name="Comma 16 2 2 3 3 2" xfId="2861" xr:uid="{00000000-0005-0000-0000-00003B090000}"/>
    <cellStyle name="Comma 16 2 2 3 3 2 2" xfId="2862" xr:uid="{00000000-0005-0000-0000-00003C090000}"/>
    <cellStyle name="Comma 16 2 2 3 3 3" xfId="2863" xr:uid="{00000000-0005-0000-0000-00003D090000}"/>
    <cellStyle name="Comma 16 2 2 3 4" xfId="2864" xr:uid="{00000000-0005-0000-0000-00003E090000}"/>
    <cellStyle name="Comma 16 2 2 3 4 2" xfId="2865" xr:uid="{00000000-0005-0000-0000-00003F090000}"/>
    <cellStyle name="Comma 16 2 2 3 4 2 2" xfId="2866" xr:uid="{00000000-0005-0000-0000-000040090000}"/>
    <cellStyle name="Comma 16 2 2 3 4 3" xfId="2867" xr:uid="{00000000-0005-0000-0000-000041090000}"/>
    <cellStyle name="Comma 16 2 2 3 5" xfId="2868" xr:uid="{00000000-0005-0000-0000-000042090000}"/>
    <cellStyle name="Comma 16 2 2 3 5 2" xfId="2869" xr:uid="{00000000-0005-0000-0000-000043090000}"/>
    <cellStyle name="Comma 16 2 2 3 6" xfId="2870" xr:uid="{00000000-0005-0000-0000-000044090000}"/>
    <cellStyle name="Comma 16 2 2 3 6 2" xfId="2871" xr:uid="{00000000-0005-0000-0000-000045090000}"/>
    <cellStyle name="Comma 16 2 2 3 7" xfId="2872" xr:uid="{00000000-0005-0000-0000-000046090000}"/>
    <cellStyle name="Comma 16 2 2 4" xfId="2873" xr:uid="{00000000-0005-0000-0000-000047090000}"/>
    <cellStyle name="Comma 16 2 2 4 2" xfId="2874" xr:uid="{00000000-0005-0000-0000-000048090000}"/>
    <cellStyle name="Comma 16 2 2 4 2 2" xfId="2875" xr:uid="{00000000-0005-0000-0000-000049090000}"/>
    <cellStyle name="Comma 16 2 2 4 2 2 2" xfId="2876" xr:uid="{00000000-0005-0000-0000-00004A090000}"/>
    <cellStyle name="Comma 16 2 2 4 2 2 2 2" xfId="2877" xr:uid="{00000000-0005-0000-0000-00004B090000}"/>
    <cellStyle name="Comma 16 2 2 4 2 2 3" xfId="2878" xr:uid="{00000000-0005-0000-0000-00004C090000}"/>
    <cellStyle name="Comma 16 2 2 4 2 3" xfId="2879" xr:uid="{00000000-0005-0000-0000-00004D090000}"/>
    <cellStyle name="Comma 16 2 2 4 2 3 2" xfId="2880" xr:uid="{00000000-0005-0000-0000-00004E090000}"/>
    <cellStyle name="Comma 16 2 2 4 2 3 2 2" xfId="2881" xr:uid="{00000000-0005-0000-0000-00004F090000}"/>
    <cellStyle name="Comma 16 2 2 4 2 3 3" xfId="2882" xr:uid="{00000000-0005-0000-0000-000050090000}"/>
    <cellStyle name="Comma 16 2 2 4 2 4" xfId="2883" xr:uid="{00000000-0005-0000-0000-000051090000}"/>
    <cellStyle name="Comma 16 2 2 4 2 4 2" xfId="2884" xr:uid="{00000000-0005-0000-0000-000052090000}"/>
    <cellStyle name="Comma 16 2 2 4 2 5" xfId="2885" xr:uid="{00000000-0005-0000-0000-000053090000}"/>
    <cellStyle name="Comma 16 2 2 4 2 5 2" xfId="2886" xr:uid="{00000000-0005-0000-0000-000054090000}"/>
    <cellStyle name="Comma 16 2 2 4 2 6" xfId="2887" xr:uid="{00000000-0005-0000-0000-000055090000}"/>
    <cellStyle name="Comma 16 2 2 4 3" xfId="2888" xr:uid="{00000000-0005-0000-0000-000056090000}"/>
    <cellStyle name="Comma 16 2 2 4 3 2" xfId="2889" xr:uid="{00000000-0005-0000-0000-000057090000}"/>
    <cellStyle name="Comma 16 2 2 4 3 2 2" xfId="2890" xr:uid="{00000000-0005-0000-0000-000058090000}"/>
    <cellStyle name="Comma 16 2 2 4 3 3" xfId="2891" xr:uid="{00000000-0005-0000-0000-000059090000}"/>
    <cellStyle name="Comma 16 2 2 4 4" xfId="2892" xr:uid="{00000000-0005-0000-0000-00005A090000}"/>
    <cellStyle name="Comma 16 2 2 4 4 2" xfId="2893" xr:uid="{00000000-0005-0000-0000-00005B090000}"/>
    <cellStyle name="Comma 16 2 2 4 4 2 2" xfId="2894" xr:uid="{00000000-0005-0000-0000-00005C090000}"/>
    <cellStyle name="Comma 16 2 2 4 4 3" xfId="2895" xr:uid="{00000000-0005-0000-0000-00005D090000}"/>
    <cellStyle name="Comma 16 2 2 4 5" xfId="2896" xr:uid="{00000000-0005-0000-0000-00005E090000}"/>
    <cellStyle name="Comma 16 2 2 4 5 2" xfId="2897" xr:uid="{00000000-0005-0000-0000-00005F090000}"/>
    <cellStyle name="Comma 16 2 2 4 6" xfId="2898" xr:uid="{00000000-0005-0000-0000-000060090000}"/>
    <cellStyle name="Comma 16 2 2 4 6 2" xfId="2899" xr:uid="{00000000-0005-0000-0000-000061090000}"/>
    <cellStyle name="Comma 16 2 2 4 7" xfId="2900" xr:uid="{00000000-0005-0000-0000-000062090000}"/>
    <cellStyle name="Comma 16 2 2 5" xfId="2901" xr:uid="{00000000-0005-0000-0000-000063090000}"/>
    <cellStyle name="Comma 16 2 2 5 2" xfId="2902" xr:uid="{00000000-0005-0000-0000-000064090000}"/>
    <cellStyle name="Comma 16 2 2 5 2 2" xfId="2903" xr:uid="{00000000-0005-0000-0000-000065090000}"/>
    <cellStyle name="Comma 16 2 2 5 2 2 2" xfId="2904" xr:uid="{00000000-0005-0000-0000-000066090000}"/>
    <cellStyle name="Comma 16 2 2 5 2 3" xfId="2905" xr:uid="{00000000-0005-0000-0000-000067090000}"/>
    <cellStyle name="Comma 16 2 2 5 3" xfId="2906" xr:uid="{00000000-0005-0000-0000-000068090000}"/>
    <cellStyle name="Comma 16 2 2 5 3 2" xfId="2907" xr:uid="{00000000-0005-0000-0000-000069090000}"/>
    <cellStyle name="Comma 16 2 2 5 3 2 2" xfId="2908" xr:uid="{00000000-0005-0000-0000-00006A090000}"/>
    <cellStyle name="Comma 16 2 2 5 3 3" xfId="2909" xr:uid="{00000000-0005-0000-0000-00006B090000}"/>
    <cellStyle name="Comma 16 2 2 5 4" xfId="2910" xr:uid="{00000000-0005-0000-0000-00006C090000}"/>
    <cellStyle name="Comma 16 2 2 5 4 2" xfId="2911" xr:uid="{00000000-0005-0000-0000-00006D090000}"/>
    <cellStyle name="Comma 16 2 2 5 5" xfId="2912" xr:uid="{00000000-0005-0000-0000-00006E090000}"/>
    <cellStyle name="Comma 16 2 2 5 5 2" xfId="2913" xr:uid="{00000000-0005-0000-0000-00006F090000}"/>
    <cellStyle name="Comma 16 2 2 5 6" xfId="2914" xr:uid="{00000000-0005-0000-0000-000070090000}"/>
    <cellStyle name="Comma 16 2 2 6" xfId="2915" xr:uid="{00000000-0005-0000-0000-000071090000}"/>
    <cellStyle name="Comma 16 2 2 6 2" xfId="2916" xr:uid="{00000000-0005-0000-0000-000072090000}"/>
    <cellStyle name="Comma 16 2 2 6 2 2" xfId="2917" xr:uid="{00000000-0005-0000-0000-000073090000}"/>
    <cellStyle name="Comma 16 2 2 6 3" xfId="2918" xr:uid="{00000000-0005-0000-0000-000074090000}"/>
    <cellStyle name="Comma 16 2 2 7" xfId="2919" xr:uid="{00000000-0005-0000-0000-000075090000}"/>
    <cellStyle name="Comma 16 2 2 7 2" xfId="2920" xr:uid="{00000000-0005-0000-0000-000076090000}"/>
    <cellStyle name="Comma 16 2 2 7 2 2" xfId="2921" xr:uid="{00000000-0005-0000-0000-000077090000}"/>
    <cellStyle name="Comma 16 2 2 7 3" xfId="2922" xr:uid="{00000000-0005-0000-0000-000078090000}"/>
    <cellStyle name="Comma 16 2 2 8" xfId="2923" xr:uid="{00000000-0005-0000-0000-000079090000}"/>
    <cellStyle name="Comma 16 2 2 8 2" xfId="2924" xr:uid="{00000000-0005-0000-0000-00007A090000}"/>
    <cellStyle name="Comma 16 2 2 9" xfId="2925" xr:uid="{00000000-0005-0000-0000-00007B090000}"/>
    <cellStyle name="Comma 16 2 2 9 2" xfId="2926" xr:uid="{00000000-0005-0000-0000-00007C090000}"/>
    <cellStyle name="Comma 16 2 3" xfId="2927" xr:uid="{00000000-0005-0000-0000-00007D090000}"/>
    <cellStyle name="Comma 16 2 3 2" xfId="2928" xr:uid="{00000000-0005-0000-0000-00007E090000}"/>
    <cellStyle name="Comma 16 2 3 2 2" xfId="2929" xr:uid="{00000000-0005-0000-0000-00007F090000}"/>
    <cellStyle name="Comma 16 2 3 2 2 2" xfId="2930" xr:uid="{00000000-0005-0000-0000-000080090000}"/>
    <cellStyle name="Comma 16 2 3 2 2 2 2" xfId="2931" xr:uid="{00000000-0005-0000-0000-000081090000}"/>
    <cellStyle name="Comma 16 2 3 2 2 2 2 2" xfId="2932" xr:uid="{00000000-0005-0000-0000-000082090000}"/>
    <cellStyle name="Comma 16 2 3 2 2 2 3" xfId="2933" xr:uid="{00000000-0005-0000-0000-000083090000}"/>
    <cellStyle name="Comma 16 2 3 2 2 3" xfId="2934" xr:uid="{00000000-0005-0000-0000-000084090000}"/>
    <cellStyle name="Comma 16 2 3 2 2 3 2" xfId="2935" xr:uid="{00000000-0005-0000-0000-000085090000}"/>
    <cellStyle name="Comma 16 2 3 2 2 3 2 2" xfId="2936" xr:uid="{00000000-0005-0000-0000-000086090000}"/>
    <cellStyle name="Comma 16 2 3 2 2 3 3" xfId="2937" xr:uid="{00000000-0005-0000-0000-000087090000}"/>
    <cellStyle name="Comma 16 2 3 2 2 4" xfId="2938" xr:uid="{00000000-0005-0000-0000-000088090000}"/>
    <cellStyle name="Comma 16 2 3 2 2 4 2" xfId="2939" xr:uid="{00000000-0005-0000-0000-000089090000}"/>
    <cellStyle name="Comma 16 2 3 2 2 5" xfId="2940" xr:uid="{00000000-0005-0000-0000-00008A090000}"/>
    <cellStyle name="Comma 16 2 3 2 2 5 2" xfId="2941" xr:uid="{00000000-0005-0000-0000-00008B090000}"/>
    <cellStyle name="Comma 16 2 3 2 2 6" xfId="2942" xr:uid="{00000000-0005-0000-0000-00008C090000}"/>
    <cellStyle name="Comma 16 2 3 2 3" xfId="2943" xr:uid="{00000000-0005-0000-0000-00008D090000}"/>
    <cellStyle name="Comma 16 2 3 2 3 2" xfId="2944" xr:uid="{00000000-0005-0000-0000-00008E090000}"/>
    <cellStyle name="Comma 16 2 3 2 3 2 2" xfId="2945" xr:uid="{00000000-0005-0000-0000-00008F090000}"/>
    <cellStyle name="Comma 16 2 3 2 3 3" xfId="2946" xr:uid="{00000000-0005-0000-0000-000090090000}"/>
    <cellStyle name="Comma 16 2 3 2 4" xfId="2947" xr:uid="{00000000-0005-0000-0000-000091090000}"/>
    <cellStyle name="Comma 16 2 3 2 4 2" xfId="2948" xr:uid="{00000000-0005-0000-0000-000092090000}"/>
    <cellStyle name="Comma 16 2 3 2 4 2 2" xfId="2949" xr:uid="{00000000-0005-0000-0000-000093090000}"/>
    <cellStyle name="Comma 16 2 3 2 4 3" xfId="2950" xr:uid="{00000000-0005-0000-0000-000094090000}"/>
    <cellStyle name="Comma 16 2 3 2 5" xfId="2951" xr:uid="{00000000-0005-0000-0000-000095090000}"/>
    <cellStyle name="Comma 16 2 3 2 5 2" xfId="2952" xr:uid="{00000000-0005-0000-0000-000096090000}"/>
    <cellStyle name="Comma 16 2 3 2 6" xfId="2953" xr:uid="{00000000-0005-0000-0000-000097090000}"/>
    <cellStyle name="Comma 16 2 3 2 6 2" xfId="2954" xr:uid="{00000000-0005-0000-0000-000098090000}"/>
    <cellStyle name="Comma 16 2 3 2 7" xfId="2955" xr:uid="{00000000-0005-0000-0000-000099090000}"/>
    <cellStyle name="Comma 16 2 3 3" xfId="2956" xr:uid="{00000000-0005-0000-0000-00009A090000}"/>
    <cellStyle name="Comma 16 2 3 3 2" xfId="2957" xr:uid="{00000000-0005-0000-0000-00009B090000}"/>
    <cellStyle name="Comma 16 2 3 3 2 2" xfId="2958" xr:uid="{00000000-0005-0000-0000-00009C090000}"/>
    <cellStyle name="Comma 16 2 3 3 2 2 2" xfId="2959" xr:uid="{00000000-0005-0000-0000-00009D090000}"/>
    <cellStyle name="Comma 16 2 3 3 2 3" xfId="2960" xr:uid="{00000000-0005-0000-0000-00009E090000}"/>
    <cellStyle name="Comma 16 2 3 3 3" xfId="2961" xr:uid="{00000000-0005-0000-0000-00009F090000}"/>
    <cellStyle name="Comma 16 2 3 3 3 2" xfId="2962" xr:uid="{00000000-0005-0000-0000-0000A0090000}"/>
    <cellStyle name="Comma 16 2 3 3 3 2 2" xfId="2963" xr:uid="{00000000-0005-0000-0000-0000A1090000}"/>
    <cellStyle name="Comma 16 2 3 3 3 3" xfId="2964" xr:uid="{00000000-0005-0000-0000-0000A2090000}"/>
    <cellStyle name="Comma 16 2 3 3 4" xfId="2965" xr:uid="{00000000-0005-0000-0000-0000A3090000}"/>
    <cellStyle name="Comma 16 2 3 3 4 2" xfId="2966" xr:uid="{00000000-0005-0000-0000-0000A4090000}"/>
    <cellStyle name="Comma 16 2 3 3 5" xfId="2967" xr:uid="{00000000-0005-0000-0000-0000A5090000}"/>
    <cellStyle name="Comma 16 2 3 3 5 2" xfId="2968" xr:uid="{00000000-0005-0000-0000-0000A6090000}"/>
    <cellStyle name="Comma 16 2 3 3 6" xfId="2969" xr:uid="{00000000-0005-0000-0000-0000A7090000}"/>
    <cellStyle name="Comma 16 2 3 4" xfId="2970" xr:uid="{00000000-0005-0000-0000-0000A8090000}"/>
    <cellStyle name="Comma 16 2 3 4 2" xfId="2971" xr:uid="{00000000-0005-0000-0000-0000A9090000}"/>
    <cellStyle name="Comma 16 2 3 4 2 2" xfId="2972" xr:uid="{00000000-0005-0000-0000-0000AA090000}"/>
    <cellStyle name="Comma 16 2 3 4 3" xfId="2973" xr:uid="{00000000-0005-0000-0000-0000AB090000}"/>
    <cellStyle name="Comma 16 2 3 5" xfId="2974" xr:uid="{00000000-0005-0000-0000-0000AC090000}"/>
    <cellStyle name="Comma 16 2 3 5 2" xfId="2975" xr:uid="{00000000-0005-0000-0000-0000AD090000}"/>
    <cellStyle name="Comma 16 2 3 5 2 2" xfId="2976" xr:uid="{00000000-0005-0000-0000-0000AE090000}"/>
    <cellStyle name="Comma 16 2 3 5 3" xfId="2977" xr:uid="{00000000-0005-0000-0000-0000AF090000}"/>
    <cellStyle name="Comma 16 2 3 6" xfId="2978" xr:uid="{00000000-0005-0000-0000-0000B0090000}"/>
    <cellStyle name="Comma 16 2 3 6 2" xfId="2979" xr:uid="{00000000-0005-0000-0000-0000B1090000}"/>
    <cellStyle name="Comma 16 2 3 7" xfId="2980" xr:uid="{00000000-0005-0000-0000-0000B2090000}"/>
    <cellStyle name="Comma 16 2 3 7 2" xfId="2981" xr:uid="{00000000-0005-0000-0000-0000B3090000}"/>
    <cellStyle name="Comma 16 2 3 8" xfId="2982" xr:uid="{00000000-0005-0000-0000-0000B4090000}"/>
    <cellStyle name="Comma 16 2 4" xfId="2983" xr:uid="{00000000-0005-0000-0000-0000B5090000}"/>
    <cellStyle name="Comma 16 2 4 2" xfId="2984" xr:uid="{00000000-0005-0000-0000-0000B6090000}"/>
    <cellStyle name="Comma 16 2 4 2 2" xfId="2985" xr:uid="{00000000-0005-0000-0000-0000B7090000}"/>
    <cellStyle name="Comma 16 2 4 2 2 2" xfId="2986" xr:uid="{00000000-0005-0000-0000-0000B8090000}"/>
    <cellStyle name="Comma 16 2 4 2 2 2 2" xfId="2987" xr:uid="{00000000-0005-0000-0000-0000B9090000}"/>
    <cellStyle name="Comma 16 2 4 2 2 3" xfId="2988" xr:uid="{00000000-0005-0000-0000-0000BA090000}"/>
    <cellStyle name="Comma 16 2 4 2 3" xfId="2989" xr:uid="{00000000-0005-0000-0000-0000BB090000}"/>
    <cellStyle name="Comma 16 2 4 2 3 2" xfId="2990" xr:uid="{00000000-0005-0000-0000-0000BC090000}"/>
    <cellStyle name="Comma 16 2 4 2 3 2 2" xfId="2991" xr:uid="{00000000-0005-0000-0000-0000BD090000}"/>
    <cellStyle name="Comma 16 2 4 2 3 3" xfId="2992" xr:uid="{00000000-0005-0000-0000-0000BE090000}"/>
    <cellStyle name="Comma 16 2 4 2 4" xfId="2993" xr:uid="{00000000-0005-0000-0000-0000BF090000}"/>
    <cellStyle name="Comma 16 2 4 2 4 2" xfId="2994" xr:uid="{00000000-0005-0000-0000-0000C0090000}"/>
    <cellStyle name="Comma 16 2 4 2 5" xfId="2995" xr:uid="{00000000-0005-0000-0000-0000C1090000}"/>
    <cellStyle name="Comma 16 2 4 2 5 2" xfId="2996" xr:uid="{00000000-0005-0000-0000-0000C2090000}"/>
    <cellStyle name="Comma 16 2 4 2 6" xfId="2997" xr:uid="{00000000-0005-0000-0000-0000C3090000}"/>
    <cellStyle name="Comma 16 2 4 3" xfId="2998" xr:uid="{00000000-0005-0000-0000-0000C4090000}"/>
    <cellStyle name="Comma 16 2 4 3 2" xfId="2999" xr:uid="{00000000-0005-0000-0000-0000C5090000}"/>
    <cellStyle name="Comma 16 2 4 3 2 2" xfId="3000" xr:uid="{00000000-0005-0000-0000-0000C6090000}"/>
    <cellStyle name="Comma 16 2 4 3 3" xfId="3001" xr:uid="{00000000-0005-0000-0000-0000C7090000}"/>
    <cellStyle name="Comma 16 2 4 4" xfId="3002" xr:uid="{00000000-0005-0000-0000-0000C8090000}"/>
    <cellStyle name="Comma 16 2 4 4 2" xfId="3003" xr:uid="{00000000-0005-0000-0000-0000C9090000}"/>
    <cellStyle name="Comma 16 2 4 4 2 2" xfId="3004" xr:uid="{00000000-0005-0000-0000-0000CA090000}"/>
    <cellStyle name="Comma 16 2 4 4 3" xfId="3005" xr:uid="{00000000-0005-0000-0000-0000CB090000}"/>
    <cellStyle name="Comma 16 2 4 5" xfId="3006" xr:uid="{00000000-0005-0000-0000-0000CC090000}"/>
    <cellStyle name="Comma 16 2 4 5 2" xfId="3007" xr:uid="{00000000-0005-0000-0000-0000CD090000}"/>
    <cellStyle name="Comma 16 2 4 6" xfId="3008" xr:uid="{00000000-0005-0000-0000-0000CE090000}"/>
    <cellStyle name="Comma 16 2 4 6 2" xfId="3009" xr:uid="{00000000-0005-0000-0000-0000CF090000}"/>
    <cellStyle name="Comma 16 2 4 7" xfId="3010" xr:uid="{00000000-0005-0000-0000-0000D0090000}"/>
    <cellStyle name="Comma 16 2 5" xfId="3011" xr:uid="{00000000-0005-0000-0000-0000D1090000}"/>
    <cellStyle name="Comma 16 2 5 2" xfId="3012" xr:uid="{00000000-0005-0000-0000-0000D2090000}"/>
    <cellStyle name="Comma 16 2 5 2 2" xfId="3013" xr:uid="{00000000-0005-0000-0000-0000D3090000}"/>
    <cellStyle name="Comma 16 2 5 2 2 2" xfId="3014" xr:uid="{00000000-0005-0000-0000-0000D4090000}"/>
    <cellStyle name="Comma 16 2 5 2 2 2 2" xfId="3015" xr:uid="{00000000-0005-0000-0000-0000D5090000}"/>
    <cellStyle name="Comma 16 2 5 2 2 3" xfId="3016" xr:uid="{00000000-0005-0000-0000-0000D6090000}"/>
    <cellStyle name="Comma 16 2 5 2 3" xfId="3017" xr:uid="{00000000-0005-0000-0000-0000D7090000}"/>
    <cellStyle name="Comma 16 2 5 2 3 2" xfId="3018" xr:uid="{00000000-0005-0000-0000-0000D8090000}"/>
    <cellStyle name="Comma 16 2 5 2 3 2 2" xfId="3019" xr:uid="{00000000-0005-0000-0000-0000D9090000}"/>
    <cellStyle name="Comma 16 2 5 2 3 3" xfId="3020" xr:uid="{00000000-0005-0000-0000-0000DA090000}"/>
    <cellStyle name="Comma 16 2 5 2 4" xfId="3021" xr:uid="{00000000-0005-0000-0000-0000DB090000}"/>
    <cellStyle name="Comma 16 2 5 2 4 2" xfId="3022" xr:uid="{00000000-0005-0000-0000-0000DC090000}"/>
    <cellStyle name="Comma 16 2 5 2 5" xfId="3023" xr:uid="{00000000-0005-0000-0000-0000DD090000}"/>
    <cellStyle name="Comma 16 2 5 2 5 2" xfId="3024" xr:uid="{00000000-0005-0000-0000-0000DE090000}"/>
    <cellStyle name="Comma 16 2 5 2 6" xfId="3025" xr:uid="{00000000-0005-0000-0000-0000DF090000}"/>
    <cellStyle name="Comma 16 2 5 3" xfId="3026" xr:uid="{00000000-0005-0000-0000-0000E0090000}"/>
    <cellStyle name="Comma 16 2 5 3 2" xfId="3027" xr:uid="{00000000-0005-0000-0000-0000E1090000}"/>
    <cellStyle name="Comma 16 2 5 3 2 2" xfId="3028" xr:uid="{00000000-0005-0000-0000-0000E2090000}"/>
    <cellStyle name="Comma 16 2 5 3 3" xfId="3029" xr:uid="{00000000-0005-0000-0000-0000E3090000}"/>
    <cellStyle name="Comma 16 2 5 4" xfId="3030" xr:uid="{00000000-0005-0000-0000-0000E4090000}"/>
    <cellStyle name="Comma 16 2 5 4 2" xfId="3031" xr:uid="{00000000-0005-0000-0000-0000E5090000}"/>
    <cellStyle name="Comma 16 2 5 4 2 2" xfId="3032" xr:uid="{00000000-0005-0000-0000-0000E6090000}"/>
    <cellStyle name="Comma 16 2 5 4 3" xfId="3033" xr:uid="{00000000-0005-0000-0000-0000E7090000}"/>
    <cellStyle name="Comma 16 2 5 5" xfId="3034" xr:uid="{00000000-0005-0000-0000-0000E8090000}"/>
    <cellStyle name="Comma 16 2 5 5 2" xfId="3035" xr:uid="{00000000-0005-0000-0000-0000E9090000}"/>
    <cellStyle name="Comma 16 2 5 6" xfId="3036" xr:uid="{00000000-0005-0000-0000-0000EA090000}"/>
    <cellStyle name="Comma 16 2 5 6 2" xfId="3037" xr:uid="{00000000-0005-0000-0000-0000EB090000}"/>
    <cellStyle name="Comma 16 2 5 7" xfId="3038" xr:uid="{00000000-0005-0000-0000-0000EC090000}"/>
    <cellStyle name="Comma 16 2 6" xfId="3039" xr:uid="{00000000-0005-0000-0000-0000ED090000}"/>
    <cellStyle name="Comma 16 2 6 2" xfId="3040" xr:uid="{00000000-0005-0000-0000-0000EE090000}"/>
    <cellStyle name="Comma 16 2 6 2 2" xfId="3041" xr:uid="{00000000-0005-0000-0000-0000EF090000}"/>
    <cellStyle name="Comma 16 2 6 2 2 2" xfId="3042" xr:uid="{00000000-0005-0000-0000-0000F0090000}"/>
    <cellStyle name="Comma 16 2 6 2 3" xfId="3043" xr:uid="{00000000-0005-0000-0000-0000F1090000}"/>
    <cellStyle name="Comma 16 2 6 3" xfId="3044" xr:uid="{00000000-0005-0000-0000-0000F2090000}"/>
    <cellStyle name="Comma 16 2 6 3 2" xfId="3045" xr:uid="{00000000-0005-0000-0000-0000F3090000}"/>
    <cellStyle name="Comma 16 2 6 3 2 2" xfId="3046" xr:uid="{00000000-0005-0000-0000-0000F4090000}"/>
    <cellStyle name="Comma 16 2 6 3 3" xfId="3047" xr:uid="{00000000-0005-0000-0000-0000F5090000}"/>
    <cellStyle name="Comma 16 2 6 4" xfId="3048" xr:uid="{00000000-0005-0000-0000-0000F6090000}"/>
    <cellStyle name="Comma 16 2 6 4 2" xfId="3049" xr:uid="{00000000-0005-0000-0000-0000F7090000}"/>
    <cellStyle name="Comma 16 2 6 5" xfId="3050" xr:uid="{00000000-0005-0000-0000-0000F8090000}"/>
    <cellStyle name="Comma 16 2 6 5 2" xfId="3051" xr:uid="{00000000-0005-0000-0000-0000F9090000}"/>
    <cellStyle name="Comma 16 2 6 6" xfId="3052" xr:uid="{00000000-0005-0000-0000-0000FA090000}"/>
    <cellStyle name="Comma 16 2 7" xfId="3053" xr:uid="{00000000-0005-0000-0000-0000FB090000}"/>
    <cellStyle name="Comma 16 2 7 2" xfId="3054" xr:uid="{00000000-0005-0000-0000-0000FC090000}"/>
    <cellStyle name="Comma 16 2 7 2 2" xfId="3055" xr:uid="{00000000-0005-0000-0000-0000FD090000}"/>
    <cellStyle name="Comma 16 2 7 3" xfId="3056" xr:uid="{00000000-0005-0000-0000-0000FE090000}"/>
    <cellStyle name="Comma 16 2 8" xfId="3057" xr:uid="{00000000-0005-0000-0000-0000FF090000}"/>
    <cellStyle name="Comma 16 2 8 2" xfId="3058" xr:uid="{00000000-0005-0000-0000-0000000A0000}"/>
    <cellStyle name="Comma 16 2 8 2 2" xfId="3059" xr:uid="{00000000-0005-0000-0000-0000010A0000}"/>
    <cellStyle name="Comma 16 2 8 3" xfId="3060" xr:uid="{00000000-0005-0000-0000-0000020A0000}"/>
    <cellStyle name="Comma 16 2 9" xfId="3061" xr:uid="{00000000-0005-0000-0000-0000030A0000}"/>
    <cellStyle name="Comma 16 2 9 2" xfId="3062" xr:uid="{00000000-0005-0000-0000-0000040A0000}"/>
    <cellStyle name="Comma 16 3" xfId="3063" xr:uid="{00000000-0005-0000-0000-0000050A0000}"/>
    <cellStyle name="Comma 16 3 10" xfId="3064" xr:uid="{00000000-0005-0000-0000-0000060A0000}"/>
    <cellStyle name="Comma 16 3 2" xfId="3065" xr:uid="{00000000-0005-0000-0000-0000070A0000}"/>
    <cellStyle name="Comma 16 3 2 2" xfId="3066" xr:uid="{00000000-0005-0000-0000-0000080A0000}"/>
    <cellStyle name="Comma 16 3 2 2 2" xfId="3067" xr:uid="{00000000-0005-0000-0000-0000090A0000}"/>
    <cellStyle name="Comma 16 3 2 2 2 2" xfId="3068" xr:uid="{00000000-0005-0000-0000-00000A0A0000}"/>
    <cellStyle name="Comma 16 3 2 2 2 2 2" xfId="3069" xr:uid="{00000000-0005-0000-0000-00000B0A0000}"/>
    <cellStyle name="Comma 16 3 2 2 2 2 2 2" xfId="3070" xr:uid="{00000000-0005-0000-0000-00000C0A0000}"/>
    <cellStyle name="Comma 16 3 2 2 2 2 3" xfId="3071" xr:uid="{00000000-0005-0000-0000-00000D0A0000}"/>
    <cellStyle name="Comma 16 3 2 2 2 3" xfId="3072" xr:uid="{00000000-0005-0000-0000-00000E0A0000}"/>
    <cellStyle name="Comma 16 3 2 2 2 3 2" xfId="3073" xr:uid="{00000000-0005-0000-0000-00000F0A0000}"/>
    <cellStyle name="Comma 16 3 2 2 2 3 2 2" xfId="3074" xr:uid="{00000000-0005-0000-0000-0000100A0000}"/>
    <cellStyle name="Comma 16 3 2 2 2 3 3" xfId="3075" xr:uid="{00000000-0005-0000-0000-0000110A0000}"/>
    <cellStyle name="Comma 16 3 2 2 2 4" xfId="3076" xr:uid="{00000000-0005-0000-0000-0000120A0000}"/>
    <cellStyle name="Comma 16 3 2 2 2 4 2" xfId="3077" xr:uid="{00000000-0005-0000-0000-0000130A0000}"/>
    <cellStyle name="Comma 16 3 2 2 2 5" xfId="3078" xr:uid="{00000000-0005-0000-0000-0000140A0000}"/>
    <cellStyle name="Comma 16 3 2 2 2 5 2" xfId="3079" xr:uid="{00000000-0005-0000-0000-0000150A0000}"/>
    <cellStyle name="Comma 16 3 2 2 2 6" xfId="3080" xr:uid="{00000000-0005-0000-0000-0000160A0000}"/>
    <cellStyle name="Comma 16 3 2 2 3" xfId="3081" xr:uid="{00000000-0005-0000-0000-0000170A0000}"/>
    <cellStyle name="Comma 16 3 2 2 3 2" xfId="3082" xr:uid="{00000000-0005-0000-0000-0000180A0000}"/>
    <cellStyle name="Comma 16 3 2 2 3 2 2" xfId="3083" xr:uid="{00000000-0005-0000-0000-0000190A0000}"/>
    <cellStyle name="Comma 16 3 2 2 3 3" xfId="3084" xr:uid="{00000000-0005-0000-0000-00001A0A0000}"/>
    <cellStyle name="Comma 16 3 2 2 4" xfId="3085" xr:uid="{00000000-0005-0000-0000-00001B0A0000}"/>
    <cellStyle name="Comma 16 3 2 2 4 2" xfId="3086" xr:uid="{00000000-0005-0000-0000-00001C0A0000}"/>
    <cellStyle name="Comma 16 3 2 2 4 2 2" xfId="3087" xr:uid="{00000000-0005-0000-0000-00001D0A0000}"/>
    <cellStyle name="Comma 16 3 2 2 4 3" xfId="3088" xr:uid="{00000000-0005-0000-0000-00001E0A0000}"/>
    <cellStyle name="Comma 16 3 2 2 5" xfId="3089" xr:uid="{00000000-0005-0000-0000-00001F0A0000}"/>
    <cellStyle name="Comma 16 3 2 2 5 2" xfId="3090" xr:uid="{00000000-0005-0000-0000-0000200A0000}"/>
    <cellStyle name="Comma 16 3 2 2 6" xfId="3091" xr:uid="{00000000-0005-0000-0000-0000210A0000}"/>
    <cellStyle name="Comma 16 3 2 2 6 2" xfId="3092" xr:uid="{00000000-0005-0000-0000-0000220A0000}"/>
    <cellStyle name="Comma 16 3 2 2 7" xfId="3093" xr:uid="{00000000-0005-0000-0000-0000230A0000}"/>
    <cellStyle name="Comma 16 3 2 3" xfId="3094" xr:uid="{00000000-0005-0000-0000-0000240A0000}"/>
    <cellStyle name="Comma 16 3 2 3 2" xfId="3095" xr:uid="{00000000-0005-0000-0000-0000250A0000}"/>
    <cellStyle name="Comma 16 3 2 3 2 2" xfId="3096" xr:uid="{00000000-0005-0000-0000-0000260A0000}"/>
    <cellStyle name="Comma 16 3 2 3 2 2 2" xfId="3097" xr:uid="{00000000-0005-0000-0000-0000270A0000}"/>
    <cellStyle name="Comma 16 3 2 3 2 3" xfId="3098" xr:uid="{00000000-0005-0000-0000-0000280A0000}"/>
    <cellStyle name="Comma 16 3 2 3 3" xfId="3099" xr:uid="{00000000-0005-0000-0000-0000290A0000}"/>
    <cellStyle name="Comma 16 3 2 3 3 2" xfId="3100" xr:uid="{00000000-0005-0000-0000-00002A0A0000}"/>
    <cellStyle name="Comma 16 3 2 3 3 2 2" xfId="3101" xr:uid="{00000000-0005-0000-0000-00002B0A0000}"/>
    <cellStyle name="Comma 16 3 2 3 3 3" xfId="3102" xr:uid="{00000000-0005-0000-0000-00002C0A0000}"/>
    <cellStyle name="Comma 16 3 2 3 4" xfId="3103" xr:uid="{00000000-0005-0000-0000-00002D0A0000}"/>
    <cellStyle name="Comma 16 3 2 3 4 2" xfId="3104" xr:uid="{00000000-0005-0000-0000-00002E0A0000}"/>
    <cellStyle name="Comma 16 3 2 3 5" xfId="3105" xr:uid="{00000000-0005-0000-0000-00002F0A0000}"/>
    <cellStyle name="Comma 16 3 2 3 5 2" xfId="3106" xr:uid="{00000000-0005-0000-0000-0000300A0000}"/>
    <cellStyle name="Comma 16 3 2 3 6" xfId="3107" xr:uid="{00000000-0005-0000-0000-0000310A0000}"/>
    <cellStyle name="Comma 16 3 2 4" xfId="3108" xr:uid="{00000000-0005-0000-0000-0000320A0000}"/>
    <cellStyle name="Comma 16 3 2 4 2" xfId="3109" xr:uid="{00000000-0005-0000-0000-0000330A0000}"/>
    <cellStyle name="Comma 16 3 2 4 2 2" xfId="3110" xr:uid="{00000000-0005-0000-0000-0000340A0000}"/>
    <cellStyle name="Comma 16 3 2 4 3" xfId="3111" xr:uid="{00000000-0005-0000-0000-0000350A0000}"/>
    <cellStyle name="Comma 16 3 2 5" xfId="3112" xr:uid="{00000000-0005-0000-0000-0000360A0000}"/>
    <cellStyle name="Comma 16 3 2 5 2" xfId="3113" xr:uid="{00000000-0005-0000-0000-0000370A0000}"/>
    <cellStyle name="Comma 16 3 2 5 2 2" xfId="3114" xr:uid="{00000000-0005-0000-0000-0000380A0000}"/>
    <cellStyle name="Comma 16 3 2 5 3" xfId="3115" xr:uid="{00000000-0005-0000-0000-0000390A0000}"/>
    <cellStyle name="Comma 16 3 2 6" xfId="3116" xr:uid="{00000000-0005-0000-0000-00003A0A0000}"/>
    <cellStyle name="Comma 16 3 2 6 2" xfId="3117" xr:uid="{00000000-0005-0000-0000-00003B0A0000}"/>
    <cellStyle name="Comma 16 3 2 7" xfId="3118" xr:uid="{00000000-0005-0000-0000-00003C0A0000}"/>
    <cellStyle name="Comma 16 3 2 7 2" xfId="3119" xr:uid="{00000000-0005-0000-0000-00003D0A0000}"/>
    <cellStyle name="Comma 16 3 2 8" xfId="3120" xr:uid="{00000000-0005-0000-0000-00003E0A0000}"/>
    <cellStyle name="Comma 16 3 3" xfId="3121" xr:uid="{00000000-0005-0000-0000-00003F0A0000}"/>
    <cellStyle name="Comma 16 3 3 2" xfId="3122" xr:uid="{00000000-0005-0000-0000-0000400A0000}"/>
    <cellStyle name="Comma 16 3 3 2 2" xfId="3123" xr:uid="{00000000-0005-0000-0000-0000410A0000}"/>
    <cellStyle name="Comma 16 3 3 2 2 2" xfId="3124" xr:uid="{00000000-0005-0000-0000-0000420A0000}"/>
    <cellStyle name="Comma 16 3 3 2 2 2 2" xfId="3125" xr:uid="{00000000-0005-0000-0000-0000430A0000}"/>
    <cellStyle name="Comma 16 3 3 2 2 3" xfId="3126" xr:uid="{00000000-0005-0000-0000-0000440A0000}"/>
    <cellStyle name="Comma 16 3 3 2 3" xfId="3127" xr:uid="{00000000-0005-0000-0000-0000450A0000}"/>
    <cellStyle name="Comma 16 3 3 2 3 2" xfId="3128" xr:uid="{00000000-0005-0000-0000-0000460A0000}"/>
    <cellStyle name="Comma 16 3 3 2 3 2 2" xfId="3129" xr:uid="{00000000-0005-0000-0000-0000470A0000}"/>
    <cellStyle name="Comma 16 3 3 2 3 3" xfId="3130" xr:uid="{00000000-0005-0000-0000-0000480A0000}"/>
    <cellStyle name="Comma 16 3 3 2 4" xfId="3131" xr:uid="{00000000-0005-0000-0000-0000490A0000}"/>
    <cellStyle name="Comma 16 3 3 2 4 2" xfId="3132" xr:uid="{00000000-0005-0000-0000-00004A0A0000}"/>
    <cellStyle name="Comma 16 3 3 2 5" xfId="3133" xr:uid="{00000000-0005-0000-0000-00004B0A0000}"/>
    <cellStyle name="Comma 16 3 3 2 5 2" xfId="3134" xr:uid="{00000000-0005-0000-0000-00004C0A0000}"/>
    <cellStyle name="Comma 16 3 3 2 6" xfId="3135" xr:uid="{00000000-0005-0000-0000-00004D0A0000}"/>
    <cellStyle name="Comma 16 3 3 3" xfId="3136" xr:uid="{00000000-0005-0000-0000-00004E0A0000}"/>
    <cellStyle name="Comma 16 3 3 3 2" xfId="3137" xr:uid="{00000000-0005-0000-0000-00004F0A0000}"/>
    <cellStyle name="Comma 16 3 3 3 2 2" xfId="3138" xr:uid="{00000000-0005-0000-0000-0000500A0000}"/>
    <cellStyle name="Comma 16 3 3 3 3" xfId="3139" xr:uid="{00000000-0005-0000-0000-0000510A0000}"/>
    <cellStyle name="Comma 16 3 3 4" xfId="3140" xr:uid="{00000000-0005-0000-0000-0000520A0000}"/>
    <cellStyle name="Comma 16 3 3 4 2" xfId="3141" xr:uid="{00000000-0005-0000-0000-0000530A0000}"/>
    <cellStyle name="Comma 16 3 3 4 2 2" xfId="3142" xr:uid="{00000000-0005-0000-0000-0000540A0000}"/>
    <cellStyle name="Comma 16 3 3 4 3" xfId="3143" xr:uid="{00000000-0005-0000-0000-0000550A0000}"/>
    <cellStyle name="Comma 16 3 3 5" xfId="3144" xr:uid="{00000000-0005-0000-0000-0000560A0000}"/>
    <cellStyle name="Comma 16 3 3 5 2" xfId="3145" xr:uid="{00000000-0005-0000-0000-0000570A0000}"/>
    <cellStyle name="Comma 16 3 3 6" xfId="3146" xr:uid="{00000000-0005-0000-0000-0000580A0000}"/>
    <cellStyle name="Comma 16 3 3 6 2" xfId="3147" xr:uid="{00000000-0005-0000-0000-0000590A0000}"/>
    <cellStyle name="Comma 16 3 3 7" xfId="3148" xr:uid="{00000000-0005-0000-0000-00005A0A0000}"/>
    <cellStyle name="Comma 16 3 4" xfId="3149" xr:uid="{00000000-0005-0000-0000-00005B0A0000}"/>
    <cellStyle name="Comma 16 3 4 2" xfId="3150" xr:uid="{00000000-0005-0000-0000-00005C0A0000}"/>
    <cellStyle name="Comma 16 3 4 2 2" xfId="3151" xr:uid="{00000000-0005-0000-0000-00005D0A0000}"/>
    <cellStyle name="Comma 16 3 4 2 2 2" xfId="3152" xr:uid="{00000000-0005-0000-0000-00005E0A0000}"/>
    <cellStyle name="Comma 16 3 4 2 2 2 2" xfId="3153" xr:uid="{00000000-0005-0000-0000-00005F0A0000}"/>
    <cellStyle name="Comma 16 3 4 2 2 3" xfId="3154" xr:uid="{00000000-0005-0000-0000-0000600A0000}"/>
    <cellStyle name="Comma 16 3 4 2 3" xfId="3155" xr:uid="{00000000-0005-0000-0000-0000610A0000}"/>
    <cellStyle name="Comma 16 3 4 2 3 2" xfId="3156" xr:uid="{00000000-0005-0000-0000-0000620A0000}"/>
    <cellStyle name="Comma 16 3 4 2 3 2 2" xfId="3157" xr:uid="{00000000-0005-0000-0000-0000630A0000}"/>
    <cellStyle name="Comma 16 3 4 2 3 3" xfId="3158" xr:uid="{00000000-0005-0000-0000-0000640A0000}"/>
    <cellStyle name="Comma 16 3 4 2 4" xfId="3159" xr:uid="{00000000-0005-0000-0000-0000650A0000}"/>
    <cellStyle name="Comma 16 3 4 2 4 2" xfId="3160" xr:uid="{00000000-0005-0000-0000-0000660A0000}"/>
    <cellStyle name="Comma 16 3 4 2 5" xfId="3161" xr:uid="{00000000-0005-0000-0000-0000670A0000}"/>
    <cellStyle name="Comma 16 3 4 2 5 2" xfId="3162" xr:uid="{00000000-0005-0000-0000-0000680A0000}"/>
    <cellStyle name="Comma 16 3 4 2 6" xfId="3163" xr:uid="{00000000-0005-0000-0000-0000690A0000}"/>
    <cellStyle name="Comma 16 3 4 3" xfId="3164" xr:uid="{00000000-0005-0000-0000-00006A0A0000}"/>
    <cellStyle name="Comma 16 3 4 3 2" xfId="3165" xr:uid="{00000000-0005-0000-0000-00006B0A0000}"/>
    <cellStyle name="Comma 16 3 4 3 2 2" xfId="3166" xr:uid="{00000000-0005-0000-0000-00006C0A0000}"/>
    <cellStyle name="Comma 16 3 4 3 3" xfId="3167" xr:uid="{00000000-0005-0000-0000-00006D0A0000}"/>
    <cellStyle name="Comma 16 3 4 4" xfId="3168" xr:uid="{00000000-0005-0000-0000-00006E0A0000}"/>
    <cellStyle name="Comma 16 3 4 4 2" xfId="3169" xr:uid="{00000000-0005-0000-0000-00006F0A0000}"/>
    <cellStyle name="Comma 16 3 4 4 2 2" xfId="3170" xr:uid="{00000000-0005-0000-0000-0000700A0000}"/>
    <cellStyle name="Comma 16 3 4 4 3" xfId="3171" xr:uid="{00000000-0005-0000-0000-0000710A0000}"/>
    <cellStyle name="Comma 16 3 4 5" xfId="3172" xr:uid="{00000000-0005-0000-0000-0000720A0000}"/>
    <cellStyle name="Comma 16 3 4 5 2" xfId="3173" xr:uid="{00000000-0005-0000-0000-0000730A0000}"/>
    <cellStyle name="Comma 16 3 4 6" xfId="3174" xr:uid="{00000000-0005-0000-0000-0000740A0000}"/>
    <cellStyle name="Comma 16 3 4 6 2" xfId="3175" xr:uid="{00000000-0005-0000-0000-0000750A0000}"/>
    <cellStyle name="Comma 16 3 4 7" xfId="3176" xr:uid="{00000000-0005-0000-0000-0000760A0000}"/>
    <cellStyle name="Comma 16 3 5" xfId="3177" xr:uid="{00000000-0005-0000-0000-0000770A0000}"/>
    <cellStyle name="Comma 16 3 5 2" xfId="3178" xr:uid="{00000000-0005-0000-0000-0000780A0000}"/>
    <cellStyle name="Comma 16 3 5 2 2" xfId="3179" xr:uid="{00000000-0005-0000-0000-0000790A0000}"/>
    <cellStyle name="Comma 16 3 5 2 2 2" xfId="3180" xr:uid="{00000000-0005-0000-0000-00007A0A0000}"/>
    <cellStyle name="Comma 16 3 5 2 3" xfId="3181" xr:uid="{00000000-0005-0000-0000-00007B0A0000}"/>
    <cellStyle name="Comma 16 3 5 3" xfId="3182" xr:uid="{00000000-0005-0000-0000-00007C0A0000}"/>
    <cellStyle name="Comma 16 3 5 3 2" xfId="3183" xr:uid="{00000000-0005-0000-0000-00007D0A0000}"/>
    <cellStyle name="Comma 16 3 5 3 2 2" xfId="3184" xr:uid="{00000000-0005-0000-0000-00007E0A0000}"/>
    <cellStyle name="Comma 16 3 5 3 3" xfId="3185" xr:uid="{00000000-0005-0000-0000-00007F0A0000}"/>
    <cellStyle name="Comma 16 3 5 4" xfId="3186" xr:uid="{00000000-0005-0000-0000-0000800A0000}"/>
    <cellStyle name="Comma 16 3 5 4 2" xfId="3187" xr:uid="{00000000-0005-0000-0000-0000810A0000}"/>
    <cellStyle name="Comma 16 3 5 5" xfId="3188" xr:uid="{00000000-0005-0000-0000-0000820A0000}"/>
    <cellStyle name="Comma 16 3 5 5 2" xfId="3189" xr:uid="{00000000-0005-0000-0000-0000830A0000}"/>
    <cellStyle name="Comma 16 3 5 6" xfId="3190" xr:uid="{00000000-0005-0000-0000-0000840A0000}"/>
    <cellStyle name="Comma 16 3 6" xfId="3191" xr:uid="{00000000-0005-0000-0000-0000850A0000}"/>
    <cellStyle name="Comma 16 3 6 2" xfId="3192" xr:uid="{00000000-0005-0000-0000-0000860A0000}"/>
    <cellStyle name="Comma 16 3 6 2 2" xfId="3193" xr:uid="{00000000-0005-0000-0000-0000870A0000}"/>
    <cellStyle name="Comma 16 3 6 3" xfId="3194" xr:uid="{00000000-0005-0000-0000-0000880A0000}"/>
    <cellStyle name="Comma 16 3 7" xfId="3195" xr:uid="{00000000-0005-0000-0000-0000890A0000}"/>
    <cellStyle name="Comma 16 3 7 2" xfId="3196" xr:uid="{00000000-0005-0000-0000-00008A0A0000}"/>
    <cellStyle name="Comma 16 3 7 2 2" xfId="3197" xr:uid="{00000000-0005-0000-0000-00008B0A0000}"/>
    <cellStyle name="Comma 16 3 7 3" xfId="3198" xr:uid="{00000000-0005-0000-0000-00008C0A0000}"/>
    <cellStyle name="Comma 16 3 8" xfId="3199" xr:uid="{00000000-0005-0000-0000-00008D0A0000}"/>
    <cellStyle name="Comma 16 3 8 2" xfId="3200" xr:uid="{00000000-0005-0000-0000-00008E0A0000}"/>
    <cellStyle name="Comma 16 3 9" xfId="3201" xr:uid="{00000000-0005-0000-0000-00008F0A0000}"/>
    <cellStyle name="Comma 16 3 9 2" xfId="3202" xr:uid="{00000000-0005-0000-0000-0000900A0000}"/>
    <cellStyle name="Comma 16 4" xfId="3203" xr:uid="{00000000-0005-0000-0000-0000910A0000}"/>
    <cellStyle name="Comma 16 4 2" xfId="3204" xr:uid="{00000000-0005-0000-0000-0000920A0000}"/>
    <cellStyle name="Comma 16 4 2 2" xfId="3205" xr:uid="{00000000-0005-0000-0000-0000930A0000}"/>
    <cellStyle name="Comma 16 4 2 2 2" xfId="3206" xr:uid="{00000000-0005-0000-0000-0000940A0000}"/>
    <cellStyle name="Comma 16 4 2 2 2 2" xfId="3207" xr:uid="{00000000-0005-0000-0000-0000950A0000}"/>
    <cellStyle name="Comma 16 4 2 2 2 2 2" xfId="3208" xr:uid="{00000000-0005-0000-0000-0000960A0000}"/>
    <cellStyle name="Comma 16 4 2 2 2 3" xfId="3209" xr:uid="{00000000-0005-0000-0000-0000970A0000}"/>
    <cellStyle name="Comma 16 4 2 2 3" xfId="3210" xr:uid="{00000000-0005-0000-0000-0000980A0000}"/>
    <cellStyle name="Comma 16 4 2 2 3 2" xfId="3211" xr:uid="{00000000-0005-0000-0000-0000990A0000}"/>
    <cellStyle name="Comma 16 4 2 2 3 2 2" xfId="3212" xr:uid="{00000000-0005-0000-0000-00009A0A0000}"/>
    <cellStyle name="Comma 16 4 2 2 3 3" xfId="3213" xr:uid="{00000000-0005-0000-0000-00009B0A0000}"/>
    <cellStyle name="Comma 16 4 2 2 4" xfId="3214" xr:uid="{00000000-0005-0000-0000-00009C0A0000}"/>
    <cellStyle name="Comma 16 4 2 2 4 2" xfId="3215" xr:uid="{00000000-0005-0000-0000-00009D0A0000}"/>
    <cellStyle name="Comma 16 4 2 2 5" xfId="3216" xr:uid="{00000000-0005-0000-0000-00009E0A0000}"/>
    <cellStyle name="Comma 16 4 2 2 5 2" xfId="3217" xr:uid="{00000000-0005-0000-0000-00009F0A0000}"/>
    <cellStyle name="Comma 16 4 2 2 6" xfId="3218" xr:uid="{00000000-0005-0000-0000-0000A00A0000}"/>
    <cellStyle name="Comma 16 4 2 3" xfId="3219" xr:uid="{00000000-0005-0000-0000-0000A10A0000}"/>
    <cellStyle name="Comma 16 4 2 3 2" xfId="3220" xr:uid="{00000000-0005-0000-0000-0000A20A0000}"/>
    <cellStyle name="Comma 16 4 2 3 2 2" xfId="3221" xr:uid="{00000000-0005-0000-0000-0000A30A0000}"/>
    <cellStyle name="Comma 16 4 2 3 3" xfId="3222" xr:uid="{00000000-0005-0000-0000-0000A40A0000}"/>
    <cellStyle name="Comma 16 4 2 4" xfId="3223" xr:uid="{00000000-0005-0000-0000-0000A50A0000}"/>
    <cellStyle name="Comma 16 4 2 4 2" xfId="3224" xr:uid="{00000000-0005-0000-0000-0000A60A0000}"/>
    <cellStyle name="Comma 16 4 2 4 2 2" xfId="3225" xr:uid="{00000000-0005-0000-0000-0000A70A0000}"/>
    <cellStyle name="Comma 16 4 2 4 3" xfId="3226" xr:uid="{00000000-0005-0000-0000-0000A80A0000}"/>
    <cellStyle name="Comma 16 4 2 5" xfId="3227" xr:uid="{00000000-0005-0000-0000-0000A90A0000}"/>
    <cellStyle name="Comma 16 4 2 5 2" xfId="3228" xr:uid="{00000000-0005-0000-0000-0000AA0A0000}"/>
    <cellStyle name="Comma 16 4 2 6" xfId="3229" xr:uid="{00000000-0005-0000-0000-0000AB0A0000}"/>
    <cellStyle name="Comma 16 4 2 6 2" xfId="3230" xr:uid="{00000000-0005-0000-0000-0000AC0A0000}"/>
    <cellStyle name="Comma 16 4 2 7" xfId="3231" xr:uid="{00000000-0005-0000-0000-0000AD0A0000}"/>
    <cellStyle name="Comma 16 4 3" xfId="3232" xr:uid="{00000000-0005-0000-0000-0000AE0A0000}"/>
    <cellStyle name="Comma 16 4 3 2" xfId="3233" xr:uid="{00000000-0005-0000-0000-0000AF0A0000}"/>
    <cellStyle name="Comma 16 4 3 2 2" xfId="3234" xr:uid="{00000000-0005-0000-0000-0000B00A0000}"/>
    <cellStyle name="Comma 16 4 3 2 2 2" xfId="3235" xr:uid="{00000000-0005-0000-0000-0000B10A0000}"/>
    <cellStyle name="Comma 16 4 3 2 3" xfId="3236" xr:uid="{00000000-0005-0000-0000-0000B20A0000}"/>
    <cellStyle name="Comma 16 4 3 3" xfId="3237" xr:uid="{00000000-0005-0000-0000-0000B30A0000}"/>
    <cellStyle name="Comma 16 4 3 3 2" xfId="3238" xr:uid="{00000000-0005-0000-0000-0000B40A0000}"/>
    <cellStyle name="Comma 16 4 3 3 2 2" xfId="3239" xr:uid="{00000000-0005-0000-0000-0000B50A0000}"/>
    <cellStyle name="Comma 16 4 3 3 3" xfId="3240" xr:uid="{00000000-0005-0000-0000-0000B60A0000}"/>
    <cellStyle name="Comma 16 4 3 4" xfId="3241" xr:uid="{00000000-0005-0000-0000-0000B70A0000}"/>
    <cellStyle name="Comma 16 4 3 4 2" xfId="3242" xr:uid="{00000000-0005-0000-0000-0000B80A0000}"/>
    <cellStyle name="Comma 16 4 3 5" xfId="3243" xr:uid="{00000000-0005-0000-0000-0000B90A0000}"/>
    <cellStyle name="Comma 16 4 3 5 2" xfId="3244" xr:uid="{00000000-0005-0000-0000-0000BA0A0000}"/>
    <cellStyle name="Comma 16 4 3 6" xfId="3245" xr:uid="{00000000-0005-0000-0000-0000BB0A0000}"/>
    <cellStyle name="Comma 16 4 4" xfId="3246" xr:uid="{00000000-0005-0000-0000-0000BC0A0000}"/>
    <cellStyle name="Comma 16 4 4 2" xfId="3247" xr:uid="{00000000-0005-0000-0000-0000BD0A0000}"/>
    <cellStyle name="Comma 16 4 4 2 2" xfId="3248" xr:uid="{00000000-0005-0000-0000-0000BE0A0000}"/>
    <cellStyle name="Comma 16 4 4 3" xfId="3249" xr:uid="{00000000-0005-0000-0000-0000BF0A0000}"/>
    <cellStyle name="Comma 16 4 5" xfId="3250" xr:uid="{00000000-0005-0000-0000-0000C00A0000}"/>
    <cellStyle name="Comma 16 4 5 2" xfId="3251" xr:uid="{00000000-0005-0000-0000-0000C10A0000}"/>
    <cellStyle name="Comma 16 4 5 2 2" xfId="3252" xr:uid="{00000000-0005-0000-0000-0000C20A0000}"/>
    <cellStyle name="Comma 16 4 5 3" xfId="3253" xr:uid="{00000000-0005-0000-0000-0000C30A0000}"/>
    <cellStyle name="Comma 16 4 6" xfId="3254" xr:uid="{00000000-0005-0000-0000-0000C40A0000}"/>
    <cellStyle name="Comma 16 4 6 2" xfId="3255" xr:uid="{00000000-0005-0000-0000-0000C50A0000}"/>
    <cellStyle name="Comma 16 4 7" xfId="3256" xr:uid="{00000000-0005-0000-0000-0000C60A0000}"/>
    <cellStyle name="Comma 16 4 7 2" xfId="3257" xr:uid="{00000000-0005-0000-0000-0000C70A0000}"/>
    <cellStyle name="Comma 16 4 8" xfId="3258" xr:uid="{00000000-0005-0000-0000-0000C80A0000}"/>
    <cellStyle name="Comma 16 5" xfId="3259" xr:uid="{00000000-0005-0000-0000-0000C90A0000}"/>
    <cellStyle name="Comma 16 5 2" xfId="3260" xr:uid="{00000000-0005-0000-0000-0000CA0A0000}"/>
    <cellStyle name="Comma 16 5 2 2" xfId="3261" xr:uid="{00000000-0005-0000-0000-0000CB0A0000}"/>
    <cellStyle name="Comma 16 5 2 2 2" xfId="3262" xr:uid="{00000000-0005-0000-0000-0000CC0A0000}"/>
    <cellStyle name="Comma 16 5 2 2 2 2" xfId="3263" xr:uid="{00000000-0005-0000-0000-0000CD0A0000}"/>
    <cellStyle name="Comma 16 5 2 2 3" xfId="3264" xr:uid="{00000000-0005-0000-0000-0000CE0A0000}"/>
    <cellStyle name="Comma 16 5 2 3" xfId="3265" xr:uid="{00000000-0005-0000-0000-0000CF0A0000}"/>
    <cellStyle name="Comma 16 5 2 3 2" xfId="3266" xr:uid="{00000000-0005-0000-0000-0000D00A0000}"/>
    <cellStyle name="Comma 16 5 2 3 2 2" xfId="3267" xr:uid="{00000000-0005-0000-0000-0000D10A0000}"/>
    <cellStyle name="Comma 16 5 2 3 3" xfId="3268" xr:uid="{00000000-0005-0000-0000-0000D20A0000}"/>
    <cellStyle name="Comma 16 5 2 4" xfId="3269" xr:uid="{00000000-0005-0000-0000-0000D30A0000}"/>
    <cellStyle name="Comma 16 5 2 4 2" xfId="3270" xr:uid="{00000000-0005-0000-0000-0000D40A0000}"/>
    <cellStyle name="Comma 16 5 2 5" xfId="3271" xr:uid="{00000000-0005-0000-0000-0000D50A0000}"/>
    <cellStyle name="Comma 16 5 2 5 2" xfId="3272" xr:uid="{00000000-0005-0000-0000-0000D60A0000}"/>
    <cellStyle name="Comma 16 5 2 6" xfId="3273" xr:uid="{00000000-0005-0000-0000-0000D70A0000}"/>
    <cellStyle name="Comma 16 5 3" xfId="3274" xr:uid="{00000000-0005-0000-0000-0000D80A0000}"/>
    <cellStyle name="Comma 16 5 3 2" xfId="3275" xr:uid="{00000000-0005-0000-0000-0000D90A0000}"/>
    <cellStyle name="Comma 16 5 3 2 2" xfId="3276" xr:uid="{00000000-0005-0000-0000-0000DA0A0000}"/>
    <cellStyle name="Comma 16 5 3 3" xfId="3277" xr:uid="{00000000-0005-0000-0000-0000DB0A0000}"/>
    <cellStyle name="Comma 16 5 4" xfId="3278" xr:uid="{00000000-0005-0000-0000-0000DC0A0000}"/>
    <cellStyle name="Comma 16 5 4 2" xfId="3279" xr:uid="{00000000-0005-0000-0000-0000DD0A0000}"/>
    <cellStyle name="Comma 16 5 4 2 2" xfId="3280" xr:uid="{00000000-0005-0000-0000-0000DE0A0000}"/>
    <cellStyle name="Comma 16 5 4 3" xfId="3281" xr:uid="{00000000-0005-0000-0000-0000DF0A0000}"/>
    <cellStyle name="Comma 16 5 5" xfId="3282" xr:uid="{00000000-0005-0000-0000-0000E00A0000}"/>
    <cellStyle name="Comma 16 5 5 2" xfId="3283" xr:uid="{00000000-0005-0000-0000-0000E10A0000}"/>
    <cellStyle name="Comma 16 5 6" xfId="3284" xr:uid="{00000000-0005-0000-0000-0000E20A0000}"/>
    <cellStyle name="Comma 16 5 6 2" xfId="3285" xr:uid="{00000000-0005-0000-0000-0000E30A0000}"/>
    <cellStyle name="Comma 16 5 7" xfId="3286" xr:uid="{00000000-0005-0000-0000-0000E40A0000}"/>
    <cellStyle name="Comma 16 6" xfId="3287" xr:uid="{00000000-0005-0000-0000-0000E50A0000}"/>
    <cellStyle name="Comma 16 6 2" xfId="3288" xr:uid="{00000000-0005-0000-0000-0000E60A0000}"/>
    <cellStyle name="Comma 16 6 2 2" xfId="3289" xr:uid="{00000000-0005-0000-0000-0000E70A0000}"/>
    <cellStyle name="Comma 16 6 2 2 2" xfId="3290" xr:uid="{00000000-0005-0000-0000-0000E80A0000}"/>
    <cellStyle name="Comma 16 6 2 2 2 2" xfId="3291" xr:uid="{00000000-0005-0000-0000-0000E90A0000}"/>
    <cellStyle name="Comma 16 6 2 2 3" xfId="3292" xr:uid="{00000000-0005-0000-0000-0000EA0A0000}"/>
    <cellStyle name="Comma 16 6 2 3" xfId="3293" xr:uid="{00000000-0005-0000-0000-0000EB0A0000}"/>
    <cellStyle name="Comma 16 6 2 3 2" xfId="3294" xr:uid="{00000000-0005-0000-0000-0000EC0A0000}"/>
    <cellStyle name="Comma 16 6 2 3 2 2" xfId="3295" xr:uid="{00000000-0005-0000-0000-0000ED0A0000}"/>
    <cellStyle name="Comma 16 6 2 3 3" xfId="3296" xr:uid="{00000000-0005-0000-0000-0000EE0A0000}"/>
    <cellStyle name="Comma 16 6 2 4" xfId="3297" xr:uid="{00000000-0005-0000-0000-0000EF0A0000}"/>
    <cellStyle name="Comma 16 6 2 4 2" xfId="3298" xr:uid="{00000000-0005-0000-0000-0000F00A0000}"/>
    <cellStyle name="Comma 16 6 2 5" xfId="3299" xr:uid="{00000000-0005-0000-0000-0000F10A0000}"/>
    <cellStyle name="Comma 16 6 2 5 2" xfId="3300" xr:uid="{00000000-0005-0000-0000-0000F20A0000}"/>
    <cellStyle name="Comma 16 6 2 6" xfId="3301" xr:uid="{00000000-0005-0000-0000-0000F30A0000}"/>
    <cellStyle name="Comma 16 6 3" xfId="3302" xr:uid="{00000000-0005-0000-0000-0000F40A0000}"/>
    <cellStyle name="Comma 16 6 3 2" xfId="3303" xr:uid="{00000000-0005-0000-0000-0000F50A0000}"/>
    <cellStyle name="Comma 16 6 3 2 2" xfId="3304" xr:uid="{00000000-0005-0000-0000-0000F60A0000}"/>
    <cellStyle name="Comma 16 6 3 3" xfId="3305" xr:uid="{00000000-0005-0000-0000-0000F70A0000}"/>
    <cellStyle name="Comma 16 6 4" xfId="3306" xr:uid="{00000000-0005-0000-0000-0000F80A0000}"/>
    <cellStyle name="Comma 16 6 4 2" xfId="3307" xr:uid="{00000000-0005-0000-0000-0000F90A0000}"/>
    <cellStyle name="Comma 16 6 4 2 2" xfId="3308" xr:uid="{00000000-0005-0000-0000-0000FA0A0000}"/>
    <cellStyle name="Comma 16 6 4 3" xfId="3309" xr:uid="{00000000-0005-0000-0000-0000FB0A0000}"/>
    <cellStyle name="Comma 16 6 5" xfId="3310" xr:uid="{00000000-0005-0000-0000-0000FC0A0000}"/>
    <cellStyle name="Comma 16 6 5 2" xfId="3311" xr:uid="{00000000-0005-0000-0000-0000FD0A0000}"/>
    <cellStyle name="Comma 16 6 6" xfId="3312" xr:uid="{00000000-0005-0000-0000-0000FE0A0000}"/>
    <cellStyle name="Comma 16 6 6 2" xfId="3313" xr:uid="{00000000-0005-0000-0000-0000FF0A0000}"/>
    <cellStyle name="Comma 16 6 7" xfId="3314" xr:uid="{00000000-0005-0000-0000-0000000B0000}"/>
    <cellStyle name="Comma 16 7" xfId="3315" xr:uid="{00000000-0005-0000-0000-0000010B0000}"/>
    <cellStyle name="Comma 16 7 2" xfId="3316" xr:uid="{00000000-0005-0000-0000-0000020B0000}"/>
    <cellStyle name="Comma 16 7 2 2" xfId="3317" xr:uid="{00000000-0005-0000-0000-0000030B0000}"/>
    <cellStyle name="Comma 16 7 2 2 2" xfId="3318" xr:uid="{00000000-0005-0000-0000-0000040B0000}"/>
    <cellStyle name="Comma 16 7 2 3" xfId="3319" xr:uid="{00000000-0005-0000-0000-0000050B0000}"/>
    <cellStyle name="Comma 16 7 3" xfId="3320" xr:uid="{00000000-0005-0000-0000-0000060B0000}"/>
    <cellStyle name="Comma 16 7 3 2" xfId="3321" xr:uid="{00000000-0005-0000-0000-0000070B0000}"/>
    <cellStyle name="Comma 16 7 3 2 2" xfId="3322" xr:uid="{00000000-0005-0000-0000-0000080B0000}"/>
    <cellStyle name="Comma 16 7 3 3" xfId="3323" xr:uid="{00000000-0005-0000-0000-0000090B0000}"/>
    <cellStyle name="Comma 16 7 4" xfId="3324" xr:uid="{00000000-0005-0000-0000-00000A0B0000}"/>
    <cellStyle name="Comma 16 7 4 2" xfId="3325" xr:uid="{00000000-0005-0000-0000-00000B0B0000}"/>
    <cellStyle name="Comma 16 7 5" xfId="3326" xr:uid="{00000000-0005-0000-0000-00000C0B0000}"/>
    <cellStyle name="Comma 16 7 5 2" xfId="3327" xr:uid="{00000000-0005-0000-0000-00000D0B0000}"/>
    <cellStyle name="Comma 16 7 6" xfId="3328" xr:uid="{00000000-0005-0000-0000-00000E0B0000}"/>
    <cellStyle name="Comma 16 8" xfId="3329" xr:uid="{00000000-0005-0000-0000-00000F0B0000}"/>
    <cellStyle name="Comma 16 8 2" xfId="3330" xr:uid="{00000000-0005-0000-0000-0000100B0000}"/>
    <cellStyle name="Comma 16 8 2 2" xfId="3331" xr:uid="{00000000-0005-0000-0000-0000110B0000}"/>
    <cellStyle name="Comma 16 8 3" xfId="3332" xr:uid="{00000000-0005-0000-0000-0000120B0000}"/>
    <cellStyle name="Comma 16 9" xfId="3333" xr:uid="{00000000-0005-0000-0000-0000130B0000}"/>
    <cellStyle name="Comma 16 9 2" xfId="3334" xr:uid="{00000000-0005-0000-0000-0000140B0000}"/>
    <cellStyle name="Comma 16 9 2 2" xfId="3335" xr:uid="{00000000-0005-0000-0000-0000150B0000}"/>
    <cellStyle name="Comma 16 9 3" xfId="3336" xr:uid="{00000000-0005-0000-0000-0000160B0000}"/>
    <cellStyle name="Comma 17" xfId="546" xr:uid="{00000000-0005-0000-0000-0000170B0000}"/>
    <cellStyle name="Comma 17 2" xfId="3337" xr:uid="{00000000-0005-0000-0000-0000180B0000}"/>
    <cellStyle name="Comma 17 2 2" xfId="38451" xr:uid="{166A5624-8BA8-4BAD-BD65-77A8F369EF31}"/>
    <cellStyle name="Comma 17 2 3" xfId="38471" xr:uid="{43D25017-C423-4A8A-962F-C98ABD9EE07D}"/>
    <cellStyle name="Comma 18" xfId="547" xr:uid="{00000000-0005-0000-0000-0000190B0000}"/>
    <cellStyle name="Comma 18 2" xfId="3338" xr:uid="{00000000-0005-0000-0000-00001A0B0000}"/>
    <cellStyle name="Comma 19" xfId="548" xr:uid="{00000000-0005-0000-0000-00001B0B0000}"/>
    <cellStyle name="Comma 19 2" xfId="3339" xr:uid="{00000000-0005-0000-0000-00001C0B0000}"/>
    <cellStyle name="Comma 2" xfId="34" xr:uid="{00000000-0005-0000-0000-00001D0B0000}"/>
    <cellStyle name="Comma 2 16" xfId="38436" xr:uid="{04404A01-044A-4219-AE19-986D3EFE44C3}"/>
    <cellStyle name="Comma 2 2" xfId="35" xr:uid="{00000000-0005-0000-0000-00001E0B0000}"/>
    <cellStyle name="Comma 2 2 2" xfId="3340" xr:uid="{00000000-0005-0000-0000-00001F0B0000}"/>
    <cellStyle name="Comma 2 2 2 2" xfId="3341" xr:uid="{00000000-0005-0000-0000-0000200B0000}"/>
    <cellStyle name="Comma 2 2 3" xfId="3342" xr:uid="{00000000-0005-0000-0000-0000210B0000}"/>
    <cellStyle name="Comma 2 2 4" xfId="38385" xr:uid="{6DD9C95C-6BA6-4201-9E27-097C059DFDFC}"/>
    <cellStyle name="Comma 2 3" xfId="650" xr:uid="{00000000-0005-0000-0000-0000220B0000}"/>
    <cellStyle name="Comma 2 3 2" xfId="3343" xr:uid="{00000000-0005-0000-0000-0000230B0000}"/>
    <cellStyle name="Comma 2 3 2 10" xfId="3344" xr:uid="{00000000-0005-0000-0000-0000240B0000}"/>
    <cellStyle name="Comma 2 3 2 10 2" xfId="3345" xr:uid="{00000000-0005-0000-0000-0000250B0000}"/>
    <cellStyle name="Comma 2 3 2 11" xfId="3346" xr:uid="{00000000-0005-0000-0000-0000260B0000}"/>
    <cellStyle name="Comma 2 3 2 2" xfId="3347" xr:uid="{00000000-0005-0000-0000-0000270B0000}"/>
    <cellStyle name="Comma 2 3 2 2 10" xfId="3348" xr:uid="{00000000-0005-0000-0000-0000280B0000}"/>
    <cellStyle name="Comma 2 3 2 2 2" xfId="3349" xr:uid="{00000000-0005-0000-0000-0000290B0000}"/>
    <cellStyle name="Comma 2 3 2 2 2 2" xfId="3350" xr:uid="{00000000-0005-0000-0000-00002A0B0000}"/>
    <cellStyle name="Comma 2 3 2 2 2 2 2" xfId="3351" xr:uid="{00000000-0005-0000-0000-00002B0B0000}"/>
    <cellStyle name="Comma 2 3 2 2 2 2 2 2" xfId="3352" xr:uid="{00000000-0005-0000-0000-00002C0B0000}"/>
    <cellStyle name="Comma 2 3 2 2 2 2 2 2 2" xfId="3353" xr:uid="{00000000-0005-0000-0000-00002D0B0000}"/>
    <cellStyle name="Comma 2 3 2 2 2 2 2 2 2 2" xfId="3354" xr:uid="{00000000-0005-0000-0000-00002E0B0000}"/>
    <cellStyle name="Comma 2 3 2 2 2 2 2 2 3" xfId="3355" xr:uid="{00000000-0005-0000-0000-00002F0B0000}"/>
    <cellStyle name="Comma 2 3 2 2 2 2 2 3" xfId="3356" xr:uid="{00000000-0005-0000-0000-0000300B0000}"/>
    <cellStyle name="Comma 2 3 2 2 2 2 2 3 2" xfId="3357" xr:uid="{00000000-0005-0000-0000-0000310B0000}"/>
    <cellStyle name="Comma 2 3 2 2 2 2 2 3 2 2" xfId="3358" xr:uid="{00000000-0005-0000-0000-0000320B0000}"/>
    <cellStyle name="Comma 2 3 2 2 2 2 2 3 3" xfId="3359" xr:uid="{00000000-0005-0000-0000-0000330B0000}"/>
    <cellStyle name="Comma 2 3 2 2 2 2 2 4" xfId="3360" xr:uid="{00000000-0005-0000-0000-0000340B0000}"/>
    <cellStyle name="Comma 2 3 2 2 2 2 2 4 2" xfId="3361" xr:uid="{00000000-0005-0000-0000-0000350B0000}"/>
    <cellStyle name="Comma 2 3 2 2 2 2 2 5" xfId="3362" xr:uid="{00000000-0005-0000-0000-0000360B0000}"/>
    <cellStyle name="Comma 2 3 2 2 2 2 2 5 2" xfId="3363" xr:uid="{00000000-0005-0000-0000-0000370B0000}"/>
    <cellStyle name="Comma 2 3 2 2 2 2 2 6" xfId="3364" xr:uid="{00000000-0005-0000-0000-0000380B0000}"/>
    <cellStyle name="Comma 2 3 2 2 2 2 3" xfId="3365" xr:uid="{00000000-0005-0000-0000-0000390B0000}"/>
    <cellStyle name="Comma 2 3 2 2 2 2 3 2" xfId="3366" xr:uid="{00000000-0005-0000-0000-00003A0B0000}"/>
    <cellStyle name="Comma 2 3 2 2 2 2 3 2 2" xfId="3367" xr:uid="{00000000-0005-0000-0000-00003B0B0000}"/>
    <cellStyle name="Comma 2 3 2 2 2 2 3 3" xfId="3368" xr:uid="{00000000-0005-0000-0000-00003C0B0000}"/>
    <cellStyle name="Comma 2 3 2 2 2 2 4" xfId="3369" xr:uid="{00000000-0005-0000-0000-00003D0B0000}"/>
    <cellStyle name="Comma 2 3 2 2 2 2 4 2" xfId="3370" xr:uid="{00000000-0005-0000-0000-00003E0B0000}"/>
    <cellStyle name="Comma 2 3 2 2 2 2 4 2 2" xfId="3371" xr:uid="{00000000-0005-0000-0000-00003F0B0000}"/>
    <cellStyle name="Comma 2 3 2 2 2 2 4 3" xfId="3372" xr:uid="{00000000-0005-0000-0000-0000400B0000}"/>
    <cellStyle name="Comma 2 3 2 2 2 2 5" xfId="3373" xr:uid="{00000000-0005-0000-0000-0000410B0000}"/>
    <cellStyle name="Comma 2 3 2 2 2 2 5 2" xfId="3374" xr:uid="{00000000-0005-0000-0000-0000420B0000}"/>
    <cellStyle name="Comma 2 3 2 2 2 2 6" xfId="3375" xr:uid="{00000000-0005-0000-0000-0000430B0000}"/>
    <cellStyle name="Comma 2 3 2 2 2 2 6 2" xfId="3376" xr:uid="{00000000-0005-0000-0000-0000440B0000}"/>
    <cellStyle name="Comma 2 3 2 2 2 2 7" xfId="3377" xr:uid="{00000000-0005-0000-0000-0000450B0000}"/>
    <cellStyle name="Comma 2 3 2 2 2 3" xfId="3378" xr:uid="{00000000-0005-0000-0000-0000460B0000}"/>
    <cellStyle name="Comma 2 3 2 2 2 3 2" xfId="3379" xr:uid="{00000000-0005-0000-0000-0000470B0000}"/>
    <cellStyle name="Comma 2 3 2 2 2 3 2 2" xfId="3380" xr:uid="{00000000-0005-0000-0000-0000480B0000}"/>
    <cellStyle name="Comma 2 3 2 2 2 3 2 2 2" xfId="3381" xr:uid="{00000000-0005-0000-0000-0000490B0000}"/>
    <cellStyle name="Comma 2 3 2 2 2 3 2 3" xfId="3382" xr:uid="{00000000-0005-0000-0000-00004A0B0000}"/>
    <cellStyle name="Comma 2 3 2 2 2 3 3" xfId="3383" xr:uid="{00000000-0005-0000-0000-00004B0B0000}"/>
    <cellStyle name="Comma 2 3 2 2 2 3 3 2" xfId="3384" xr:uid="{00000000-0005-0000-0000-00004C0B0000}"/>
    <cellStyle name="Comma 2 3 2 2 2 3 3 2 2" xfId="3385" xr:uid="{00000000-0005-0000-0000-00004D0B0000}"/>
    <cellStyle name="Comma 2 3 2 2 2 3 3 3" xfId="3386" xr:uid="{00000000-0005-0000-0000-00004E0B0000}"/>
    <cellStyle name="Comma 2 3 2 2 2 3 4" xfId="3387" xr:uid="{00000000-0005-0000-0000-00004F0B0000}"/>
    <cellStyle name="Comma 2 3 2 2 2 3 4 2" xfId="3388" xr:uid="{00000000-0005-0000-0000-0000500B0000}"/>
    <cellStyle name="Comma 2 3 2 2 2 3 5" xfId="3389" xr:uid="{00000000-0005-0000-0000-0000510B0000}"/>
    <cellStyle name="Comma 2 3 2 2 2 3 5 2" xfId="3390" xr:uid="{00000000-0005-0000-0000-0000520B0000}"/>
    <cellStyle name="Comma 2 3 2 2 2 3 6" xfId="3391" xr:uid="{00000000-0005-0000-0000-0000530B0000}"/>
    <cellStyle name="Comma 2 3 2 2 2 4" xfId="3392" xr:uid="{00000000-0005-0000-0000-0000540B0000}"/>
    <cellStyle name="Comma 2 3 2 2 2 4 2" xfId="3393" xr:uid="{00000000-0005-0000-0000-0000550B0000}"/>
    <cellStyle name="Comma 2 3 2 2 2 4 2 2" xfId="3394" xr:uid="{00000000-0005-0000-0000-0000560B0000}"/>
    <cellStyle name="Comma 2 3 2 2 2 4 3" xfId="3395" xr:uid="{00000000-0005-0000-0000-0000570B0000}"/>
    <cellStyle name="Comma 2 3 2 2 2 5" xfId="3396" xr:uid="{00000000-0005-0000-0000-0000580B0000}"/>
    <cellStyle name="Comma 2 3 2 2 2 5 2" xfId="3397" xr:uid="{00000000-0005-0000-0000-0000590B0000}"/>
    <cellStyle name="Comma 2 3 2 2 2 5 2 2" xfId="3398" xr:uid="{00000000-0005-0000-0000-00005A0B0000}"/>
    <cellStyle name="Comma 2 3 2 2 2 5 3" xfId="3399" xr:uid="{00000000-0005-0000-0000-00005B0B0000}"/>
    <cellStyle name="Comma 2 3 2 2 2 6" xfId="3400" xr:uid="{00000000-0005-0000-0000-00005C0B0000}"/>
    <cellStyle name="Comma 2 3 2 2 2 6 2" xfId="3401" xr:uid="{00000000-0005-0000-0000-00005D0B0000}"/>
    <cellStyle name="Comma 2 3 2 2 2 7" xfId="3402" xr:uid="{00000000-0005-0000-0000-00005E0B0000}"/>
    <cellStyle name="Comma 2 3 2 2 2 7 2" xfId="3403" xr:uid="{00000000-0005-0000-0000-00005F0B0000}"/>
    <cellStyle name="Comma 2 3 2 2 2 8" xfId="3404" xr:uid="{00000000-0005-0000-0000-0000600B0000}"/>
    <cellStyle name="Comma 2 3 2 2 3" xfId="3405" xr:uid="{00000000-0005-0000-0000-0000610B0000}"/>
    <cellStyle name="Comma 2 3 2 2 3 2" xfId="3406" xr:uid="{00000000-0005-0000-0000-0000620B0000}"/>
    <cellStyle name="Comma 2 3 2 2 3 2 2" xfId="3407" xr:uid="{00000000-0005-0000-0000-0000630B0000}"/>
    <cellStyle name="Comma 2 3 2 2 3 2 2 2" xfId="3408" xr:uid="{00000000-0005-0000-0000-0000640B0000}"/>
    <cellStyle name="Comma 2 3 2 2 3 2 2 2 2" xfId="3409" xr:uid="{00000000-0005-0000-0000-0000650B0000}"/>
    <cellStyle name="Comma 2 3 2 2 3 2 2 3" xfId="3410" xr:uid="{00000000-0005-0000-0000-0000660B0000}"/>
    <cellStyle name="Comma 2 3 2 2 3 2 3" xfId="3411" xr:uid="{00000000-0005-0000-0000-0000670B0000}"/>
    <cellStyle name="Comma 2 3 2 2 3 2 3 2" xfId="3412" xr:uid="{00000000-0005-0000-0000-0000680B0000}"/>
    <cellStyle name="Comma 2 3 2 2 3 2 3 2 2" xfId="3413" xr:uid="{00000000-0005-0000-0000-0000690B0000}"/>
    <cellStyle name="Comma 2 3 2 2 3 2 3 3" xfId="3414" xr:uid="{00000000-0005-0000-0000-00006A0B0000}"/>
    <cellStyle name="Comma 2 3 2 2 3 2 4" xfId="3415" xr:uid="{00000000-0005-0000-0000-00006B0B0000}"/>
    <cellStyle name="Comma 2 3 2 2 3 2 4 2" xfId="3416" xr:uid="{00000000-0005-0000-0000-00006C0B0000}"/>
    <cellStyle name="Comma 2 3 2 2 3 2 5" xfId="3417" xr:uid="{00000000-0005-0000-0000-00006D0B0000}"/>
    <cellStyle name="Comma 2 3 2 2 3 2 5 2" xfId="3418" xr:uid="{00000000-0005-0000-0000-00006E0B0000}"/>
    <cellStyle name="Comma 2 3 2 2 3 2 6" xfId="3419" xr:uid="{00000000-0005-0000-0000-00006F0B0000}"/>
    <cellStyle name="Comma 2 3 2 2 3 3" xfId="3420" xr:uid="{00000000-0005-0000-0000-0000700B0000}"/>
    <cellStyle name="Comma 2 3 2 2 3 3 2" xfId="3421" xr:uid="{00000000-0005-0000-0000-0000710B0000}"/>
    <cellStyle name="Comma 2 3 2 2 3 3 2 2" xfId="3422" xr:uid="{00000000-0005-0000-0000-0000720B0000}"/>
    <cellStyle name="Comma 2 3 2 2 3 3 3" xfId="3423" xr:uid="{00000000-0005-0000-0000-0000730B0000}"/>
    <cellStyle name="Comma 2 3 2 2 3 4" xfId="3424" xr:uid="{00000000-0005-0000-0000-0000740B0000}"/>
    <cellStyle name="Comma 2 3 2 2 3 4 2" xfId="3425" xr:uid="{00000000-0005-0000-0000-0000750B0000}"/>
    <cellStyle name="Comma 2 3 2 2 3 4 2 2" xfId="3426" xr:uid="{00000000-0005-0000-0000-0000760B0000}"/>
    <cellStyle name="Comma 2 3 2 2 3 4 3" xfId="3427" xr:uid="{00000000-0005-0000-0000-0000770B0000}"/>
    <cellStyle name="Comma 2 3 2 2 3 5" xfId="3428" xr:uid="{00000000-0005-0000-0000-0000780B0000}"/>
    <cellStyle name="Comma 2 3 2 2 3 5 2" xfId="3429" xr:uid="{00000000-0005-0000-0000-0000790B0000}"/>
    <cellStyle name="Comma 2 3 2 2 3 6" xfId="3430" xr:uid="{00000000-0005-0000-0000-00007A0B0000}"/>
    <cellStyle name="Comma 2 3 2 2 3 6 2" xfId="3431" xr:uid="{00000000-0005-0000-0000-00007B0B0000}"/>
    <cellStyle name="Comma 2 3 2 2 3 7" xfId="3432" xr:uid="{00000000-0005-0000-0000-00007C0B0000}"/>
    <cellStyle name="Comma 2 3 2 2 4" xfId="3433" xr:uid="{00000000-0005-0000-0000-00007D0B0000}"/>
    <cellStyle name="Comma 2 3 2 2 4 2" xfId="3434" xr:uid="{00000000-0005-0000-0000-00007E0B0000}"/>
    <cellStyle name="Comma 2 3 2 2 4 2 2" xfId="3435" xr:uid="{00000000-0005-0000-0000-00007F0B0000}"/>
    <cellStyle name="Comma 2 3 2 2 4 2 2 2" xfId="3436" xr:uid="{00000000-0005-0000-0000-0000800B0000}"/>
    <cellStyle name="Comma 2 3 2 2 4 2 2 2 2" xfId="3437" xr:uid="{00000000-0005-0000-0000-0000810B0000}"/>
    <cellStyle name="Comma 2 3 2 2 4 2 2 3" xfId="3438" xr:uid="{00000000-0005-0000-0000-0000820B0000}"/>
    <cellStyle name="Comma 2 3 2 2 4 2 3" xfId="3439" xr:uid="{00000000-0005-0000-0000-0000830B0000}"/>
    <cellStyle name="Comma 2 3 2 2 4 2 3 2" xfId="3440" xr:uid="{00000000-0005-0000-0000-0000840B0000}"/>
    <cellStyle name="Comma 2 3 2 2 4 2 3 2 2" xfId="3441" xr:uid="{00000000-0005-0000-0000-0000850B0000}"/>
    <cellStyle name="Comma 2 3 2 2 4 2 3 3" xfId="3442" xr:uid="{00000000-0005-0000-0000-0000860B0000}"/>
    <cellStyle name="Comma 2 3 2 2 4 2 4" xfId="3443" xr:uid="{00000000-0005-0000-0000-0000870B0000}"/>
    <cellStyle name="Comma 2 3 2 2 4 2 4 2" xfId="3444" xr:uid="{00000000-0005-0000-0000-0000880B0000}"/>
    <cellStyle name="Comma 2 3 2 2 4 2 5" xfId="3445" xr:uid="{00000000-0005-0000-0000-0000890B0000}"/>
    <cellStyle name="Comma 2 3 2 2 4 2 5 2" xfId="3446" xr:uid="{00000000-0005-0000-0000-00008A0B0000}"/>
    <cellStyle name="Comma 2 3 2 2 4 2 6" xfId="3447" xr:uid="{00000000-0005-0000-0000-00008B0B0000}"/>
    <cellStyle name="Comma 2 3 2 2 4 3" xfId="3448" xr:uid="{00000000-0005-0000-0000-00008C0B0000}"/>
    <cellStyle name="Comma 2 3 2 2 4 3 2" xfId="3449" xr:uid="{00000000-0005-0000-0000-00008D0B0000}"/>
    <cellStyle name="Comma 2 3 2 2 4 3 2 2" xfId="3450" xr:uid="{00000000-0005-0000-0000-00008E0B0000}"/>
    <cellStyle name="Comma 2 3 2 2 4 3 3" xfId="3451" xr:uid="{00000000-0005-0000-0000-00008F0B0000}"/>
    <cellStyle name="Comma 2 3 2 2 4 4" xfId="3452" xr:uid="{00000000-0005-0000-0000-0000900B0000}"/>
    <cellStyle name="Comma 2 3 2 2 4 4 2" xfId="3453" xr:uid="{00000000-0005-0000-0000-0000910B0000}"/>
    <cellStyle name="Comma 2 3 2 2 4 4 2 2" xfId="3454" xr:uid="{00000000-0005-0000-0000-0000920B0000}"/>
    <cellStyle name="Comma 2 3 2 2 4 4 3" xfId="3455" xr:uid="{00000000-0005-0000-0000-0000930B0000}"/>
    <cellStyle name="Comma 2 3 2 2 4 5" xfId="3456" xr:uid="{00000000-0005-0000-0000-0000940B0000}"/>
    <cellStyle name="Comma 2 3 2 2 4 5 2" xfId="3457" xr:uid="{00000000-0005-0000-0000-0000950B0000}"/>
    <cellStyle name="Comma 2 3 2 2 4 6" xfId="3458" xr:uid="{00000000-0005-0000-0000-0000960B0000}"/>
    <cellStyle name="Comma 2 3 2 2 4 6 2" xfId="3459" xr:uid="{00000000-0005-0000-0000-0000970B0000}"/>
    <cellStyle name="Comma 2 3 2 2 4 7" xfId="3460" xr:uid="{00000000-0005-0000-0000-0000980B0000}"/>
    <cellStyle name="Comma 2 3 2 2 5" xfId="3461" xr:uid="{00000000-0005-0000-0000-0000990B0000}"/>
    <cellStyle name="Comma 2 3 2 2 5 2" xfId="3462" xr:uid="{00000000-0005-0000-0000-00009A0B0000}"/>
    <cellStyle name="Comma 2 3 2 2 5 2 2" xfId="3463" xr:uid="{00000000-0005-0000-0000-00009B0B0000}"/>
    <cellStyle name="Comma 2 3 2 2 5 2 2 2" xfId="3464" xr:uid="{00000000-0005-0000-0000-00009C0B0000}"/>
    <cellStyle name="Comma 2 3 2 2 5 2 3" xfId="3465" xr:uid="{00000000-0005-0000-0000-00009D0B0000}"/>
    <cellStyle name="Comma 2 3 2 2 5 3" xfId="3466" xr:uid="{00000000-0005-0000-0000-00009E0B0000}"/>
    <cellStyle name="Comma 2 3 2 2 5 3 2" xfId="3467" xr:uid="{00000000-0005-0000-0000-00009F0B0000}"/>
    <cellStyle name="Comma 2 3 2 2 5 3 2 2" xfId="3468" xr:uid="{00000000-0005-0000-0000-0000A00B0000}"/>
    <cellStyle name="Comma 2 3 2 2 5 3 3" xfId="3469" xr:uid="{00000000-0005-0000-0000-0000A10B0000}"/>
    <cellStyle name="Comma 2 3 2 2 5 4" xfId="3470" xr:uid="{00000000-0005-0000-0000-0000A20B0000}"/>
    <cellStyle name="Comma 2 3 2 2 5 4 2" xfId="3471" xr:uid="{00000000-0005-0000-0000-0000A30B0000}"/>
    <cellStyle name="Comma 2 3 2 2 5 5" xfId="3472" xr:uid="{00000000-0005-0000-0000-0000A40B0000}"/>
    <cellStyle name="Comma 2 3 2 2 5 5 2" xfId="3473" xr:uid="{00000000-0005-0000-0000-0000A50B0000}"/>
    <cellStyle name="Comma 2 3 2 2 5 6" xfId="3474" xr:uid="{00000000-0005-0000-0000-0000A60B0000}"/>
    <cellStyle name="Comma 2 3 2 2 6" xfId="3475" xr:uid="{00000000-0005-0000-0000-0000A70B0000}"/>
    <cellStyle name="Comma 2 3 2 2 6 2" xfId="3476" xr:uid="{00000000-0005-0000-0000-0000A80B0000}"/>
    <cellStyle name="Comma 2 3 2 2 6 2 2" xfId="3477" xr:uid="{00000000-0005-0000-0000-0000A90B0000}"/>
    <cellStyle name="Comma 2 3 2 2 6 3" xfId="3478" xr:uid="{00000000-0005-0000-0000-0000AA0B0000}"/>
    <cellStyle name="Comma 2 3 2 2 7" xfId="3479" xr:uid="{00000000-0005-0000-0000-0000AB0B0000}"/>
    <cellStyle name="Comma 2 3 2 2 7 2" xfId="3480" xr:uid="{00000000-0005-0000-0000-0000AC0B0000}"/>
    <cellStyle name="Comma 2 3 2 2 7 2 2" xfId="3481" xr:uid="{00000000-0005-0000-0000-0000AD0B0000}"/>
    <cellStyle name="Comma 2 3 2 2 7 3" xfId="3482" xr:uid="{00000000-0005-0000-0000-0000AE0B0000}"/>
    <cellStyle name="Comma 2 3 2 2 8" xfId="3483" xr:uid="{00000000-0005-0000-0000-0000AF0B0000}"/>
    <cellStyle name="Comma 2 3 2 2 8 2" xfId="3484" xr:uid="{00000000-0005-0000-0000-0000B00B0000}"/>
    <cellStyle name="Comma 2 3 2 2 9" xfId="3485" xr:uid="{00000000-0005-0000-0000-0000B10B0000}"/>
    <cellStyle name="Comma 2 3 2 2 9 2" xfId="3486" xr:uid="{00000000-0005-0000-0000-0000B20B0000}"/>
    <cellStyle name="Comma 2 3 2 3" xfId="3487" xr:uid="{00000000-0005-0000-0000-0000B30B0000}"/>
    <cellStyle name="Comma 2 3 2 3 2" xfId="3488" xr:uid="{00000000-0005-0000-0000-0000B40B0000}"/>
    <cellStyle name="Comma 2 3 2 3 2 2" xfId="3489" xr:uid="{00000000-0005-0000-0000-0000B50B0000}"/>
    <cellStyle name="Comma 2 3 2 3 2 2 2" xfId="3490" xr:uid="{00000000-0005-0000-0000-0000B60B0000}"/>
    <cellStyle name="Comma 2 3 2 3 2 2 2 2" xfId="3491" xr:uid="{00000000-0005-0000-0000-0000B70B0000}"/>
    <cellStyle name="Comma 2 3 2 3 2 2 2 2 2" xfId="3492" xr:uid="{00000000-0005-0000-0000-0000B80B0000}"/>
    <cellStyle name="Comma 2 3 2 3 2 2 2 3" xfId="3493" xr:uid="{00000000-0005-0000-0000-0000B90B0000}"/>
    <cellStyle name="Comma 2 3 2 3 2 2 3" xfId="3494" xr:uid="{00000000-0005-0000-0000-0000BA0B0000}"/>
    <cellStyle name="Comma 2 3 2 3 2 2 3 2" xfId="3495" xr:uid="{00000000-0005-0000-0000-0000BB0B0000}"/>
    <cellStyle name="Comma 2 3 2 3 2 2 3 2 2" xfId="3496" xr:uid="{00000000-0005-0000-0000-0000BC0B0000}"/>
    <cellStyle name="Comma 2 3 2 3 2 2 3 3" xfId="3497" xr:uid="{00000000-0005-0000-0000-0000BD0B0000}"/>
    <cellStyle name="Comma 2 3 2 3 2 2 4" xfId="3498" xr:uid="{00000000-0005-0000-0000-0000BE0B0000}"/>
    <cellStyle name="Comma 2 3 2 3 2 2 4 2" xfId="3499" xr:uid="{00000000-0005-0000-0000-0000BF0B0000}"/>
    <cellStyle name="Comma 2 3 2 3 2 2 5" xfId="3500" xr:uid="{00000000-0005-0000-0000-0000C00B0000}"/>
    <cellStyle name="Comma 2 3 2 3 2 2 5 2" xfId="3501" xr:uid="{00000000-0005-0000-0000-0000C10B0000}"/>
    <cellStyle name="Comma 2 3 2 3 2 2 6" xfId="3502" xr:uid="{00000000-0005-0000-0000-0000C20B0000}"/>
    <cellStyle name="Comma 2 3 2 3 2 3" xfId="3503" xr:uid="{00000000-0005-0000-0000-0000C30B0000}"/>
    <cellStyle name="Comma 2 3 2 3 2 3 2" xfId="3504" xr:uid="{00000000-0005-0000-0000-0000C40B0000}"/>
    <cellStyle name="Comma 2 3 2 3 2 3 2 2" xfId="3505" xr:uid="{00000000-0005-0000-0000-0000C50B0000}"/>
    <cellStyle name="Comma 2 3 2 3 2 3 3" xfId="3506" xr:uid="{00000000-0005-0000-0000-0000C60B0000}"/>
    <cellStyle name="Comma 2 3 2 3 2 4" xfId="3507" xr:uid="{00000000-0005-0000-0000-0000C70B0000}"/>
    <cellStyle name="Comma 2 3 2 3 2 4 2" xfId="3508" xr:uid="{00000000-0005-0000-0000-0000C80B0000}"/>
    <cellStyle name="Comma 2 3 2 3 2 4 2 2" xfId="3509" xr:uid="{00000000-0005-0000-0000-0000C90B0000}"/>
    <cellStyle name="Comma 2 3 2 3 2 4 3" xfId="3510" xr:uid="{00000000-0005-0000-0000-0000CA0B0000}"/>
    <cellStyle name="Comma 2 3 2 3 2 5" xfId="3511" xr:uid="{00000000-0005-0000-0000-0000CB0B0000}"/>
    <cellStyle name="Comma 2 3 2 3 2 5 2" xfId="3512" xr:uid="{00000000-0005-0000-0000-0000CC0B0000}"/>
    <cellStyle name="Comma 2 3 2 3 2 6" xfId="3513" xr:uid="{00000000-0005-0000-0000-0000CD0B0000}"/>
    <cellStyle name="Comma 2 3 2 3 2 6 2" xfId="3514" xr:uid="{00000000-0005-0000-0000-0000CE0B0000}"/>
    <cellStyle name="Comma 2 3 2 3 2 7" xfId="3515" xr:uid="{00000000-0005-0000-0000-0000CF0B0000}"/>
    <cellStyle name="Comma 2 3 2 3 3" xfId="3516" xr:uid="{00000000-0005-0000-0000-0000D00B0000}"/>
    <cellStyle name="Comma 2 3 2 3 3 2" xfId="3517" xr:uid="{00000000-0005-0000-0000-0000D10B0000}"/>
    <cellStyle name="Comma 2 3 2 3 3 2 2" xfId="3518" xr:uid="{00000000-0005-0000-0000-0000D20B0000}"/>
    <cellStyle name="Comma 2 3 2 3 3 2 2 2" xfId="3519" xr:uid="{00000000-0005-0000-0000-0000D30B0000}"/>
    <cellStyle name="Comma 2 3 2 3 3 2 3" xfId="3520" xr:uid="{00000000-0005-0000-0000-0000D40B0000}"/>
    <cellStyle name="Comma 2 3 2 3 3 3" xfId="3521" xr:uid="{00000000-0005-0000-0000-0000D50B0000}"/>
    <cellStyle name="Comma 2 3 2 3 3 3 2" xfId="3522" xr:uid="{00000000-0005-0000-0000-0000D60B0000}"/>
    <cellStyle name="Comma 2 3 2 3 3 3 2 2" xfId="3523" xr:uid="{00000000-0005-0000-0000-0000D70B0000}"/>
    <cellStyle name="Comma 2 3 2 3 3 3 3" xfId="3524" xr:uid="{00000000-0005-0000-0000-0000D80B0000}"/>
    <cellStyle name="Comma 2 3 2 3 3 4" xfId="3525" xr:uid="{00000000-0005-0000-0000-0000D90B0000}"/>
    <cellStyle name="Comma 2 3 2 3 3 4 2" xfId="3526" xr:uid="{00000000-0005-0000-0000-0000DA0B0000}"/>
    <cellStyle name="Comma 2 3 2 3 3 5" xfId="3527" xr:uid="{00000000-0005-0000-0000-0000DB0B0000}"/>
    <cellStyle name="Comma 2 3 2 3 3 5 2" xfId="3528" xr:uid="{00000000-0005-0000-0000-0000DC0B0000}"/>
    <cellStyle name="Comma 2 3 2 3 3 6" xfId="3529" xr:uid="{00000000-0005-0000-0000-0000DD0B0000}"/>
    <cellStyle name="Comma 2 3 2 3 4" xfId="3530" xr:uid="{00000000-0005-0000-0000-0000DE0B0000}"/>
    <cellStyle name="Comma 2 3 2 3 4 2" xfId="3531" xr:uid="{00000000-0005-0000-0000-0000DF0B0000}"/>
    <cellStyle name="Comma 2 3 2 3 4 2 2" xfId="3532" xr:uid="{00000000-0005-0000-0000-0000E00B0000}"/>
    <cellStyle name="Comma 2 3 2 3 4 3" xfId="3533" xr:uid="{00000000-0005-0000-0000-0000E10B0000}"/>
    <cellStyle name="Comma 2 3 2 3 5" xfId="3534" xr:uid="{00000000-0005-0000-0000-0000E20B0000}"/>
    <cellStyle name="Comma 2 3 2 3 5 2" xfId="3535" xr:uid="{00000000-0005-0000-0000-0000E30B0000}"/>
    <cellStyle name="Comma 2 3 2 3 5 2 2" xfId="3536" xr:uid="{00000000-0005-0000-0000-0000E40B0000}"/>
    <cellStyle name="Comma 2 3 2 3 5 3" xfId="3537" xr:uid="{00000000-0005-0000-0000-0000E50B0000}"/>
    <cellStyle name="Comma 2 3 2 3 6" xfId="3538" xr:uid="{00000000-0005-0000-0000-0000E60B0000}"/>
    <cellStyle name="Comma 2 3 2 3 6 2" xfId="3539" xr:uid="{00000000-0005-0000-0000-0000E70B0000}"/>
    <cellStyle name="Comma 2 3 2 3 7" xfId="3540" xr:uid="{00000000-0005-0000-0000-0000E80B0000}"/>
    <cellStyle name="Comma 2 3 2 3 7 2" xfId="3541" xr:uid="{00000000-0005-0000-0000-0000E90B0000}"/>
    <cellStyle name="Comma 2 3 2 3 8" xfId="3542" xr:uid="{00000000-0005-0000-0000-0000EA0B0000}"/>
    <cellStyle name="Comma 2 3 2 4" xfId="3543" xr:uid="{00000000-0005-0000-0000-0000EB0B0000}"/>
    <cellStyle name="Comma 2 3 2 4 2" xfId="3544" xr:uid="{00000000-0005-0000-0000-0000EC0B0000}"/>
    <cellStyle name="Comma 2 3 2 4 2 2" xfId="3545" xr:uid="{00000000-0005-0000-0000-0000ED0B0000}"/>
    <cellStyle name="Comma 2 3 2 4 2 2 2" xfId="3546" xr:uid="{00000000-0005-0000-0000-0000EE0B0000}"/>
    <cellStyle name="Comma 2 3 2 4 2 2 2 2" xfId="3547" xr:uid="{00000000-0005-0000-0000-0000EF0B0000}"/>
    <cellStyle name="Comma 2 3 2 4 2 2 3" xfId="3548" xr:uid="{00000000-0005-0000-0000-0000F00B0000}"/>
    <cellStyle name="Comma 2 3 2 4 2 3" xfId="3549" xr:uid="{00000000-0005-0000-0000-0000F10B0000}"/>
    <cellStyle name="Comma 2 3 2 4 2 3 2" xfId="3550" xr:uid="{00000000-0005-0000-0000-0000F20B0000}"/>
    <cellStyle name="Comma 2 3 2 4 2 3 2 2" xfId="3551" xr:uid="{00000000-0005-0000-0000-0000F30B0000}"/>
    <cellStyle name="Comma 2 3 2 4 2 3 3" xfId="3552" xr:uid="{00000000-0005-0000-0000-0000F40B0000}"/>
    <cellStyle name="Comma 2 3 2 4 2 4" xfId="3553" xr:uid="{00000000-0005-0000-0000-0000F50B0000}"/>
    <cellStyle name="Comma 2 3 2 4 2 4 2" xfId="3554" xr:uid="{00000000-0005-0000-0000-0000F60B0000}"/>
    <cellStyle name="Comma 2 3 2 4 2 5" xfId="3555" xr:uid="{00000000-0005-0000-0000-0000F70B0000}"/>
    <cellStyle name="Comma 2 3 2 4 2 5 2" xfId="3556" xr:uid="{00000000-0005-0000-0000-0000F80B0000}"/>
    <cellStyle name="Comma 2 3 2 4 2 6" xfId="3557" xr:uid="{00000000-0005-0000-0000-0000F90B0000}"/>
    <cellStyle name="Comma 2 3 2 4 3" xfId="3558" xr:uid="{00000000-0005-0000-0000-0000FA0B0000}"/>
    <cellStyle name="Comma 2 3 2 4 3 2" xfId="3559" xr:uid="{00000000-0005-0000-0000-0000FB0B0000}"/>
    <cellStyle name="Comma 2 3 2 4 3 2 2" xfId="3560" xr:uid="{00000000-0005-0000-0000-0000FC0B0000}"/>
    <cellStyle name="Comma 2 3 2 4 3 3" xfId="3561" xr:uid="{00000000-0005-0000-0000-0000FD0B0000}"/>
    <cellStyle name="Comma 2 3 2 4 4" xfId="3562" xr:uid="{00000000-0005-0000-0000-0000FE0B0000}"/>
    <cellStyle name="Comma 2 3 2 4 4 2" xfId="3563" xr:uid="{00000000-0005-0000-0000-0000FF0B0000}"/>
    <cellStyle name="Comma 2 3 2 4 4 2 2" xfId="3564" xr:uid="{00000000-0005-0000-0000-0000000C0000}"/>
    <cellStyle name="Comma 2 3 2 4 4 3" xfId="3565" xr:uid="{00000000-0005-0000-0000-0000010C0000}"/>
    <cellStyle name="Comma 2 3 2 4 5" xfId="3566" xr:uid="{00000000-0005-0000-0000-0000020C0000}"/>
    <cellStyle name="Comma 2 3 2 4 5 2" xfId="3567" xr:uid="{00000000-0005-0000-0000-0000030C0000}"/>
    <cellStyle name="Comma 2 3 2 4 6" xfId="3568" xr:uid="{00000000-0005-0000-0000-0000040C0000}"/>
    <cellStyle name="Comma 2 3 2 4 6 2" xfId="3569" xr:uid="{00000000-0005-0000-0000-0000050C0000}"/>
    <cellStyle name="Comma 2 3 2 4 7" xfId="3570" xr:uid="{00000000-0005-0000-0000-0000060C0000}"/>
    <cellStyle name="Comma 2 3 2 5" xfId="3571" xr:uid="{00000000-0005-0000-0000-0000070C0000}"/>
    <cellStyle name="Comma 2 3 2 5 2" xfId="3572" xr:uid="{00000000-0005-0000-0000-0000080C0000}"/>
    <cellStyle name="Comma 2 3 2 5 2 2" xfId="3573" xr:uid="{00000000-0005-0000-0000-0000090C0000}"/>
    <cellStyle name="Comma 2 3 2 5 2 2 2" xfId="3574" xr:uid="{00000000-0005-0000-0000-00000A0C0000}"/>
    <cellStyle name="Comma 2 3 2 5 2 2 2 2" xfId="3575" xr:uid="{00000000-0005-0000-0000-00000B0C0000}"/>
    <cellStyle name="Comma 2 3 2 5 2 2 3" xfId="3576" xr:uid="{00000000-0005-0000-0000-00000C0C0000}"/>
    <cellStyle name="Comma 2 3 2 5 2 3" xfId="3577" xr:uid="{00000000-0005-0000-0000-00000D0C0000}"/>
    <cellStyle name="Comma 2 3 2 5 2 3 2" xfId="3578" xr:uid="{00000000-0005-0000-0000-00000E0C0000}"/>
    <cellStyle name="Comma 2 3 2 5 2 3 2 2" xfId="3579" xr:uid="{00000000-0005-0000-0000-00000F0C0000}"/>
    <cellStyle name="Comma 2 3 2 5 2 3 3" xfId="3580" xr:uid="{00000000-0005-0000-0000-0000100C0000}"/>
    <cellStyle name="Comma 2 3 2 5 2 4" xfId="3581" xr:uid="{00000000-0005-0000-0000-0000110C0000}"/>
    <cellStyle name="Comma 2 3 2 5 2 4 2" xfId="3582" xr:uid="{00000000-0005-0000-0000-0000120C0000}"/>
    <cellStyle name="Comma 2 3 2 5 2 5" xfId="3583" xr:uid="{00000000-0005-0000-0000-0000130C0000}"/>
    <cellStyle name="Comma 2 3 2 5 2 5 2" xfId="3584" xr:uid="{00000000-0005-0000-0000-0000140C0000}"/>
    <cellStyle name="Comma 2 3 2 5 2 6" xfId="3585" xr:uid="{00000000-0005-0000-0000-0000150C0000}"/>
    <cellStyle name="Comma 2 3 2 5 3" xfId="3586" xr:uid="{00000000-0005-0000-0000-0000160C0000}"/>
    <cellStyle name="Comma 2 3 2 5 3 2" xfId="3587" xr:uid="{00000000-0005-0000-0000-0000170C0000}"/>
    <cellStyle name="Comma 2 3 2 5 3 2 2" xfId="3588" xr:uid="{00000000-0005-0000-0000-0000180C0000}"/>
    <cellStyle name="Comma 2 3 2 5 3 3" xfId="3589" xr:uid="{00000000-0005-0000-0000-0000190C0000}"/>
    <cellStyle name="Comma 2 3 2 5 4" xfId="3590" xr:uid="{00000000-0005-0000-0000-00001A0C0000}"/>
    <cellStyle name="Comma 2 3 2 5 4 2" xfId="3591" xr:uid="{00000000-0005-0000-0000-00001B0C0000}"/>
    <cellStyle name="Comma 2 3 2 5 4 2 2" xfId="3592" xr:uid="{00000000-0005-0000-0000-00001C0C0000}"/>
    <cellStyle name="Comma 2 3 2 5 4 3" xfId="3593" xr:uid="{00000000-0005-0000-0000-00001D0C0000}"/>
    <cellStyle name="Comma 2 3 2 5 5" xfId="3594" xr:uid="{00000000-0005-0000-0000-00001E0C0000}"/>
    <cellStyle name="Comma 2 3 2 5 5 2" xfId="3595" xr:uid="{00000000-0005-0000-0000-00001F0C0000}"/>
    <cellStyle name="Comma 2 3 2 5 6" xfId="3596" xr:uid="{00000000-0005-0000-0000-0000200C0000}"/>
    <cellStyle name="Comma 2 3 2 5 6 2" xfId="3597" xr:uid="{00000000-0005-0000-0000-0000210C0000}"/>
    <cellStyle name="Comma 2 3 2 5 7" xfId="3598" xr:uid="{00000000-0005-0000-0000-0000220C0000}"/>
    <cellStyle name="Comma 2 3 2 6" xfId="3599" xr:uid="{00000000-0005-0000-0000-0000230C0000}"/>
    <cellStyle name="Comma 2 3 2 6 2" xfId="3600" xr:uid="{00000000-0005-0000-0000-0000240C0000}"/>
    <cellStyle name="Comma 2 3 2 6 2 2" xfId="3601" xr:uid="{00000000-0005-0000-0000-0000250C0000}"/>
    <cellStyle name="Comma 2 3 2 6 2 2 2" xfId="3602" xr:uid="{00000000-0005-0000-0000-0000260C0000}"/>
    <cellStyle name="Comma 2 3 2 6 2 3" xfId="3603" xr:uid="{00000000-0005-0000-0000-0000270C0000}"/>
    <cellStyle name="Comma 2 3 2 6 3" xfId="3604" xr:uid="{00000000-0005-0000-0000-0000280C0000}"/>
    <cellStyle name="Comma 2 3 2 6 3 2" xfId="3605" xr:uid="{00000000-0005-0000-0000-0000290C0000}"/>
    <cellStyle name="Comma 2 3 2 6 3 2 2" xfId="3606" xr:uid="{00000000-0005-0000-0000-00002A0C0000}"/>
    <cellStyle name="Comma 2 3 2 6 3 3" xfId="3607" xr:uid="{00000000-0005-0000-0000-00002B0C0000}"/>
    <cellStyle name="Comma 2 3 2 6 4" xfId="3608" xr:uid="{00000000-0005-0000-0000-00002C0C0000}"/>
    <cellStyle name="Comma 2 3 2 6 4 2" xfId="3609" xr:uid="{00000000-0005-0000-0000-00002D0C0000}"/>
    <cellStyle name="Comma 2 3 2 6 5" xfId="3610" xr:uid="{00000000-0005-0000-0000-00002E0C0000}"/>
    <cellStyle name="Comma 2 3 2 6 5 2" xfId="3611" xr:uid="{00000000-0005-0000-0000-00002F0C0000}"/>
    <cellStyle name="Comma 2 3 2 6 6" xfId="3612" xr:uid="{00000000-0005-0000-0000-0000300C0000}"/>
    <cellStyle name="Comma 2 3 2 7" xfId="3613" xr:uid="{00000000-0005-0000-0000-0000310C0000}"/>
    <cellStyle name="Comma 2 3 2 7 2" xfId="3614" xr:uid="{00000000-0005-0000-0000-0000320C0000}"/>
    <cellStyle name="Comma 2 3 2 7 2 2" xfId="3615" xr:uid="{00000000-0005-0000-0000-0000330C0000}"/>
    <cellStyle name="Comma 2 3 2 7 3" xfId="3616" xr:uid="{00000000-0005-0000-0000-0000340C0000}"/>
    <cellStyle name="Comma 2 3 2 8" xfId="3617" xr:uid="{00000000-0005-0000-0000-0000350C0000}"/>
    <cellStyle name="Comma 2 3 2 8 2" xfId="3618" xr:uid="{00000000-0005-0000-0000-0000360C0000}"/>
    <cellStyle name="Comma 2 3 2 8 2 2" xfId="3619" xr:uid="{00000000-0005-0000-0000-0000370C0000}"/>
    <cellStyle name="Comma 2 3 2 8 3" xfId="3620" xr:uid="{00000000-0005-0000-0000-0000380C0000}"/>
    <cellStyle name="Comma 2 3 2 9" xfId="3621" xr:uid="{00000000-0005-0000-0000-0000390C0000}"/>
    <cellStyle name="Comma 2 3 2 9 2" xfId="3622" xr:uid="{00000000-0005-0000-0000-00003A0C0000}"/>
    <cellStyle name="Comma 2 3 3" xfId="3623" xr:uid="{00000000-0005-0000-0000-00003B0C0000}"/>
    <cellStyle name="Comma 2 3 3 10" xfId="3624" xr:uid="{00000000-0005-0000-0000-00003C0C0000}"/>
    <cellStyle name="Comma 2 3 3 2" xfId="3625" xr:uid="{00000000-0005-0000-0000-00003D0C0000}"/>
    <cellStyle name="Comma 2 3 3 2 2" xfId="3626" xr:uid="{00000000-0005-0000-0000-00003E0C0000}"/>
    <cellStyle name="Comma 2 3 3 2 2 2" xfId="3627" xr:uid="{00000000-0005-0000-0000-00003F0C0000}"/>
    <cellStyle name="Comma 2 3 3 2 2 2 2" xfId="3628" xr:uid="{00000000-0005-0000-0000-0000400C0000}"/>
    <cellStyle name="Comma 2 3 3 2 2 2 2 2" xfId="3629" xr:uid="{00000000-0005-0000-0000-0000410C0000}"/>
    <cellStyle name="Comma 2 3 3 2 2 2 2 2 2" xfId="3630" xr:uid="{00000000-0005-0000-0000-0000420C0000}"/>
    <cellStyle name="Comma 2 3 3 2 2 2 2 3" xfId="3631" xr:uid="{00000000-0005-0000-0000-0000430C0000}"/>
    <cellStyle name="Comma 2 3 3 2 2 2 3" xfId="3632" xr:uid="{00000000-0005-0000-0000-0000440C0000}"/>
    <cellStyle name="Comma 2 3 3 2 2 2 3 2" xfId="3633" xr:uid="{00000000-0005-0000-0000-0000450C0000}"/>
    <cellStyle name="Comma 2 3 3 2 2 2 3 2 2" xfId="3634" xr:uid="{00000000-0005-0000-0000-0000460C0000}"/>
    <cellStyle name="Comma 2 3 3 2 2 2 3 3" xfId="3635" xr:uid="{00000000-0005-0000-0000-0000470C0000}"/>
    <cellStyle name="Comma 2 3 3 2 2 2 4" xfId="3636" xr:uid="{00000000-0005-0000-0000-0000480C0000}"/>
    <cellStyle name="Comma 2 3 3 2 2 2 4 2" xfId="3637" xr:uid="{00000000-0005-0000-0000-0000490C0000}"/>
    <cellStyle name="Comma 2 3 3 2 2 2 5" xfId="3638" xr:uid="{00000000-0005-0000-0000-00004A0C0000}"/>
    <cellStyle name="Comma 2 3 3 2 2 2 5 2" xfId="3639" xr:uid="{00000000-0005-0000-0000-00004B0C0000}"/>
    <cellStyle name="Comma 2 3 3 2 2 2 6" xfId="3640" xr:uid="{00000000-0005-0000-0000-00004C0C0000}"/>
    <cellStyle name="Comma 2 3 3 2 2 3" xfId="3641" xr:uid="{00000000-0005-0000-0000-00004D0C0000}"/>
    <cellStyle name="Comma 2 3 3 2 2 3 2" xfId="3642" xr:uid="{00000000-0005-0000-0000-00004E0C0000}"/>
    <cellStyle name="Comma 2 3 3 2 2 3 2 2" xfId="3643" xr:uid="{00000000-0005-0000-0000-00004F0C0000}"/>
    <cellStyle name="Comma 2 3 3 2 2 3 3" xfId="3644" xr:uid="{00000000-0005-0000-0000-0000500C0000}"/>
    <cellStyle name="Comma 2 3 3 2 2 4" xfId="3645" xr:uid="{00000000-0005-0000-0000-0000510C0000}"/>
    <cellStyle name="Comma 2 3 3 2 2 4 2" xfId="3646" xr:uid="{00000000-0005-0000-0000-0000520C0000}"/>
    <cellStyle name="Comma 2 3 3 2 2 4 2 2" xfId="3647" xr:uid="{00000000-0005-0000-0000-0000530C0000}"/>
    <cellStyle name="Comma 2 3 3 2 2 4 3" xfId="3648" xr:uid="{00000000-0005-0000-0000-0000540C0000}"/>
    <cellStyle name="Comma 2 3 3 2 2 5" xfId="3649" xr:uid="{00000000-0005-0000-0000-0000550C0000}"/>
    <cellStyle name="Comma 2 3 3 2 2 5 2" xfId="3650" xr:uid="{00000000-0005-0000-0000-0000560C0000}"/>
    <cellStyle name="Comma 2 3 3 2 2 6" xfId="3651" xr:uid="{00000000-0005-0000-0000-0000570C0000}"/>
    <cellStyle name="Comma 2 3 3 2 2 6 2" xfId="3652" xr:uid="{00000000-0005-0000-0000-0000580C0000}"/>
    <cellStyle name="Comma 2 3 3 2 2 7" xfId="3653" xr:uid="{00000000-0005-0000-0000-0000590C0000}"/>
    <cellStyle name="Comma 2 3 3 2 3" xfId="3654" xr:uid="{00000000-0005-0000-0000-00005A0C0000}"/>
    <cellStyle name="Comma 2 3 3 2 3 2" xfId="3655" xr:uid="{00000000-0005-0000-0000-00005B0C0000}"/>
    <cellStyle name="Comma 2 3 3 2 3 2 2" xfId="3656" xr:uid="{00000000-0005-0000-0000-00005C0C0000}"/>
    <cellStyle name="Comma 2 3 3 2 3 2 2 2" xfId="3657" xr:uid="{00000000-0005-0000-0000-00005D0C0000}"/>
    <cellStyle name="Comma 2 3 3 2 3 2 3" xfId="3658" xr:uid="{00000000-0005-0000-0000-00005E0C0000}"/>
    <cellStyle name="Comma 2 3 3 2 3 3" xfId="3659" xr:uid="{00000000-0005-0000-0000-00005F0C0000}"/>
    <cellStyle name="Comma 2 3 3 2 3 3 2" xfId="3660" xr:uid="{00000000-0005-0000-0000-0000600C0000}"/>
    <cellStyle name="Comma 2 3 3 2 3 3 2 2" xfId="3661" xr:uid="{00000000-0005-0000-0000-0000610C0000}"/>
    <cellStyle name="Comma 2 3 3 2 3 3 3" xfId="3662" xr:uid="{00000000-0005-0000-0000-0000620C0000}"/>
    <cellStyle name="Comma 2 3 3 2 3 4" xfId="3663" xr:uid="{00000000-0005-0000-0000-0000630C0000}"/>
    <cellStyle name="Comma 2 3 3 2 3 4 2" xfId="3664" xr:uid="{00000000-0005-0000-0000-0000640C0000}"/>
    <cellStyle name="Comma 2 3 3 2 3 5" xfId="3665" xr:uid="{00000000-0005-0000-0000-0000650C0000}"/>
    <cellStyle name="Comma 2 3 3 2 3 5 2" xfId="3666" xr:uid="{00000000-0005-0000-0000-0000660C0000}"/>
    <cellStyle name="Comma 2 3 3 2 3 6" xfId="3667" xr:uid="{00000000-0005-0000-0000-0000670C0000}"/>
    <cellStyle name="Comma 2 3 3 2 4" xfId="3668" xr:uid="{00000000-0005-0000-0000-0000680C0000}"/>
    <cellStyle name="Comma 2 3 3 2 4 2" xfId="3669" xr:uid="{00000000-0005-0000-0000-0000690C0000}"/>
    <cellStyle name="Comma 2 3 3 2 4 2 2" xfId="3670" xr:uid="{00000000-0005-0000-0000-00006A0C0000}"/>
    <cellStyle name="Comma 2 3 3 2 4 3" xfId="3671" xr:uid="{00000000-0005-0000-0000-00006B0C0000}"/>
    <cellStyle name="Comma 2 3 3 2 5" xfId="3672" xr:uid="{00000000-0005-0000-0000-00006C0C0000}"/>
    <cellStyle name="Comma 2 3 3 2 5 2" xfId="3673" xr:uid="{00000000-0005-0000-0000-00006D0C0000}"/>
    <cellStyle name="Comma 2 3 3 2 5 2 2" xfId="3674" xr:uid="{00000000-0005-0000-0000-00006E0C0000}"/>
    <cellStyle name="Comma 2 3 3 2 5 3" xfId="3675" xr:uid="{00000000-0005-0000-0000-00006F0C0000}"/>
    <cellStyle name="Comma 2 3 3 2 6" xfId="3676" xr:uid="{00000000-0005-0000-0000-0000700C0000}"/>
    <cellStyle name="Comma 2 3 3 2 6 2" xfId="3677" xr:uid="{00000000-0005-0000-0000-0000710C0000}"/>
    <cellStyle name="Comma 2 3 3 2 7" xfId="3678" xr:uid="{00000000-0005-0000-0000-0000720C0000}"/>
    <cellStyle name="Comma 2 3 3 2 7 2" xfId="3679" xr:uid="{00000000-0005-0000-0000-0000730C0000}"/>
    <cellStyle name="Comma 2 3 3 2 8" xfId="3680" xr:uid="{00000000-0005-0000-0000-0000740C0000}"/>
    <cellStyle name="Comma 2 3 3 3" xfId="3681" xr:uid="{00000000-0005-0000-0000-0000750C0000}"/>
    <cellStyle name="Comma 2 3 3 3 2" xfId="3682" xr:uid="{00000000-0005-0000-0000-0000760C0000}"/>
    <cellStyle name="Comma 2 3 3 3 2 2" xfId="3683" xr:uid="{00000000-0005-0000-0000-0000770C0000}"/>
    <cellStyle name="Comma 2 3 3 3 2 2 2" xfId="3684" xr:uid="{00000000-0005-0000-0000-0000780C0000}"/>
    <cellStyle name="Comma 2 3 3 3 2 2 2 2" xfId="3685" xr:uid="{00000000-0005-0000-0000-0000790C0000}"/>
    <cellStyle name="Comma 2 3 3 3 2 2 3" xfId="3686" xr:uid="{00000000-0005-0000-0000-00007A0C0000}"/>
    <cellStyle name="Comma 2 3 3 3 2 3" xfId="3687" xr:uid="{00000000-0005-0000-0000-00007B0C0000}"/>
    <cellStyle name="Comma 2 3 3 3 2 3 2" xfId="3688" xr:uid="{00000000-0005-0000-0000-00007C0C0000}"/>
    <cellStyle name="Comma 2 3 3 3 2 3 2 2" xfId="3689" xr:uid="{00000000-0005-0000-0000-00007D0C0000}"/>
    <cellStyle name="Comma 2 3 3 3 2 3 3" xfId="3690" xr:uid="{00000000-0005-0000-0000-00007E0C0000}"/>
    <cellStyle name="Comma 2 3 3 3 2 4" xfId="3691" xr:uid="{00000000-0005-0000-0000-00007F0C0000}"/>
    <cellStyle name="Comma 2 3 3 3 2 4 2" xfId="3692" xr:uid="{00000000-0005-0000-0000-0000800C0000}"/>
    <cellStyle name="Comma 2 3 3 3 2 5" xfId="3693" xr:uid="{00000000-0005-0000-0000-0000810C0000}"/>
    <cellStyle name="Comma 2 3 3 3 2 5 2" xfId="3694" xr:uid="{00000000-0005-0000-0000-0000820C0000}"/>
    <cellStyle name="Comma 2 3 3 3 2 6" xfId="3695" xr:uid="{00000000-0005-0000-0000-0000830C0000}"/>
    <cellStyle name="Comma 2 3 3 3 3" xfId="3696" xr:uid="{00000000-0005-0000-0000-0000840C0000}"/>
    <cellStyle name="Comma 2 3 3 3 3 2" xfId="3697" xr:uid="{00000000-0005-0000-0000-0000850C0000}"/>
    <cellStyle name="Comma 2 3 3 3 3 2 2" xfId="3698" xr:uid="{00000000-0005-0000-0000-0000860C0000}"/>
    <cellStyle name="Comma 2 3 3 3 3 3" xfId="3699" xr:uid="{00000000-0005-0000-0000-0000870C0000}"/>
    <cellStyle name="Comma 2 3 3 3 4" xfId="3700" xr:uid="{00000000-0005-0000-0000-0000880C0000}"/>
    <cellStyle name="Comma 2 3 3 3 4 2" xfId="3701" xr:uid="{00000000-0005-0000-0000-0000890C0000}"/>
    <cellStyle name="Comma 2 3 3 3 4 2 2" xfId="3702" xr:uid="{00000000-0005-0000-0000-00008A0C0000}"/>
    <cellStyle name="Comma 2 3 3 3 4 3" xfId="3703" xr:uid="{00000000-0005-0000-0000-00008B0C0000}"/>
    <cellStyle name="Comma 2 3 3 3 5" xfId="3704" xr:uid="{00000000-0005-0000-0000-00008C0C0000}"/>
    <cellStyle name="Comma 2 3 3 3 5 2" xfId="3705" xr:uid="{00000000-0005-0000-0000-00008D0C0000}"/>
    <cellStyle name="Comma 2 3 3 3 6" xfId="3706" xr:uid="{00000000-0005-0000-0000-00008E0C0000}"/>
    <cellStyle name="Comma 2 3 3 3 6 2" xfId="3707" xr:uid="{00000000-0005-0000-0000-00008F0C0000}"/>
    <cellStyle name="Comma 2 3 3 3 7" xfId="3708" xr:uid="{00000000-0005-0000-0000-0000900C0000}"/>
    <cellStyle name="Comma 2 3 3 4" xfId="3709" xr:uid="{00000000-0005-0000-0000-0000910C0000}"/>
    <cellStyle name="Comma 2 3 3 4 2" xfId="3710" xr:uid="{00000000-0005-0000-0000-0000920C0000}"/>
    <cellStyle name="Comma 2 3 3 4 2 2" xfId="3711" xr:uid="{00000000-0005-0000-0000-0000930C0000}"/>
    <cellStyle name="Comma 2 3 3 4 2 2 2" xfId="3712" xr:uid="{00000000-0005-0000-0000-0000940C0000}"/>
    <cellStyle name="Comma 2 3 3 4 2 2 2 2" xfId="3713" xr:uid="{00000000-0005-0000-0000-0000950C0000}"/>
    <cellStyle name="Comma 2 3 3 4 2 2 3" xfId="3714" xr:uid="{00000000-0005-0000-0000-0000960C0000}"/>
    <cellStyle name="Comma 2 3 3 4 2 3" xfId="3715" xr:uid="{00000000-0005-0000-0000-0000970C0000}"/>
    <cellStyle name="Comma 2 3 3 4 2 3 2" xfId="3716" xr:uid="{00000000-0005-0000-0000-0000980C0000}"/>
    <cellStyle name="Comma 2 3 3 4 2 3 2 2" xfId="3717" xr:uid="{00000000-0005-0000-0000-0000990C0000}"/>
    <cellStyle name="Comma 2 3 3 4 2 3 3" xfId="3718" xr:uid="{00000000-0005-0000-0000-00009A0C0000}"/>
    <cellStyle name="Comma 2 3 3 4 2 4" xfId="3719" xr:uid="{00000000-0005-0000-0000-00009B0C0000}"/>
    <cellStyle name="Comma 2 3 3 4 2 4 2" xfId="3720" xr:uid="{00000000-0005-0000-0000-00009C0C0000}"/>
    <cellStyle name="Comma 2 3 3 4 2 5" xfId="3721" xr:uid="{00000000-0005-0000-0000-00009D0C0000}"/>
    <cellStyle name="Comma 2 3 3 4 2 5 2" xfId="3722" xr:uid="{00000000-0005-0000-0000-00009E0C0000}"/>
    <cellStyle name="Comma 2 3 3 4 2 6" xfId="3723" xr:uid="{00000000-0005-0000-0000-00009F0C0000}"/>
    <cellStyle name="Comma 2 3 3 4 3" xfId="3724" xr:uid="{00000000-0005-0000-0000-0000A00C0000}"/>
    <cellStyle name="Comma 2 3 3 4 3 2" xfId="3725" xr:uid="{00000000-0005-0000-0000-0000A10C0000}"/>
    <cellStyle name="Comma 2 3 3 4 3 2 2" xfId="3726" xr:uid="{00000000-0005-0000-0000-0000A20C0000}"/>
    <cellStyle name="Comma 2 3 3 4 3 3" xfId="3727" xr:uid="{00000000-0005-0000-0000-0000A30C0000}"/>
    <cellStyle name="Comma 2 3 3 4 4" xfId="3728" xr:uid="{00000000-0005-0000-0000-0000A40C0000}"/>
    <cellStyle name="Comma 2 3 3 4 4 2" xfId="3729" xr:uid="{00000000-0005-0000-0000-0000A50C0000}"/>
    <cellStyle name="Comma 2 3 3 4 4 2 2" xfId="3730" xr:uid="{00000000-0005-0000-0000-0000A60C0000}"/>
    <cellStyle name="Comma 2 3 3 4 4 3" xfId="3731" xr:uid="{00000000-0005-0000-0000-0000A70C0000}"/>
    <cellStyle name="Comma 2 3 3 4 5" xfId="3732" xr:uid="{00000000-0005-0000-0000-0000A80C0000}"/>
    <cellStyle name="Comma 2 3 3 4 5 2" xfId="3733" xr:uid="{00000000-0005-0000-0000-0000A90C0000}"/>
    <cellStyle name="Comma 2 3 3 4 6" xfId="3734" xr:uid="{00000000-0005-0000-0000-0000AA0C0000}"/>
    <cellStyle name="Comma 2 3 3 4 6 2" xfId="3735" xr:uid="{00000000-0005-0000-0000-0000AB0C0000}"/>
    <cellStyle name="Comma 2 3 3 4 7" xfId="3736" xr:uid="{00000000-0005-0000-0000-0000AC0C0000}"/>
    <cellStyle name="Comma 2 3 3 5" xfId="3737" xr:uid="{00000000-0005-0000-0000-0000AD0C0000}"/>
    <cellStyle name="Comma 2 3 3 5 2" xfId="3738" xr:uid="{00000000-0005-0000-0000-0000AE0C0000}"/>
    <cellStyle name="Comma 2 3 3 5 2 2" xfId="3739" xr:uid="{00000000-0005-0000-0000-0000AF0C0000}"/>
    <cellStyle name="Comma 2 3 3 5 2 2 2" xfId="3740" xr:uid="{00000000-0005-0000-0000-0000B00C0000}"/>
    <cellStyle name="Comma 2 3 3 5 2 3" xfId="3741" xr:uid="{00000000-0005-0000-0000-0000B10C0000}"/>
    <cellStyle name="Comma 2 3 3 5 3" xfId="3742" xr:uid="{00000000-0005-0000-0000-0000B20C0000}"/>
    <cellStyle name="Comma 2 3 3 5 3 2" xfId="3743" xr:uid="{00000000-0005-0000-0000-0000B30C0000}"/>
    <cellStyle name="Comma 2 3 3 5 3 2 2" xfId="3744" xr:uid="{00000000-0005-0000-0000-0000B40C0000}"/>
    <cellStyle name="Comma 2 3 3 5 3 3" xfId="3745" xr:uid="{00000000-0005-0000-0000-0000B50C0000}"/>
    <cellStyle name="Comma 2 3 3 5 4" xfId="3746" xr:uid="{00000000-0005-0000-0000-0000B60C0000}"/>
    <cellStyle name="Comma 2 3 3 5 4 2" xfId="3747" xr:uid="{00000000-0005-0000-0000-0000B70C0000}"/>
    <cellStyle name="Comma 2 3 3 5 5" xfId="3748" xr:uid="{00000000-0005-0000-0000-0000B80C0000}"/>
    <cellStyle name="Comma 2 3 3 5 5 2" xfId="3749" xr:uid="{00000000-0005-0000-0000-0000B90C0000}"/>
    <cellStyle name="Comma 2 3 3 5 6" xfId="3750" xr:uid="{00000000-0005-0000-0000-0000BA0C0000}"/>
    <cellStyle name="Comma 2 3 3 6" xfId="3751" xr:uid="{00000000-0005-0000-0000-0000BB0C0000}"/>
    <cellStyle name="Comma 2 3 3 6 2" xfId="3752" xr:uid="{00000000-0005-0000-0000-0000BC0C0000}"/>
    <cellStyle name="Comma 2 3 3 6 2 2" xfId="3753" xr:uid="{00000000-0005-0000-0000-0000BD0C0000}"/>
    <cellStyle name="Comma 2 3 3 6 3" xfId="3754" xr:uid="{00000000-0005-0000-0000-0000BE0C0000}"/>
    <cellStyle name="Comma 2 3 3 7" xfId="3755" xr:uid="{00000000-0005-0000-0000-0000BF0C0000}"/>
    <cellStyle name="Comma 2 3 3 7 2" xfId="3756" xr:uid="{00000000-0005-0000-0000-0000C00C0000}"/>
    <cellStyle name="Comma 2 3 3 7 2 2" xfId="3757" xr:uid="{00000000-0005-0000-0000-0000C10C0000}"/>
    <cellStyle name="Comma 2 3 3 7 3" xfId="3758" xr:uid="{00000000-0005-0000-0000-0000C20C0000}"/>
    <cellStyle name="Comma 2 3 3 8" xfId="3759" xr:uid="{00000000-0005-0000-0000-0000C30C0000}"/>
    <cellStyle name="Comma 2 3 3 8 2" xfId="3760" xr:uid="{00000000-0005-0000-0000-0000C40C0000}"/>
    <cellStyle name="Comma 2 3 3 9" xfId="3761" xr:uid="{00000000-0005-0000-0000-0000C50C0000}"/>
    <cellStyle name="Comma 2 3 3 9 2" xfId="3762" xr:uid="{00000000-0005-0000-0000-0000C60C0000}"/>
    <cellStyle name="Comma 2 3 4" xfId="3763" xr:uid="{00000000-0005-0000-0000-0000C70C0000}"/>
    <cellStyle name="Comma 2 3 4 2" xfId="3764" xr:uid="{00000000-0005-0000-0000-0000C80C0000}"/>
    <cellStyle name="Comma 2 3 4 2 2" xfId="3765" xr:uid="{00000000-0005-0000-0000-0000C90C0000}"/>
    <cellStyle name="Comma 2 3 4 2 2 2" xfId="3766" xr:uid="{00000000-0005-0000-0000-0000CA0C0000}"/>
    <cellStyle name="Comma 2 3 4 2 2 2 2" xfId="3767" xr:uid="{00000000-0005-0000-0000-0000CB0C0000}"/>
    <cellStyle name="Comma 2 3 4 2 2 2 2 2" xfId="3768" xr:uid="{00000000-0005-0000-0000-0000CC0C0000}"/>
    <cellStyle name="Comma 2 3 4 2 2 2 3" xfId="3769" xr:uid="{00000000-0005-0000-0000-0000CD0C0000}"/>
    <cellStyle name="Comma 2 3 4 2 2 3" xfId="3770" xr:uid="{00000000-0005-0000-0000-0000CE0C0000}"/>
    <cellStyle name="Comma 2 3 4 2 2 3 2" xfId="3771" xr:uid="{00000000-0005-0000-0000-0000CF0C0000}"/>
    <cellStyle name="Comma 2 3 4 2 2 3 2 2" xfId="3772" xr:uid="{00000000-0005-0000-0000-0000D00C0000}"/>
    <cellStyle name="Comma 2 3 4 2 2 3 3" xfId="3773" xr:uid="{00000000-0005-0000-0000-0000D10C0000}"/>
    <cellStyle name="Comma 2 3 4 2 2 4" xfId="3774" xr:uid="{00000000-0005-0000-0000-0000D20C0000}"/>
    <cellStyle name="Comma 2 3 4 2 2 4 2" xfId="3775" xr:uid="{00000000-0005-0000-0000-0000D30C0000}"/>
    <cellStyle name="Comma 2 3 4 2 2 5" xfId="3776" xr:uid="{00000000-0005-0000-0000-0000D40C0000}"/>
    <cellStyle name="Comma 2 3 4 2 2 5 2" xfId="3777" xr:uid="{00000000-0005-0000-0000-0000D50C0000}"/>
    <cellStyle name="Comma 2 3 4 2 2 6" xfId="3778" xr:uid="{00000000-0005-0000-0000-0000D60C0000}"/>
    <cellStyle name="Comma 2 3 4 2 3" xfId="3779" xr:uid="{00000000-0005-0000-0000-0000D70C0000}"/>
    <cellStyle name="Comma 2 3 4 2 3 2" xfId="3780" xr:uid="{00000000-0005-0000-0000-0000D80C0000}"/>
    <cellStyle name="Comma 2 3 4 2 3 2 2" xfId="3781" xr:uid="{00000000-0005-0000-0000-0000D90C0000}"/>
    <cellStyle name="Comma 2 3 4 2 3 3" xfId="3782" xr:uid="{00000000-0005-0000-0000-0000DA0C0000}"/>
    <cellStyle name="Comma 2 3 4 2 4" xfId="3783" xr:uid="{00000000-0005-0000-0000-0000DB0C0000}"/>
    <cellStyle name="Comma 2 3 4 2 4 2" xfId="3784" xr:uid="{00000000-0005-0000-0000-0000DC0C0000}"/>
    <cellStyle name="Comma 2 3 4 2 4 2 2" xfId="3785" xr:uid="{00000000-0005-0000-0000-0000DD0C0000}"/>
    <cellStyle name="Comma 2 3 4 2 4 3" xfId="3786" xr:uid="{00000000-0005-0000-0000-0000DE0C0000}"/>
    <cellStyle name="Comma 2 3 4 2 5" xfId="3787" xr:uid="{00000000-0005-0000-0000-0000DF0C0000}"/>
    <cellStyle name="Comma 2 3 4 2 5 2" xfId="3788" xr:uid="{00000000-0005-0000-0000-0000E00C0000}"/>
    <cellStyle name="Comma 2 3 4 2 6" xfId="3789" xr:uid="{00000000-0005-0000-0000-0000E10C0000}"/>
    <cellStyle name="Comma 2 3 4 2 6 2" xfId="3790" xr:uid="{00000000-0005-0000-0000-0000E20C0000}"/>
    <cellStyle name="Comma 2 3 4 2 7" xfId="3791" xr:uid="{00000000-0005-0000-0000-0000E30C0000}"/>
    <cellStyle name="Comma 2 3 4 3" xfId="3792" xr:uid="{00000000-0005-0000-0000-0000E40C0000}"/>
    <cellStyle name="Comma 2 3 4 3 2" xfId="3793" xr:uid="{00000000-0005-0000-0000-0000E50C0000}"/>
    <cellStyle name="Comma 2 3 4 3 2 2" xfId="3794" xr:uid="{00000000-0005-0000-0000-0000E60C0000}"/>
    <cellStyle name="Comma 2 3 4 3 2 2 2" xfId="3795" xr:uid="{00000000-0005-0000-0000-0000E70C0000}"/>
    <cellStyle name="Comma 2 3 4 3 2 3" xfId="3796" xr:uid="{00000000-0005-0000-0000-0000E80C0000}"/>
    <cellStyle name="Comma 2 3 4 3 3" xfId="3797" xr:uid="{00000000-0005-0000-0000-0000E90C0000}"/>
    <cellStyle name="Comma 2 3 4 3 3 2" xfId="3798" xr:uid="{00000000-0005-0000-0000-0000EA0C0000}"/>
    <cellStyle name="Comma 2 3 4 3 3 2 2" xfId="3799" xr:uid="{00000000-0005-0000-0000-0000EB0C0000}"/>
    <cellStyle name="Comma 2 3 4 3 3 3" xfId="3800" xr:uid="{00000000-0005-0000-0000-0000EC0C0000}"/>
    <cellStyle name="Comma 2 3 4 3 4" xfId="3801" xr:uid="{00000000-0005-0000-0000-0000ED0C0000}"/>
    <cellStyle name="Comma 2 3 4 3 4 2" xfId="3802" xr:uid="{00000000-0005-0000-0000-0000EE0C0000}"/>
    <cellStyle name="Comma 2 3 4 3 5" xfId="3803" xr:uid="{00000000-0005-0000-0000-0000EF0C0000}"/>
    <cellStyle name="Comma 2 3 4 3 5 2" xfId="3804" xr:uid="{00000000-0005-0000-0000-0000F00C0000}"/>
    <cellStyle name="Comma 2 3 4 3 6" xfId="3805" xr:uid="{00000000-0005-0000-0000-0000F10C0000}"/>
    <cellStyle name="Comma 2 3 4 4" xfId="3806" xr:uid="{00000000-0005-0000-0000-0000F20C0000}"/>
    <cellStyle name="Comma 2 3 4 4 2" xfId="3807" xr:uid="{00000000-0005-0000-0000-0000F30C0000}"/>
    <cellStyle name="Comma 2 3 4 4 2 2" xfId="3808" xr:uid="{00000000-0005-0000-0000-0000F40C0000}"/>
    <cellStyle name="Comma 2 3 4 4 3" xfId="3809" xr:uid="{00000000-0005-0000-0000-0000F50C0000}"/>
    <cellStyle name="Comma 2 3 4 5" xfId="3810" xr:uid="{00000000-0005-0000-0000-0000F60C0000}"/>
    <cellStyle name="Comma 2 3 4 5 2" xfId="3811" xr:uid="{00000000-0005-0000-0000-0000F70C0000}"/>
    <cellStyle name="Comma 2 3 4 5 2 2" xfId="3812" xr:uid="{00000000-0005-0000-0000-0000F80C0000}"/>
    <cellStyle name="Comma 2 3 4 5 3" xfId="3813" xr:uid="{00000000-0005-0000-0000-0000F90C0000}"/>
    <cellStyle name="Comma 2 3 4 6" xfId="3814" xr:uid="{00000000-0005-0000-0000-0000FA0C0000}"/>
    <cellStyle name="Comma 2 3 4 6 2" xfId="3815" xr:uid="{00000000-0005-0000-0000-0000FB0C0000}"/>
    <cellStyle name="Comma 2 3 4 7" xfId="3816" xr:uid="{00000000-0005-0000-0000-0000FC0C0000}"/>
    <cellStyle name="Comma 2 3 4 7 2" xfId="3817" xr:uid="{00000000-0005-0000-0000-0000FD0C0000}"/>
    <cellStyle name="Comma 2 3 4 8" xfId="3818" xr:uid="{00000000-0005-0000-0000-0000FE0C0000}"/>
    <cellStyle name="Comma 2 3 5" xfId="3819" xr:uid="{00000000-0005-0000-0000-0000FF0C0000}"/>
    <cellStyle name="Comma 2 3 5 2" xfId="3820" xr:uid="{00000000-0005-0000-0000-0000000D0000}"/>
    <cellStyle name="Comma 2 3 5 2 2" xfId="3821" xr:uid="{00000000-0005-0000-0000-0000010D0000}"/>
    <cellStyle name="Comma 2 3 5 2 2 2" xfId="3822" xr:uid="{00000000-0005-0000-0000-0000020D0000}"/>
    <cellStyle name="Comma 2 3 5 2 2 2 2" xfId="3823" xr:uid="{00000000-0005-0000-0000-0000030D0000}"/>
    <cellStyle name="Comma 2 3 5 2 2 3" xfId="3824" xr:uid="{00000000-0005-0000-0000-0000040D0000}"/>
    <cellStyle name="Comma 2 3 5 2 3" xfId="3825" xr:uid="{00000000-0005-0000-0000-0000050D0000}"/>
    <cellStyle name="Comma 2 3 5 2 3 2" xfId="3826" xr:uid="{00000000-0005-0000-0000-0000060D0000}"/>
    <cellStyle name="Comma 2 3 5 2 3 2 2" xfId="3827" xr:uid="{00000000-0005-0000-0000-0000070D0000}"/>
    <cellStyle name="Comma 2 3 5 2 3 3" xfId="3828" xr:uid="{00000000-0005-0000-0000-0000080D0000}"/>
    <cellStyle name="Comma 2 3 5 2 4" xfId="3829" xr:uid="{00000000-0005-0000-0000-0000090D0000}"/>
    <cellStyle name="Comma 2 3 5 2 4 2" xfId="3830" xr:uid="{00000000-0005-0000-0000-00000A0D0000}"/>
    <cellStyle name="Comma 2 3 5 2 5" xfId="3831" xr:uid="{00000000-0005-0000-0000-00000B0D0000}"/>
    <cellStyle name="Comma 2 3 5 2 5 2" xfId="3832" xr:uid="{00000000-0005-0000-0000-00000C0D0000}"/>
    <cellStyle name="Comma 2 3 5 2 6" xfId="3833" xr:uid="{00000000-0005-0000-0000-00000D0D0000}"/>
    <cellStyle name="Comma 2 3 5 3" xfId="3834" xr:uid="{00000000-0005-0000-0000-00000E0D0000}"/>
    <cellStyle name="Comma 2 3 5 3 2" xfId="3835" xr:uid="{00000000-0005-0000-0000-00000F0D0000}"/>
    <cellStyle name="Comma 2 3 5 3 2 2" xfId="3836" xr:uid="{00000000-0005-0000-0000-0000100D0000}"/>
    <cellStyle name="Comma 2 3 5 3 3" xfId="3837" xr:uid="{00000000-0005-0000-0000-0000110D0000}"/>
    <cellStyle name="Comma 2 3 5 4" xfId="3838" xr:uid="{00000000-0005-0000-0000-0000120D0000}"/>
    <cellStyle name="Comma 2 3 5 4 2" xfId="3839" xr:uid="{00000000-0005-0000-0000-0000130D0000}"/>
    <cellStyle name="Comma 2 3 5 4 2 2" xfId="3840" xr:uid="{00000000-0005-0000-0000-0000140D0000}"/>
    <cellStyle name="Comma 2 3 5 4 3" xfId="3841" xr:uid="{00000000-0005-0000-0000-0000150D0000}"/>
    <cellStyle name="Comma 2 3 5 5" xfId="3842" xr:uid="{00000000-0005-0000-0000-0000160D0000}"/>
    <cellStyle name="Comma 2 3 5 5 2" xfId="3843" xr:uid="{00000000-0005-0000-0000-0000170D0000}"/>
    <cellStyle name="Comma 2 3 5 6" xfId="3844" xr:uid="{00000000-0005-0000-0000-0000180D0000}"/>
    <cellStyle name="Comma 2 3 5 6 2" xfId="3845" xr:uid="{00000000-0005-0000-0000-0000190D0000}"/>
    <cellStyle name="Comma 2 3 5 7" xfId="3846" xr:uid="{00000000-0005-0000-0000-00001A0D0000}"/>
    <cellStyle name="Comma 2 3 6" xfId="3847" xr:uid="{00000000-0005-0000-0000-00001B0D0000}"/>
    <cellStyle name="Comma 2 3 6 2" xfId="3848" xr:uid="{00000000-0005-0000-0000-00001C0D0000}"/>
    <cellStyle name="Comma 2 3 6 2 2" xfId="3849" xr:uid="{00000000-0005-0000-0000-00001D0D0000}"/>
    <cellStyle name="Comma 2 3 6 2 2 2" xfId="3850" xr:uid="{00000000-0005-0000-0000-00001E0D0000}"/>
    <cellStyle name="Comma 2 3 6 2 2 2 2" xfId="3851" xr:uid="{00000000-0005-0000-0000-00001F0D0000}"/>
    <cellStyle name="Comma 2 3 6 2 2 3" xfId="3852" xr:uid="{00000000-0005-0000-0000-0000200D0000}"/>
    <cellStyle name="Comma 2 3 6 2 3" xfId="3853" xr:uid="{00000000-0005-0000-0000-0000210D0000}"/>
    <cellStyle name="Comma 2 3 6 2 3 2" xfId="3854" xr:uid="{00000000-0005-0000-0000-0000220D0000}"/>
    <cellStyle name="Comma 2 3 6 2 3 2 2" xfId="3855" xr:uid="{00000000-0005-0000-0000-0000230D0000}"/>
    <cellStyle name="Comma 2 3 6 2 3 3" xfId="3856" xr:uid="{00000000-0005-0000-0000-0000240D0000}"/>
    <cellStyle name="Comma 2 3 6 2 4" xfId="3857" xr:uid="{00000000-0005-0000-0000-0000250D0000}"/>
    <cellStyle name="Comma 2 3 6 2 4 2" xfId="3858" xr:uid="{00000000-0005-0000-0000-0000260D0000}"/>
    <cellStyle name="Comma 2 3 6 2 5" xfId="3859" xr:uid="{00000000-0005-0000-0000-0000270D0000}"/>
    <cellStyle name="Comma 2 3 6 2 5 2" xfId="3860" xr:uid="{00000000-0005-0000-0000-0000280D0000}"/>
    <cellStyle name="Comma 2 3 6 2 6" xfId="3861" xr:uid="{00000000-0005-0000-0000-0000290D0000}"/>
    <cellStyle name="Comma 2 3 6 3" xfId="3862" xr:uid="{00000000-0005-0000-0000-00002A0D0000}"/>
    <cellStyle name="Comma 2 3 6 3 2" xfId="3863" xr:uid="{00000000-0005-0000-0000-00002B0D0000}"/>
    <cellStyle name="Comma 2 3 6 3 2 2" xfId="3864" xr:uid="{00000000-0005-0000-0000-00002C0D0000}"/>
    <cellStyle name="Comma 2 3 6 3 3" xfId="3865" xr:uid="{00000000-0005-0000-0000-00002D0D0000}"/>
    <cellStyle name="Comma 2 3 6 4" xfId="3866" xr:uid="{00000000-0005-0000-0000-00002E0D0000}"/>
    <cellStyle name="Comma 2 3 6 4 2" xfId="3867" xr:uid="{00000000-0005-0000-0000-00002F0D0000}"/>
    <cellStyle name="Comma 2 3 6 4 2 2" xfId="3868" xr:uid="{00000000-0005-0000-0000-0000300D0000}"/>
    <cellStyle name="Comma 2 3 6 4 3" xfId="3869" xr:uid="{00000000-0005-0000-0000-0000310D0000}"/>
    <cellStyle name="Comma 2 3 6 5" xfId="3870" xr:uid="{00000000-0005-0000-0000-0000320D0000}"/>
    <cellStyle name="Comma 2 3 6 5 2" xfId="3871" xr:uid="{00000000-0005-0000-0000-0000330D0000}"/>
    <cellStyle name="Comma 2 3 6 6" xfId="3872" xr:uid="{00000000-0005-0000-0000-0000340D0000}"/>
    <cellStyle name="Comma 2 3 6 6 2" xfId="3873" xr:uid="{00000000-0005-0000-0000-0000350D0000}"/>
    <cellStyle name="Comma 2 3 6 7" xfId="3874" xr:uid="{00000000-0005-0000-0000-0000360D0000}"/>
    <cellStyle name="Comma 2 3 7" xfId="3875" xr:uid="{00000000-0005-0000-0000-0000370D0000}"/>
    <cellStyle name="Comma 2 3 7 2" xfId="3876" xr:uid="{00000000-0005-0000-0000-0000380D0000}"/>
    <cellStyle name="Comma 2 3 7 2 2" xfId="3877" xr:uid="{00000000-0005-0000-0000-0000390D0000}"/>
    <cellStyle name="Comma 2 3 7 2 2 2" xfId="3878" xr:uid="{00000000-0005-0000-0000-00003A0D0000}"/>
    <cellStyle name="Comma 2 3 7 2 3" xfId="3879" xr:uid="{00000000-0005-0000-0000-00003B0D0000}"/>
    <cellStyle name="Comma 2 3 7 3" xfId="3880" xr:uid="{00000000-0005-0000-0000-00003C0D0000}"/>
    <cellStyle name="Comma 2 3 7 3 2" xfId="3881" xr:uid="{00000000-0005-0000-0000-00003D0D0000}"/>
    <cellStyle name="Comma 2 3 7 3 2 2" xfId="3882" xr:uid="{00000000-0005-0000-0000-00003E0D0000}"/>
    <cellStyle name="Comma 2 3 7 3 3" xfId="3883" xr:uid="{00000000-0005-0000-0000-00003F0D0000}"/>
    <cellStyle name="Comma 2 3 7 4" xfId="3884" xr:uid="{00000000-0005-0000-0000-0000400D0000}"/>
    <cellStyle name="Comma 2 3 7 4 2" xfId="3885" xr:uid="{00000000-0005-0000-0000-0000410D0000}"/>
    <cellStyle name="Comma 2 3 7 5" xfId="3886" xr:uid="{00000000-0005-0000-0000-0000420D0000}"/>
    <cellStyle name="Comma 2 3 7 5 2" xfId="3887" xr:uid="{00000000-0005-0000-0000-0000430D0000}"/>
    <cellStyle name="Comma 2 3 7 6" xfId="3888" xr:uid="{00000000-0005-0000-0000-0000440D0000}"/>
    <cellStyle name="Comma 2 4" xfId="3889" xr:uid="{00000000-0005-0000-0000-0000450D0000}"/>
    <cellStyle name="Comma 2 4 2" xfId="3890" xr:uid="{00000000-0005-0000-0000-0000460D0000}"/>
    <cellStyle name="Comma 2 4 2 10" xfId="3891" xr:uid="{00000000-0005-0000-0000-0000470D0000}"/>
    <cellStyle name="Comma 2 4 2 10 2" xfId="3892" xr:uid="{00000000-0005-0000-0000-0000480D0000}"/>
    <cellStyle name="Comma 2 4 2 11" xfId="3893" xr:uid="{00000000-0005-0000-0000-0000490D0000}"/>
    <cellStyle name="Comma 2 4 2 2" xfId="3894" xr:uid="{00000000-0005-0000-0000-00004A0D0000}"/>
    <cellStyle name="Comma 2 4 2 2 10" xfId="3895" xr:uid="{00000000-0005-0000-0000-00004B0D0000}"/>
    <cellStyle name="Comma 2 4 2 2 2" xfId="3896" xr:uid="{00000000-0005-0000-0000-00004C0D0000}"/>
    <cellStyle name="Comma 2 4 2 2 2 2" xfId="3897" xr:uid="{00000000-0005-0000-0000-00004D0D0000}"/>
    <cellStyle name="Comma 2 4 2 2 2 2 2" xfId="3898" xr:uid="{00000000-0005-0000-0000-00004E0D0000}"/>
    <cellStyle name="Comma 2 4 2 2 2 2 2 2" xfId="3899" xr:uid="{00000000-0005-0000-0000-00004F0D0000}"/>
    <cellStyle name="Comma 2 4 2 2 2 2 2 2 2" xfId="3900" xr:uid="{00000000-0005-0000-0000-0000500D0000}"/>
    <cellStyle name="Comma 2 4 2 2 2 2 2 2 2 2" xfId="3901" xr:uid="{00000000-0005-0000-0000-0000510D0000}"/>
    <cellStyle name="Comma 2 4 2 2 2 2 2 2 3" xfId="3902" xr:uid="{00000000-0005-0000-0000-0000520D0000}"/>
    <cellStyle name="Comma 2 4 2 2 2 2 2 3" xfId="3903" xr:uid="{00000000-0005-0000-0000-0000530D0000}"/>
    <cellStyle name="Comma 2 4 2 2 2 2 2 3 2" xfId="3904" xr:uid="{00000000-0005-0000-0000-0000540D0000}"/>
    <cellStyle name="Comma 2 4 2 2 2 2 2 3 2 2" xfId="3905" xr:uid="{00000000-0005-0000-0000-0000550D0000}"/>
    <cellStyle name="Comma 2 4 2 2 2 2 2 3 3" xfId="3906" xr:uid="{00000000-0005-0000-0000-0000560D0000}"/>
    <cellStyle name="Comma 2 4 2 2 2 2 2 4" xfId="3907" xr:uid="{00000000-0005-0000-0000-0000570D0000}"/>
    <cellStyle name="Comma 2 4 2 2 2 2 2 4 2" xfId="3908" xr:uid="{00000000-0005-0000-0000-0000580D0000}"/>
    <cellStyle name="Comma 2 4 2 2 2 2 2 5" xfId="3909" xr:uid="{00000000-0005-0000-0000-0000590D0000}"/>
    <cellStyle name="Comma 2 4 2 2 2 2 2 5 2" xfId="3910" xr:uid="{00000000-0005-0000-0000-00005A0D0000}"/>
    <cellStyle name="Comma 2 4 2 2 2 2 2 6" xfId="3911" xr:uid="{00000000-0005-0000-0000-00005B0D0000}"/>
    <cellStyle name="Comma 2 4 2 2 2 2 3" xfId="3912" xr:uid="{00000000-0005-0000-0000-00005C0D0000}"/>
    <cellStyle name="Comma 2 4 2 2 2 2 3 2" xfId="3913" xr:uid="{00000000-0005-0000-0000-00005D0D0000}"/>
    <cellStyle name="Comma 2 4 2 2 2 2 3 2 2" xfId="3914" xr:uid="{00000000-0005-0000-0000-00005E0D0000}"/>
    <cellStyle name="Comma 2 4 2 2 2 2 3 3" xfId="3915" xr:uid="{00000000-0005-0000-0000-00005F0D0000}"/>
    <cellStyle name="Comma 2 4 2 2 2 2 4" xfId="3916" xr:uid="{00000000-0005-0000-0000-0000600D0000}"/>
    <cellStyle name="Comma 2 4 2 2 2 2 4 2" xfId="3917" xr:uid="{00000000-0005-0000-0000-0000610D0000}"/>
    <cellStyle name="Comma 2 4 2 2 2 2 4 2 2" xfId="3918" xr:uid="{00000000-0005-0000-0000-0000620D0000}"/>
    <cellStyle name="Comma 2 4 2 2 2 2 4 3" xfId="3919" xr:uid="{00000000-0005-0000-0000-0000630D0000}"/>
    <cellStyle name="Comma 2 4 2 2 2 2 5" xfId="3920" xr:uid="{00000000-0005-0000-0000-0000640D0000}"/>
    <cellStyle name="Comma 2 4 2 2 2 2 5 2" xfId="3921" xr:uid="{00000000-0005-0000-0000-0000650D0000}"/>
    <cellStyle name="Comma 2 4 2 2 2 2 6" xfId="3922" xr:uid="{00000000-0005-0000-0000-0000660D0000}"/>
    <cellStyle name="Comma 2 4 2 2 2 2 6 2" xfId="3923" xr:uid="{00000000-0005-0000-0000-0000670D0000}"/>
    <cellStyle name="Comma 2 4 2 2 2 2 7" xfId="3924" xr:uid="{00000000-0005-0000-0000-0000680D0000}"/>
    <cellStyle name="Comma 2 4 2 2 2 3" xfId="3925" xr:uid="{00000000-0005-0000-0000-0000690D0000}"/>
    <cellStyle name="Comma 2 4 2 2 2 3 2" xfId="3926" xr:uid="{00000000-0005-0000-0000-00006A0D0000}"/>
    <cellStyle name="Comma 2 4 2 2 2 3 2 2" xfId="3927" xr:uid="{00000000-0005-0000-0000-00006B0D0000}"/>
    <cellStyle name="Comma 2 4 2 2 2 3 2 2 2" xfId="3928" xr:uid="{00000000-0005-0000-0000-00006C0D0000}"/>
    <cellStyle name="Comma 2 4 2 2 2 3 2 3" xfId="3929" xr:uid="{00000000-0005-0000-0000-00006D0D0000}"/>
    <cellStyle name="Comma 2 4 2 2 2 3 3" xfId="3930" xr:uid="{00000000-0005-0000-0000-00006E0D0000}"/>
    <cellStyle name="Comma 2 4 2 2 2 3 3 2" xfId="3931" xr:uid="{00000000-0005-0000-0000-00006F0D0000}"/>
    <cellStyle name="Comma 2 4 2 2 2 3 3 2 2" xfId="3932" xr:uid="{00000000-0005-0000-0000-0000700D0000}"/>
    <cellStyle name="Comma 2 4 2 2 2 3 3 3" xfId="3933" xr:uid="{00000000-0005-0000-0000-0000710D0000}"/>
    <cellStyle name="Comma 2 4 2 2 2 3 4" xfId="3934" xr:uid="{00000000-0005-0000-0000-0000720D0000}"/>
    <cellStyle name="Comma 2 4 2 2 2 3 4 2" xfId="3935" xr:uid="{00000000-0005-0000-0000-0000730D0000}"/>
    <cellStyle name="Comma 2 4 2 2 2 3 5" xfId="3936" xr:uid="{00000000-0005-0000-0000-0000740D0000}"/>
    <cellStyle name="Comma 2 4 2 2 2 3 5 2" xfId="3937" xr:uid="{00000000-0005-0000-0000-0000750D0000}"/>
    <cellStyle name="Comma 2 4 2 2 2 3 6" xfId="3938" xr:uid="{00000000-0005-0000-0000-0000760D0000}"/>
    <cellStyle name="Comma 2 4 2 2 2 4" xfId="3939" xr:uid="{00000000-0005-0000-0000-0000770D0000}"/>
    <cellStyle name="Comma 2 4 2 2 2 4 2" xfId="3940" xr:uid="{00000000-0005-0000-0000-0000780D0000}"/>
    <cellStyle name="Comma 2 4 2 2 2 4 2 2" xfId="3941" xr:uid="{00000000-0005-0000-0000-0000790D0000}"/>
    <cellStyle name="Comma 2 4 2 2 2 4 3" xfId="3942" xr:uid="{00000000-0005-0000-0000-00007A0D0000}"/>
    <cellStyle name="Comma 2 4 2 2 2 5" xfId="3943" xr:uid="{00000000-0005-0000-0000-00007B0D0000}"/>
    <cellStyle name="Comma 2 4 2 2 2 5 2" xfId="3944" xr:uid="{00000000-0005-0000-0000-00007C0D0000}"/>
    <cellStyle name="Comma 2 4 2 2 2 5 2 2" xfId="3945" xr:uid="{00000000-0005-0000-0000-00007D0D0000}"/>
    <cellStyle name="Comma 2 4 2 2 2 5 3" xfId="3946" xr:uid="{00000000-0005-0000-0000-00007E0D0000}"/>
    <cellStyle name="Comma 2 4 2 2 2 6" xfId="3947" xr:uid="{00000000-0005-0000-0000-00007F0D0000}"/>
    <cellStyle name="Comma 2 4 2 2 2 6 2" xfId="3948" xr:uid="{00000000-0005-0000-0000-0000800D0000}"/>
    <cellStyle name="Comma 2 4 2 2 2 7" xfId="3949" xr:uid="{00000000-0005-0000-0000-0000810D0000}"/>
    <cellStyle name="Comma 2 4 2 2 2 7 2" xfId="3950" xr:uid="{00000000-0005-0000-0000-0000820D0000}"/>
    <cellStyle name="Comma 2 4 2 2 2 8" xfId="3951" xr:uid="{00000000-0005-0000-0000-0000830D0000}"/>
    <cellStyle name="Comma 2 4 2 2 3" xfId="3952" xr:uid="{00000000-0005-0000-0000-0000840D0000}"/>
    <cellStyle name="Comma 2 4 2 2 3 2" xfId="3953" xr:uid="{00000000-0005-0000-0000-0000850D0000}"/>
    <cellStyle name="Comma 2 4 2 2 3 2 2" xfId="3954" xr:uid="{00000000-0005-0000-0000-0000860D0000}"/>
    <cellStyle name="Comma 2 4 2 2 3 2 2 2" xfId="3955" xr:uid="{00000000-0005-0000-0000-0000870D0000}"/>
    <cellStyle name="Comma 2 4 2 2 3 2 2 2 2" xfId="3956" xr:uid="{00000000-0005-0000-0000-0000880D0000}"/>
    <cellStyle name="Comma 2 4 2 2 3 2 2 3" xfId="3957" xr:uid="{00000000-0005-0000-0000-0000890D0000}"/>
    <cellStyle name="Comma 2 4 2 2 3 2 3" xfId="3958" xr:uid="{00000000-0005-0000-0000-00008A0D0000}"/>
    <cellStyle name="Comma 2 4 2 2 3 2 3 2" xfId="3959" xr:uid="{00000000-0005-0000-0000-00008B0D0000}"/>
    <cellStyle name="Comma 2 4 2 2 3 2 3 2 2" xfId="3960" xr:uid="{00000000-0005-0000-0000-00008C0D0000}"/>
    <cellStyle name="Comma 2 4 2 2 3 2 3 3" xfId="3961" xr:uid="{00000000-0005-0000-0000-00008D0D0000}"/>
    <cellStyle name="Comma 2 4 2 2 3 2 4" xfId="3962" xr:uid="{00000000-0005-0000-0000-00008E0D0000}"/>
    <cellStyle name="Comma 2 4 2 2 3 2 4 2" xfId="3963" xr:uid="{00000000-0005-0000-0000-00008F0D0000}"/>
    <cellStyle name="Comma 2 4 2 2 3 2 5" xfId="3964" xr:uid="{00000000-0005-0000-0000-0000900D0000}"/>
    <cellStyle name="Comma 2 4 2 2 3 2 5 2" xfId="3965" xr:uid="{00000000-0005-0000-0000-0000910D0000}"/>
    <cellStyle name="Comma 2 4 2 2 3 2 6" xfId="3966" xr:uid="{00000000-0005-0000-0000-0000920D0000}"/>
    <cellStyle name="Comma 2 4 2 2 3 3" xfId="3967" xr:uid="{00000000-0005-0000-0000-0000930D0000}"/>
    <cellStyle name="Comma 2 4 2 2 3 3 2" xfId="3968" xr:uid="{00000000-0005-0000-0000-0000940D0000}"/>
    <cellStyle name="Comma 2 4 2 2 3 3 2 2" xfId="3969" xr:uid="{00000000-0005-0000-0000-0000950D0000}"/>
    <cellStyle name="Comma 2 4 2 2 3 3 3" xfId="3970" xr:uid="{00000000-0005-0000-0000-0000960D0000}"/>
    <cellStyle name="Comma 2 4 2 2 3 4" xfId="3971" xr:uid="{00000000-0005-0000-0000-0000970D0000}"/>
    <cellStyle name="Comma 2 4 2 2 3 4 2" xfId="3972" xr:uid="{00000000-0005-0000-0000-0000980D0000}"/>
    <cellStyle name="Comma 2 4 2 2 3 4 2 2" xfId="3973" xr:uid="{00000000-0005-0000-0000-0000990D0000}"/>
    <cellStyle name="Comma 2 4 2 2 3 4 3" xfId="3974" xr:uid="{00000000-0005-0000-0000-00009A0D0000}"/>
    <cellStyle name="Comma 2 4 2 2 3 5" xfId="3975" xr:uid="{00000000-0005-0000-0000-00009B0D0000}"/>
    <cellStyle name="Comma 2 4 2 2 3 5 2" xfId="3976" xr:uid="{00000000-0005-0000-0000-00009C0D0000}"/>
    <cellStyle name="Comma 2 4 2 2 3 6" xfId="3977" xr:uid="{00000000-0005-0000-0000-00009D0D0000}"/>
    <cellStyle name="Comma 2 4 2 2 3 6 2" xfId="3978" xr:uid="{00000000-0005-0000-0000-00009E0D0000}"/>
    <cellStyle name="Comma 2 4 2 2 3 7" xfId="3979" xr:uid="{00000000-0005-0000-0000-00009F0D0000}"/>
    <cellStyle name="Comma 2 4 2 2 4" xfId="3980" xr:uid="{00000000-0005-0000-0000-0000A00D0000}"/>
    <cellStyle name="Comma 2 4 2 2 4 2" xfId="3981" xr:uid="{00000000-0005-0000-0000-0000A10D0000}"/>
    <cellStyle name="Comma 2 4 2 2 4 2 2" xfId="3982" xr:uid="{00000000-0005-0000-0000-0000A20D0000}"/>
    <cellStyle name="Comma 2 4 2 2 4 2 2 2" xfId="3983" xr:uid="{00000000-0005-0000-0000-0000A30D0000}"/>
    <cellStyle name="Comma 2 4 2 2 4 2 2 2 2" xfId="3984" xr:uid="{00000000-0005-0000-0000-0000A40D0000}"/>
    <cellStyle name="Comma 2 4 2 2 4 2 2 3" xfId="3985" xr:uid="{00000000-0005-0000-0000-0000A50D0000}"/>
    <cellStyle name="Comma 2 4 2 2 4 2 3" xfId="3986" xr:uid="{00000000-0005-0000-0000-0000A60D0000}"/>
    <cellStyle name="Comma 2 4 2 2 4 2 3 2" xfId="3987" xr:uid="{00000000-0005-0000-0000-0000A70D0000}"/>
    <cellStyle name="Comma 2 4 2 2 4 2 3 2 2" xfId="3988" xr:uid="{00000000-0005-0000-0000-0000A80D0000}"/>
    <cellStyle name="Comma 2 4 2 2 4 2 3 3" xfId="3989" xr:uid="{00000000-0005-0000-0000-0000A90D0000}"/>
    <cellStyle name="Comma 2 4 2 2 4 2 4" xfId="3990" xr:uid="{00000000-0005-0000-0000-0000AA0D0000}"/>
    <cellStyle name="Comma 2 4 2 2 4 2 4 2" xfId="3991" xr:uid="{00000000-0005-0000-0000-0000AB0D0000}"/>
    <cellStyle name="Comma 2 4 2 2 4 2 5" xfId="3992" xr:uid="{00000000-0005-0000-0000-0000AC0D0000}"/>
    <cellStyle name="Comma 2 4 2 2 4 2 5 2" xfId="3993" xr:uid="{00000000-0005-0000-0000-0000AD0D0000}"/>
    <cellStyle name="Comma 2 4 2 2 4 2 6" xfId="3994" xr:uid="{00000000-0005-0000-0000-0000AE0D0000}"/>
    <cellStyle name="Comma 2 4 2 2 4 3" xfId="3995" xr:uid="{00000000-0005-0000-0000-0000AF0D0000}"/>
    <cellStyle name="Comma 2 4 2 2 4 3 2" xfId="3996" xr:uid="{00000000-0005-0000-0000-0000B00D0000}"/>
    <cellStyle name="Comma 2 4 2 2 4 3 2 2" xfId="3997" xr:uid="{00000000-0005-0000-0000-0000B10D0000}"/>
    <cellStyle name="Comma 2 4 2 2 4 3 3" xfId="3998" xr:uid="{00000000-0005-0000-0000-0000B20D0000}"/>
    <cellStyle name="Comma 2 4 2 2 4 4" xfId="3999" xr:uid="{00000000-0005-0000-0000-0000B30D0000}"/>
    <cellStyle name="Comma 2 4 2 2 4 4 2" xfId="4000" xr:uid="{00000000-0005-0000-0000-0000B40D0000}"/>
    <cellStyle name="Comma 2 4 2 2 4 4 2 2" xfId="4001" xr:uid="{00000000-0005-0000-0000-0000B50D0000}"/>
    <cellStyle name="Comma 2 4 2 2 4 4 3" xfId="4002" xr:uid="{00000000-0005-0000-0000-0000B60D0000}"/>
    <cellStyle name="Comma 2 4 2 2 4 5" xfId="4003" xr:uid="{00000000-0005-0000-0000-0000B70D0000}"/>
    <cellStyle name="Comma 2 4 2 2 4 5 2" xfId="4004" xr:uid="{00000000-0005-0000-0000-0000B80D0000}"/>
    <cellStyle name="Comma 2 4 2 2 4 6" xfId="4005" xr:uid="{00000000-0005-0000-0000-0000B90D0000}"/>
    <cellStyle name="Comma 2 4 2 2 4 6 2" xfId="4006" xr:uid="{00000000-0005-0000-0000-0000BA0D0000}"/>
    <cellStyle name="Comma 2 4 2 2 4 7" xfId="4007" xr:uid="{00000000-0005-0000-0000-0000BB0D0000}"/>
    <cellStyle name="Comma 2 4 2 2 5" xfId="4008" xr:uid="{00000000-0005-0000-0000-0000BC0D0000}"/>
    <cellStyle name="Comma 2 4 2 2 5 2" xfId="4009" xr:uid="{00000000-0005-0000-0000-0000BD0D0000}"/>
    <cellStyle name="Comma 2 4 2 2 5 2 2" xfId="4010" xr:uid="{00000000-0005-0000-0000-0000BE0D0000}"/>
    <cellStyle name="Comma 2 4 2 2 5 2 2 2" xfId="4011" xr:uid="{00000000-0005-0000-0000-0000BF0D0000}"/>
    <cellStyle name="Comma 2 4 2 2 5 2 3" xfId="4012" xr:uid="{00000000-0005-0000-0000-0000C00D0000}"/>
    <cellStyle name="Comma 2 4 2 2 5 3" xfId="4013" xr:uid="{00000000-0005-0000-0000-0000C10D0000}"/>
    <cellStyle name="Comma 2 4 2 2 5 3 2" xfId="4014" xr:uid="{00000000-0005-0000-0000-0000C20D0000}"/>
    <cellStyle name="Comma 2 4 2 2 5 3 2 2" xfId="4015" xr:uid="{00000000-0005-0000-0000-0000C30D0000}"/>
    <cellStyle name="Comma 2 4 2 2 5 3 3" xfId="4016" xr:uid="{00000000-0005-0000-0000-0000C40D0000}"/>
    <cellStyle name="Comma 2 4 2 2 5 4" xfId="4017" xr:uid="{00000000-0005-0000-0000-0000C50D0000}"/>
    <cellStyle name="Comma 2 4 2 2 5 4 2" xfId="4018" xr:uid="{00000000-0005-0000-0000-0000C60D0000}"/>
    <cellStyle name="Comma 2 4 2 2 5 5" xfId="4019" xr:uid="{00000000-0005-0000-0000-0000C70D0000}"/>
    <cellStyle name="Comma 2 4 2 2 5 5 2" xfId="4020" xr:uid="{00000000-0005-0000-0000-0000C80D0000}"/>
    <cellStyle name="Comma 2 4 2 2 5 6" xfId="4021" xr:uid="{00000000-0005-0000-0000-0000C90D0000}"/>
    <cellStyle name="Comma 2 4 2 2 6" xfId="4022" xr:uid="{00000000-0005-0000-0000-0000CA0D0000}"/>
    <cellStyle name="Comma 2 4 2 2 6 2" xfId="4023" xr:uid="{00000000-0005-0000-0000-0000CB0D0000}"/>
    <cellStyle name="Comma 2 4 2 2 6 2 2" xfId="4024" xr:uid="{00000000-0005-0000-0000-0000CC0D0000}"/>
    <cellStyle name="Comma 2 4 2 2 6 3" xfId="4025" xr:uid="{00000000-0005-0000-0000-0000CD0D0000}"/>
    <cellStyle name="Comma 2 4 2 2 7" xfId="4026" xr:uid="{00000000-0005-0000-0000-0000CE0D0000}"/>
    <cellStyle name="Comma 2 4 2 2 7 2" xfId="4027" xr:uid="{00000000-0005-0000-0000-0000CF0D0000}"/>
    <cellStyle name="Comma 2 4 2 2 7 2 2" xfId="4028" xr:uid="{00000000-0005-0000-0000-0000D00D0000}"/>
    <cellStyle name="Comma 2 4 2 2 7 3" xfId="4029" xr:uid="{00000000-0005-0000-0000-0000D10D0000}"/>
    <cellStyle name="Comma 2 4 2 2 8" xfId="4030" xr:uid="{00000000-0005-0000-0000-0000D20D0000}"/>
    <cellStyle name="Comma 2 4 2 2 8 2" xfId="4031" xr:uid="{00000000-0005-0000-0000-0000D30D0000}"/>
    <cellStyle name="Comma 2 4 2 2 9" xfId="4032" xr:uid="{00000000-0005-0000-0000-0000D40D0000}"/>
    <cellStyle name="Comma 2 4 2 2 9 2" xfId="4033" xr:uid="{00000000-0005-0000-0000-0000D50D0000}"/>
    <cellStyle name="Comma 2 4 2 3" xfId="4034" xr:uid="{00000000-0005-0000-0000-0000D60D0000}"/>
    <cellStyle name="Comma 2 4 2 3 2" xfId="4035" xr:uid="{00000000-0005-0000-0000-0000D70D0000}"/>
    <cellStyle name="Comma 2 4 2 3 2 2" xfId="4036" xr:uid="{00000000-0005-0000-0000-0000D80D0000}"/>
    <cellStyle name="Comma 2 4 2 3 2 2 2" xfId="4037" xr:uid="{00000000-0005-0000-0000-0000D90D0000}"/>
    <cellStyle name="Comma 2 4 2 3 2 2 2 2" xfId="4038" xr:uid="{00000000-0005-0000-0000-0000DA0D0000}"/>
    <cellStyle name="Comma 2 4 2 3 2 2 2 2 2" xfId="4039" xr:uid="{00000000-0005-0000-0000-0000DB0D0000}"/>
    <cellStyle name="Comma 2 4 2 3 2 2 2 3" xfId="4040" xr:uid="{00000000-0005-0000-0000-0000DC0D0000}"/>
    <cellStyle name="Comma 2 4 2 3 2 2 3" xfId="4041" xr:uid="{00000000-0005-0000-0000-0000DD0D0000}"/>
    <cellStyle name="Comma 2 4 2 3 2 2 3 2" xfId="4042" xr:uid="{00000000-0005-0000-0000-0000DE0D0000}"/>
    <cellStyle name="Comma 2 4 2 3 2 2 3 2 2" xfId="4043" xr:uid="{00000000-0005-0000-0000-0000DF0D0000}"/>
    <cellStyle name="Comma 2 4 2 3 2 2 3 3" xfId="4044" xr:uid="{00000000-0005-0000-0000-0000E00D0000}"/>
    <cellStyle name="Comma 2 4 2 3 2 2 4" xfId="4045" xr:uid="{00000000-0005-0000-0000-0000E10D0000}"/>
    <cellStyle name="Comma 2 4 2 3 2 2 4 2" xfId="4046" xr:uid="{00000000-0005-0000-0000-0000E20D0000}"/>
    <cellStyle name="Comma 2 4 2 3 2 2 5" xfId="4047" xr:uid="{00000000-0005-0000-0000-0000E30D0000}"/>
    <cellStyle name="Comma 2 4 2 3 2 2 5 2" xfId="4048" xr:uid="{00000000-0005-0000-0000-0000E40D0000}"/>
    <cellStyle name="Comma 2 4 2 3 2 2 6" xfId="4049" xr:uid="{00000000-0005-0000-0000-0000E50D0000}"/>
    <cellStyle name="Comma 2 4 2 3 2 3" xfId="4050" xr:uid="{00000000-0005-0000-0000-0000E60D0000}"/>
    <cellStyle name="Comma 2 4 2 3 2 3 2" xfId="4051" xr:uid="{00000000-0005-0000-0000-0000E70D0000}"/>
    <cellStyle name="Comma 2 4 2 3 2 3 2 2" xfId="4052" xr:uid="{00000000-0005-0000-0000-0000E80D0000}"/>
    <cellStyle name="Comma 2 4 2 3 2 3 3" xfId="4053" xr:uid="{00000000-0005-0000-0000-0000E90D0000}"/>
    <cellStyle name="Comma 2 4 2 3 2 4" xfId="4054" xr:uid="{00000000-0005-0000-0000-0000EA0D0000}"/>
    <cellStyle name="Comma 2 4 2 3 2 4 2" xfId="4055" xr:uid="{00000000-0005-0000-0000-0000EB0D0000}"/>
    <cellStyle name="Comma 2 4 2 3 2 4 2 2" xfId="4056" xr:uid="{00000000-0005-0000-0000-0000EC0D0000}"/>
    <cellStyle name="Comma 2 4 2 3 2 4 3" xfId="4057" xr:uid="{00000000-0005-0000-0000-0000ED0D0000}"/>
    <cellStyle name="Comma 2 4 2 3 2 5" xfId="4058" xr:uid="{00000000-0005-0000-0000-0000EE0D0000}"/>
    <cellStyle name="Comma 2 4 2 3 2 5 2" xfId="4059" xr:uid="{00000000-0005-0000-0000-0000EF0D0000}"/>
    <cellStyle name="Comma 2 4 2 3 2 6" xfId="4060" xr:uid="{00000000-0005-0000-0000-0000F00D0000}"/>
    <cellStyle name="Comma 2 4 2 3 2 6 2" xfId="4061" xr:uid="{00000000-0005-0000-0000-0000F10D0000}"/>
    <cellStyle name="Comma 2 4 2 3 2 7" xfId="4062" xr:uid="{00000000-0005-0000-0000-0000F20D0000}"/>
    <cellStyle name="Comma 2 4 2 3 3" xfId="4063" xr:uid="{00000000-0005-0000-0000-0000F30D0000}"/>
    <cellStyle name="Comma 2 4 2 3 3 2" xfId="4064" xr:uid="{00000000-0005-0000-0000-0000F40D0000}"/>
    <cellStyle name="Comma 2 4 2 3 3 2 2" xfId="4065" xr:uid="{00000000-0005-0000-0000-0000F50D0000}"/>
    <cellStyle name="Comma 2 4 2 3 3 2 2 2" xfId="4066" xr:uid="{00000000-0005-0000-0000-0000F60D0000}"/>
    <cellStyle name="Comma 2 4 2 3 3 2 3" xfId="4067" xr:uid="{00000000-0005-0000-0000-0000F70D0000}"/>
    <cellStyle name="Comma 2 4 2 3 3 3" xfId="4068" xr:uid="{00000000-0005-0000-0000-0000F80D0000}"/>
    <cellStyle name="Comma 2 4 2 3 3 3 2" xfId="4069" xr:uid="{00000000-0005-0000-0000-0000F90D0000}"/>
    <cellStyle name="Comma 2 4 2 3 3 3 2 2" xfId="4070" xr:uid="{00000000-0005-0000-0000-0000FA0D0000}"/>
    <cellStyle name="Comma 2 4 2 3 3 3 3" xfId="4071" xr:uid="{00000000-0005-0000-0000-0000FB0D0000}"/>
    <cellStyle name="Comma 2 4 2 3 3 4" xfId="4072" xr:uid="{00000000-0005-0000-0000-0000FC0D0000}"/>
    <cellStyle name="Comma 2 4 2 3 3 4 2" xfId="4073" xr:uid="{00000000-0005-0000-0000-0000FD0D0000}"/>
    <cellStyle name="Comma 2 4 2 3 3 5" xfId="4074" xr:uid="{00000000-0005-0000-0000-0000FE0D0000}"/>
    <cellStyle name="Comma 2 4 2 3 3 5 2" xfId="4075" xr:uid="{00000000-0005-0000-0000-0000FF0D0000}"/>
    <cellStyle name="Comma 2 4 2 3 3 6" xfId="4076" xr:uid="{00000000-0005-0000-0000-0000000E0000}"/>
    <cellStyle name="Comma 2 4 2 3 4" xfId="4077" xr:uid="{00000000-0005-0000-0000-0000010E0000}"/>
    <cellStyle name="Comma 2 4 2 3 4 2" xfId="4078" xr:uid="{00000000-0005-0000-0000-0000020E0000}"/>
    <cellStyle name="Comma 2 4 2 3 4 2 2" xfId="4079" xr:uid="{00000000-0005-0000-0000-0000030E0000}"/>
    <cellStyle name="Comma 2 4 2 3 4 3" xfId="4080" xr:uid="{00000000-0005-0000-0000-0000040E0000}"/>
    <cellStyle name="Comma 2 4 2 3 5" xfId="4081" xr:uid="{00000000-0005-0000-0000-0000050E0000}"/>
    <cellStyle name="Comma 2 4 2 3 5 2" xfId="4082" xr:uid="{00000000-0005-0000-0000-0000060E0000}"/>
    <cellStyle name="Comma 2 4 2 3 5 2 2" xfId="4083" xr:uid="{00000000-0005-0000-0000-0000070E0000}"/>
    <cellStyle name="Comma 2 4 2 3 5 3" xfId="4084" xr:uid="{00000000-0005-0000-0000-0000080E0000}"/>
    <cellStyle name="Comma 2 4 2 3 6" xfId="4085" xr:uid="{00000000-0005-0000-0000-0000090E0000}"/>
    <cellStyle name="Comma 2 4 2 3 6 2" xfId="4086" xr:uid="{00000000-0005-0000-0000-00000A0E0000}"/>
    <cellStyle name="Comma 2 4 2 3 7" xfId="4087" xr:uid="{00000000-0005-0000-0000-00000B0E0000}"/>
    <cellStyle name="Comma 2 4 2 3 7 2" xfId="4088" xr:uid="{00000000-0005-0000-0000-00000C0E0000}"/>
    <cellStyle name="Comma 2 4 2 3 8" xfId="4089" xr:uid="{00000000-0005-0000-0000-00000D0E0000}"/>
    <cellStyle name="Comma 2 4 2 4" xfId="4090" xr:uid="{00000000-0005-0000-0000-00000E0E0000}"/>
    <cellStyle name="Comma 2 4 2 4 2" xfId="4091" xr:uid="{00000000-0005-0000-0000-00000F0E0000}"/>
    <cellStyle name="Comma 2 4 2 4 2 2" xfId="4092" xr:uid="{00000000-0005-0000-0000-0000100E0000}"/>
    <cellStyle name="Comma 2 4 2 4 2 2 2" xfId="4093" xr:uid="{00000000-0005-0000-0000-0000110E0000}"/>
    <cellStyle name="Comma 2 4 2 4 2 2 2 2" xfId="4094" xr:uid="{00000000-0005-0000-0000-0000120E0000}"/>
    <cellStyle name="Comma 2 4 2 4 2 2 3" xfId="4095" xr:uid="{00000000-0005-0000-0000-0000130E0000}"/>
    <cellStyle name="Comma 2 4 2 4 2 3" xfId="4096" xr:uid="{00000000-0005-0000-0000-0000140E0000}"/>
    <cellStyle name="Comma 2 4 2 4 2 3 2" xfId="4097" xr:uid="{00000000-0005-0000-0000-0000150E0000}"/>
    <cellStyle name="Comma 2 4 2 4 2 3 2 2" xfId="4098" xr:uid="{00000000-0005-0000-0000-0000160E0000}"/>
    <cellStyle name="Comma 2 4 2 4 2 3 3" xfId="4099" xr:uid="{00000000-0005-0000-0000-0000170E0000}"/>
    <cellStyle name="Comma 2 4 2 4 2 4" xfId="4100" xr:uid="{00000000-0005-0000-0000-0000180E0000}"/>
    <cellStyle name="Comma 2 4 2 4 2 4 2" xfId="4101" xr:uid="{00000000-0005-0000-0000-0000190E0000}"/>
    <cellStyle name="Comma 2 4 2 4 2 5" xfId="4102" xr:uid="{00000000-0005-0000-0000-00001A0E0000}"/>
    <cellStyle name="Comma 2 4 2 4 2 5 2" xfId="4103" xr:uid="{00000000-0005-0000-0000-00001B0E0000}"/>
    <cellStyle name="Comma 2 4 2 4 2 6" xfId="4104" xr:uid="{00000000-0005-0000-0000-00001C0E0000}"/>
    <cellStyle name="Comma 2 4 2 4 3" xfId="4105" xr:uid="{00000000-0005-0000-0000-00001D0E0000}"/>
    <cellStyle name="Comma 2 4 2 4 3 2" xfId="4106" xr:uid="{00000000-0005-0000-0000-00001E0E0000}"/>
    <cellStyle name="Comma 2 4 2 4 3 2 2" xfId="4107" xr:uid="{00000000-0005-0000-0000-00001F0E0000}"/>
    <cellStyle name="Comma 2 4 2 4 3 3" xfId="4108" xr:uid="{00000000-0005-0000-0000-0000200E0000}"/>
    <cellStyle name="Comma 2 4 2 4 4" xfId="4109" xr:uid="{00000000-0005-0000-0000-0000210E0000}"/>
    <cellStyle name="Comma 2 4 2 4 4 2" xfId="4110" xr:uid="{00000000-0005-0000-0000-0000220E0000}"/>
    <cellStyle name="Comma 2 4 2 4 4 2 2" xfId="4111" xr:uid="{00000000-0005-0000-0000-0000230E0000}"/>
    <cellStyle name="Comma 2 4 2 4 4 3" xfId="4112" xr:uid="{00000000-0005-0000-0000-0000240E0000}"/>
    <cellStyle name="Comma 2 4 2 4 5" xfId="4113" xr:uid="{00000000-0005-0000-0000-0000250E0000}"/>
    <cellStyle name="Comma 2 4 2 4 5 2" xfId="4114" xr:uid="{00000000-0005-0000-0000-0000260E0000}"/>
    <cellStyle name="Comma 2 4 2 4 6" xfId="4115" xr:uid="{00000000-0005-0000-0000-0000270E0000}"/>
    <cellStyle name="Comma 2 4 2 4 6 2" xfId="4116" xr:uid="{00000000-0005-0000-0000-0000280E0000}"/>
    <cellStyle name="Comma 2 4 2 4 7" xfId="4117" xr:uid="{00000000-0005-0000-0000-0000290E0000}"/>
    <cellStyle name="Comma 2 4 2 5" xfId="4118" xr:uid="{00000000-0005-0000-0000-00002A0E0000}"/>
    <cellStyle name="Comma 2 4 2 5 2" xfId="4119" xr:uid="{00000000-0005-0000-0000-00002B0E0000}"/>
    <cellStyle name="Comma 2 4 2 5 2 2" xfId="4120" xr:uid="{00000000-0005-0000-0000-00002C0E0000}"/>
    <cellStyle name="Comma 2 4 2 5 2 2 2" xfId="4121" xr:uid="{00000000-0005-0000-0000-00002D0E0000}"/>
    <cellStyle name="Comma 2 4 2 5 2 2 2 2" xfId="4122" xr:uid="{00000000-0005-0000-0000-00002E0E0000}"/>
    <cellStyle name="Comma 2 4 2 5 2 2 3" xfId="4123" xr:uid="{00000000-0005-0000-0000-00002F0E0000}"/>
    <cellStyle name="Comma 2 4 2 5 2 3" xfId="4124" xr:uid="{00000000-0005-0000-0000-0000300E0000}"/>
    <cellStyle name="Comma 2 4 2 5 2 3 2" xfId="4125" xr:uid="{00000000-0005-0000-0000-0000310E0000}"/>
    <cellStyle name="Comma 2 4 2 5 2 3 2 2" xfId="4126" xr:uid="{00000000-0005-0000-0000-0000320E0000}"/>
    <cellStyle name="Comma 2 4 2 5 2 3 3" xfId="4127" xr:uid="{00000000-0005-0000-0000-0000330E0000}"/>
    <cellStyle name="Comma 2 4 2 5 2 4" xfId="4128" xr:uid="{00000000-0005-0000-0000-0000340E0000}"/>
    <cellStyle name="Comma 2 4 2 5 2 4 2" xfId="4129" xr:uid="{00000000-0005-0000-0000-0000350E0000}"/>
    <cellStyle name="Comma 2 4 2 5 2 5" xfId="4130" xr:uid="{00000000-0005-0000-0000-0000360E0000}"/>
    <cellStyle name="Comma 2 4 2 5 2 5 2" xfId="4131" xr:uid="{00000000-0005-0000-0000-0000370E0000}"/>
    <cellStyle name="Comma 2 4 2 5 2 6" xfId="4132" xr:uid="{00000000-0005-0000-0000-0000380E0000}"/>
    <cellStyle name="Comma 2 4 2 5 3" xfId="4133" xr:uid="{00000000-0005-0000-0000-0000390E0000}"/>
    <cellStyle name="Comma 2 4 2 5 3 2" xfId="4134" xr:uid="{00000000-0005-0000-0000-00003A0E0000}"/>
    <cellStyle name="Comma 2 4 2 5 3 2 2" xfId="4135" xr:uid="{00000000-0005-0000-0000-00003B0E0000}"/>
    <cellStyle name="Comma 2 4 2 5 3 3" xfId="4136" xr:uid="{00000000-0005-0000-0000-00003C0E0000}"/>
    <cellStyle name="Comma 2 4 2 5 4" xfId="4137" xr:uid="{00000000-0005-0000-0000-00003D0E0000}"/>
    <cellStyle name="Comma 2 4 2 5 4 2" xfId="4138" xr:uid="{00000000-0005-0000-0000-00003E0E0000}"/>
    <cellStyle name="Comma 2 4 2 5 4 2 2" xfId="4139" xr:uid="{00000000-0005-0000-0000-00003F0E0000}"/>
    <cellStyle name="Comma 2 4 2 5 4 3" xfId="4140" xr:uid="{00000000-0005-0000-0000-0000400E0000}"/>
    <cellStyle name="Comma 2 4 2 5 5" xfId="4141" xr:uid="{00000000-0005-0000-0000-0000410E0000}"/>
    <cellStyle name="Comma 2 4 2 5 5 2" xfId="4142" xr:uid="{00000000-0005-0000-0000-0000420E0000}"/>
    <cellStyle name="Comma 2 4 2 5 6" xfId="4143" xr:uid="{00000000-0005-0000-0000-0000430E0000}"/>
    <cellStyle name="Comma 2 4 2 5 6 2" xfId="4144" xr:uid="{00000000-0005-0000-0000-0000440E0000}"/>
    <cellStyle name="Comma 2 4 2 5 7" xfId="4145" xr:uid="{00000000-0005-0000-0000-0000450E0000}"/>
    <cellStyle name="Comma 2 4 2 6" xfId="4146" xr:uid="{00000000-0005-0000-0000-0000460E0000}"/>
    <cellStyle name="Comma 2 4 2 6 2" xfId="4147" xr:uid="{00000000-0005-0000-0000-0000470E0000}"/>
    <cellStyle name="Comma 2 4 2 6 2 2" xfId="4148" xr:uid="{00000000-0005-0000-0000-0000480E0000}"/>
    <cellStyle name="Comma 2 4 2 6 2 2 2" xfId="4149" xr:uid="{00000000-0005-0000-0000-0000490E0000}"/>
    <cellStyle name="Comma 2 4 2 6 2 3" xfId="4150" xr:uid="{00000000-0005-0000-0000-00004A0E0000}"/>
    <cellStyle name="Comma 2 4 2 6 3" xfId="4151" xr:uid="{00000000-0005-0000-0000-00004B0E0000}"/>
    <cellStyle name="Comma 2 4 2 6 3 2" xfId="4152" xr:uid="{00000000-0005-0000-0000-00004C0E0000}"/>
    <cellStyle name="Comma 2 4 2 6 3 2 2" xfId="4153" xr:uid="{00000000-0005-0000-0000-00004D0E0000}"/>
    <cellStyle name="Comma 2 4 2 6 3 3" xfId="4154" xr:uid="{00000000-0005-0000-0000-00004E0E0000}"/>
    <cellStyle name="Comma 2 4 2 6 4" xfId="4155" xr:uid="{00000000-0005-0000-0000-00004F0E0000}"/>
    <cellStyle name="Comma 2 4 2 6 4 2" xfId="4156" xr:uid="{00000000-0005-0000-0000-0000500E0000}"/>
    <cellStyle name="Comma 2 4 2 6 5" xfId="4157" xr:uid="{00000000-0005-0000-0000-0000510E0000}"/>
    <cellStyle name="Comma 2 4 2 6 5 2" xfId="4158" xr:uid="{00000000-0005-0000-0000-0000520E0000}"/>
    <cellStyle name="Comma 2 4 2 6 6" xfId="4159" xr:uid="{00000000-0005-0000-0000-0000530E0000}"/>
    <cellStyle name="Comma 2 4 2 7" xfId="4160" xr:uid="{00000000-0005-0000-0000-0000540E0000}"/>
    <cellStyle name="Comma 2 4 2 7 2" xfId="4161" xr:uid="{00000000-0005-0000-0000-0000550E0000}"/>
    <cellStyle name="Comma 2 4 2 7 2 2" xfId="4162" xr:uid="{00000000-0005-0000-0000-0000560E0000}"/>
    <cellStyle name="Comma 2 4 2 7 3" xfId="4163" xr:uid="{00000000-0005-0000-0000-0000570E0000}"/>
    <cellStyle name="Comma 2 4 2 8" xfId="4164" xr:uid="{00000000-0005-0000-0000-0000580E0000}"/>
    <cellStyle name="Comma 2 4 2 8 2" xfId="4165" xr:uid="{00000000-0005-0000-0000-0000590E0000}"/>
    <cellStyle name="Comma 2 4 2 8 2 2" xfId="4166" xr:uid="{00000000-0005-0000-0000-00005A0E0000}"/>
    <cellStyle name="Comma 2 4 2 8 3" xfId="4167" xr:uid="{00000000-0005-0000-0000-00005B0E0000}"/>
    <cellStyle name="Comma 2 4 2 9" xfId="4168" xr:uid="{00000000-0005-0000-0000-00005C0E0000}"/>
    <cellStyle name="Comma 2 4 2 9 2" xfId="4169" xr:uid="{00000000-0005-0000-0000-00005D0E0000}"/>
    <cellStyle name="Comma 2 4 3" xfId="4170" xr:uid="{00000000-0005-0000-0000-00005E0E0000}"/>
    <cellStyle name="Comma 2 4 3 10" xfId="4171" xr:uid="{00000000-0005-0000-0000-00005F0E0000}"/>
    <cellStyle name="Comma 2 4 3 2" xfId="4172" xr:uid="{00000000-0005-0000-0000-0000600E0000}"/>
    <cellStyle name="Comma 2 4 3 2 2" xfId="4173" xr:uid="{00000000-0005-0000-0000-0000610E0000}"/>
    <cellStyle name="Comma 2 4 3 2 2 2" xfId="4174" xr:uid="{00000000-0005-0000-0000-0000620E0000}"/>
    <cellStyle name="Comma 2 4 3 2 2 2 2" xfId="4175" xr:uid="{00000000-0005-0000-0000-0000630E0000}"/>
    <cellStyle name="Comma 2 4 3 2 2 2 2 2" xfId="4176" xr:uid="{00000000-0005-0000-0000-0000640E0000}"/>
    <cellStyle name="Comma 2 4 3 2 2 2 2 2 2" xfId="4177" xr:uid="{00000000-0005-0000-0000-0000650E0000}"/>
    <cellStyle name="Comma 2 4 3 2 2 2 2 3" xfId="4178" xr:uid="{00000000-0005-0000-0000-0000660E0000}"/>
    <cellStyle name="Comma 2 4 3 2 2 2 3" xfId="4179" xr:uid="{00000000-0005-0000-0000-0000670E0000}"/>
    <cellStyle name="Comma 2 4 3 2 2 2 3 2" xfId="4180" xr:uid="{00000000-0005-0000-0000-0000680E0000}"/>
    <cellStyle name="Comma 2 4 3 2 2 2 3 2 2" xfId="4181" xr:uid="{00000000-0005-0000-0000-0000690E0000}"/>
    <cellStyle name="Comma 2 4 3 2 2 2 3 3" xfId="4182" xr:uid="{00000000-0005-0000-0000-00006A0E0000}"/>
    <cellStyle name="Comma 2 4 3 2 2 2 4" xfId="4183" xr:uid="{00000000-0005-0000-0000-00006B0E0000}"/>
    <cellStyle name="Comma 2 4 3 2 2 2 4 2" xfId="4184" xr:uid="{00000000-0005-0000-0000-00006C0E0000}"/>
    <cellStyle name="Comma 2 4 3 2 2 2 5" xfId="4185" xr:uid="{00000000-0005-0000-0000-00006D0E0000}"/>
    <cellStyle name="Comma 2 4 3 2 2 2 5 2" xfId="4186" xr:uid="{00000000-0005-0000-0000-00006E0E0000}"/>
    <cellStyle name="Comma 2 4 3 2 2 2 6" xfId="4187" xr:uid="{00000000-0005-0000-0000-00006F0E0000}"/>
    <cellStyle name="Comma 2 4 3 2 2 3" xfId="4188" xr:uid="{00000000-0005-0000-0000-0000700E0000}"/>
    <cellStyle name="Comma 2 4 3 2 2 3 2" xfId="4189" xr:uid="{00000000-0005-0000-0000-0000710E0000}"/>
    <cellStyle name="Comma 2 4 3 2 2 3 2 2" xfId="4190" xr:uid="{00000000-0005-0000-0000-0000720E0000}"/>
    <cellStyle name="Comma 2 4 3 2 2 3 3" xfId="4191" xr:uid="{00000000-0005-0000-0000-0000730E0000}"/>
    <cellStyle name="Comma 2 4 3 2 2 4" xfId="4192" xr:uid="{00000000-0005-0000-0000-0000740E0000}"/>
    <cellStyle name="Comma 2 4 3 2 2 4 2" xfId="4193" xr:uid="{00000000-0005-0000-0000-0000750E0000}"/>
    <cellStyle name="Comma 2 4 3 2 2 4 2 2" xfId="4194" xr:uid="{00000000-0005-0000-0000-0000760E0000}"/>
    <cellStyle name="Comma 2 4 3 2 2 4 3" xfId="4195" xr:uid="{00000000-0005-0000-0000-0000770E0000}"/>
    <cellStyle name="Comma 2 4 3 2 2 5" xfId="4196" xr:uid="{00000000-0005-0000-0000-0000780E0000}"/>
    <cellStyle name="Comma 2 4 3 2 2 5 2" xfId="4197" xr:uid="{00000000-0005-0000-0000-0000790E0000}"/>
    <cellStyle name="Comma 2 4 3 2 2 6" xfId="4198" xr:uid="{00000000-0005-0000-0000-00007A0E0000}"/>
    <cellStyle name="Comma 2 4 3 2 2 6 2" xfId="4199" xr:uid="{00000000-0005-0000-0000-00007B0E0000}"/>
    <cellStyle name="Comma 2 4 3 2 2 7" xfId="4200" xr:uid="{00000000-0005-0000-0000-00007C0E0000}"/>
    <cellStyle name="Comma 2 4 3 2 3" xfId="4201" xr:uid="{00000000-0005-0000-0000-00007D0E0000}"/>
    <cellStyle name="Comma 2 4 3 2 3 2" xfId="4202" xr:uid="{00000000-0005-0000-0000-00007E0E0000}"/>
    <cellStyle name="Comma 2 4 3 2 3 2 2" xfId="4203" xr:uid="{00000000-0005-0000-0000-00007F0E0000}"/>
    <cellStyle name="Comma 2 4 3 2 3 2 2 2" xfId="4204" xr:uid="{00000000-0005-0000-0000-0000800E0000}"/>
    <cellStyle name="Comma 2 4 3 2 3 2 3" xfId="4205" xr:uid="{00000000-0005-0000-0000-0000810E0000}"/>
    <cellStyle name="Comma 2 4 3 2 3 3" xfId="4206" xr:uid="{00000000-0005-0000-0000-0000820E0000}"/>
    <cellStyle name="Comma 2 4 3 2 3 3 2" xfId="4207" xr:uid="{00000000-0005-0000-0000-0000830E0000}"/>
    <cellStyle name="Comma 2 4 3 2 3 3 2 2" xfId="4208" xr:uid="{00000000-0005-0000-0000-0000840E0000}"/>
    <cellStyle name="Comma 2 4 3 2 3 3 3" xfId="4209" xr:uid="{00000000-0005-0000-0000-0000850E0000}"/>
    <cellStyle name="Comma 2 4 3 2 3 4" xfId="4210" xr:uid="{00000000-0005-0000-0000-0000860E0000}"/>
    <cellStyle name="Comma 2 4 3 2 3 4 2" xfId="4211" xr:uid="{00000000-0005-0000-0000-0000870E0000}"/>
    <cellStyle name="Comma 2 4 3 2 3 5" xfId="4212" xr:uid="{00000000-0005-0000-0000-0000880E0000}"/>
    <cellStyle name="Comma 2 4 3 2 3 5 2" xfId="4213" xr:uid="{00000000-0005-0000-0000-0000890E0000}"/>
    <cellStyle name="Comma 2 4 3 2 3 6" xfId="4214" xr:uid="{00000000-0005-0000-0000-00008A0E0000}"/>
    <cellStyle name="Comma 2 4 3 2 4" xfId="4215" xr:uid="{00000000-0005-0000-0000-00008B0E0000}"/>
    <cellStyle name="Comma 2 4 3 2 4 2" xfId="4216" xr:uid="{00000000-0005-0000-0000-00008C0E0000}"/>
    <cellStyle name="Comma 2 4 3 2 4 2 2" xfId="4217" xr:uid="{00000000-0005-0000-0000-00008D0E0000}"/>
    <cellStyle name="Comma 2 4 3 2 4 3" xfId="4218" xr:uid="{00000000-0005-0000-0000-00008E0E0000}"/>
    <cellStyle name="Comma 2 4 3 2 5" xfId="4219" xr:uid="{00000000-0005-0000-0000-00008F0E0000}"/>
    <cellStyle name="Comma 2 4 3 2 5 2" xfId="4220" xr:uid="{00000000-0005-0000-0000-0000900E0000}"/>
    <cellStyle name="Comma 2 4 3 2 5 2 2" xfId="4221" xr:uid="{00000000-0005-0000-0000-0000910E0000}"/>
    <cellStyle name="Comma 2 4 3 2 5 3" xfId="4222" xr:uid="{00000000-0005-0000-0000-0000920E0000}"/>
    <cellStyle name="Comma 2 4 3 2 6" xfId="4223" xr:uid="{00000000-0005-0000-0000-0000930E0000}"/>
    <cellStyle name="Comma 2 4 3 2 6 2" xfId="4224" xr:uid="{00000000-0005-0000-0000-0000940E0000}"/>
    <cellStyle name="Comma 2 4 3 2 7" xfId="4225" xr:uid="{00000000-0005-0000-0000-0000950E0000}"/>
    <cellStyle name="Comma 2 4 3 2 7 2" xfId="4226" xr:uid="{00000000-0005-0000-0000-0000960E0000}"/>
    <cellStyle name="Comma 2 4 3 2 8" xfId="4227" xr:uid="{00000000-0005-0000-0000-0000970E0000}"/>
    <cellStyle name="Comma 2 4 3 3" xfId="4228" xr:uid="{00000000-0005-0000-0000-0000980E0000}"/>
    <cellStyle name="Comma 2 4 3 3 2" xfId="4229" xr:uid="{00000000-0005-0000-0000-0000990E0000}"/>
    <cellStyle name="Comma 2 4 3 3 2 2" xfId="4230" xr:uid="{00000000-0005-0000-0000-00009A0E0000}"/>
    <cellStyle name="Comma 2 4 3 3 2 2 2" xfId="4231" xr:uid="{00000000-0005-0000-0000-00009B0E0000}"/>
    <cellStyle name="Comma 2 4 3 3 2 2 2 2" xfId="4232" xr:uid="{00000000-0005-0000-0000-00009C0E0000}"/>
    <cellStyle name="Comma 2 4 3 3 2 2 3" xfId="4233" xr:uid="{00000000-0005-0000-0000-00009D0E0000}"/>
    <cellStyle name="Comma 2 4 3 3 2 3" xfId="4234" xr:uid="{00000000-0005-0000-0000-00009E0E0000}"/>
    <cellStyle name="Comma 2 4 3 3 2 3 2" xfId="4235" xr:uid="{00000000-0005-0000-0000-00009F0E0000}"/>
    <cellStyle name="Comma 2 4 3 3 2 3 2 2" xfId="4236" xr:uid="{00000000-0005-0000-0000-0000A00E0000}"/>
    <cellStyle name="Comma 2 4 3 3 2 3 3" xfId="4237" xr:uid="{00000000-0005-0000-0000-0000A10E0000}"/>
    <cellStyle name="Comma 2 4 3 3 2 4" xfId="4238" xr:uid="{00000000-0005-0000-0000-0000A20E0000}"/>
    <cellStyle name="Comma 2 4 3 3 2 4 2" xfId="4239" xr:uid="{00000000-0005-0000-0000-0000A30E0000}"/>
    <cellStyle name="Comma 2 4 3 3 2 5" xfId="4240" xr:uid="{00000000-0005-0000-0000-0000A40E0000}"/>
    <cellStyle name="Comma 2 4 3 3 2 5 2" xfId="4241" xr:uid="{00000000-0005-0000-0000-0000A50E0000}"/>
    <cellStyle name="Comma 2 4 3 3 2 6" xfId="4242" xr:uid="{00000000-0005-0000-0000-0000A60E0000}"/>
    <cellStyle name="Comma 2 4 3 3 3" xfId="4243" xr:uid="{00000000-0005-0000-0000-0000A70E0000}"/>
    <cellStyle name="Comma 2 4 3 3 3 2" xfId="4244" xr:uid="{00000000-0005-0000-0000-0000A80E0000}"/>
    <cellStyle name="Comma 2 4 3 3 3 2 2" xfId="4245" xr:uid="{00000000-0005-0000-0000-0000A90E0000}"/>
    <cellStyle name="Comma 2 4 3 3 3 3" xfId="4246" xr:uid="{00000000-0005-0000-0000-0000AA0E0000}"/>
    <cellStyle name="Comma 2 4 3 3 4" xfId="4247" xr:uid="{00000000-0005-0000-0000-0000AB0E0000}"/>
    <cellStyle name="Comma 2 4 3 3 4 2" xfId="4248" xr:uid="{00000000-0005-0000-0000-0000AC0E0000}"/>
    <cellStyle name="Comma 2 4 3 3 4 2 2" xfId="4249" xr:uid="{00000000-0005-0000-0000-0000AD0E0000}"/>
    <cellStyle name="Comma 2 4 3 3 4 3" xfId="4250" xr:uid="{00000000-0005-0000-0000-0000AE0E0000}"/>
    <cellStyle name="Comma 2 4 3 3 5" xfId="4251" xr:uid="{00000000-0005-0000-0000-0000AF0E0000}"/>
    <cellStyle name="Comma 2 4 3 3 5 2" xfId="4252" xr:uid="{00000000-0005-0000-0000-0000B00E0000}"/>
    <cellStyle name="Comma 2 4 3 3 6" xfId="4253" xr:uid="{00000000-0005-0000-0000-0000B10E0000}"/>
    <cellStyle name="Comma 2 4 3 3 6 2" xfId="4254" xr:uid="{00000000-0005-0000-0000-0000B20E0000}"/>
    <cellStyle name="Comma 2 4 3 3 7" xfId="4255" xr:uid="{00000000-0005-0000-0000-0000B30E0000}"/>
    <cellStyle name="Comma 2 4 3 4" xfId="4256" xr:uid="{00000000-0005-0000-0000-0000B40E0000}"/>
    <cellStyle name="Comma 2 4 3 4 2" xfId="4257" xr:uid="{00000000-0005-0000-0000-0000B50E0000}"/>
    <cellStyle name="Comma 2 4 3 4 2 2" xfId="4258" xr:uid="{00000000-0005-0000-0000-0000B60E0000}"/>
    <cellStyle name="Comma 2 4 3 4 2 2 2" xfId="4259" xr:uid="{00000000-0005-0000-0000-0000B70E0000}"/>
    <cellStyle name="Comma 2 4 3 4 2 2 2 2" xfId="4260" xr:uid="{00000000-0005-0000-0000-0000B80E0000}"/>
    <cellStyle name="Comma 2 4 3 4 2 2 3" xfId="4261" xr:uid="{00000000-0005-0000-0000-0000B90E0000}"/>
    <cellStyle name="Comma 2 4 3 4 2 3" xfId="4262" xr:uid="{00000000-0005-0000-0000-0000BA0E0000}"/>
    <cellStyle name="Comma 2 4 3 4 2 3 2" xfId="4263" xr:uid="{00000000-0005-0000-0000-0000BB0E0000}"/>
    <cellStyle name="Comma 2 4 3 4 2 3 2 2" xfId="4264" xr:uid="{00000000-0005-0000-0000-0000BC0E0000}"/>
    <cellStyle name="Comma 2 4 3 4 2 3 3" xfId="4265" xr:uid="{00000000-0005-0000-0000-0000BD0E0000}"/>
    <cellStyle name="Comma 2 4 3 4 2 4" xfId="4266" xr:uid="{00000000-0005-0000-0000-0000BE0E0000}"/>
    <cellStyle name="Comma 2 4 3 4 2 4 2" xfId="4267" xr:uid="{00000000-0005-0000-0000-0000BF0E0000}"/>
    <cellStyle name="Comma 2 4 3 4 2 5" xfId="4268" xr:uid="{00000000-0005-0000-0000-0000C00E0000}"/>
    <cellStyle name="Comma 2 4 3 4 2 5 2" xfId="4269" xr:uid="{00000000-0005-0000-0000-0000C10E0000}"/>
    <cellStyle name="Comma 2 4 3 4 2 6" xfId="4270" xr:uid="{00000000-0005-0000-0000-0000C20E0000}"/>
    <cellStyle name="Comma 2 4 3 4 3" xfId="4271" xr:uid="{00000000-0005-0000-0000-0000C30E0000}"/>
    <cellStyle name="Comma 2 4 3 4 3 2" xfId="4272" xr:uid="{00000000-0005-0000-0000-0000C40E0000}"/>
    <cellStyle name="Comma 2 4 3 4 3 2 2" xfId="4273" xr:uid="{00000000-0005-0000-0000-0000C50E0000}"/>
    <cellStyle name="Comma 2 4 3 4 3 3" xfId="4274" xr:uid="{00000000-0005-0000-0000-0000C60E0000}"/>
    <cellStyle name="Comma 2 4 3 4 4" xfId="4275" xr:uid="{00000000-0005-0000-0000-0000C70E0000}"/>
    <cellStyle name="Comma 2 4 3 4 4 2" xfId="4276" xr:uid="{00000000-0005-0000-0000-0000C80E0000}"/>
    <cellStyle name="Comma 2 4 3 4 4 2 2" xfId="4277" xr:uid="{00000000-0005-0000-0000-0000C90E0000}"/>
    <cellStyle name="Comma 2 4 3 4 4 3" xfId="4278" xr:uid="{00000000-0005-0000-0000-0000CA0E0000}"/>
    <cellStyle name="Comma 2 4 3 4 5" xfId="4279" xr:uid="{00000000-0005-0000-0000-0000CB0E0000}"/>
    <cellStyle name="Comma 2 4 3 4 5 2" xfId="4280" xr:uid="{00000000-0005-0000-0000-0000CC0E0000}"/>
    <cellStyle name="Comma 2 4 3 4 6" xfId="4281" xr:uid="{00000000-0005-0000-0000-0000CD0E0000}"/>
    <cellStyle name="Comma 2 4 3 4 6 2" xfId="4282" xr:uid="{00000000-0005-0000-0000-0000CE0E0000}"/>
    <cellStyle name="Comma 2 4 3 4 7" xfId="4283" xr:uid="{00000000-0005-0000-0000-0000CF0E0000}"/>
    <cellStyle name="Comma 2 4 3 5" xfId="4284" xr:uid="{00000000-0005-0000-0000-0000D00E0000}"/>
    <cellStyle name="Comma 2 4 3 5 2" xfId="4285" xr:uid="{00000000-0005-0000-0000-0000D10E0000}"/>
    <cellStyle name="Comma 2 4 3 5 2 2" xfId="4286" xr:uid="{00000000-0005-0000-0000-0000D20E0000}"/>
    <cellStyle name="Comma 2 4 3 5 2 2 2" xfId="4287" xr:uid="{00000000-0005-0000-0000-0000D30E0000}"/>
    <cellStyle name="Comma 2 4 3 5 2 3" xfId="4288" xr:uid="{00000000-0005-0000-0000-0000D40E0000}"/>
    <cellStyle name="Comma 2 4 3 5 3" xfId="4289" xr:uid="{00000000-0005-0000-0000-0000D50E0000}"/>
    <cellStyle name="Comma 2 4 3 5 3 2" xfId="4290" xr:uid="{00000000-0005-0000-0000-0000D60E0000}"/>
    <cellStyle name="Comma 2 4 3 5 3 2 2" xfId="4291" xr:uid="{00000000-0005-0000-0000-0000D70E0000}"/>
    <cellStyle name="Comma 2 4 3 5 3 3" xfId="4292" xr:uid="{00000000-0005-0000-0000-0000D80E0000}"/>
    <cellStyle name="Comma 2 4 3 5 4" xfId="4293" xr:uid="{00000000-0005-0000-0000-0000D90E0000}"/>
    <cellStyle name="Comma 2 4 3 5 4 2" xfId="4294" xr:uid="{00000000-0005-0000-0000-0000DA0E0000}"/>
    <cellStyle name="Comma 2 4 3 5 5" xfId="4295" xr:uid="{00000000-0005-0000-0000-0000DB0E0000}"/>
    <cellStyle name="Comma 2 4 3 5 5 2" xfId="4296" xr:uid="{00000000-0005-0000-0000-0000DC0E0000}"/>
    <cellStyle name="Comma 2 4 3 5 6" xfId="4297" xr:uid="{00000000-0005-0000-0000-0000DD0E0000}"/>
    <cellStyle name="Comma 2 4 3 6" xfId="4298" xr:uid="{00000000-0005-0000-0000-0000DE0E0000}"/>
    <cellStyle name="Comma 2 4 3 6 2" xfId="4299" xr:uid="{00000000-0005-0000-0000-0000DF0E0000}"/>
    <cellStyle name="Comma 2 4 3 6 2 2" xfId="4300" xr:uid="{00000000-0005-0000-0000-0000E00E0000}"/>
    <cellStyle name="Comma 2 4 3 6 3" xfId="4301" xr:uid="{00000000-0005-0000-0000-0000E10E0000}"/>
    <cellStyle name="Comma 2 4 3 7" xfId="4302" xr:uid="{00000000-0005-0000-0000-0000E20E0000}"/>
    <cellStyle name="Comma 2 4 3 7 2" xfId="4303" xr:uid="{00000000-0005-0000-0000-0000E30E0000}"/>
    <cellStyle name="Comma 2 4 3 7 2 2" xfId="4304" xr:uid="{00000000-0005-0000-0000-0000E40E0000}"/>
    <cellStyle name="Comma 2 4 3 7 3" xfId="4305" xr:uid="{00000000-0005-0000-0000-0000E50E0000}"/>
    <cellStyle name="Comma 2 4 3 8" xfId="4306" xr:uid="{00000000-0005-0000-0000-0000E60E0000}"/>
    <cellStyle name="Comma 2 4 3 8 2" xfId="4307" xr:uid="{00000000-0005-0000-0000-0000E70E0000}"/>
    <cellStyle name="Comma 2 4 3 9" xfId="4308" xr:uid="{00000000-0005-0000-0000-0000E80E0000}"/>
    <cellStyle name="Comma 2 4 3 9 2" xfId="4309" xr:uid="{00000000-0005-0000-0000-0000E90E0000}"/>
    <cellStyle name="Comma 2 4 4" xfId="4310" xr:uid="{00000000-0005-0000-0000-0000EA0E0000}"/>
    <cellStyle name="Comma 2 4 4 2" xfId="4311" xr:uid="{00000000-0005-0000-0000-0000EB0E0000}"/>
    <cellStyle name="Comma 2 4 4 2 2" xfId="4312" xr:uid="{00000000-0005-0000-0000-0000EC0E0000}"/>
    <cellStyle name="Comma 2 4 4 2 2 2" xfId="4313" xr:uid="{00000000-0005-0000-0000-0000ED0E0000}"/>
    <cellStyle name="Comma 2 4 4 2 2 2 2" xfId="4314" xr:uid="{00000000-0005-0000-0000-0000EE0E0000}"/>
    <cellStyle name="Comma 2 4 4 2 2 2 2 2" xfId="4315" xr:uid="{00000000-0005-0000-0000-0000EF0E0000}"/>
    <cellStyle name="Comma 2 4 4 2 2 2 3" xfId="4316" xr:uid="{00000000-0005-0000-0000-0000F00E0000}"/>
    <cellStyle name="Comma 2 4 4 2 2 3" xfId="4317" xr:uid="{00000000-0005-0000-0000-0000F10E0000}"/>
    <cellStyle name="Comma 2 4 4 2 2 3 2" xfId="4318" xr:uid="{00000000-0005-0000-0000-0000F20E0000}"/>
    <cellStyle name="Comma 2 4 4 2 2 3 2 2" xfId="4319" xr:uid="{00000000-0005-0000-0000-0000F30E0000}"/>
    <cellStyle name="Comma 2 4 4 2 2 3 3" xfId="4320" xr:uid="{00000000-0005-0000-0000-0000F40E0000}"/>
    <cellStyle name="Comma 2 4 4 2 2 4" xfId="4321" xr:uid="{00000000-0005-0000-0000-0000F50E0000}"/>
    <cellStyle name="Comma 2 4 4 2 2 4 2" xfId="4322" xr:uid="{00000000-0005-0000-0000-0000F60E0000}"/>
    <cellStyle name="Comma 2 4 4 2 2 5" xfId="4323" xr:uid="{00000000-0005-0000-0000-0000F70E0000}"/>
    <cellStyle name="Comma 2 4 4 2 2 5 2" xfId="4324" xr:uid="{00000000-0005-0000-0000-0000F80E0000}"/>
    <cellStyle name="Comma 2 4 4 2 2 6" xfId="4325" xr:uid="{00000000-0005-0000-0000-0000F90E0000}"/>
    <cellStyle name="Comma 2 4 4 2 3" xfId="4326" xr:uid="{00000000-0005-0000-0000-0000FA0E0000}"/>
    <cellStyle name="Comma 2 4 4 2 3 2" xfId="4327" xr:uid="{00000000-0005-0000-0000-0000FB0E0000}"/>
    <cellStyle name="Comma 2 4 4 2 3 2 2" xfId="4328" xr:uid="{00000000-0005-0000-0000-0000FC0E0000}"/>
    <cellStyle name="Comma 2 4 4 2 3 3" xfId="4329" xr:uid="{00000000-0005-0000-0000-0000FD0E0000}"/>
    <cellStyle name="Comma 2 4 4 2 4" xfId="4330" xr:uid="{00000000-0005-0000-0000-0000FE0E0000}"/>
    <cellStyle name="Comma 2 4 4 2 4 2" xfId="4331" xr:uid="{00000000-0005-0000-0000-0000FF0E0000}"/>
    <cellStyle name="Comma 2 4 4 2 4 2 2" xfId="4332" xr:uid="{00000000-0005-0000-0000-0000000F0000}"/>
    <cellStyle name="Comma 2 4 4 2 4 3" xfId="4333" xr:uid="{00000000-0005-0000-0000-0000010F0000}"/>
    <cellStyle name="Comma 2 4 4 2 5" xfId="4334" xr:uid="{00000000-0005-0000-0000-0000020F0000}"/>
    <cellStyle name="Comma 2 4 4 2 5 2" xfId="4335" xr:uid="{00000000-0005-0000-0000-0000030F0000}"/>
    <cellStyle name="Comma 2 4 4 2 6" xfId="4336" xr:uid="{00000000-0005-0000-0000-0000040F0000}"/>
    <cellStyle name="Comma 2 4 4 2 6 2" xfId="4337" xr:uid="{00000000-0005-0000-0000-0000050F0000}"/>
    <cellStyle name="Comma 2 4 4 2 7" xfId="4338" xr:uid="{00000000-0005-0000-0000-0000060F0000}"/>
    <cellStyle name="Comma 2 4 4 3" xfId="4339" xr:uid="{00000000-0005-0000-0000-0000070F0000}"/>
    <cellStyle name="Comma 2 4 4 3 2" xfId="4340" xr:uid="{00000000-0005-0000-0000-0000080F0000}"/>
    <cellStyle name="Comma 2 4 4 3 2 2" xfId="4341" xr:uid="{00000000-0005-0000-0000-0000090F0000}"/>
    <cellStyle name="Comma 2 4 4 3 2 2 2" xfId="4342" xr:uid="{00000000-0005-0000-0000-00000A0F0000}"/>
    <cellStyle name="Comma 2 4 4 3 2 3" xfId="4343" xr:uid="{00000000-0005-0000-0000-00000B0F0000}"/>
    <cellStyle name="Comma 2 4 4 3 3" xfId="4344" xr:uid="{00000000-0005-0000-0000-00000C0F0000}"/>
    <cellStyle name="Comma 2 4 4 3 3 2" xfId="4345" xr:uid="{00000000-0005-0000-0000-00000D0F0000}"/>
    <cellStyle name="Comma 2 4 4 3 3 2 2" xfId="4346" xr:uid="{00000000-0005-0000-0000-00000E0F0000}"/>
    <cellStyle name="Comma 2 4 4 3 3 3" xfId="4347" xr:uid="{00000000-0005-0000-0000-00000F0F0000}"/>
    <cellStyle name="Comma 2 4 4 3 4" xfId="4348" xr:uid="{00000000-0005-0000-0000-0000100F0000}"/>
    <cellStyle name="Comma 2 4 4 3 4 2" xfId="4349" xr:uid="{00000000-0005-0000-0000-0000110F0000}"/>
    <cellStyle name="Comma 2 4 4 3 5" xfId="4350" xr:uid="{00000000-0005-0000-0000-0000120F0000}"/>
    <cellStyle name="Comma 2 4 4 3 5 2" xfId="4351" xr:uid="{00000000-0005-0000-0000-0000130F0000}"/>
    <cellStyle name="Comma 2 4 4 3 6" xfId="4352" xr:uid="{00000000-0005-0000-0000-0000140F0000}"/>
    <cellStyle name="Comma 2 4 4 4" xfId="4353" xr:uid="{00000000-0005-0000-0000-0000150F0000}"/>
    <cellStyle name="Comma 2 4 4 4 2" xfId="4354" xr:uid="{00000000-0005-0000-0000-0000160F0000}"/>
    <cellStyle name="Comma 2 4 4 4 2 2" xfId="4355" xr:uid="{00000000-0005-0000-0000-0000170F0000}"/>
    <cellStyle name="Comma 2 4 4 4 3" xfId="4356" xr:uid="{00000000-0005-0000-0000-0000180F0000}"/>
    <cellStyle name="Comma 2 4 4 5" xfId="4357" xr:uid="{00000000-0005-0000-0000-0000190F0000}"/>
    <cellStyle name="Comma 2 4 4 5 2" xfId="4358" xr:uid="{00000000-0005-0000-0000-00001A0F0000}"/>
    <cellStyle name="Comma 2 4 4 5 2 2" xfId="4359" xr:uid="{00000000-0005-0000-0000-00001B0F0000}"/>
    <cellStyle name="Comma 2 4 4 5 3" xfId="4360" xr:uid="{00000000-0005-0000-0000-00001C0F0000}"/>
    <cellStyle name="Comma 2 4 4 6" xfId="4361" xr:uid="{00000000-0005-0000-0000-00001D0F0000}"/>
    <cellStyle name="Comma 2 4 4 6 2" xfId="4362" xr:uid="{00000000-0005-0000-0000-00001E0F0000}"/>
    <cellStyle name="Comma 2 4 4 7" xfId="4363" xr:uid="{00000000-0005-0000-0000-00001F0F0000}"/>
    <cellStyle name="Comma 2 4 4 7 2" xfId="4364" xr:uid="{00000000-0005-0000-0000-0000200F0000}"/>
    <cellStyle name="Comma 2 4 4 8" xfId="4365" xr:uid="{00000000-0005-0000-0000-0000210F0000}"/>
    <cellStyle name="Comma 2 4 5" xfId="4366" xr:uid="{00000000-0005-0000-0000-0000220F0000}"/>
    <cellStyle name="Comma 2 4 5 2" xfId="4367" xr:uid="{00000000-0005-0000-0000-0000230F0000}"/>
    <cellStyle name="Comma 2 4 5 2 2" xfId="4368" xr:uid="{00000000-0005-0000-0000-0000240F0000}"/>
    <cellStyle name="Comma 2 4 5 2 2 2" xfId="4369" xr:uid="{00000000-0005-0000-0000-0000250F0000}"/>
    <cellStyle name="Comma 2 4 5 2 2 2 2" xfId="4370" xr:uid="{00000000-0005-0000-0000-0000260F0000}"/>
    <cellStyle name="Comma 2 4 5 2 2 3" xfId="4371" xr:uid="{00000000-0005-0000-0000-0000270F0000}"/>
    <cellStyle name="Comma 2 4 5 2 3" xfId="4372" xr:uid="{00000000-0005-0000-0000-0000280F0000}"/>
    <cellStyle name="Comma 2 4 5 2 3 2" xfId="4373" xr:uid="{00000000-0005-0000-0000-0000290F0000}"/>
    <cellStyle name="Comma 2 4 5 2 3 2 2" xfId="4374" xr:uid="{00000000-0005-0000-0000-00002A0F0000}"/>
    <cellStyle name="Comma 2 4 5 2 3 3" xfId="4375" xr:uid="{00000000-0005-0000-0000-00002B0F0000}"/>
    <cellStyle name="Comma 2 4 5 2 4" xfId="4376" xr:uid="{00000000-0005-0000-0000-00002C0F0000}"/>
    <cellStyle name="Comma 2 4 5 2 4 2" xfId="4377" xr:uid="{00000000-0005-0000-0000-00002D0F0000}"/>
    <cellStyle name="Comma 2 4 5 2 5" xfId="4378" xr:uid="{00000000-0005-0000-0000-00002E0F0000}"/>
    <cellStyle name="Comma 2 4 5 2 5 2" xfId="4379" xr:uid="{00000000-0005-0000-0000-00002F0F0000}"/>
    <cellStyle name="Comma 2 4 5 2 6" xfId="4380" xr:uid="{00000000-0005-0000-0000-0000300F0000}"/>
    <cellStyle name="Comma 2 4 5 3" xfId="4381" xr:uid="{00000000-0005-0000-0000-0000310F0000}"/>
    <cellStyle name="Comma 2 4 5 3 2" xfId="4382" xr:uid="{00000000-0005-0000-0000-0000320F0000}"/>
    <cellStyle name="Comma 2 4 5 3 2 2" xfId="4383" xr:uid="{00000000-0005-0000-0000-0000330F0000}"/>
    <cellStyle name="Comma 2 4 5 3 3" xfId="4384" xr:uid="{00000000-0005-0000-0000-0000340F0000}"/>
    <cellStyle name="Comma 2 4 5 4" xfId="4385" xr:uid="{00000000-0005-0000-0000-0000350F0000}"/>
    <cellStyle name="Comma 2 4 5 4 2" xfId="4386" xr:uid="{00000000-0005-0000-0000-0000360F0000}"/>
    <cellStyle name="Comma 2 4 5 4 2 2" xfId="4387" xr:uid="{00000000-0005-0000-0000-0000370F0000}"/>
    <cellStyle name="Comma 2 4 5 4 3" xfId="4388" xr:uid="{00000000-0005-0000-0000-0000380F0000}"/>
    <cellStyle name="Comma 2 4 5 5" xfId="4389" xr:uid="{00000000-0005-0000-0000-0000390F0000}"/>
    <cellStyle name="Comma 2 4 5 5 2" xfId="4390" xr:uid="{00000000-0005-0000-0000-00003A0F0000}"/>
    <cellStyle name="Comma 2 4 5 6" xfId="4391" xr:uid="{00000000-0005-0000-0000-00003B0F0000}"/>
    <cellStyle name="Comma 2 4 5 6 2" xfId="4392" xr:uid="{00000000-0005-0000-0000-00003C0F0000}"/>
    <cellStyle name="Comma 2 4 5 7" xfId="4393" xr:uid="{00000000-0005-0000-0000-00003D0F0000}"/>
    <cellStyle name="Comma 2 4 6" xfId="4394" xr:uid="{00000000-0005-0000-0000-00003E0F0000}"/>
    <cellStyle name="Comma 2 4 6 2" xfId="4395" xr:uid="{00000000-0005-0000-0000-00003F0F0000}"/>
    <cellStyle name="Comma 2 4 6 2 2" xfId="4396" xr:uid="{00000000-0005-0000-0000-0000400F0000}"/>
    <cellStyle name="Comma 2 4 6 2 2 2" xfId="4397" xr:uid="{00000000-0005-0000-0000-0000410F0000}"/>
    <cellStyle name="Comma 2 4 6 2 2 2 2" xfId="4398" xr:uid="{00000000-0005-0000-0000-0000420F0000}"/>
    <cellStyle name="Comma 2 4 6 2 2 3" xfId="4399" xr:uid="{00000000-0005-0000-0000-0000430F0000}"/>
    <cellStyle name="Comma 2 4 6 2 3" xfId="4400" xr:uid="{00000000-0005-0000-0000-0000440F0000}"/>
    <cellStyle name="Comma 2 4 6 2 3 2" xfId="4401" xr:uid="{00000000-0005-0000-0000-0000450F0000}"/>
    <cellStyle name="Comma 2 4 6 2 3 2 2" xfId="4402" xr:uid="{00000000-0005-0000-0000-0000460F0000}"/>
    <cellStyle name="Comma 2 4 6 2 3 3" xfId="4403" xr:uid="{00000000-0005-0000-0000-0000470F0000}"/>
    <cellStyle name="Comma 2 4 6 2 4" xfId="4404" xr:uid="{00000000-0005-0000-0000-0000480F0000}"/>
    <cellStyle name="Comma 2 4 6 2 4 2" xfId="4405" xr:uid="{00000000-0005-0000-0000-0000490F0000}"/>
    <cellStyle name="Comma 2 4 6 2 5" xfId="4406" xr:uid="{00000000-0005-0000-0000-00004A0F0000}"/>
    <cellStyle name="Comma 2 4 6 2 5 2" xfId="4407" xr:uid="{00000000-0005-0000-0000-00004B0F0000}"/>
    <cellStyle name="Comma 2 4 6 2 6" xfId="4408" xr:uid="{00000000-0005-0000-0000-00004C0F0000}"/>
    <cellStyle name="Comma 2 4 6 3" xfId="4409" xr:uid="{00000000-0005-0000-0000-00004D0F0000}"/>
    <cellStyle name="Comma 2 4 6 3 2" xfId="4410" xr:uid="{00000000-0005-0000-0000-00004E0F0000}"/>
    <cellStyle name="Comma 2 4 6 3 2 2" xfId="4411" xr:uid="{00000000-0005-0000-0000-00004F0F0000}"/>
    <cellStyle name="Comma 2 4 6 3 3" xfId="4412" xr:uid="{00000000-0005-0000-0000-0000500F0000}"/>
    <cellStyle name="Comma 2 4 6 4" xfId="4413" xr:uid="{00000000-0005-0000-0000-0000510F0000}"/>
    <cellStyle name="Comma 2 4 6 4 2" xfId="4414" xr:uid="{00000000-0005-0000-0000-0000520F0000}"/>
    <cellStyle name="Comma 2 4 6 4 2 2" xfId="4415" xr:uid="{00000000-0005-0000-0000-0000530F0000}"/>
    <cellStyle name="Comma 2 4 6 4 3" xfId="4416" xr:uid="{00000000-0005-0000-0000-0000540F0000}"/>
    <cellStyle name="Comma 2 4 6 5" xfId="4417" xr:uid="{00000000-0005-0000-0000-0000550F0000}"/>
    <cellStyle name="Comma 2 4 6 5 2" xfId="4418" xr:uid="{00000000-0005-0000-0000-0000560F0000}"/>
    <cellStyle name="Comma 2 4 6 6" xfId="4419" xr:uid="{00000000-0005-0000-0000-0000570F0000}"/>
    <cellStyle name="Comma 2 4 6 6 2" xfId="4420" xr:uid="{00000000-0005-0000-0000-0000580F0000}"/>
    <cellStyle name="Comma 2 4 6 7" xfId="4421" xr:uid="{00000000-0005-0000-0000-0000590F0000}"/>
    <cellStyle name="Comma 2 4 7" xfId="4422" xr:uid="{00000000-0005-0000-0000-00005A0F0000}"/>
    <cellStyle name="Comma 2 4 7 2" xfId="4423" xr:uid="{00000000-0005-0000-0000-00005B0F0000}"/>
    <cellStyle name="Comma 2 4 7 2 2" xfId="4424" xr:uid="{00000000-0005-0000-0000-00005C0F0000}"/>
    <cellStyle name="Comma 2 4 7 2 2 2" xfId="4425" xr:uid="{00000000-0005-0000-0000-00005D0F0000}"/>
    <cellStyle name="Comma 2 4 7 2 3" xfId="4426" xr:uid="{00000000-0005-0000-0000-00005E0F0000}"/>
    <cellStyle name="Comma 2 4 7 3" xfId="4427" xr:uid="{00000000-0005-0000-0000-00005F0F0000}"/>
    <cellStyle name="Comma 2 4 7 3 2" xfId="4428" xr:uid="{00000000-0005-0000-0000-0000600F0000}"/>
    <cellStyle name="Comma 2 4 7 3 2 2" xfId="4429" xr:uid="{00000000-0005-0000-0000-0000610F0000}"/>
    <cellStyle name="Comma 2 4 7 3 3" xfId="4430" xr:uid="{00000000-0005-0000-0000-0000620F0000}"/>
    <cellStyle name="Comma 2 4 7 4" xfId="4431" xr:uid="{00000000-0005-0000-0000-0000630F0000}"/>
    <cellStyle name="Comma 2 4 7 4 2" xfId="4432" xr:uid="{00000000-0005-0000-0000-0000640F0000}"/>
    <cellStyle name="Comma 2 4 7 5" xfId="4433" xr:uid="{00000000-0005-0000-0000-0000650F0000}"/>
    <cellStyle name="Comma 2 4 7 5 2" xfId="4434" xr:uid="{00000000-0005-0000-0000-0000660F0000}"/>
    <cellStyle name="Comma 2 4 7 6" xfId="4435" xr:uid="{00000000-0005-0000-0000-0000670F0000}"/>
    <cellStyle name="Comma 2 4 8" xfId="4436" xr:uid="{00000000-0005-0000-0000-0000680F0000}"/>
    <cellStyle name="Comma 2 5" xfId="4437" xr:uid="{00000000-0005-0000-0000-0000690F0000}"/>
    <cellStyle name="Comma 2 5 10" xfId="4438" xr:uid="{00000000-0005-0000-0000-00006A0F0000}"/>
    <cellStyle name="Comma 2 5 10 2" xfId="4439" xr:uid="{00000000-0005-0000-0000-00006B0F0000}"/>
    <cellStyle name="Comma 2 5 11" xfId="4440" xr:uid="{00000000-0005-0000-0000-00006C0F0000}"/>
    <cellStyle name="Comma 2 5 11 2" xfId="4441" xr:uid="{00000000-0005-0000-0000-00006D0F0000}"/>
    <cellStyle name="Comma 2 5 12" xfId="4442" xr:uid="{00000000-0005-0000-0000-00006E0F0000}"/>
    <cellStyle name="Comma 2 5 2" xfId="4443" xr:uid="{00000000-0005-0000-0000-00006F0F0000}"/>
    <cellStyle name="Comma 2 5 2 10" xfId="4444" xr:uid="{00000000-0005-0000-0000-0000700F0000}"/>
    <cellStyle name="Comma 2 5 2 10 2" xfId="4445" xr:uid="{00000000-0005-0000-0000-0000710F0000}"/>
    <cellStyle name="Comma 2 5 2 11" xfId="4446" xr:uid="{00000000-0005-0000-0000-0000720F0000}"/>
    <cellStyle name="Comma 2 5 2 12" xfId="38427" xr:uid="{F338EB0C-184E-483E-9BB5-B83D60F32DE8}"/>
    <cellStyle name="Comma 2 5 2 2" xfId="4447" xr:uid="{00000000-0005-0000-0000-0000730F0000}"/>
    <cellStyle name="Comma 2 5 2 2 10" xfId="4448" xr:uid="{00000000-0005-0000-0000-0000740F0000}"/>
    <cellStyle name="Comma 2 5 2 2 2" xfId="4449" xr:uid="{00000000-0005-0000-0000-0000750F0000}"/>
    <cellStyle name="Comma 2 5 2 2 2 2" xfId="4450" xr:uid="{00000000-0005-0000-0000-0000760F0000}"/>
    <cellStyle name="Comma 2 5 2 2 2 2 2" xfId="4451" xr:uid="{00000000-0005-0000-0000-0000770F0000}"/>
    <cellStyle name="Comma 2 5 2 2 2 2 2 2" xfId="4452" xr:uid="{00000000-0005-0000-0000-0000780F0000}"/>
    <cellStyle name="Comma 2 5 2 2 2 2 2 2 2" xfId="4453" xr:uid="{00000000-0005-0000-0000-0000790F0000}"/>
    <cellStyle name="Comma 2 5 2 2 2 2 2 2 2 2" xfId="4454" xr:uid="{00000000-0005-0000-0000-00007A0F0000}"/>
    <cellStyle name="Comma 2 5 2 2 2 2 2 2 3" xfId="4455" xr:uid="{00000000-0005-0000-0000-00007B0F0000}"/>
    <cellStyle name="Comma 2 5 2 2 2 2 2 3" xfId="4456" xr:uid="{00000000-0005-0000-0000-00007C0F0000}"/>
    <cellStyle name="Comma 2 5 2 2 2 2 2 3 2" xfId="4457" xr:uid="{00000000-0005-0000-0000-00007D0F0000}"/>
    <cellStyle name="Comma 2 5 2 2 2 2 2 3 2 2" xfId="4458" xr:uid="{00000000-0005-0000-0000-00007E0F0000}"/>
    <cellStyle name="Comma 2 5 2 2 2 2 2 3 3" xfId="4459" xr:uid="{00000000-0005-0000-0000-00007F0F0000}"/>
    <cellStyle name="Comma 2 5 2 2 2 2 2 4" xfId="4460" xr:uid="{00000000-0005-0000-0000-0000800F0000}"/>
    <cellStyle name="Comma 2 5 2 2 2 2 2 4 2" xfId="4461" xr:uid="{00000000-0005-0000-0000-0000810F0000}"/>
    <cellStyle name="Comma 2 5 2 2 2 2 2 5" xfId="4462" xr:uid="{00000000-0005-0000-0000-0000820F0000}"/>
    <cellStyle name="Comma 2 5 2 2 2 2 2 5 2" xfId="4463" xr:uid="{00000000-0005-0000-0000-0000830F0000}"/>
    <cellStyle name="Comma 2 5 2 2 2 2 2 6" xfId="4464" xr:uid="{00000000-0005-0000-0000-0000840F0000}"/>
    <cellStyle name="Comma 2 5 2 2 2 2 3" xfId="4465" xr:uid="{00000000-0005-0000-0000-0000850F0000}"/>
    <cellStyle name="Comma 2 5 2 2 2 2 3 2" xfId="4466" xr:uid="{00000000-0005-0000-0000-0000860F0000}"/>
    <cellStyle name="Comma 2 5 2 2 2 2 3 2 2" xfId="4467" xr:uid="{00000000-0005-0000-0000-0000870F0000}"/>
    <cellStyle name="Comma 2 5 2 2 2 2 3 3" xfId="4468" xr:uid="{00000000-0005-0000-0000-0000880F0000}"/>
    <cellStyle name="Comma 2 5 2 2 2 2 4" xfId="4469" xr:uid="{00000000-0005-0000-0000-0000890F0000}"/>
    <cellStyle name="Comma 2 5 2 2 2 2 4 2" xfId="4470" xr:uid="{00000000-0005-0000-0000-00008A0F0000}"/>
    <cellStyle name="Comma 2 5 2 2 2 2 4 2 2" xfId="4471" xr:uid="{00000000-0005-0000-0000-00008B0F0000}"/>
    <cellStyle name="Comma 2 5 2 2 2 2 4 3" xfId="4472" xr:uid="{00000000-0005-0000-0000-00008C0F0000}"/>
    <cellStyle name="Comma 2 5 2 2 2 2 5" xfId="4473" xr:uid="{00000000-0005-0000-0000-00008D0F0000}"/>
    <cellStyle name="Comma 2 5 2 2 2 2 5 2" xfId="4474" xr:uid="{00000000-0005-0000-0000-00008E0F0000}"/>
    <cellStyle name="Comma 2 5 2 2 2 2 6" xfId="4475" xr:uid="{00000000-0005-0000-0000-00008F0F0000}"/>
    <cellStyle name="Comma 2 5 2 2 2 2 6 2" xfId="4476" xr:uid="{00000000-0005-0000-0000-0000900F0000}"/>
    <cellStyle name="Comma 2 5 2 2 2 2 7" xfId="4477" xr:uid="{00000000-0005-0000-0000-0000910F0000}"/>
    <cellStyle name="Comma 2 5 2 2 2 3" xfId="4478" xr:uid="{00000000-0005-0000-0000-0000920F0000}"/>
    <cellStyle name="Comma 2 5 2 2 2 3 2" xfId="4479" xr:uid="{00000000-0005-0000-0000-0000930F0000}"/>
    <cellStyle name="Comma 2 5 2 2 2 3 2 2" xfId="4480" xr:uid="{00000000-0005-0000-0000-0000940F0000}"/>
    <cellStyle name="Comma 2 5 2 2 2 3 2 2 2" xfId="4481" xr:uid="{00000000-0005-0000-0000-0000950F0000}"/>
    <cellStyle name="Comma 2 5 2 2 2 3 2 3" xfId="4482" xr:uid="{00000000-0005-0000-0000-0000960F0000}"/>
    <cellStyle name="Comma 2 5 2 2 2 3 3" xfId="4483" xr:uid="{00000000-0005-0000-0000-0000970F0000}"/>
    <cellStyle name="Comma 2 5 2 2 2 3 3 2" xfId="4484" xr:uid="{00000000-0005-0000-0000-0000980F0000}"/>
    <cellStyle name="Comma 2 5 2 2 2 3 3 2 2" xfId="4485" xr:uid="{00000000-0005-0000-0000-0000990F0000}"/>
    <cellStyle name="Comma 2 5 2 2 2 3 3 3" xfId="4486" xr:uid="{00000000-0005-0000-0000-00009A0F0000}"/>
    <cellStyle name="Comma 2 5 2 2 2 3 4" xfId="4487" xr:uid="{00000000-0005-0000-0000-00009B0F0000}"/>
    <cellStyle name="Comma 2 5 2 2 2 3 4 2" xfId="4488" xr:uid="{00000000-0005-0000-0000-00009C0F0000}"/>
    <cellStyle name="Comma 2 5 2 2 2 3 5" xfId="4489" xr:uid="{00000000-0005-0000-0000-00009D0F0000}"/>
    <cellStyle name="Comma 2 5 2 2 2 3 5 2" xfId="4490" xr:uid="{00000000-0005-0000-0000-00009E0F0000}"/>
    <cellStyle name="Comma 2 5 2 2 2 3 6" xfId="4491" xr:uid="{00000000-0005-0000-0000-00009F0F0000}"/>
    <cellStyle name="Comma 2 5 2 2 2 4" xfId="4492" xr:uid="{00000000-0005-0000-0000-0000A00F0000}"/>
    <cellStyle name="Comma 2 5 2 2 2 4 2" xfId="4493" xr:uid="{00000000-0005-0000-0000-0000A10F0000}"/>
    <cellStyle name="Comma 2 5 2 2 2 4 2 2" xfId="4494" xr:uid="{00000000-0005-0000-0000-0000A20F0000}"/>
    <cellStyle name="Comma 2 5 2 2 2 4 3" xfId="4495" xr:uid="{00000000-0005-0000-0000-0000A30F0000}"/>
    <cellStyle name="Comma 2 5 2 2 2 5" xfId="4496" xr:uid="{00000000-0005-0000-0000-0000A40F0000}"/>
    <cellStyle name="Comma 2 5 2 2 2 5 2" xfId="4497" xr:uid="{00000000-0005-0000-0000-0000A50F0000}"/>
    <cellStyle name="Comma 2 5 2 2 2 5 2 2" xfId="4498" xr:uid="{00000000-0005-0000-0000-0000A60F0000}"/>
    <cellStyle name="Comma 2 5 2 2 2 5 3" xfId="4499" xr:uid="{00000000-0005-0000-0000-0000A70F0000}"/>
    <cellStyle name="Comma 2 5 2 2 2 6" xfId="4500" xr:uid="{00000000-0005-0000-0000-0000A80F0000}"/>
    <cellStyle name="Comma 2 5 2 2 2 6 2" xfId="4501" xr:uid="{00000000-0005-0000-0000-0000A90F0000}"/>
    <cellStyle name="Comma 2 5 2 2 2 7" xfId="4502" xr:uid="{00000000-0005-0000-0000-0000AA0F0000}"/>
    <cellStyle name="Comma 2 5 2 2 2 7 2" xfId="4503" xr:uid="{00000000-0005-0000-0000-0000AB0F0000}"/>
    <cellStyle name="Comma 2 5 2 2 2 8" xfId="4504" xr:uid="{00000000-0005-0000-0000-0000AC0F0000}"/>
    <cellStyle name="Comma 2 5 2 2 3" xfId="4505" xr:uid="{00000000-0005-0000-0000-0000AD0F0000}"/>
    <cellStyle name="Comma 2 5 2 2 3 2" xfId="4506" xr:uid="{00000000-0005-0000-0000-0000AE0F0000}"/>
    <cellStyle name="Comma 2 5 2 2 3 2 2" xfId="4507" xr:uid="{00000000-0005-0000-0000-0000AF0F0000}"/>
    <cellStyle name="Comma 2 5 2 2 3 2 2 2" xfId="4508" xr:uid="{00000000-0005-0000-0000-0000B00F0000}"/>
    <cellStyle name="Comma 2 5 2 2 3 2 2 2 2" xfId="4509" xr:uid="{00000000-0005-0000-0000-0000B10F0000}"/>
    <cellStyle name="Comma 2 5 2 2 3 2 2 3" xfId="4510" xr:uid="{00000000-0005-0000-0000-0000B20F0000}"/>
    <cellStyle name="Comma 2 5 2 2 3 2 3" xfId="4511" xr:uid="{00000000-0005-0000-0000-0000B30F0000}"/>
    <cellStyle name="Comma 2 5 2 2 3 2 3 2" xfId="4512" xr:uid="{00000000-0005-0000-0000-0000B40F0000}"/>
    <cellStyle name="Comma 2 5 2 2 3 2 3 2 2" xfId="4513" xr:uid="{00000000-0005-0000-0000-0000B50F0000}"/>
    <cellStyle name="Comma 2 5 2 2 3 2 3 3" xfId="4514" xr:uid="{00000000-0005-0000-0000-0000B60F0000}"/>
    <cellStyle name="Comma 2 5 2 2 3 2 4" xfId="4515" xr:uid="{00000000-0005-0000-0000-0000B70F0000}"/>
    <cellStyle name="Comma 2 5 2 2 3 2 4 2" xfId="4516" xr:uid="{00000000-0005-0000-0000-0000B80F0000}"/>
    <cellStyle name="Comma 2 5 2 2 3 2 5" xfId="4517" xr:uid="{00000000-0005-0000-0000-0000B90F0000}"/>
    <cellStyle name="Comma 2 5 2 2 3 2 5 2" xfId="4518" xr:uid="{00000000-0005-0000-0000-0000BA0F0000}"/>
    <cellStyle name="Comma 2 5 2 2 3 2 6" xfId="4519" xr:uid="{00000000-0005-0000-0000-0000BB0F0000}"/>
    <cellStyle name="Comma 2 5 2 2 3 3" xfId="4520" xr:uid="{00000000-0005-0000-0000-0000BC0F0000}"/>
    <cellStyle name="Comma 2 5 2 2 3 3 2" xfId="4521" xr:uid="{00000000-0005-0000-0000-0000BD0F0000}"/>
    <cellStyle name="Comma 2 5 2 2 3 3 2 2" xfId="4522" xr:uid="{00000000-0005-0000-0000-0000BE0F0000}"/>
    <cellStyle name="Comma 2 5 2 2 3 3 3" xfId="4523" xr:uid="{00000000-0005-0000-0000-0000BF0F0000}"/>
    <cellStyle name="Comma 2 5 2 2 3 4" xfId="4524" xr:uid="{00000000-0005-0000-0000-0000C00F0000}"/>
    <cellStyle name="Comma 2 5 2 2 3 4 2" xfId="4525" xr:uid="{00000000-0005-0000-0000-0000C10F0000}"/>
    <cellStyle name="Comma 2 5 2 2 3 4 2 2" xfId="4526" xr:uid="{00000000-0005-0000-0000-0000C20F0000}"/>
    <cellStyle name="Comma 2 5 2 2 3 4 3" xfId="4527" xr:uid="{00000000-0005-0000-0000-0000C30F0000}"/>
    <cellStyle name="Comma 2 5 2 2 3 5" xfId="4528" xr:uid="{00000000-0005-0000-0000-0000C40F0000}"/>
    <cellStyle name="Comma 2 5 2 2 3 5 2" xfId="4529" xr:uid="{00000000-0005-0000-0000-0000C50F0000}"/>
    <cellStyle name="Comma 2 5 2 2 3 6" xfId="4530" xr:uid="{00000000-0005-0000-0000-0000C60F0000}"/>
    <cellStyle name="Comma 2 5 2 2 3 6 2" xfId="4531" xr:uid="{00000000-0005-0000-0000-0000C70F0000}"/>
    <cellStyle name="Comma 2 5 2 2 3 7" xfId="4532" xr:uid="{00000000-0005-0000-0000-0000C80F0000}"/>
    <cellStyle name="Comma 2 5 2 2 4" xfId="4533" xr:uid="{00000000-0005-0000-0000-0000C90F0000}"/>
    <cellStyle name="Comma 2 5 2 2 4 2" xfId="4534" xr:uid="{00000000-0005-0000-0000-0000CA0F0000}"/>
    <cellStyle name="Comma 2 5 2 2 4 2 2" xfId="4535" xr:uid="{00000000-0005-0000-0000-0000CB0F0000}"/>
    <cellStyle name="Comma 2 5 2 2 4 2 2 2" xfId="4536" xr:uid="{00000000-0005-0000-0000-0000CC0F0000}"/>
    <cellStyle name="Comma 2 5 2 2 4 2 2 2 2" xfId="4537" xr:uid="{00000000-0005-0000-0000-0000CD0F0000}"/>
    <cellStyle name="Comma 2 5 2 2 4 2 2 3" xfId="4538" xr:uid="{00000000-0005-0000-0000-0000CE0F0000}"/>
    <cellStyle name="Comma 2 5 2 2 4 2 3" xfId="4539" xr:uid="{00000000-0005-0000-0000-0000CF0F0000}"/>
    <cellStyle name="Comma 2 5 2 2 4 2 3 2" xfId="4540" xr:uid="{00000000-0005-0000-0000-0000D00F0000}"/>
    <cellStyle name="Comma 2 5 2 2 4 2 3 2 2" xfId="4541" xr:uid="{00000000-0005-0000-0000-0000D10F0000}"/>
    <cellStyle name="Comma 2 5 2 2 4 2 3 3" xfId="4542" xr:uid="{00000000-0005-0000-0000-0000D20F0000}"/>
    <cellStyle name="Comma 2 5 2 2 4 2 4" xfId="4543" xr:uid="{00000000-0005-0000-0000-0000D30F0000}"/>
    <cellStyle name="Comma 2 5 2 2 4 2 4 2" xfId="4544" xr:uid="{00000000-0005-0000-0000-0000D40F0000}"/>
    <cellStyle name="Comma 2 5 2 2 4 2 5" xfId="4545" xr:uid="{00000000-0005-0000-0000-0000D50F0000}"/>
    <cellStyle name="Comma 2 5 2 2 4 2 5 2" xfId="4546" xr:uid="{00000000-0005-0000-0000-0000D60F0000}"/>
    <cellStyle name="Comma 2 5 2 2 4 2 6" xfId="4547" xr:uid="{00000000-0005-0000-0000-0000D70F0000}"/>
    <cellStyle name="Comma 2 5 2 2 4 3" xfId="4548" xr:uid="{00000000-0005-0000-0000-0000D80F0000}"/>
    <cellStyle name="Comma 2 5 2 2 4 3 2" xfId="4549" xr:uid="{00000000-0005-0000-0000-0000D90F0000}"/>
    <cellStyle name="Comma 2 5 2 2 4 3 2 2" xfId="4550" xr:uid="{00000000-0005-0000-0000-0000DA0F0000}"/>
    <cellStyle name="Comma 2 5 2 2 4 3 3" xfId="4551" xr:uid="{00000000-0005-0000-0000-0000DB0F0000}"/>
    <cellStyle name="Comma 2 5 2 2 4 4" xfId="4552" xr:uid="{00000000-0005-0000-0000-0000DC0F0000}"/>
    <cellStyle name="Comma 2 5 2 2 4 4 2" xfId="4553" xr:uid="{00000000-0005-0000-0000-0000DD0F0000}"/>
    <cellStyle name="Comma 2 5 2 2 4 4 2 2" xfId="4554" xr:uid="{00000000-0005-0000-0000-0000DE0F0000}"/>
    <cellStyle name="Comma 2 5 2 2 4 4 3" xfId="4555" xr:uid="{00000000-0005-0000-0000-0000DF0F0000}"/>
    <cellStyle name="Comma 2 5 2 2 4 5" xfId="4556" xr:uid="{00000000-0005-0000-0000-0000E00F0000}"/>
    <cellStyle name="Comma 2 5 2 2 4 5 2" xfId="4557" xr:uid="{00000000-0005-0000-0000-0000E10F0000}"/>
    <cellStyle name="Comma 2 5 2 2 4 6" xfId="4558" xr:uid="{00000000-0005-0000-0000-0000E20F0000}"/>
    <cellStyle name="Comma 2 5 2 2 4 6 2" xfId="4559" xr:uid="{00000000-0005-0000-0000-0000E30F0000}"/>
    <cellStyle name="Comma 2 5 2 2 4 7" xfId="4560" xr:uid="{00000000-0005-0000-0000-0000E40F0000}"/>
    <cellStyle name="Comma 2 5 2 2 5" xfId="4561" xr:uid="{00000000-0005-0000-0000-0000E50F0000}"/>
    <cellStyle name="Comma 2 5 2 2 5 2" xfId="4562" xr:uid="{00000000-0005-0000-0000-0000E60F0000}"/>
    <cellStyle name="Comma 2 5 2 2 5 2 2" xfId="4563" xr:uid="{00000000-0005-0000-0000-0000E70F0000}"/>
    <cellStyle name="Comma 2 5 2 2 5 2 2 2" xfId="4564" xr:uid="{00000000-0005-0000-0000-0000E80F0000}"/>
    <cellStyle name="Comma 2 5 2 2 5 2 3" xfId="4565" xr:uid="{00000000-0005-0000-0000-0000E90F0000}"/>
    <cellStyle name="Comma 2 5 2 2 5 3" xfId="4566" xr:uid="{00000000-0005-0000-0000-0000EA0F0000}"/>
    <cellStyle name="Comma 2 5 2 2 5 3 2" xfId="4567" xr:uid="{00000000-0005-0000-0000-0000EB0F0000}"/>
    <cellStyle name="Comma 2 5 2 2 5 3 2 2" xfId="4568" xr:uid="{00000000-0005-0000-0000-0000EC0F0000}"/>
    <cellStyle name="Comma 2 5 2 2 5 3 3" xfId="4569" xr:uid="{00000000-0005-0000-0000-0000ED0F0000}"/>
    <cellStyle name="Comma 2 5 2 2 5 4" xfId="4570" xr:uid="{00000000-0005-0000-0000-0000EE0F0000}"/>
    <cellStyle name="Comma 2 5 2 2 5 4 2" xfId="4571" xr:uid="{00000000-0005-0000-0000-0000EF0F0000}"/>
    <cellStyle name="Comma 2 5 2 2 5 5" xfId="4572" xr:uid="{00000000-0005-0000-0000-0000F00F0000}"/>
    <cellStyle name="Comma 2 5 2 2 5 5 2" xfId="4573" xr:uid="{00000000-0005-0000-0000-0000F10F0000}"/>
    <cellStyle name="Comma 2 5 2 2 5 6" xfId="4574" xr:uid="{00000000-0005-0000-0000-0000F20F0000}"/>
    <cellStyle name="Comma 2 5 2 2 6" xfId="4575" xr:uid="{00000000-0005-0000-0000-0000F30F0000}"/>
    <cellStyle name="Comma 2 5 2 2 6 2" xfId="4576" xr:uid="{00000000-0005-0000-0000-0000F40F0000}"/>
    <cellStyle name="Comma 2 5 2 2 6 2 2" xfId="4577" xr:uid="{00000000-0005-0000-0000-0000F50F0000}"/>
    <cellStyle name="Comma 2 5 2 2 6 3" xfId="4578" xr:uid="{00000000-0005-0000-0000-0000F60F0000}"/>
    <cellStyle name="Comma 2 5 2 2 7" xfId="4579" xr:uid="{00000000-0005-0000-0000-0000F70F0000}"/>
    <cellStyle name="Comma 2 5 2 2 7 2" xfId="4580" xr:uid="{00000000-0005-0000-0000-0000F80F0000}"/>
    <cellStyle name="Comma 2 5 2 2 7 2 2" xfId="4581" xr:uid="{00000000-0005-0000-0000-0000F90F0000}"/>
    <cellStyle name="Comma 2 5 2 2 7 3" xfId="4582" xr:uid="{00000000-0005-0000-0000-0000FA0F0000}"/>
    <cellStyle name="Comma 2 5 2 2 8" xfId="4583" xr:uid="{00000000-0005-0000-0000-0000FB0F0000}"/>
    <cellStyle name="Comma 2 5 2 2 8 2" xfId="4584" xr:uid="{00000000-0005-0000-0000-0000FC0F0000}"/>
    <cellStyle name="Comma 2 5 2 2 9" xfId="4585" xr:uid="{00000000-0005-0000-0000-0000FD0F0000}"/>
    <cellStyle name="Comma 2 5 2 2 9 2" xfId="4586" xr:uid="{00000000-0005-0000-0000-0000FE0F0000}"/>
    <cellStyle name="Comma 2 5 2 3" xfId="4587" xr:uid="{00000000-0005-0000-0000-0000FF0F0000}"/>
    <cellStyle name="Comma 2 5 2 3 2" xfId="4588" xr:uid="{00000000-0005-0000-0000-000000100000}"/>
    <cellStyle name="Comma 2 5 2 3 2 2" xfId="4589" xr:uid="{00000000-0005-0000-0000-000001100000}"/>
    <cellStyle name="Comma 2 5 2 3 2 2 2" xfId="4590" xr:uid="{00000000-0005-0000-0000-000002100000}"/>
    <cellStyle name="Comma 2 5 2 3 2 2 2 2" xfId="4591" xr:uid="{00000000-0005-0000-0000-000003100000}"/>
    <cellStyle name="Comma 2 5 2 3 2 2 2 2 2" xfId="4592" xr:uid="{00000000-0005-0000-0000-000004100000}"/>
    <cellStyle name="Comma 2 5 2 3 2 2 2 3" xfId="4593" xr:uid="{00000000-0005-0000-0000-000005100000}"/>
    <cellStyle name="Comma 2 5 2 3 2 2 3" xfId="4594" xr:uid="{00000000-0005-0000-0000-000006100000}"/>
    <cellStyle name="Comma 2 5 2 3 2 2 3 2" xfId="4595" xr:uid="{00000000-0005-0000-0000-000007100000}"/>
    <cellStyle name="Comma 2 5 2 3 2 2 3 2 2" xfId="4596" xr:uid="{00000000-0005-0000-0000-000008100000}"/>
    <cellStyle name="Comma 2 5 2 3 2 2 3 3" xfId="4597" xr:uid="{00000000-0005-0000-0000-000009100000}"/>
    <cellStyle name="Comma 2 5 2 3 2 2 4" xfId="4598" xr:uid="{00000000-0005-0000-0000-00000A100000}"/>
    <cellStyle name="Comma 2 5 2 3 2 2 4 2" xfId="4599" xr:uid="{00000000-0005-0000-0000-00000B100000}"/>
    <cellStyle name="Comma 2 5 2 3 2 2 5" xfId="4600" xr:uid="{00000000-0005-0000-0000-00000C100000}"/>
    <cellStyle name="Comma 2 5 2 3 2 2 5 2" xfId="4601" xr:uid="{00000000-0005-0000-0000-00000D100000}"/>
    <cellStyle name="Comma 2 5 2 3 2 2 6" xfId="4602" xr:uid="{00000000-0005-0000-0000-00000E100000}"/>
    <cellStyle name="Comma 2 5 2 3 2 3" xfId="4603" xr:uid="{00000000-0005-0000-0000-00000F100000}"/>
    <cellStyle name="Comma 2 5 2 3 2 3 2" xfId="4604" xr:uid="{00000000-0005-0000-0000-000010100000}"/>
    <cellStyle name="Comma 2 5 2 3 2 3 2 2" xfId="4605" xr:uid="{00000000-0005-0000-0000-000011100000}"/>
    <cellStyle name="Comma 2 5 2 3 2 3 3" xfId="4606" xr:uid="{00000000-0005-0000-0000-000012100000}"/>
    <cellStyle name="Comma 2 5 2 3 2 4" xfId="4607" xr:uid="{00000000-0005-0000-0000-000013100000}"/>
    <cellStyle name="Comma 2 5 2 3 2 4 2" xfId="4608" xr:uid="{00000000-0005-0000-0000-000014100000}"/>
    <cellStyle name="Comma 2 5 2 3 2 4 2 2" xfId="4609" xr:uid="{00000000-0005-0000-0000-000015100000}"/>
    <cellStyle name="Comma 2 5 2 3 2 4 3" xfId="4610" xr:uid="{00000000-0005-0000-0000-000016100000}"/>
    <cellStyle name="Comma 2 5 2 3 2 5" xfId="4611" xr:uid="{00000000-0005-0000-0000-000017100000}"/>
    <cellStyle name="Comma 2 5 2 3 2 5 2" xfId="4612" xr:uid="{00000000-0005-0000-0000-000018100000}"/>
    <cellStyle name="Comma 2 5 2 3 2 6" xfId="4613" xr:uid="{00000000-0005-0000-0000-000019100000}"/>
    <cellStyle name="Comma 2 5 2 3 2 6 2" xfId="4614" xr:uid="{00000000-0005-0000-0000-00001A100000}"/>
    <cellStyle name="Comma 2 5 2 3 2 7" xfId="4615" xr:uid="{00000000-0005-0000-0000-00001B100000}"/>
    <cellStyle name="Comma 2 5 2 3 3" xfId="4616" xr:uid="{00000000-0005-0000-0000-00001C100000}"/>
    <cellStyle name="Comma 2 5 2 3 3 2" xfId="4617" xr:uid="{00000000-0005-0000-0000-00001D100000}"/>
    <cellStyle name="Comma 2 5 2 3 3 2 2" xfId="4618" xr:uid="{00000000-0005-0000-0000-00001E100000}"/>
    <cellStyle name="Comma 2 5 2 3 3 2 2 2" xfId="4619" xr:uid="{00000000-0005-0000-0000-00001F100000}"/>
    <cellStyle name="Comma 2 5 2 3 3 2 3" xfId="4620" xr:uid="{00000000-0005-0000-0000-000020100000}"/>
    <cellStyle name="Comma 2 5 2 3 3 3" xfId="4621" xr:uid="{00000000-0005-0000-0000-000021100000}"/>
    <cellStyle name="Comma 2 5 2 3 3 3 2" xfId="4622" xr:uid="{00000000-0005-0000-0000-000022100000}"/>
    <cellStyle name="Comma 2 5 2 3 3 3 2 2" xfId="4623" xr:uid="{00000000-0005-0000-0000-000023100000}"/>
    <cellStyle name="Comma 2 5 2 3 3 3 3" xfId="4624" xr:uid="{00000000-0005-0000-0000-000024100000}"/>
    <cellStyle name="Comma 2 5 2 3 3 4" xfId="4625" xr:uid="{00000000-0005-0000-0000-000025100000}"/>
    <cellStyle name="Comma 2 5 2 3 3 4 2" xfId="4626" xr:uid="{00000000-0005-0000-0000-000026100000}"/>
    <cellStyle name="Comma 2 5 2 3 3 5" xfId="4627" xr:uid="{00000000-0005-0000-0000-000027100000}"/>
    <cellStyle name="Comma 2 5 2 3 3 5 2" xfId="4628" xr:uid="{00000000-0005-0000-0000-000028100000}"/>
    <cellStyle name="Comma 2 5 2 3 3 6" xfId="4629" xr:uid="{00000000-0005-0000-0000-000029100000}"/>
    <cellStyle name="Comma 2 5 2 3 4" xfId="4630" xr:uid="{00000000-0005-0000-0000-00002A100000}"/>
    <cellStyle name="Comma 2 5 2 3 4 2" xfId="4631" xr:uid="{00000000-0005-0000-0000-00002B100000}"/>
    <cellStyle name="Comma 2 5 2 3 4 2 2" xfId="4632" xr:uid="{00000000-0005-0000-0000-00002C100000}"/>
    <cellStyle name="Comma 2 5 2 3 4 3" xfId="4633" xr:uid="{00000000-0005-0000-0000-00002D100000}"/>
    <cellStyle name="Comma 2 5 2 3 5" xfId="4634" xr:uid="{00000000-0005-0000-0000-00002E100000}"/>
    <cellStyle name="Comma 2 5 2 3 5 2" xfId="4635" xr:uid="{00000000-0005-0000-0000-00002F100000}"/>
    <cellStyle name="Comma 2 5 2 3 5 2 2" xfId="4636" xr:uid="{00000000-0005-0000-0000-000030100000}"/>
    <cellStyle name="Comma 2 5 2 3 5 3" xfId="4637" xr:uid="{00000000-0005-0000-0000-000031100000}"/>
    <cellStyle name="Comma 2 5 2 3 6" xfId="4638" xr:uid="{00000000-0005-0000-0000-000032100000}"/>
    <cellStyle name="Comma 2 5 2 3 6 2" xfId="4639" xr:uid="{00000000-0005-0000-0000-000033100000}"/>
    <cellStyle name="Comma 2 5 2 3 7" xfId="4640" xr:uid="{00000000-0005-0000-0000-000034100000}"/>
    <cellStyle name="Comma 2 5 2 3 7 2" xfId="4641" xr:uid="{00000000-0005-0000-0000-000035100000}"/>
    <cellStyle name="Comma 2 5 2 3 8" xfId="4642" xr:uid="{00000000-0005-0000-0000-000036100000}"/>
    <cellStyle name="Comma 2 5 2 4" xfId="4643" xr:uid="{00000000-0005-0000-0000-000037100000}"/>
    <cellStyle name="Comma 2 5 2 4 2" xfId="4644" xr:uid="{00000000-0005-0000-0000-000038100000}"/>
    <cellStyle name="Comma 2 5 2 4 2 2" xfId="4645" xr:uid="{00000000-0005-0000-0000-000039100000}"/>
    <cellStyle name="Comma 2 5 2 4 2 2 2" xfId="4646" xr:uid="{00000000-0005-0000-0000-00003A100000}"/>
    <cellStyle name="Comma 2 5 2 4 2 2 2 2" xfId="4647" xr:uid="{00000000-0005-0000-0000-00003B100000}"/>
    <cellStyle name="Comma 2 5 2 4 2 2 3" xfId="4648" xr:uid="{00000000-0005-0000-0000-00003C100000}"/>
    <cellStyle name="Comma 2 5 2 4 2 3" xfId="4649" xr:uid="{00000000-0005-0000-0000-00003D100000}"/>
    <cellStyle name="Comma 2 5 2 4 2 3 2" xfId="4650" xr:uid="{00000000-0005-0000-0000-00003E100000}"/>
    <cellStyle name="Comma 2 5 2 4 2 3 2 2" xfId="4651" xr:uid="{00000000-0005-0000-0000-00003F100000}"/>
    <cellStyle name="Comma 2 5 2 4 2 3 3" xfId="4652" xr:uid="{00000000-0005-0000-0000-000040100000}"/>
    <cellStyle name="Comma 2 5 2 4 2 4" xfId="4653" xr:uid="{00000000-0005-0000-0000-000041100000}"/>
    <cellStyle name="Comma 2 5 2 4 2 4 2" xfId="4654" xr:uid="{00000000-0005-0000-0000-000042100000}"/>
    <cellStyle name="Comma 2 5 2 4 2 5" xfId="4655" xr:uid="{00000000-0005-0000-0000-000043100000}"/>
    <cellStyle name="Comma 2 5 2 4 2 5 2" xfId="4656" xr:uid="{00000000-0005-0000-0000-000044100000}"/>
    <cellStyle name="Comma 2 5 2 4 2 6" xfId="4657" xr:uid="{00000000-0005-0000-0000-000045100000}"/>
    <cellStyle name="Comma 2 5 2 4 3" xfId="4658" xr:uid="{00000000-0005-0000-0000-000046100000}"/>
    <cellStyle name="Comma 2 5 2 4 3 2" xfId="4659" xr:uid="{00000000-0005-0000-0000-000047100000}"/>
    <cellStyle name="Comma 2 5 2 4 3 2 2" xfId="4660" xr:uid="{00000000-0005-0000-0000-000048100000}"/>
    <cellStyle name="Comma 2 5 2 4 3 3" xfId="4661" xr:uid="{00000000-0005-0000-0000-000049100000}"/>
    <cellStyle name="Comma 2 5 2 4 4" xfId="4662" xr:uid="{00000000-0005-0000-0000-00004A100000}"/>
    <cellStyle name="Comma 2 5 2 4 4 2" xfId="4663" xr:uid="{00000000-0005-0000-0000-00004B100000}"/>
    <cellStyle name="Comma 2 5 2 4 4 2 2" xfId="4664" xr:uid="{00000000-0005-0000-0000-00004C100000}"/>
    <cellStyle name="Comma 2 5 2 4 4 3" xfId="4665" xr:uid="{00000000-0005-0000-0000-00004D100000}"/>
    <cellStyle name="Comma 2 5 2 4 5" xfId="4666" xr:uid="{00000000-0005-0000-0000-00004E100000}"/>
    <cellStyle name="Comma 2 5 2 4 5 2" xfId="4667" xr:uid="{00000000-0005-0000-0000-00004F100000}"/>
    <cellStyle name="Comma 2 5 2 4 6" xfId="4668" xr:uid="{00000000-0005-0000-0000-000050100000}"/>
    <cellStyle name="Comma 2 5 2 4 6 2" xfId="4669" xr:uid="{00000000-0005-0000-0000-000051100000}"/>
    <cellStyle name="Comma 2 5 2 4 7" xfId="4670" xr:uid="{00000000-0005-0000-0000-000052100000}"/>
    <cellStyle name="Comma 2 5 2 5" xfId="4671" xr:uid="{00000000-0005-0000-0000-000053100000}"/>
    <cellStyle name="Comma 2 5 2 5 2" xfId="4672" xr:uid="{00000000-0005-0000-0000-000054100000}"/>
    <cellStyle name="Comma 2 5 2 5 2 2" xfId="4673" xr:uid="{00000000-0005-0000-0000-000055100000}"/>
    <cellStyle name="Comma 2 5 2 5 2 2 2" xfId="4674" xr:uid="{00000000-0005-0000-0000-000056100000}"/>
    <cellStyle name="Comma 2 5 2 5 2 2 2 2" xfId="4675" xr:uid="{00000000-0005-0000-0000-000057100000}"/>
    <cellStyle name="Comma 2 5 2 5 2 2 3" xfId="4676" xr:uid="{00000000-0005-0000-0000-000058100000}"/>
    <cellStyle name="Comma 2 5 2 5 2 3" xfId="4677" xr:uid="{00000000-0005-0000-0000-000059100000}"/>
    <cellStyle name="Comma 2 5 2 5 2 3 2" xfId="4678" xr:uid="{00000000-0005-0000-0000-00005A100000}"/>
    <cellStyle name="Comma 2 5 2 5 2 3 2 2" xfId="4679" xr:uid="{00000000-0005-0000-0000-00005B100000}"/>
    <cellStyle name="Comma 2 5 2 5 2 3 3" xfId="4680" xr:uid="{00000000-0005-0000-0000-00005C100000}"/>
    <cellStyle name="Comma 2 5 2 5 2 4" xfId="4681" xr:uid="{00000000-0005-0000-0000-00005D100000}"/>
    <cellStyle name="Comma 2 5 2 5 2 4 2" xfId="4682" xr:uid="{00000000-0005-0000-0000-00005E100000}"/>
    <cellStyle name="Comma 2 5 2 5 2 5" xfId="4683" xr:uid="{00000000-0005-0000-0000-00005F100000}"/>
    <cellStyle name="Comma 2 5 2 5 2 5 2" xfId="4684" xr:uid="{00000000-0005-0000-0000-000060100000}"/>
    <cellStyle name="Comma 2 5 2 5 2 6" xfId="4685" xr:uid="{00000000-0005-0000-0000-000061100000}"/>
    <cellStyle name="Comma 2 5 2 5 3" xfId="4686" xr:uid="{00000000-0005-0000-0000-000062100000}"/>
    <cellStyle name="Comma 2 5 2 5 3 2" xfId="4687" xr:uid="{00000000-0005-0000-0000-000063100000}"/>
    <cellStyle name="Comma 2 5 2 5 3 2 2" xfId="4688" xr:uid="{00000000-0005-0000-0000-000064100000}"/>
    <cellStyle name="Comma 2 5 2 5 3 3" xfId="4689" xr:uid="{00000000-0005-0000-0000-000065100000}"/>
    <cellStyle name="Comma 2 5 2 5 4" xfId="4690" xr:uid="{00000000-0005-0000-0000-000066100000}"/>
    <cellStyle name="Comma 2 5 2 5 4 2" xfId="4691" xr:uid="{00000000-0005-0000-0000-000067100000}"/>
    <cellStyle name="Comma 2 5 2 5 4 2 2" xfId="4692" xr:uid="{00000000-0005-0000-0000-000068100000}"/>
    <cellStyle name="Comma 2 5 2 5 4 3" xfId="4693" xr:uid="{00000000-0005-0000-0000-000069100000}"/>
    <cellStyle name="Comma 2 5 2 5 5" xfId="4694" xr:uid="{00000000-0005-0000-0000-00006A100000}"/>
    <cellStyle name="Comma 2 5 2 5 5 2" xfId="4695" xr:uid="{00000000-0005-0000-0000-00006B100000}"/>
    <cellStyle name="Comma 2 5 2 5 6" xfId="4696" xr:uid="{00000000-0005-0000-0000-00006C100000}"/>
    <cellStyle name="Comma 2 5 2 5 6 2" xfId="4697" xr:uid="{00000000-0005-0000-0000-00006D100000}"/>
    <cellStyle name="Comma 2 5 2 5 7" xfId="4698" xr:uid="{00000000-0005-0000-0000-00006E100000}"/>
    <cellStyle name="Comma 2 5 2 6" xfId="4699" xr:uid="{00000000-0005-0000-0000-00006F100000}"/>
    <cellStyle name="Comma 2 5 2 6 2" xfId="4700" xr:uid="{00000000-0005-0000-0000-000070100000}"/>
    <cellStyle name="Comma 2 5 2 6 2 2" xfId="4701" xr:uid="{00000000-0005-0000-0000-000071100000}"/>
    <cellStyle name="Comma 2 5 2 6 2 2 2" xfId="4702" xr:uid="{00000000-0005-0000-0000-000072100000}"/>
    <cellStyle name="Comma 2 5 2 6 2 3" xfId="4703" xr:uid="{00000000-0005-0000-0000-000073100000}"/>
    <cellStyle name="Comma 2 5 2 6 3" xfId="4704" xr:uid="{00000000-0005-0000-0000-000074100000}"/>
    <cellStyle name="Comma 2 5 2 6 3 2" xfId="4705" xr:uid="{00000000-0005-0000-0000-000075100000}"/>
    <cellStyle name="Comma 2 5 2 6 3 2 2" xfId="4706" xr:uid="{00000000-0005-0000-0000-000076100000}"/>
    <cellStyle name="Comma 2 5 2 6 3 3" xfId="4707" xr:uid="{00000000-0005-0000-0000-000077100000}"/>
    <cellStyle name="Comma 2 5 2 6 4" xfId="4708" xr:uid="{00000000-0005-0000-0000-000078100000}"/>
    <cellStyle name="Comma 2 5 2 6 4 2" xfId="4709" xr:uid="{00000000-0005-0000-0000-000079100000}"/>
    <cellStyle name="Comma 2 5 2 6 5" xfId="4710" xr:uid="{00000000-0005-0000-0000-00007A100000}"/>
    <cellStyle name="Comma 2 5 2 6 5 2" xfId="4711" xr:uid="{00000000-0005-0000-0000-00007B100000}"/>
    <cellStyle name="Comma 2 5 2 6 6" xfId="4712" xr:uid="{00000000-0005-0000-0000-00007C100000}"/>
    <cellStyle name="Comma 2 5 2 7" xfId="4713" xr:uid="{00000000-0005-0000-0000-00007D100000}"/>
    <cellStyle name="Comma 2 5 2 7 2" xfId="4714" xr:uid="{00000000-0005-0000-0000-00007E100000}"/>
    <cellStyle name="Comma 2 5 2 7 2 2" xfId="4715" xr:uid="{00000000-0005-0000-0000-00007F100000}"/>
    <cellStyle name="Comma 2 5 2 7 3" xfId="4716" xr:uid="{00000000-0005-0000-0000-000080100000}"/>
    <cellStyle name="Comma 2 5 2 8" xfId="4717" xr:uid="{00000000-0005-0000-0000-000081100000}"/>
    <cellStyle name="Comma 2 5 2 8 2" xfId="4718" xr:uid="{00000000-0005-0000-0000-000082100000}"/>
    <cellStyle name="Comma 2 5 2 8 2 2" xfId="4719" xr:uid="{00000000-0005-0000-0000-000083100000}"/>
    <cellStyle name="Comma 2 5 2 8 3" xfId="4720" xr:uid="{00000000-0005-0000-0000-000084100000}"/>
    <cellStyle name="Comma 2 5 2 9" xfId="4721" xr:uid="{00000000-0005-0000-0000-000085100000}"/>
    <cellStyle name="Comma 2 5 2 9 2" xfId="4722" xr:uid="{00000000-0005-0000-0000-000086100000}"/>
    <cellStyle name="Comma 2 5 3" xfId="4723" xr:uid="{00000000-0005-0000-0000-000087100000}"/>
    <cellStyle name="Comma 2 5 3 10" xfId="4724" xr:uid="{00000000-0005-0000-0000-000088100000}"/>
    <cellStyle name="Comma 2 5 3 2" xfId="4725" xr:uid="{00000000-0005-0000-0000-000089100000}"/>
    <cellStyle name="Comma 2 5 3 2 2" xfId="4726" xr:uid="{00000000-0005-0000-0000-00008A100000}"/>
    <cellStyle name="Comma 2 5 3 2 2 2" xfId="4727" xr:uid="{00000000-0005-0000-0000-00008B100000}"/>
    <cellStyle name="Comma 2 5 3 2 2 2 2" xfId="4728" xr:uid="{00000000-0005-0000-0000-00008C100000}"/>
    <cellStyle name="Comma 2 5 3 2 2 2 2 2" xfId="4729" xr:uid="{00000000-0005-0000-0000-00008D100000}"/>
    <cellStyle name="Comma 2 5 3 2 2 2 2 2 2" xfId="4730" xr:uid="{00000000-0005-0000-0000-00008E100000}"/>
    <cellStyle name="Comma 2 5 3 2 2 2 2 3" xfId="4731" xr:uid="{00000000-0005-0000-0000-00008F100000}"/>
    <cellStyle name="Comma 2 5 3 2 2 2 3" xfId="4732" xr:uid="{00000000-0005-0000-0000-000090100000}"/>
    <cellStyle name="Comma 2 5 3 2 2 2 3 2" xfId="4733" xr:uid="{00000000-0005-0000-0000-000091100000}"/>
    <cellStyle name="Comma 2 5 3 2 2 2 3 2 2" xfId="4734" xr:uid="{00000000-0005-0000-0000-000092100000}"/>
    <cellStyle name="Comma 2 5 3 2 2 2 3 3" xfId="4735" xr:uid="{00000000-0005-0000-0000-000093100000}"/>
    <cellStyle name="Comma 2 5 3 2 2 2 4" xfId="4736" xr:uid="{00000000-0005-0000-0000-000094100000}"/>
    <cellStyle name="Comma 2 5 3 2 2 2 4 2" xfId="4737" xr:uid="{00000000-0005-0000-0000-000095100000}"/>
    <cellStyle name="Comma 2 5 3 2 2 2 5" xfId="4738" xr:uid="{00000000-0005-0000-0000-000096100000}"/>
    <cellStyle name="Comma 2 5 3 2 2 2 5 2" xfId="4739" xr:uid="{00000000-0005-0000-0000-000097100000}"/>
    <cellStyle name="Comma 2 5 3 2 2 2 6" xfId="4740" xr:uid="{00000000-0005-0000-0000-000098100000}"/>
    <cellStyle name="Comma 2 5 3 2 2 3" xfId="4741" xr:uid="{00000000-0005-0000-0000-000099100000}"/>
    <cellStyle name="Comma 2 5 3 2 2 3 2" xfId="4742" xr:uid="{00000000-0005-0000-0000-00009A100000}"/>
    <cellStyle name="Comma 2 5 3 2 2 3 2 2" xfId="4743" xr:uid="{00000000-0005-0000-0000-00009B100000}"/>
    <cellStyle name="Comma 2 5 3 2 2 3 3" xfId="4744" xr:uid="{00000000-0005-0000-0000-00009C100000}"/>
    <cellStyle name="Comma 2 5 3 2 2 4" xfId="4745" xr:uid="{00000000-0005-0000-0000-00009D100000}"/>
    <cellStyle name="Comma 2 5 3 2 2 4 2" xfId="4746" xr:uid="{00000000-0005-0000-0000-00009E100000}"/>
    <cellStyle name="Comma 2 5 3 2 2 4 2 2" xfId="4747" xr:uid="{00000000-0005-0000-0000-00009F100000}"/>
    <cellStyle name="Comma 2 5 3 2 2 4 3" xfId="4748" xr:uid="{00000000-0005-0000-0000-0000A0100000}"/>
    <cellStyle name="Comma 2 5 3 2 2 5" xfId="4749" xr:uid="{00000000-0005-0000-0000-0000A1100000}"/>
    <cellStyle name="Comma 2 5 3 2 2 5 2" xfId="4750" xr:uid="{00000000-0005-0000-0000-0000A2100000}"/>
    <cellStyle name="Comma 2 5 3 2 2 6" xfId="4751" xr:uid="{00000000-0005-0000-0000-0000A3100000}"/>
    <cellStyle name="Comma 2 5 3 2 2 6 2" xfId="4752" xr:uid="{00000000-0005-0000-0000-0000A4100000}"/>
    <cellStyle name="Comma 2 5 3 2 2 7" xfId="4753" xr:uid="{00000000-0005-0000-0000-0000A5100000}"/>
    <cellStyle name="Comma 2 5 3 2 3" xfId="4754" xr:uid="{00000000-0005-0000-0000-0000A6100000}"/>
    <cellStyle name="Comma 2 5 3 2 3 2" xfId="4755" xr:uid="{00000000-0005-0000-0000-0000A7100000}"/>
    <cellStyle name="Comma 2 5 3 2 3 2 2" xfId="4756" xr:uid="{00000000-0005-0000-0000-0000A8100000}"/>
    <cellStyle name="Comma 2 5 3 2 3 2 2 2" xfId="4757" xr:uid="{00000000-0005-0000-0000-0000A9100000}"/>
    <cellStyle name="Comma 2 5 3 2 3 2 3" xfId="4758" xr:uid="{00000000-0005-0000-0000-0000AA100000}"/>
    <cellStyle name="Comma 2 5 3 2 3 3" xfId="4759" xr:uid="{00000000-0005-0000-0000-0000AB100000}"/>
    <cellStyle name="Comma 2 5 3 2 3 3 2" xfId="4760" xr:uid="{00000000-0005-0000-0000-0000AC100000}"/>
    <cellStyle name="Comma 2 5 3 2 3 3 2 2" xfId="4761" xr:uid="{00000000-0005-0000-0000-0000AD100000}"/>
    <cellStyle name="Comma 2 5 3 2 3 3 3" xfId="4762" xr:uid="{00000000-0005-0000-0000-0000AE100000}"/>
    <cellStyle name="Comma 2 5 3 2 3 4" xfId="4763" xr:uid="{00000000-0005-0000-0000-0000AF100000}"/>
    <cellStyle name="Comma 2 5 3 2 3 4 2" xfId="4764" xr:uid="{00000000-0005-0000-0000-0000B0100000}"/>
    <cellStyle name="Comma 2 5 3 2 3 5" xfId="4765" xr:uid="{00000000-0005-0000-0000-0000B1100000}"/>
    <cellStyle name="Comma 2 5 3 2 3 5 2" xfId="4766" xr:uid="{00000000-0005-0000-0000-0000B2100000}"/>
    <cellStyle name="Comma 2 5 3 2 3 6" xfId="4767" xr:uid="{00000000-0005-0000-0000-0000B3100000}"/>
    <cellStyle name="Comma 2 5 3 2 4" xfId="4768" xr:uid="{00000000-0005-0000-0000-0000B4100000}"/>
    <cellStyle name="Comma 2 5 3 2 4 2" xfId="4769" xr:uid="{00000000-0005-0000-0000-0000B5100000}"/>
    <cellStyle name="Comma 2 5 3 2 4 2 2" xfId="4770" xr:uid="{00000000-0005-0000-0000-0000B6100000}"/>
    <cellStyle name="Comma 2 5 3 2 4 3" xfId="4771" xr:uid="{00000000-0005-0000-0000-0000B7100000}"/>
    <cellStyle name="Comma 2 5 3 2 5" xfId="4772" xr:uid="{00000000-0005-0000-0000-0000B8100000}"/>
    <cellStyle name="Comma 2 5 3 2 5 2" xfId="4773" xr:uid="{00000000-0005-0000-0000-0000B9100000}"/>
    <cellStyle name="Comma 2 5 3 2 5 2 2" xfId="4774" xr:uid="{00000000-0005-0000-0000-0000BA100000}"/>
    <cellStyle name="Comma 2 5 3 2 5 3" xfId="4775" xr:uid="{00000000-0005-0000-0000-0000BB100000}"/>
    <cellStyle name="Comma 2 5 3 2 6" xfId="4776" xr:uid="{00000000-0005-0000-0000-0000BC100000}"/>
    <cellStyle name="Comma 2 5 3 2 6 2" xfId="4777" xr:uid="{00000000-0005-0000-0000-0000BD100000}"/>
    <cellStyle name="Comma 2 5 3 2 7" xfId="4778" xr:uid="{00000000-0005-0000-0000-0000BE100000}"/>
    <cellStyle name="Comma 2 5 3 2 7 2" xfId="4779" xr:uid="{00000000-0005-0000-0000-0000BF100000}"/>
    <cellStyle name="Comma 2 5 3 2 8" xfId="4780" xr:uid="{00000000-0005-0000-0000-0000C0100000}"/>
    <cellStyle name="Comma 2 5 3 3" xfId="4781" xr:uid="{00000000-0005-0000-0000-0000C1100000}"/>
    <cellStyle name="Comma 2 5 3 3 2" xfId="4782" xr:uid="{00000000-0005-0000-0000-0000C2100000}"/>
    <cellStyle name="Comma 2 5 3 3 2 2" xfId="4783" xr:uid="{00000000-0005-0000-0000-0000C3100000}"/>
    <cellStyle name="Comma 2 5 3 3 2 2 2" xfId="4784" xr:uid="{00000000-0005-0000-0000-0000C4100000}"/>
    <cellStyle name="Comma 2 5 3 3 2 2 2 2" xfId="4785" xr:uid="{00000000-0005-0000-0000-0000C5100000}"/>
    <cellStyle name="Comma 2 5 3 3 2 2 3" xfId="4786" xr:uid="{00000000-0005-0000-0000-0000C6100000}"/>
    <cellStyle name="Comma 2 5 3 3 2 3" xfId="4787" xr:uid="{00000000-0005-0000-0000-0000C7100000}"/>
    <cellStyle name="Comma 2 5 3 3 2 3 2" xfId="4788" xr:uid="{00000000-0005-0000-0000-0000C8100000}"/>
    <cellStyle name="Comma 2 5 3 3 2 3 2 2" xfId="4789" xr:uid="{00000000-0005-0000-0000-0000C9100000}"/>
    <cellStyle name="Comma 2 5 3 3 2 3 3" xfId="4790" xr:uid="{00000000-0005-0000-0000-0000CA100000}"/>
    <cellStyle name="Comma 2 5 3 3 2 4" xfId="4791" xr:uid="{00000000-0005-0000-0000-0000CB100000}"/>
    <cellStyle name="Comma 2 5 3 3 2 4 2" xfId="4792" xr:uid="{00000000-0005-0000-0000-0000CC100000}"/>
    <cellStyle name="Comma 2 5 3 3 2 5" xfId="4793" xr:uid="{00000000-0005-0000-0000-0000CD100000}"/>
    <cellStyle name="Comma 2 5 3 3 2 5 2" xfId="4794" xr:uid="{00000000-0005-0000-0000-0000CE100000}"/>
    <cellStyle name="Comma 2 5 3 3 2 6" xfId="4795" xr:uid="{00000000-0005-0000-0000-0000CF100000}"/>
    <cellStyle name="Comma 2 5 3 3 3" xfId="4796" xr:uid="{00000000-0005-0000-0000-0000D0100000}"/>
    <cellStyle name="Comma 2 5 3 3 3 2" xfId="4797" xr:uid="{00000000-0005-0000-0000-0000D1100000}"/>
    <cellStyle name="Comma 2 5 3 3 3 2 2" xfId="4798" xr:uid="{00000000-0005-0000-0000-0000D2100000}"/>
    <cellStyle name="Comma 2 5 3 3 3 3" xfId="4799" xr:uid="{00000000-0005-0000-0000-0000D3100000}"/>
    <cellStyle name="Comma 2 5 3 3 4" xfId="4800" xr:uid="{00000000-0005-0000-0000-0000D4100000}"/>
    <cellStyle name="Comma 2 5 3 3 4 2" xfId="4801" xr:uid="{00000000-0005-0000-0000-0000D5100000}"/>
    <cellStyle name="Comma 2 5 3 3 4 2 2" xfId="4802" xr:uid="{00000000-0005-0000-0000-0000D6100000}"/>
    <cellStyle name="Comma 2 5 3 3 4 3" xfId="4803" xr:uid="{00000000-0005-0000-0000-0000D7100000}"/>
    <cellStyle name="Comma 2 5 3 3 5" xfId="4804" xr:uid="{00000000-0005-0000-0000-0000D8100000}"/>
    <cellStyle name="Comma 2 5 3 3 5 2" xfId="4805" xr:uid="{00000000-0005-0000-0000-0000D9100000}"/>
    <cellStyle name="Comma 2 5 3 3 6" xfId="4806" xr:uid="{00000000-0005-0000-0000-0000DA100000}"/>
    <cellStyle name="Comma 2 5 3 3 6 2" xfId="4807" xr:uid="{00000000-0005-0000-0000-0000DB100000}"/>
    <cellStyle name="Comma 2 5 3 3 7" xfId="4808" xr:uid="{00000000-0005-0000-0000-0000DC100000}"/>
    <cellStyle name="Comma 2 5 3 4" xfId="4809" xr:uid="{00000000-0005-0000-0000-0000DD100000}"/>
    <cellStyle name="Comma 2 5 3 4 2" xfId="4810" xr:uid="{00000000-0005-0000-0000-0000DE100000}"/>
    <cellStyle name="Comma 2 5 3 4 2 2" xfId="4811" xr:uid="{00000000-0005-0000-0000-0000DF100000}"/>
    <cellStyle name="Comma 2 5 3 4 2 2 2" xfId="4812" xr:uid="{00000000-0005-0000-0000-0000E0100000}"/>
    <cellStyle name="Comma 2 5 3 4 2 2 2 2" xfId="4813" xr:uid="{00000000-0005-0000-0000-0000E1100000}"/>
    <cellStyle name="Comma 2 5 3 4 2 2 3" xfId="4814" xr:uid="{00000000-0005-0000-0000-0000E2100000}"/>
    <cellStyle name="Comma 2 5 3 4 2 3" xfId="4815" xr:uid="{00000000-0005-0000-0000-0000E3100000}"/>
    <cellStyle name="Comma 2 5 3 4 2 3 2" xfId="4816" xr:uid="{00000000-0005-0000-0000-0000E4100000}"/>
    <cellStyle name="Comma 2 5 3 4 2 3 2 2" xfId="4817" xr:uid="{00000000-0005-0000-0000-0000E5100000}"/>
    <cellStyle name="Comma 2 5 3 4 2 3 3" xfId="4818" xr:uid="{00000000-0005-0000-0000-0000E6100000}"/>
    <cellStyle name="Comma 2 5 3 4 2 4" xfId="4819" xr:uid="{00000000-0005-0000-0000-0000E7100000}"/>
    <cellStyle name="Comma 2 5 3 4 2 4 2" xfId="4820" xr:uid="{00000000-0005-0000-0000-0000E8100000}"/>
    <cellStyle name="Comma 2 5 3 4 2 5" xfId="4821" xr:uid="{00000000-0005-0000-0000-0000E9100000}"/>
    <cellStyle name="Comma 2 5 3 4 2 5 2" xfId="4822" xr:uid="{00000000-0005-0000-0000-0000EA100000}"/>
    <cellStyle name="Comma 2 5 3 4 2 6" xfId="4823" xr:uid="{00000000-0005-0000-0000-0000EB100000}"/>
    <cellStyle name="Comma 2 5 3 4 3" xfId="4824" xr:uid="{00000000-0005-0000-0000-0000EC100000}"/>
    <cellStyle name="Comma 2 5 3 4 3 2" xfId="4825" xr:uid="{00000000-0005-0000-0000-0000ED100000}"/>
    <cellStyle name="Comma 2 5 3 4 3 2 2" xfId="4826" xr:uid="{00000000-0005-0000-0000-0000EE100000}"/>
    <cellStyle name="Comma 2 5 3 4 3 3" xfId="4827" xr:uid="{00000000-0005-0000-0000-0000EF100000}"/>
    <cellStyle name="Comma 2 5 3 4 4" xfId="4828" xr:uid="{00000000-0005-0000-0000-0000F0100000}"/>
    <cellStyle name="Comma 2 5 3 4 4 2" xfId="4829" xr:uid="{00000000-0005-0000-0000-0000F1100000}"/>
    <cellStyle name="Comma 2 5 3 4 4 2 2" xfId="4830" xr:uid="{00000000-0005-0000-0000-0000F2100000}"/>
    <cellStyle name="Comma 2 5 3 4 4 3" xfId="4831" xr:uid="{00000000-0005-0000-0000-0000F3100000}"/>
    <cellStyle name="Comma 2 5 3 4 5" xfId="4832" xr:uid="{00000000-0005-0000-0000-0000F4100000}"/>
    <cellStyle name="Comma 2 5 3 4 5 2" xfId="4833" xr:uid="{00000000-0005-0000-0000-0000F5100000}"/>
    <cellStyle name="Comma 2 5 3 4 6" xfId="4834" xr:uid="{00000000-0005-0000-0000-0000F6100000}"/>
    <cellStyle name="Comma 2 5 3 4 6 2" xfId="4835" xr:uid="{00000000-0005-0000-0000-0000F7100000}"/>
    <cellStyle name="Comma 2 5 3 4 7" xfId="4836" xr:uid="{00000000-0005-0000-0000-0000F8100000}"/>
    <cellStyle name="Comma 2 5 3 5" xfId="4837" xr:uid="{00000000-0005-0000-0000-0000F9100000}"/>
    <cellStyle name="Comma 2 5 3 5 2" xfId="4838" xr:uid="{00000000-0005-0000-0000-0000FA100000}"/>
    <cellStyle name="Comma 2 5 3 5 2 2" xfId="4839" xr:uid="{00000000-0005-0000-0000-0000FB100000}"/>
    <cellStyle name="Comma 2 5 3 5 2 2 2" xfId="4840" xr:uid="{00000000-0005-0000-0000-0000FC100000}"/>
    <cellStyle name="Comma 2 5 3 5 2 3" xfId="4841" xr:uid="{00000000-0005-0000-0000-0000FD100000}"/>
    <cellStyle name="Comma 2 5 3 5 3" xfId="4842" xr:uid="{00000000-0005-0000-0000-0000FE100000}"/>
    <cellStyle name="Comma 2 5 3 5 3 2" xfId="4843" xr:uid="{00000000-0005-0000-0000-0000FF100000}"/>
    <cellStyle name="Comma 2 5 3 5 3 2 2" xfId="4844" xr:uid="{00000000-0005-0000-0000-000000110000}"/>
    <cellStyle name="Comma 2 5 3 5 3 3" xfId="4845" xr:uid="{00000000-0005-0000-0000-000001110000}"/>
    <cellStyle name="Comma 2 5 3 5 4" xfId="4846" xr:uid="{00000000-0005-0000-0000-000002110000}"/>
    <cellStyle name="Comma 2 5 3 5 4 2" xfId="4847" xr:uid="{00000000-0005-0000-0000-000003110000}"/>
    <cellStyle name="Comma 2 5 3 5 5" xfId="4848" xr:uid="{00000000-0005-0000-0000-000004110000}"/>
    <cellStyle name="Comma 2 5 3 5 5 2" xfId="4849" xr:uid="{00000000-0005-0000-0000-000005110000}"/>
    <cellStyle name="Comma 2 5 3 5 6" xfId="4850" xr:uid="{00000000-0005-0000-0000-000006110000}"/>
    <cellStyle name="Comma 2 5 3 6" xfId="4851" xr:uid="{00000000-0005-0000-0000-000007110000}"/>
    <cellStyle name="Comma 2 5 3 6 2" xfId="4852" xr:uid="{00000000-0005-0000-0000-000008110000}"/>
    <cellStyle name="Comma 2 5 3 6 2 2" xfId="4853" xr:uid="{00000000-0005-0000-0000-000009110000}"/>
    <cellStyle name="Comma 2 5 3 6 3" xfId="4854" xr:uid="{00000000-0005-0000-0000-00000A110000}"/>
    <cellStyle name="Comma 2 5 3 7" xfId="4855" xr:uid="{00000000-0005-0000-0000-00000B110000}"/>
    <cellStyle name="Comma 2 5 3 7 2" xfId="4856" xr:uid="{00000000-0005-0000-0000-00000C110000}"/>
    <cellStyle name="Comma 2 5 3 7 2 2" xfId="4857" xr:uid="{00000000-0005-0000-0000-00000D110000}"/>
    <cellStyle name="Comma 2 5 3 7 3" xfId="4858" xr:uid="{00000000-0005-0000-0000-00000E110000}"/>
    <cellStyle name="Comma 2 5 3 8" xfId="4859" xr:uid="{00000000-0005-0000-0000-00000F110000}"/>
    <cellStyle name="Comma 2 5 3 8 2" xfId="4860" xr:uid="{00000000-0005-0000-0000-000010110000}"/>
    <cellStyle name="Comma 2 5 3 9" xfId="4861" xr:uid="{00000000-0005-0000-0000-000011110000}"/>
    <cellStyle name="Comma 2 5 3 9 2" xfId="4862" xr:uid="{00000000-0005-0000-0000-000012110000}"/>
    <cellStyle name="Comma 2 5 4" xfId="4863" xr:uid="{00000000-0005-0000-0000-000013110000}"/>
    <cellStyle name="Comma 2 5 4 2" xfId="4864" xr:uid="{00000000-0005-0000-0000-000014110000}"/>
    <cellStyle name="Comma 2 5 4 2 2" xfId="4865" xr:uid="{00000000-0005-0000-0000-000015110000}"/>
    <cellStyle name="Comma 2 5 4 2 2 2" xfId="4866" xr:uid="{00000000-0005-0000-0000-000016110000}"/>
    <cellStyle name="Comma 2 5 4 2 2 2 2" xfId="4867" xr:uid="{00000000-0005-0000-0000-000017110000}"/>
    <cellStyle name="Comma 2 5 4 2 2 2 2 2" xfId="4868" xr:uid="{00000000-0005-0000-0000-000018110000}"/>
    <cellStyle name="Comma 2 5 4 2 2 2 3" xfId="4869" xr:uid="{00000000-0005-0000-0000-000019110000}"/>
    <cellStyle name="Comma 2 5 4 2 2 3" xfId="4870" xr:uid="{00000000-0005-0000-0000-00001A110000}"/>
    <cellStyle name="Comma 2 5 4 2 2 3 2" xfId="4871" xr:uid="{00000000-0005-0000-0000-00001B110000}"/>
    <cellStyle name="Comma 2 5 4 2 2 3 2 2" xfId="4872" xr:uid="{00000000-0005-0000-0000-00001C110000}"/>
    <cellStyle name="Comma 2 5 4 2 2 3 3" xfId="4873" xr:uid="{00000000-0005-0000-0000-00001D110000}"/>
    <cellStyle name="Comma 2 5 4 2 2 4" xfId="4874" xr:uid="{00000000-0005-0000-0000-00001E110000}"/>
    <cellStyle name="Comma 2 5 4 2 2 4 2" xfId="4875" xr:uid="{00000000-0005-0000-0000-00001F110000}"/>
    <cellStyle name="Comma 2 5 4 2 2 5" xfId="4876" xr:uid="{00000000-0005-0000-0000-000020110000}"/>
    <cellStyle name="Comma 2 5 4 2 2 5 2" xfId="4877" xr:uid="{00000000-0005-0000-0000-000021110000}"/>
    <cellStyle name="Comma 2 5 4 2 2 6" xfId="4878" xr:uid="{00000000-0005-0000-0000-000022110000}"/>
    <cellStyle name="Comma 2 5 4 2 3" xfId="4879" xr:uid="{00000000-0005-0000-0000-000023110000}"/>
    <cellStyle name="Comma 2 5 4 2 3 2" xfId="4880" xr:uid="{00000000-0005-0000-0000-000024110000}"/>
    <cellStyle name="Comma 2 5 4 2 3 2 2" xfId="4881" xr:uid="{00000000-0005-0000-0000-000025110000}"/>
    <cellStyle name="Comma 2 5 4 2 3 3" xfId="4882" xr:uid="{00000000-0005-0000-0000-000026110000}"/>
    <cellStyle name="Comma 2 5 4 2 4" xfId="4883" xr:uid="{00000000-0005-0000-0000-000027110000}"/>
    <cellStyle name="Comma 2 5 4 2 4 2" xfId="4884" xr:uid="{00000000-0005-0000-0000-000028110000}"/>
    <cellStyle name="Comma 2 5 4 2 4 2 2" xfId="4885" xr:uid="{00000000-0005-0000-0000-000029110000}"/>
    <cellStyle name="Comma 2 5 4 2 4 3" xfId="4886" xr:uid="{00000000-0005-0000-0000-00002A110000}"/>
    <cellStyle name="Comma 2 5 4 2 5" xfId="4887" xr:uid="{00000000-0005-0000-0000-00002B110000}"/>
    <cellStyle name="Comma 2 5 4 2 5 2" xfId="4888" xr:uid="{00000000-0005-0000-0000-00002C110000}"/>
    <cellStyle name="Comma 2 5 4 2 6" xfId="4889" xr:uid="{00000000-0005-0000-0000-00002D110000}"/>
    <cellStyle name="Comma 2 5 4 2 6 2" xfId="4890" xr:uid="{00000000-0005-0000-0000-00002E110000}"/>
    <cellStyle name="Comma 2 5 4 2 7" xfId="4891" xr:uid="{00000000-0005-0000-0000-00002F110000}"/>
    <cellStyle name="Comma 2 5 4 3" xfId="4892" xr:uid="{00000000-0005-0000-0000-000030110000}"/>
    <cellStyle name="Comma 2 5 4 3 2" xfId="4893" xr:uid="{00000000-0005-0000-0000-000031110000}"/>
    <cellStyle name="Comma 2 5 4 3 2 2" xfId="4894" xr:uid="{00000000-0005-0000-0000-000032110000}"/>
    <cellStyle name="Comma 2 5 4 3 2 2 2" xfId="4895" xr:uid="{00000000-0005-0000-0000-000033110000}"/>
    <cellStyle name="Comma 2 5 4 3 2 3" xfId="4896" xr:uid="{00000000-0005-0000-0000-000034110000}"/>
    <cellStyle name="Comma 2 5 4 3 3" xfId="4897" xr:uid="{00000000-0005-0000-0000-000035110000}"/>
    <cellStyle name="Comma 2 5 4 3 3 2" xfId="4898" xr:uid="{00000000-0005-0000-0000-000036110000}"/>
    <cellStyle name="Comma 2 5 4 3 3 2 2" xfId="4899" xr:uid="{00000000-0005-0000-0000-000037110000}"/>
    <cellStyle name="Comma 2 5 4 3 3 3" xfId="4900" xr:uid="{00000000-0005-0000-0000-000038110000}"/>
    <cellStyle name="Comma 2 5 4 3 4" xfId="4901" xr:uid="{00000000-0005-0000-0000-000039110000}"/>
    <cellStyle name="Comma 2 5 4 3 4 2" xfId="4902" xr:uid="{00000000-0005-0000-0000-00003A110000}"/>
    <cellStyle name="Comma 2 5 4 3 5" xfId="4903" xr:uid="{00000000-0005-0000-0000-00003B110000}"/>
    <cellStyle name="Comma 2 5 4 3 5 2" xfId="4904" xr:uid="{00000000-0005-0000-0000-00003C110000}"/>
    <cellStyle name="Comma 2 5 4 3 6" xfId="4905" xr:uid="{00000000-0005-0000-0000-00003D110000}"/>
    <cellStyle name="Comma 2 5 4 4" xfId="4906" xr:uid="{00000000-0005-0000-0000-00003E110000}"/>
    <cellStyle name="Comma 2 5 4 4 2" xfId="4907" xr:uid="{00000000-0005-0000-0000-00003F110000}"/>
    <cellStyle name="Comma 2 5 4 4 2 2" xfId="4908" xr:uid="{00000000-0005-0000-0000-000040110000}"/>
    <cellStyle name="Comma 2 5 4 4 3" xfId="4909" xr:uid="{00000000-0005-0000-0000-000041110000}"/>
    <cellStyle name="Comma 2 5 4 5" xfId="4910" xr:uid="{00000000-0005-0000-0000-000042110000}"/>
    <cellStyle name="Comma 2 5 4 5 2" xfId="4911" xr:uid="{00000000-0005-0000-0000-000043110000}"/>
    <cellStyle name="Comma 2 5 4 5 2 2" xfId="4912" xr:uid="{00000000-0005-0000-0000-000044110000}"/>
    <cellStyle name="Comma 2 5 4 5 3" xfId="4913" xr:uid="{00000000-0005-0000-0000-000045110000}"/>
    <cellStyle name="Comma 2 5 4 6" xfId="4914" xr:uid="{00000000-0005-0000-0000-000046110000}"/>
    <cellStyle name="Comma 2 5 4 6 2" xfId="4915" xr:uid="{00000000-0005-0000-0000-000047110000}"/>
    <cellStyle name="Comma 2 5 4 7" xfId="4916" xr:uid="{00000000-0005-0000-0000-000048110000}"/>
    <cellStyle name="Comma 2 5 4 7 2" xfId="4917" xr:uid="{00000000-0005-0000-0000-000049110000}"/>
    <cellStyle name="Comma 2 5 4 8" xfId="4918" xr:uid="{00000000-0005-0000-0000-00004A110000}"/>
    <cellStyle name="Comma 2 5 5" xfId="4919" xr:uid="{00000000-0005-0000-0000-00004B110000}"/>
    <cellStyle name="Comma 2 5 5 2" xfId="4920" xr:uid="{00000000-0005-0000-0000-00004C110000}"/>
    <cellStyle name="Comma 2 5 5 2 2" xfId="4921" xr:uid="{00000000-0005-0000-0000-00004D110000}"/>
    <cellStyle name="Comma 2 5 5 2 2 2" xfId="4922" xr:uid="{00000000-0005-0000-0000-00004E110000}"/>
    <cellStyle name="Comma 2 5 5 2 2 2 2" xfId="4923" xr:uid="{00000000-0005-0000-0000-00004F110000}"/>
    <cellStyle name="Comma 2 5 5 2 2 3" xfId="4924" xr:uid="{00000000-0005-0000-0000-000050110000}"/>
    <cellStyle name="Comma 2 5 5 2 3" xfId="4925" xr:uid="{00000000-0005-0000-0000-000051110000}"/>
    <cellStyle name="Comma 2 5 5 2 3 2" xfId="4926" xr:uid="{00000000-0005-0000-0000-000052110000}"/>
    <cellStyle name="Comma 2 5 5 2 3 2 2" xfId="4927" xr:uid="{00000000-0005-0000-0000-000053110000}"/>
    <cellStyle name="Comma 2 5 5 2 3 3" xfId="4928" xr:uid="{00000000-0005-0000-0000-000054110000}"/>
    <cellStyle name="Comma 2 5 5 2 4" xfId="4929" xr:uid="{00000000-0005-0000-0000-000055110000}"/>
    <cellStyle name="Comma 2 5 5 2 4 2" xfId="4930" xr:uid="{00000000-0005-0000-0000-000056110000}"/>
    <cellStyle name="Comma 2 5 5 2 5" xfId="4931" xr:uid="{00000000-0005-0000-0000-000057110000}"/>
    <cellStyle name="Comma 2 5 5 2 5 2" xfId="4932" xr:uid="{00000000-0005-0000-0000-000058110000}"/>
    <cellStyle name="Comma 2 5 5 2 6" xfId="4933" xr:uid="{00000000-0005-0000-0000-000059110000}"/>
    <cellStyle name="Comma 2 5 5 3" xfId="4934" xr:uid="{00000000-0005-0000-0000-00005A110000}"/>
    <cellStyle name="Comma 2 5 5 3 2" xfId="4935" xr:uid="{00000000-0005-0000-0000-00005B110000}"/>
    <cellStyle name="Comma 2 5 5 3 2 2" xfId="4936" xr:uid="{00000000-0005-0000-0000-00005C110000}"/>
    <cellStyle name="Comma 2 5 5 3 3" xfId="4937" xr:uid="{00000000-0005-0000-0000-00005D110000}"/>
    <cellStyle name="Comma 2 5 5 4" xfId="4938" xr:uid="{00000000-0005-0000-0000-00005E110000}"/>
    <cellStyle name="Comma 2 5 5 4 2" xfId="4939" xr:uid="{00000000-0005-0000-0000-00005F110000}"/>
    <cellStyle name="Comma 2 5 5 4 2 2" xfId="4940" xr:uid="{00000000-0005-0000-0000-000060110000}"/>
    <cellStyle name="Comma 2 5 5 4 3" xfId="4941" xr:uid="{00000000-0005-0000-0000-000061110000}"/>
    <cellStyle name="Comma 2 5 5 5" xfId="4942" xr:uid="{00000000-0005-0000-0000-000062110000}"/>
    <cellStyle name="Comma 2 5 5 5 2" xfId="4943" xr:uid="{00000000-0005-0000-0000-000063110000}"/>
    <cellStyle name="Comma 2 5 5 6" xfId="4944" xr:uid="{00000000-0005-0000-0000-000064110000}"/>
    <cellStyle name="Comma 2 5 5 6 2" xfId="4945" xr:uid="{00000000-0005-0000-0000-000065110000}"/>
    <cellStyle name="Comma 2 5 5 7" xfId="4946" xr:uid="{00000000-0005-0000-0000-000066110000}"/>
    <cellStyle name="Comma 2 5 6" xfId="4947" xr:uid="{00000000-0005-0000-0000-000067110000}"/>
    <cellStyle name="Comma 2 5 6 2" xfId="4948" xr:uid="{00000000-0005-0000-0000-000068110000}"/>
    <cellStyle name="Comma 2 5 6 2 2" xfId="4949" xr:uid="{00000000-0005-0000-0000-000069110000}"/>
    <cellStyle name="Comma 2 5 6 2 2 2" xfId="4950" xr:uid="{00000000-0005-0000-0000-00006A110000}"/>
    <cellStyle name="Comma 2 5 6 2 2 2 2" xfId="4951" xr:uid="{00000000-0005-0000-0000-00006B110000}"/>
    <cellStyle name="Comma 2 5 6 2 2 3" xfId="4952" xr:uid="{00000000-0005-0000-0000-00006C110000}"/>
    <cellStyle name="Comma 2 5 6 2 3" xfId="4953" xr:uid="{00000000-0005-0000-0000-00006D110000}"/>
    <cellStyle name="Comma 2 5 6 2 3 2" xfId="4954" xr:uid="{00000000-0005-0000-0000-00006E110000}"/>
    <cellStyle name="Comma 2 5 6 2 3 2 2" xfId="4955" xr:uid="{00000000-0005-0000-0000-00006F110000}"/>
    <cellStyle name="Comma 2 5 6 2 3 3" xfId="4956" xr:uid="{00000000-0005-0000-0000-000070110000}"/>
    <cellStyle name="Comma 2 5 6 2 4" xfId="4957" xr:uid="{00000000-0005-0000-0000-000071110000}"/>
    <cellStyle name="Comma 2 5 6 2 4 2" xfId="4958" xr:uid="{00000000-0005-0000-0000-000072110000}"/>
    <cellStyle name="Comma 2 5 6 2 5" xfId="4959" xr:uid="{00000000-0005-0000-0000-000073110000}"/>
    <cellStyle name="Comma 2 5 6 2 5 2" xfId="4960" xr:uid="{00000000-0005-0000-0000-000074110000}"/>
    <cellStyle name="Comma 2 5 6 2 6" xfId="4961" xr:uid="{00000000-0005-0000-0000-000075110000}"/>
    <cellStyle name="Comma 2 5 6 3" xfId="4962" xr:uid="{00000000-0005-0000-0000-000076110000}"/>
    <cellStyle name="Comma 2 5 6 3 2" xfId="4963" xr:uid="{00000000-0005-0000-0000-000077110000}"/>
    <cellStyle name="Comma 2 5 6 3 2 2" xfId="4964" xr:uid="{00000000-0005-0000-0000-000078110000}"/>
    <cellStyle name="Comma 2 5 6 3 3" xfId="4965" xr:uid="{00000000-0005-0000-0000-000079110000}"/>
    <cellStyle name="Comma 2 5 6 4" xfId="4966" xr:uid="{00000000-0005-0000-0000-00007A110000}"/>
    <cellStyle name="Comma 2 5 6 4 2" xfId="4967" xr:uid="{00000000-0005-0000-0000-00007B110000}"/>
    <cellStyle name="Comma 2 5 6 4 2 2" xfId="4968" xr:uid="{00000000-0005-0000-0000-00007C110000}"/>
    <cellStyle name="Comma 2 5 6 4 3" xfId="4969" xr:uid="{00000000-0005-0000-0000-00007D110000}"/>
    <cellStyle name="Comma 2 5 6 5" xfId="4970" xr:uid="{00000000-0005-0000-0000-00007E110000}"/>
    <cellStyle name="Comma 2 5 6 5 2" xfId="4971" xr:uid="{00000000-0005-0000-0000-00007F110000}"/>
    <cellStyle name="Comma 2 5 6 6" xfId="4972" xr:uid="{00000000-0005-0000-0000-000080110000}"/>
    <cellStyle name="Comma 2 5 6 6 2" xfId="4973" xr:uid="{00000000-0005-0000-0000-000081110000}"/>
    <cellStyle name="Comma 2 5 6 7" xfId="4974" xr:uid="{00000000-0005-0000-0000-000082110000}"/>
    <cellStyle name="Comma 2 5 7" xfId="4975" xr:uid="{00000000-0005-0000-0000-000083110000}"/>
    <cellStyle name="Comma 2 5 7 2" xfId="4976" xr:uid="{00000000-0005-0000-0000-000084110000}"/>
    <cellStyle name="Comma 2 5 7 2 2" xfId="4977" xr:uid="{00000000-0005-0000-0000-000085110000}"/>
    <cellStyle name="Comma 2 5 7 2 2 2" xfId="4978" xr:uid="{00000000-0005-0000-0000-000086110000}"/>
    <cellStyle name="Comma 2 5 7 2 3" xfId="4979" xr:uid="{00000000-0005-0000-0000-000087110000}"/>
    <cellStyle name="Comma 2 5 7 3" xfId="4980" xr:uid="{00000000-0005-0000-0000-000088110000}"/>
    <cellStyle name="Comma 2 5 7 3 2" xfId="4981" xr:uid="{00000000-0005-0000-0000-000089110000}"/>
    <cellStyle name="Comma 2 5 7 3 2 2" xfId="4982" xr:uid="{00000000-0005-0000-0000-00008A110000}"/>
    <cellStyle name="Comma 2 5 7 3 3" xfId="4983" xr:uid="{00000000-0005-0000-0000-00008B110000}"/>
    <cellStyle name="Comma 2 5 7 4" xfId="4984" xr:uid="{00000000-0005-0000-0000-00008C110000}"/>
    <cellStyle name="Comma 2 5 7 4 2" xfId="4985" xr:uid="{00000000-0005-0000-0000-00008D110000}"/>
    <cellStyle name="Comma 2 5 7 5" xfId="4986" xr:uid="{00000000-0005-0000-0000-00008E110000}"/>
    <cellStyle name="Comma 2 5 7 5 2" xfId="4987" xr:uid="{00000000-0005-0000-0000-00008F110000}"/>
    <cellStyle name="Comma 2 5 7 6" xfId="4988" xr:uid="{00000000-0005-0000-0000-000090110000}"/>
    <cellStyle name="Comma 2 5 8" xfId="4989" xr:uid="{00000000-0005-0000-0000-000091110000}"/>
    <cellStyle name="Comma 2 5 8 2" xfId="4990" xr:uid="{00000000-0005-0000-0000-000092110000}"/>
    <cellStyle name="Comma 2 5 8 2 2" xfId="4991" xr:uid="{00000000-0005-0000-0000-000093110000}"/>
    <cellStyle name="Comma 2 5 8 3" xfId="4992" xr:uid="{00000000-0005-0000-0000-000094110000}"/>
    <cellStyle name="Comma 2 5 9" xfId="4993" xr:uid="{00000000-0005-0000-0000-000095110000}"/>
    <cellStyle name="Comma 2 5 9 2" xfId="4994" xr:uid="{00000000-0005-0000-0000-000096110000}"/>
    <cellStyle name="Comma 2 5 9 2 2" xfId="4995" xr:uid="{00000000-0005-0000-0000-000097110000}"/>
    <cellStyle name="Comma 2 5 9 3" xfId="4996" xr:uid="{00000000-0005-0000-0000-000098110000}"/>
    <cellStyle name="Comma 2 6" xfId="4997" xr:uid="{00000000-0005-0000-0000-000099110000}"/>
    <cellStyle name="Comma 2 6 10" xfId="4998" xr:uid="{00000000-0005-0000-0000-00009A110000}"/>
    <cellStyle name="Comma 2 6 10 2" xfId="4999" xr:uid="{00000000-0005-0000-0000-00009B110000}"/>
    <cellStyle name="Comma 2 6 11" xfId="5000" xr:uid="{00000000-0005-0000-0000-00009C110000}"/>
    <cellStyle name="Comma 2 6 11 2" xfId="5001" xr:uid="{00000000-0005-0000-0000-00009D110000}"/>
    <cellStyle name="Comma 2 6 12" xfId="5002" xr:uid="{00000000-0005-0000-0000-00009E110000}"/>
    <cellStyle name="Comma 2 6 2" xfId="5003" xr:uid="{00000000-0005-0000-0000-00009F110000}"/>
    <cellStyle name="Comma 2 6 2 10" xfId="5004" xr:uid="{00000000-0005-0000-0000-0000A0110000}"/>
    <cellStyle name="Comma 2 6 2 10 2" xfId="5005" xr:uid="{00000000-0005-0000-0000-0000A1110000}"/>
    <cellStyle name="Comma 2 6 2 11" xfId="5006" xr:uid="{00000000-0005-0000-0000-0000A2110000}"/>
    <cellStyle name="Comma 2 6 2 2" xfId="5007" xr:uid="{00000000-0005-0000-0000-0000A3110000}"/>
    <cellStyle name="Comma 2 6 2 2 10" xfId="5008" xr:uid="{00000000-0005-0000-0000-0000A4110000}"/>
    <cellStyle name="Comma 2 6 2 2 2" xfId="5009" xr:uid="{00000000-0005-0000-0000-0000A5110000}"/>
    <cellStyle name="Comma 2 6 2 2 2 2" xfId="5010" xr:uid="{00000000-0005-0000-0000-0000A6110000}"/>
    <cellStyle name="Comma 2 6 2 2 2 2 2" xfId="5011" xr:uid="{00000000-0005-0000-0000-0000A7110000}"/>
    <cellStyle name="Comma 2 6 2 2 2 2 2 2" xfId="5012" xr:uid="{00000000-0005-0000-0000-0000A8110000}"/>
    <cellStyle name="Comma 2 6 2 2 2 2 2 2 2" xfId="5013" xr:uid="{00000000-0005-0000-0000-0000A9110000}"/>
    <cellStyle name="Comma 2 6 2 2 2 2 2 2 2 2" xfId="5014" xr:uid="{00000000-0005-0000-0000-0000AA110000}"/>
    <cellStyle name="Comma 2 6 2 2 2 2 2 2 3" xfId="5015" xr:uid="{00000000-0005-0000-0000-0000AB110000}"/>
    <cellStyle name="Comma 2 6 2 2 2 2 2 3" xfId="5016" xr:uid="{00000000-0005-0000-0000-0000AC110000}"/>
    <cellStyle name="Comma 2 6 2 2 2 2 2 3 2" xfId="5017" xr:uid="{00000000-0005-0000-0000-0000AD110000}"/>
    <cellStyle name="Comma 2 6 2 2 2 2 2 3 2 2" xfId="5018" xr:uid="{00000000-0005-0000-0000-0000AE110000}"/>
    <cellStyle name="Comma 2 6 2 2 2 2 2 3 3" xfId="5019" xr:uid="{00000000-0005-0000-0000-0000AF110000}"/>
    <cellStyle name="Comma 2 6 2 2 2 2 2 4" xfId="5020" xr:uid="{00000000-0005-0000-0000-0000B0110000}"/>
    <cellStyle name="Comma 2 6 2 2 2 2 2 4 2" xfId="5021" xr:uid="{00000000-0005-0000-0000-0000B1110000}"/>
    <cellStyle name="Comma 2 6 2 2 2 2 2 5" xfId="5022" xr:uid="{00000000-0005-0000-0000-0000B2110000}"/>
    <cellStyle name="Comma 2 6 2 2 2 2 2 5 2" xfId="5023" xr:uid="{00000000-0005-0000-0000-0000B3110000}"/>
    <cellStyle name="Comma 2 6 2 2 2 2 2 6" xfId="5024" xr:uid="{00000000-0005-0000-0000-0000B4110000}"/>
    <cellStyle name="Comma 2 6 2 2 2 2 3" xfId="5025" xr:uid="{00000000-0005-0000-0000-0000B5110000}"/>
    <cellStyle name="Comma 2 6 2 2 2 2 3 2" xfId="5026" xr:uid="{00000000-0005-0000-0000-0000B6110000}"/>
    <cellStyle name="Comma 2 6 2 2 2 2 3 2 2" xfId="5027" xr:uid="{00000000-0005-0000-0000-0000B7110000}"/>
    <cellStyle name="Comma 2 6 2 2 2 2 3 3" xfId="5028" xr:uid="{00000000-0005-0000-0000-0000B8110000}"/>
    <cellStyle name="Comma 2 6 2 2 2 2 4" xfId="5029" xr:uid="{00000000-0005-0000-0000-0000B9110000}"/>
    <cellStyle name="Comma 2 6 2 2 2 2 4 2" xfId="5030" xr:uid="{00000000-0005-0000-0000-0000BA110000}"/>
    <cellStyle name="Comma 2 6 2 2 2 2 4 2 2" xfId="5031" xr:uid="{00000000-0005-0000-0000-0000BB110000}"/>
    <cellStyle name="Comma 2 6 2 2 2 2 4 3" xfId="5032" xr:uid="{00000000-0005-0000-0000-0000BC110000}"/>
    <cellStyle name="Comma 2 6 2 2 2 2 5" xfId="5033" xr:uid="{00000000-0005-0000-0000-0000BD110000}"/>
    <cellStyle name="Comma 2 6 2 2 2 2 5 2" xfId="5034" xr:uid="{00000000-0005-0000-0000-0000BE110000}"/>
    <cellStyle name="Comma 2 6 2 2 2 2 6" xfId="5035" xr:uid="{00000000-0005-0000-0000-0000BF110000}"/>
    <cellStyle name="Comma 2 6 2 2 2 2 6 2" xfId="5036" xr:uid="{00000000-0005-0000-0000-0000C0110000}"/>
    <cellStyle name="Comma 2 6 2 2 2 2 7" xfId="5037" xr:uid="{00000000-0005-0000-0000-0000C1110000}"/>
    <cellStyle name="Comma 2 6 2 2 2 3" xfId="5038" xr:uid="{00000000-0005-0000-0000-0000C2110000}"/>
    <cellStyle name="Comma 2 6 2 2 2 3 2" xfId="5039" xr:uid="{00000000-0005-0000-0000-0000C3110000}"/>
    <cellStyle name="Comma 2 6 2 2 2 3 2 2" xfId="5040" xr:uid="{00000000-0005-0000-0000-0000C4110000}"/>
    <cellStyle name="Comma 2 6 2 2 2 3 2 2 2" xfId="5041" xr:uid="{00000000-0005-0000-0000-0000C5110000}"/>
    <cellStyle name="Comma 2 6 2 2 2 3 2 3" xfId="5042" xr:uid="{00000000-0005-0000-0000-0000C6110000}"/>
    <cellStyle name="Comma 2 6 2 2 2 3 3" xfId="5043" xr:uid="{00000000-0005-0000-0000-0000C7110000}"/>
    <cellStyle name="Comma 2 6 2 2 2 3 3 2" xfId="5044" xr:uid="{00000000-0005-0000-0000-0000C8110000}"/>
    <cellStyle name="Comma 2 6 2 2 2 3 3 2 2" xfId="5045" xr:uid="{00000000-0005-0000-0000-0000C9110000}"/>
    <cellStyle name="Comma 2 6 2 2 2 3 3 3" xfId="5046" xr:uid="{00000000-0005-0000-0000-0000CA110000}"/>
    <cellStyle name="Comma 2 6 2 2 2 3 4" xfId="5047" xr:uid="{00000000-0005-0000-0000-0000CB110000}"/>
    <cellStyle name="Comma 2 6 2 2 2 3 4 2" xfId="5048" xr:uid="{00000000-0005-0000-0000-0000CC110000}"/>
    <cellStyle name="Comma 2 6 2 2 2 3 5" xfId="5049" xr:uid="{00000000-0005-0000-0000-0000CD110000}"/>
    <cellStyle name="Comma 2 6 2 2 2 3 5 2" xfId="5050" xr:uid="{00000000-0005-0000-0000-0000CE110000}"/>
    <cellStyle name="Comma 2 6 2 2 2 3 6" xfId="5051" xr:uid="{00000000-0005-0000-0000-0000CF110000}"/>
    <cellStyle name="Comma 2 6 2 2 2 4" xfId="5052" xr:uid="{00000000-0005-0000-0000-0000D0110000}"/>
    <cellStyle name="Comma 2 6 2 2 2 4 2" xfId="5053" xr:uid="{00000000-0005-0000-0000-0000D1110000}"/>
    <cellStyle name="Comma 2 6 2 2 2 4 2 2" xfId="5054" xr:uid="{00000000-0005-0000-0000-0000D2110000}"/>
    <cellStyle name="Comma 2 6 2 2 2 4 3" xfId="5055" xr:uid="{00000000-0005-0000-0000-0000D3110000}"/>
    <cellStyle name="Comma 2 6 2 2 2 5" xfId="5056" xr:uid="{00000000-0005-0000-0000-0000D4110000}"/>
    <cellStyle name="Comma 2 6 2 2 2 5 2" xfId="5057" xr:uid="{00000000-0005-0000-0000-0000D5110000}"/>
    <cellStyle name="Comma 2 6 2 2 2 5 2 2" xfId="5058" xr:uid="{00000000-0005-0000-0000-0000D6110000}"/>
    <cellStyle name="Comma 2 6 2 2 2 5 3" xfId="5059" xr:uid="{00000000-0005-0000-0000-0000D7110000}"/>
    <cellStyle name="Comma 2 6 2 2 2 6" xfId="5060" xr:uid="{00000000-0005-0000-0000-0000D8110000}"/>
    <cellStyle name="Comma 2 6 2 2 2 6 2" xfId="5061" xr:uid="{00000000-0005-0000-0000-0000D9110000}"/>
    <cellStyle name="Comma 2 6 2 2 2 7" xfId="5062" xr:uid="{00000000-0005-0000-0000-0000DA110000}"/>
    <cellStyle name="Comma 2 6 2 2 2 7 2" xfId="5063" xr:uid="{00000000-0005-0000-0000-0000DB110000}"/>
    <cellStyle name="Comma 2 6 2 2 2 8" xfId="5064" xr:uid="{00000000-0005-0000-0000-0000DC110000}"/>
    <cellStyle name="Comma 2 6 2 2 3" xfId="5065" xr:uid="{00000000-0005-0000-0000-0000DD110000}"/>
    <cellStyle name="Comma 2 6 2 2 3 2" xfId="5066" xr:uid="{00000000-0005-0000-0000-0000DE110000}"/>
    <cellStyle name="Comma 2 6 2 2 3 2 2" xfId="5067" xr:uid="{00000000-0005-0000-0000-0000DF110000}"/>
    <cellStyle name="Comma 2 6 2 2 3 2 2 2" xfId="5068" xr:uid="{00000000-0005-0000-0000-0000E0110000}"/>
    <cellStyle name="Comma 2 6 2 2 3 2 2 2 2" xfId="5069" xr:uid="{00000000-0005-0000-0000-0000E1110000}"/>
    <cellStyle name="Comma 2 6 2 2 3 2 2 3" xfId="5070" xr:uid="{00000000-0005-0000-0000-0000E2110000}"/>
    <cellStyle name="Comma 2 6 2 2 3 2 3" xfId="5071" xr:uid="{00000000-0005-0000-0000-0000E3110000}"/>
    <cellStyle name="Comma 2 6 2 2 3 2 3 2" xfId="5072" xr:uid="{00000000-0005-0000-0000-0000E4110000}"/>
    <cellStyle name="Comma 2 6 2 2 3 2 3 2 2" xfId="5073" xr:uid="{00000000-0005-0000-0000-0000E5110000}"/>
    <cellStyle name="Comma 2 6 2 2 3 2 3 3" xfId="5074" xr:uid="{00000000-0005-0000-0000-0000E6110000}"/>
    <cellStyle name="Comma 2 6 2 2 3 2 4" xfId="5075" xr:uid="{00000000-0005-0000-0000-0000E7110000}"/>
    <cellStyle name="Comma 2 6 2 2 3 2 4 2" xfId="5076" xr:uid="{00000000-0005-0000-0000-0000E8110000}"/>
    <cellStyle name="Comma 2 6 2 2 3 2 5" xfId="5077" xr:uid="{00000000-0005-0000-0000-0000E9110000}"/>
    <cellStyle name="Comma 2 6 2 2 3 2 5 2" xfId="5078" xr:uid="{00000000-0005-0000-0000-0000EA110000}"/>
    <cellStyle name="Comma 2 6 2 2 3 2 6" xfId="5079" xr:uid="{00000000-0005-0000-0000-0000EB110000}"/>
    <cellStyle name="Comma 2 6 2 2 3 3" xfId="5080" xr:uid="{00000000-0005-0000-0000-0000EC110000}"/>
    <cellStyle name="Comma 2 6 2 2 3 3 2" xfId="5081" xr:uid="{00000000-0005-0000-0000-0000ED110000}"/>
    <cellStyle name="Comma 2 6 2 2 3 3 2 2" xfId="5082" xr:uid="{00000000-0005-0000-0000-0000EE110000}"/>
    <cellStyle name="Comma 2 6 2 2 3 3 3" xfId="5083" xr:uid="{00000000-0005-0000-0000-0000EF110000}"/>
    <cellStyle name="Comma 2 6 2 2 3 4" xfId="5084" xr:uid="{00000000-0005-0000-0000-0000F0110000}"/>
    <cellStyle name="Comma 2 6 2 2 3 4 2" xfId="5085" xr:uid="{00000000-0005-0000-0000-0000F1110000}"/>
    <cellStyle name="Comma 2 6 2 2 3 4 2 2" xfId="5086" xr:uid="{00000000-0005-0000-0000-0000F2110000}"/>
    <cellStyle name="Comma 2 6 2 2 3 4 3" xfId="5087" xr:uid="{00000000-0005-0000-0000-0000F3110000}"/>
    <cellStyle name="Comma 2 6 2 2 3 5" xfId="5088" xr:uid="{00000000-0005-0000-0000-0000F4110000}"/>
    <cellStyle name="Comma 2 6 2 2 3 5 2" xfId="5089" xr:uid="{00000000-0005-0000-0000-0000F5110000}"/>
    <cellStyle name="Comma 2 6 2 2 3 6" xfId="5090" xr:uid="{00000000-0005-0000-0000-0000F6110000}"/>
    <cellStyle name="Comma 2 6 2 2 3 6 2" xfId="5091" xr:uid="{00000000-0005-0000-0000-0000F7110000}"/>
    <cellStyle name="Comma 2 6 2 2 3 7" xfId="5092" xr:uid="{00000000-0005-0000-0000-0000F8110000}"/>
    <cellStyle name="Comma 2 6 2 2 4" xfId="5093" xr:uid="{00000000-0005-0000-0000-0000F9110000}"/>
    <cellStyle name="Comma 2 6 2 2 4 2" xfId="5094" xr:uid="{00000000-0005-0000-0000-0000FA110000}"/>
    <cellStyle name="Comma 2 6 2 2 4 2 2" xfId="5095" xr:uid="{00000000-0005-0000-0000-0000FB110000}"/>
    <cellStyle name="Comma 2 6 2 2 4 2 2 2" xfId="5096" xr:uid="{00000000-0005-0000-0000-0000FC110000}"/>
    <cellStyle name="Comma 2 6 2 2 4 2 2 2 2" xfId="5097" xr:uid="{00000000-0005-0000-0000-0000FD110000}"/>
    <cellStyle name="Comma 2 6 2 2 4 2 2 3" xfId="5098" xr:uid="{00000000-0005-0000-0000-0000FE110000}"/>
    <cellStyle name="Comma 2 6 2 2 4 2 3" xfId="5099" xr:uid="{00000000-0005-0000-0000-0000FF110000}"/>
    <cellStyle name="Comma 2 6 2 2 4 2 3 2" xfId="5100" xr:uid="{00000000-0005-0000-0000-000000120000}"/>
    <cellStyle name="Comma 2 6 2 2 4 2 3 2 2" xfId="5101" xr:uid="{00000000-0005-0000-0000-000001120000}"/>
    <cellStyle name="Comma 2 6 2 2 4 2 3 3" xfId="5102" xr:uid="{00000000-0005-0000-0000-000002120000}"/>
    <cellStyle name="Comma 2 6 2 2 4 2 4" xfId="5103" xr:uid="{00000000-0005-0000-0000-000003120000}"/>
    <cellStyle name="Comma 2 6 2 2 4 2 4 2" xfId="5104" xr:uid="{00000000-0005-0000-0000-000004120000}"/>
    <cellStyle name="Comma 2 6 2 2 4 2 5" xfId="5105" xr:uid="{00000000-0005-0000-0000-000005120000}"/>
    <cellStyle name="Comma 2 6 2 2 4 2 5 2" xfId="5106" xr:uid="{00000000-0005-0000-0000-000006120000}"/>
    <cellStyle name="Comma 2 6 2 2 4 2 6" xfId="5107" xr:uid="{00000000-0005-0000-0000-000007120000}"/>
    <cellStyle name="Comma 2 6 2 2 4 3" xfId="5108" xr:uid="{00000000-0005-0000-0000-000008120000}"/>
    <cellStyle name="Comma 2 6 2 2 4 3 2" xfId="5109" xr:uid="{00000000-0005-0000-0000-000009120000}"/>
    <cellStyle name="Comma 2 6 2 2 4 3 2 2" xfId="5110" xr:uid="{00000000-0005-0000-0000-00000A120000}"/>
    <cellStyle name="Comma 2 6 2 2 4 3 3" xfId="5111" xr:uid="{00000000-0005-0000-0000-00000B120000}"/>
    <cellStyle name="Comma 2 6 2 2 4 4" xfId="5112" xr:uid="{00000000-0005-0000-0000-00000C120000}"/>
    <cellStyle name="Comma 2 6 2 2 4 4 2" xfId="5113" xr:uid="{00000000-0005-0000-0000-00000D120000}"/>
    <cellStyle name="Comma 2 6 2 2 4 4 2 2" xfId="5114" xr:uid="{00000000-0005-0000-0000-00000E120000}"/>
    <cellStyle name="Comma 2 6 2 2 4 4 3" xfId="5115" xr:uid="{00000000-0005-0000-0000-00000F120000}"/>
    <cellStyle name="Comma 2 6 2 2 4 5" xfId="5116" xr:uid="{00000000-0005-0000-0000-000010120000}"/>
    <cellStyle name="Comma 2 6 2 2 4 5 2" xfId="5117" xr:uid="{00000000-0005-0000-0000-000011120000}"/>
    <cellStyle name="Comma 2 6 2 2 4 6" xfId="5118" xr:uid="{00000000-0005-0000-0000-000012120000}"/>
    <cellStyle name="Comma 2 6 2 2 4 6 2" xfId="5119" xr:uid="{00000000-0005-0000-0000-000013120000}"/>
    <cellStyle name="Comma 2 6 2 2 4 7" xfId="5120" xr:uid="{00000000-0005-0000-0000-000014120000}"/>
    <cellStyle name="Comma 2 6 2 2 5" xfId="5121" xr:uid="{00000000-0005-0000-0000-000015120000}"/>
    <cellStyle name="Comma 2 6 2 2 5 2" xfId="5122" xr:uid="{00000000-0005-0000-0000-000016120000}"/>
    <cellStyle name="Comma 2 6 2 2 5 2 2" xfId="5123" xr:uid="{00000000-0005-0000-0000-000017120000}"/>
    <cellStyle name="Comma 2 6 2 2 5 2 2 2" xfId="5124" xr:uid="{00000000-0005-0000-0000-000018120000}"/>
    <cellStyle name="Comma 2 6 2 2 5 2 3" xfId="5125" xr:uid="{00000000-0005-0000-0000-000019120000}"/>
    <cellStyle name="Comma 2 6 2 2 5 3" xfId="5126" xr:uid="{00000000-0005-0000-0000-00001A120000}"/>
    <cellStyle name="Comma 2 6 2 2 5 3 2" xfId="5127" xr:uid="{00000000-0005-0000-0000-00001B120000}"/>
    <cellStyle name="Comma 2 6 2 2 5 3 2 2" xfId="5128" xr:uid="{00000000-0005-0000-0000-00001C120000}"/>
    <cellStyle name="Comma 2 6 2 2 5 3 3" xfId="5129" xr:uid="{00000000-0005-0000-0000-00001D120000}"/>
    <cellStyle name="Comma 2 6 2 2 5 4" xfId="5130" xr:uid="{00000000-0005-0000-0000-00001E120000}"/>
    <cellStyle name="Comma 2 6 2 2 5 4 2" xfId="5131" xr:uid="{00000000-0005-0000-0000-00001F120000}"/>
    <cellStyle name="Comma 2 6 2 2 5 5" xfId="5132" xr:uid="{00000000-0005-0000-0000-000020120000}"/>
    <cellStyle name="Comma 2 6 2 2 5 5 2" xfId="5133" xr:uid="{00000000-0005-0000-0000-000021120000}"/>
    <cellStyle name="Comma 2 6 2 2 5 6" xfId="5134" xr:uid="{00000000-0005-0000-0000-000022120000}"/>
    <cellStyle name="Comma 2 6 2 2 6" xfId="5135" xr:uid="{00000000-0005-0000-0000-000023120000}"/>
    <cellStyle name="Comma 2 6 2 2 6 2" xfId="5136" xr:uid="{00000000-0005-0000-0000-000024120000}"/>
    <cellStyle name="Comma 2 6 2 2 6 2 2" xfId="5137" xr:uid="{00000000-0005-0000-0000-000025120000}"/>
    <cellStyle name="Comma 2 6 2 2 6 3" xfId="5138" xr:uid="{00000000-0005-0000-0000-000026120000}"/>
    <cellStyle name="Comma 2 6 2 2 7" xfId="5139" xr:uid="{00000000-0005-0000-0000-000027120000}"/>
    <cellStyle name="Comma 2 6 2 2 7 2" xfId="5140" xr:uid="{00000000-0005-0000-0000-000028120000}"/>
    <cellStyle name="Comma 2 6 2 2 7 2 2" xfId="5141" xr:uid="{00000000-0005-0000-0000-000029120000}"/>
    <cellStyle name="Comma 2 6 2 2 7 3" xfId="5142" xr:uid="{00000000-0005-0000-0000-00002A120000}"/>
    <cellStyle name="Comma 2 6 2 2 8" xfId="5143" xr:uid="{00000000-0005-0000-0000-00002B120000}"/>
    <cellStyle name="Comma 2 6 2 2 8 2" xfId="5144" xr:uid="{00000000-0005-0000-0000-00002C120000}"/>
    <cellStyle name="Comma 2 6 2 2 9" xfId="5145" xr:uid="{00000000-0005-0000-0000-00002D120000}"/>
    <cellStyle name="Comma 2 6 2 2 9 2" xfId="5146" xr:uid="{00000000-0005-0000-0000-00002E120000}"/>
    <cellStyle name="Comma 2 6 2 3" xfId="5147" xr:uid="{00000000-0005-0000-0000-00002F120000}"/>
    <cellStyle name="Comma 2 6 2 3 2" xfId="5148" xr:uid="{00000000-0005-0000-0000-000030120000}"/>
    <cellStyle name="Comma 2 6 2 3 2 2" xfId="5149" xr:uid="{00000000-0005-0000-0000-000031120000}"/>
    <cellStyle name="Comma 2 6 2 3 2 2 2" xfId="5150" xr:uid="{00000000-0005-0000-0000-000032120000}"/>
    <cellStyle name="Comma 2 6 2 3 2 2 2 2" xfId="5151" xr:uid="{00000000-0005-0000-0000-000033120000}"/>
    <cellStyle name="Comma 2 6 2 3 2 2 2 2 2" xfId="5152" xr:uid="{00000000-0005-0000-0000-000034120000}"/>
    <cellStyle name="Comma 2 6 2 3 2 2 2 3" xfId="5153" xr:uid="{00000000-0005-0000-0000-000035120000}"/>
    <cellStyle name="Comma 2 6 2 3 2 2 3" xfId="5154" xr:uid="{00000000-0005-0000-0000-000036120000}"/>
    <cellStyle name="Comma 2 6 2 3 2 2 3 2" xfId="5155" xr:uid="{00000000-0005-0000-0000-000037120000}"/>
    <cellStyle name="Comma 2 6 2 3 2 2 3 2 2" xfId="5156" xr:uid="{00000000-0005-0000-0000-000038120000}"/>
    <cellStyle name="Comma 2 6 2 3 2 2 3 3" xfId="5157" xr:uid="{00000000-0005-0000-0000-000039120000}"/>
    <cellStyle name="Comma 2 6 2 3 2 2 4" xfId="5158" xr:uid="{00000000-0005-0000-0000-00003A120000}"/>
    <cellStyle name="Comma 2 6 2 3 2 2 4 2" xfId="5159" xr:uid="{00000000-0005-0000-0000-00003B120000}"/>
    <cellStyle name="Comma 2 6 2 3 2 2 5" xfId="5160" xr:uid="{00000000-0005-0000-0000-00003C120000}"/>
    <cellStyle name="Comma 2 6 2 3 2 2 5 2" xfId="5161" xr:uid="{00000000-0005-0000-0000-00003D120000}"/>
    <cellStyle name="Comma 2 6 2 3 2 2 6" xfId="5162" xr:uid="{00000000-0005-0000-0000-00003E120000}"/>
    <cellStyle name="Comma 2 6 2 3 2 3" xfId="5163" xr:uid="{00000000-0005-0000-0000-00003F120000}"/>
    <cellStyle name="Comma 2 6 2 3 2 3 2" xfId="5164" xr:uid="{00000000-0005-0000-0000-000040120000}"/>
    <cellStyle name="Comma 2 6 2 3 2 3 2 2" xfId="5165" xr:uid="{00000000-0005-0000-0000-000041120000}"/>
    <cellStyle name="Comma 2 6 2 3 2 3 3" xfId="5166" xr:uid="{00000000-0005-0000-0000-000042120000}"/>
    <cellStyle name="Comma 2 6 2 3 2 4" xfId="5167" xr:uid="{00000000-0005-0000-0000-000043120000}"/>
    <cellStyle name="Comma 2 6 2 3 2 4 2" xfId="5168" xr:uid="{00000000-0005-0000-0000-000044120000}"/>
    <cellStyle name="Comma 2 6 2 3 2 4 2 2" xfId="5169" xr:uid="{00000000-0005-0000-0000-000045120000}"/>
    <cellStyle name="Comma 2 6 2 3 2 4 3" xfId="5170" xr:uid="{00000000-0005-0000-0000-000046120000}"/>
    <cellStyle name="Comma 2 6 2 3 2 5" xfId="5171" xr:uid="{00000000-0005-0000-0000-000047120000}"/>
    <cellStyle name="Comma 2 6 2 3 2 5 2" xfId="5172" xr:uid="{00000000-0005-0000-0000-000048120000}"/>
    <cellStyle name="Comma 2 6 2 3 2 6" xfId="5173" xr:uid="{00000000-0005-0000-0000-000049120000}"/>
    <cellStyle name="Comma 2 6 2 3 2 6 2" xfId="5174" xr:uid="{00000000-0005-0000-0000-00004A120000}"/>
    <cellStyle name="Comma 2 6 2 3 2 7" xfId="5175" xr:uid="{00000000-0005-0000-0000-00004B120000}"/>
    <cellStyle name="Comma 2 6 2 3 3" xfId="5176" xr:uid="{00000000-0005-0000-0000-00004C120000}"/>
    <cellStyle name="Comma 2 6 2 3 3 2" xfId="5177" xr:uid="{00000000-0005-0000-0000-00004D120000}"/>
    <cellStyle name="Comma 2 6 2 3 3 2 2" xfId="5178" xr:uid="{00000000-0005-0000-0000-00004E120000}"/>
    <cellStyle name="Comma 2 6 2 3 3 2 2 2" xfId="5179" xr:uid="{00000000-0005-0000-0000-00004F120000}"/>
    <cellStyle name="Comma 2 6 2 3 3 2 3" xfId="5180" xr:uid="{00000000-0005-0000-0000-000050120000}"/>
    <cellStyle name="Comma 2 6 2 3 3 3" xfId="5181" xr:uid="{00000000-0005-0000-0000-000051120000}"/>
    <cellStyle name="Comma 2 6 2 3 3 3 2" xfId="5182" xr:uid="{00000000-0005-0000-0000-000052120000}"/>
    <cellStyle name="Comma 2 6 2 3 3 3 2 2" xfId="5183" xr:uid="{00000000-0005-0000-0000-000053120000}"/>
    <cellStyle name="Comma 2 6 2 3 3 3 3" xfId="5184" xr:uid="{00000000-0005-0000-0000-000054120000}"/>
    <cellStyle name="Comma 2 6 2 3 3 4" xfId="5185" xr:uid="{00000000-0005-0000-0000-000055120000}"/>
    <cellStyle name="Comma 2 6 2 3 3 4 2" xfId="5186" xr:uid="{00000000-0005-0000-0000-000056120000}"/>
    <cellStyle name="Comma 2 6 2 3 3 5" xfId="5187" xr:uid="{00000000-0005-0000-0000-000057120000}"/>
    <cellStyle name="Comma 2 6 2 3 3 5 2" xfId="5188" xr:uid="{00000000-0005-0000-0000-000058120000}"/>
    <cellStyle name="Comma 2 6 2 3 3 6" xfId="5189" xr:uid="{00000000-0005-0000-0000-000059120000}"/>
    <cellStyle name="Comma 2 6 2 3 4" xfId="5190" xr:uid="{00000000-0005-0000-0000-00005A120000}"/>
    <cellStyle name="Comma 2 6 2 3 4 2" xfId="5191" xr:uid="{00000000-0005-0000-0000-00005B120000}"/>
    <cellStyle name="Comma 2 6 2 3 4 2 2" xfId="5192" xr:uid="{00000000-0005-0000-0000-00005C120000}"/>
    <cellStyle name="Comma 2 6 2 3 4 3" xfId="5193" xr:uid="{00000000-0005-0000-0000-00005D120000}"/>
    <cellStyle name="Comma 2 6 2 3 5" xfId="5194" xr:uid="{00000000-0005-0000-0000-00005E120000}"/>
    <cellStyle name="Comma 2 6 2 3 5 2" xfId="5195" xr:uid="{00000000-0005-0000-0000-00005F120000}"/>
    <cellStyle name="Comma 2 6 2 3 5 2 2" xfId="5196" xr:uid="{00000000-0005-0000-0000-000060120000}"/>
    <cellStyle name="Comma 2 6 2 3 5 3" xfId="5197" xr:uid="{00000000-0005-0000-0000-000061120000}"/>
    <cellStyle name="Comma 2 6 2 3 6" xfId="5198" xr:uid="{00000000-0005-0000-0000-000062120000}"/>
    <cellStyle name="Comma 2 6 2 3 6 2" xfId="5199" xr:uid="{00000000-0005-0000-0000-000063120000}"/>
    <cellStyle name="Comma 2 6 2 3 7" xfId="5200" xr:uid="{00000000-0005-0000-0000-000064120000}"/>
    <cellStyle name="Comma 2 6 2 3 7 2" xfId="5201" xr:uid="{00000000-0005-0000-0000-000065120000}"/>
    <cellStyle name="Comma 2 6 2 3 8" xfId="5202" xr:uid="{00000000-0005-0000-0000-000066120000}"/>
    <cellStyle name="Comma 2 6 2 4" xfId="5203" xr:uid="{00000000-0005-0000-0000-000067120000}"/>
    <cellStyle name="Comma 2 6 2 4 2" xfId="5204" xr:uid="{00000000-0005-0000-0000-000068120000}"/>
    <cellStyle name="Comma 2 6 2 4 2 2" xfId="5205" xr:uid="{00000000-0005-0000-0000-000069120000}"/>
    <cellStyle name="Comma 2 6 2 4 2 2 2" xfId="5206" xr:uid="{00000000-0005-0000-0000-00006A120000}"/>
    <cellStyle name="Comma 2 6 2 4 2 2 2 2" xfId="5207" xr:uid="{00000000-0005-0000-0000-00006B120000}"/>
    <cellStyle name="Comma 2 6 2 4 2 2 3" xfId="5208" xr:uid="{00000000-0005-0000-0000-00006C120000}"/>
    <cellStyle name="Comma 2 6 2 4 2 3" xfId="5209" xr:uid="{00000000-0005-0000-0000-00006D120000}"/>
    <cellStyle name="Comma 2 6 2 4 2 3 2" xfId="5210" xr:uid="{00000000-0005-0000-0000-00006E120000}"/>
    <cellStyle name="Comma 2 6 2 4 2 3 2 2" xfId="5211" xr:uid="{00000000-0005-0000-0000-00006F120000}"/>
    <cellStyle name="Comma 2 6 2 4 2 3 3" xfId="5212" xr:uid="{00000000-0005-0000-0000-000070120000}"/>
    <cellStyle name="Comma 2 6 2 4 2 4" xfId="5213" xr:uid="{00000000-0005-0000-0000-000071120000}"/>
    <cellStyle name="Comma 2 6 2 4 2 4 2" xfId="5214" xr:uid="{00000000-0005-0000-0000-000072120000}"/>
    <cellStyle name="Comma 2 6 2 4 2 5" xfId="5215" xr:uid="{00000000-0005-0000-0000-000073120000}"/>
    <cellStyle name="Comma 2 6 2 4 2 5 2" xfId="5216" xr:uid="{00000000-0005-0000-0000-000074120000}"/>
    <cellStyle name="Comma 2 6 2 4 2 6" xfId="5217" xr:uid="{00000000-0005-0000-0000-000075120000}"/>
    <cellStyle name="Comma 2 6 2 4 3" xfId="5218" xr:uid="{00000000-0005-0000-0000-000076120000}"/>
    <cellStyle name="Comma 2 6 2 4 3 2" xfId="5219" xr:uid="{00000000-0005-0000-0000-000077120000}"/>
    <cellStyle name="Comma 2 6 2 4 3 2 2" xfId="5220" xr:uid="{00000000-0005-0000-0000-000078120000}"/>
    <cellStyle name="Comma 2 6 2 4 3 3" xfId="5221" xr:uid="{00000000-0005-0000-0000-000079120000}"/>
    <cellStyle name="Comma 2 6 2 4 4" xfId="5222" xr:uid="{00000000-0005-0000-0000-00007A120000}"/>
    <cellStyle name="Comma 2 6 2 4 4 2" xfId="5223" xr:uid="{00000000-0005-0000-0000-00007B120000}"/>
    <cellStyle name="Comma 2 6 2 4 4 2 2" xfId="5224" xr:uid="{00000000-0005-0000-0000-00007C120000}"/>
    <cellStyle name="Comma 2 6 2 4 4 3" xfId="5225" xr:uid="{00000000-0005-0000-0000-00007D120000}"/>
    <cellStyle name="Comma 2 6 2 4 5" xfId="5226" xr:uid="{00000000-0005-0000-0000-00007E120000}"/>
    <cellStyle name="Comma 2 6 2 4 5 2" xfId="5227" xr:uid="{00000000-0005-0000-0000-00007F120000}"/>
    <cellStyle name="Comma 2 6 2 4 6" xfId="5228" xr:uid="{00000000-0005-0000-0000-000080120000}"/>
    <cellStyle name="Comma 2 6 2 4 6 2" xfId="5229" xr:uid="{00000000-0005-0000-0000-000081120000}"/>
    <cellStyle name="Comma 2 6 2 4 7" xfId="5230" xr:uid="{00000000-0005-0000-0000-000082120000}"/>
    <cellStyle name="Comma 2 6 2 5" xfId="5231" xr:uid="{00000000-0005-0000-0000-000083120000}"/>
    <cellStyle name="Comma 2 6 2 5 2" xfId="5232" xr:uid="{00000000-0005-0000-0000-000084120000}"/>
    <cellStyle name="Comma 2 6 2 5 2 2" xfId="5233" xr:uid="{00000000-0005-0000-0000-000085120000}"/>
    <cellStyle name="Comma 2 6 2 5 2 2 2" xfId="5234" xr:uid="{00000000-0005-0000-0000-000086120000}"/>
    <cellStyle name="Comma 2 6 2 5 2 2 2 2" xfId="5235" xr:uid="{00000000-0005-0000-0000-000087120000}"/>
    <cellStyle name="Comma 2 6 2 5 2 2 3" xfId="5236" xr:uid="{00000000-0005-0000-0000-000088120000}"/>
    <cellStyle name="Comma 2 6 2 5 2 3" xfId="5237" xr:uid="{00000000-0005-0000-0000-000089120000}"/>
    <cellStyle name="Comma 2 6 2 5 2 3 2" xfId="5238" xr:uid="{00000000-0005-0000-0000-00008A120000}"/>
    <cellStyle name="Comma 2 6 2 5 2 3 2 2" xfId="5239" xr:uid="{00000000-0005-0000-0000-00008B120000}"/>
    <cellStyle name="Comma 2 6 2 5 2 3 3" xfId="5240" xr:uid="{00000000-0005-0000-0000-00008C120000}"/>
    <cellStyle name="Comma 2 6 2 5 2 4" xfId="5241" xr:uid="{00000000-0005-0000-0000-00008D120000}"/>
    <cellStyle name="Comma 2 6 2 5 2 4 2" xfId="5242" xr:uid="{00000000-0005-0000-0000-00008E120000}"/>
    <cellStyle name="Comma 2 6 2 5 2 5" xfId="5243" xr:uid="{00000000-0005-0000-0000-00008F120000}"/>
    <cellStyle name="Comma 2 6 2 5 2 5 2" xfId="5244" xr:uid="{00000000-0005-0000-0000-000090120000}"/>
    <cellStyle name="Comma 2 6 2 5 2 6" xfId="5245" xr:uid="{00000000-0005-0000-0000-000091120000}"/>
    <cellStyle name="Comma 2 6 2 5 3" xfId="5246" xr:uid="{00000000-0005-0000-0000-000092120000}"/>
    <cellStyle name="Comma 2 6 2 5 3 2" xfId="5247" xr:uid="{00000000-0005-0000-0000-000093120000}"/>
    <cellStyle name="Comma 2 6 2 5 3 2 2" xfId="5248" xr:uid="{00000000-0005-0000-0000-000094120000}"/>
    <cellStyle name="Comma 2 6 2 5 3 3" xfId="5249" xr:uid="{00000000-0005-0000-0000-000095120000}"/>
    <cellStyle name="Comma 2 6 2 5 4" xfId="5250" xr:uid="{00000000-0005-0000-0000-000096120000}"/>
    <cellStyle name="Comma 2 6 2 5 4 2" xfId="5251" xr:uid="{00000000-0005-0000-0000-000097120000}"/>
    <cellStyle name="Comma 2 6 2 5 4 2 2" xfId="5252" xr:uid="{00000000-0005-0000-0000-000098120000}"/>
    <cellStyle name="Comma 2 6 2 5 4 3" xfId="5253" xr:uid="{00000000-0005-0000-0000-000099120000}"/>
    <cellStyle name="Comma 2 6 2 5 5" xfId="5254" xr:uid="{00000000-0005-0000-0000-00009A120000}"/>
    <cellStyle name="Comma 2 6 2 5 5 2" xfId="5255" xr:uid="{00000000-0005-0000-0000-00009B120000}"/>
    <cellStyle name="Comma 2 6 2 5 6" xfId="5256" xr:uid="{00000000-0005-0000-0000-00009C120000}"/>
    <cellStyle name="Comma 2 6 2 5 6 2" xfId="5257" xr:uid="{00000000-0005-0000-0000-00009D120000}"/>
    <cellStyle name="Comma 2 6 2 5 7" xfId="5258" xr:uid="{00000000-0005-0000-0000-00009E120000}"/>
    <cellStyle name="Comma 2 6 2 6" xfId="5259" xr:uid="{00000000-0005-0000-0000-00009F120000}"/>
    <cellStyle name="Comma 2 6 2 6 2" xfId="5260" xr:uid="{00000000-0005-0000-0000-0000A0120000}"/>
    <cellStyle name="Comma 2 6 2 6 2 2" xfId="5261" xr:uid="{00000000-0005-0000-0000-0000A1120000}"/>
    <cellStyle name="Comma 2 6 2 6 2 2 2" xfId="5262" xr:uid="{00000000-0005-0000-0000-0000A2120000}"/>
    <cellStyle name="Comma 2 6 2 6 2 3" xfId="5263" xr:uid="{00000000-0005-0000-0000-0000A3120000}"/>
    <cellStyle name="Comma 2 6 2 6 3" xfId="5264" xr:uid="{00000000-0005-0000-0000-0000A4120000}"/>
    <cellStyle name="Comma 2 6 2 6 3 2" xfId="5265" xr:uid="{00000000-0005-0000-0000-0000A5120000}"/>
    <cellStyle name="Comma 2 6 2 6 3 2 2" xfId="5266" xr:uid="{00000000-0005-0000-0000-0000A6120000}"/>
    <cellStyle name="Comma 2 6 2 6 3 3" xfId="5267" xr:uid="{00000000-0005-0000-0000-0000A7120000}"/>
    <cellStyle name="Comma 2 6 2 6 4" xfId="5268" xr:uid="{00000000-0005-0000-0000-0000A8120000}"/>
    <cellStyle name="Comma 2 6 2 6 4 2" xfId="5269" xr:uid="{00000000-0005-0000-0000-0000A9120000}"/>
    <cellStyle name="Comma 2 6 2 6 5" xfId="5270" xr:uid="{00000000-0005-0000-0000-0000AA120000}"/>
    <cellStyle name="Comma 2 6 2 6 5 2" xfId="5271" xr:uid="{00000000-0005-0000-0000-0000AB120000}"/>
    <cellStyle name="Comma 2 6 2 6 6" xfId="5272" xr:uid="{00000000-0005-0000-0000-0000AC120000}"/>
    <cellStyle name="Comma 2 6 2 7" xfId="5273" xr:uid="{00000000-0005-0000-0000-0000AD120000}"/>
    <cellStyle name="Comma 2 6 2 7 2" xfId="5274" xr:uid="{00000000-0005-0000-0000-0000AE120000}"/>
    <cellStyle name="Comma 2 6 2 7 2 2" xfId="5275" xr:uid="{00000000-0005-0000-0000-0000AF120000}"/>
    <cellStyle name="Comma 2 6 2 7 3" xfId="5276" xr:uid="{00000000-0005-0000-0000-0000B0120000}"/>
    <cellStyle name="Comma 2 6 2 8" xfId="5277" xr:uid="{00000000-0005-0000-0000-0000B1120000}"/>
    <cellStyle name="Comma 2 6 2 8 2" xfId="5278" xr:uid="{00000000-0005-0000-0000-0000B2120000}"/>
    <cellStyle name="Comma 2 6 2 8 2 2" xfId="5279" xr:uid="{00000000-0005-0000-0000-0000B3120000}"/>
    <cellStyle name="Comma 2 6 2 8 3" xfId="5280" xr:uid="{00000000-0005-0000-0000-0000B4120000}"/>
    <cellStyle name="Comma 2 6 2 9" xfId="5281" xr:uid="{00000000-0005-0000-0000-0000B5120000}"/>
    <cellStyle name="Comma 2 6 2 9 2" xfId="5282" xr:uid="{00000000-0005-0000-0000-0000B6120000}"/>
    <cellStyle name="Comma 2 6 3" xfId="5283" xr:uid="{00000000-0005-0000-0000-0000B7120000}"/>
    <cellStyle name="Comma 2 6 3 10" xfId="5284" xr:uid="{00000000-0005-0000-0000-0000B8120000}"/>
    <cellStyle name="Comma 2 6 3 2" xfId="5285" xr:uid="{00000000-0005-0000-0000-0000B9120000}"/>
    <cellStyle name="Comma 2 6 3 2 2" xfId="5286" xr:uid="{00000000-0005-0000-0000-0000BA120000}"/>
    <cellStyle name="Comma 2 6 3 2 2 2" xfId="5287" xr:uid="{00000000-0005-0000-0000-0000BB120000}"/>
    <cellStyle name="Comma 2 6 3 2 2 2 2" xfId="5288" xr:uid="{00000000-0005-0000-0000-0000BC120000}"/>
    <cellStyle name="Comma 2 6 3 2 2 2 2 2" xfId="5289" xr:uid="{00000000-0005-0000-0000-0000BD120000}"/>
    <cellStyle name="Comma 2 6 3 2 2 2 2 2 2" xfId="5290" xr:uid="{00000000-0005-0000-0000-0000BE120000}"/>
    <cellStyle name="Comma 2 6 3 2 2 2 2 3" xfId="5291" xr:uid="{00000000-0005-0000-0000-0000BF120000}"/>
    <cellStyle name="Comma 2 6 3 2 2 2 3" xfId="5292" xr:uid="{00000000-0005-0000-0000-0000C0120000}"/>
    <cellStyle name="Comma 2 6 3 2 2 2 3 2" xfId="5293" xr:uid="{00000000-0005-0000-0000-0000C1120000}"/>
    <cellStyle name="Comma 2 6 3 2 2 2 3 2 2" xfId="5294" xr:uid="{00000000-0005-0000-0000-0000C2120000}"/>
    <cellStyle name="Comma 2 6 3 2 2 2 3 3" xfId="5295" xr:uid="{00000000-0005-0000-0000-0000C3120000}"/>
    <cellStyle name="Comma 2 6 3 2 2 2 4" xfId="5296" xr:uid="{00000000-0005-0000-0000-0000C4120000}"/>
    <cellStyle name="Comma 2 6 3 2 2 2 4 2" xfId="5297" xr:uid="{00000000-0005-0000-0000-0000C5120000}"/>
    <cellStyle name="Comma 2 6 3 2 2 2 5" xfId="5298" xr:uid="{00000000-0005-0000-0000-0000C6120000}"/>
    <cellStyle name="Comma 2 6 3 2 2 2 5 2" xfId="5299" xr:uid="{00000000-0005-0000-0000-0000C7120000}"/>
    <cellStyle name="Comma 2 6 3 2 2 2 6" xfId="5300" xr:uid="{00000000-0005-0000-0000-0000C8120000}"/>
    <cellStyle name="Comma 2 6 3 2 2 3" xfId="5301" xr:uid="{00000000-0005-0000-0000-0000C9120000}"/>
    <cellStyle name="Comma 2 6 3 2 2 3 2" xfId="5302" xr:uid="{00000000-0005-0000-0000-0000CA120000}"/>
    <cellStyle name="Comma 2 6 3 2 2 3 2 2" xfId="5303" xr:uid="{00000000-0005-0000-0000-0000CB120000}"/>
    <cellStyle name="Comma 2 6 3 2 2 3 3" xfId="5304" xr:uid="{00000000-0005-0000-0000-0000CC120000}"/>
    <cellStyle name="Comma 2 6 3 2 2 4" xfId="5305" xr:uid="{00000000-0005-0000-0000-0000CD120000}"/>
    <cellStyle name="Comma 2 6 3 2 2 4 2" xfId="5306" xr:uid="{00000000-0005-0000-0000-0000CE120000}"/>
    <cellStyle name="Comma 2 6 3 2 2 4 2 2" xfId="5307" xr:uid="{00000000-0005-0000-0000-0000CF120000}"/>
    <cellStyle name="Comma 2 6 3 2 2 4 3" xfId="5308" xr:uid="{00000000-0005-0000-0000-0000D0120000}"/>
    <cellStyle name="Comma 2 6 3 2 2 5" xfId="5309" xr:uid="{00000000-0005-0000-0000-0000D1120000}"/>
    <cellStyle name="Comma 2 6 3 2 2 5 2" xfId="5310" xr:uid="{00000000-0005-0000-0000-0000D2120000}"/>
    <cellStyle name="Comma 2 6 3 2 2 6" xfId="5311" xr:uid="{00000000-0005-0000-0000-0000D3120000}"/>
    <cellStyle name="Comma 2 6 3 2 2 6 2" xfId="5312" xr:uid="{00000000-0005-0000-0000-0000D4120000}"/>
    <cellStyle name="Comma 2 6 3 2 2 7" xfId="5313" xr:uid="{00000000-0005-0000-0000-0000D5120000}"/>
    <cellStyle name="Comma 2 6 3 2 3" xfId="5314" xr:uid="{00000000-0005-0000-0000-0000D6120000}"/>
    <cellStyle name="Comma 2 6 3 2 3 2" xfId="5315" xr:uid="{00000000-0005-0000-0000-0000D7120000}"/>
    <cellStyle name="Comma 2 6 3 2 3 2 2" xfId="5316" xr:uid="{00000000-0005-0000-0000-0000D8120000}"/>
    <cellStyle name="Comma 2 6 3 2 3 2 2 2" xfId="5317" xr:uid="{00000000-0005-0000-0000-0000D9120000}"/>
    <cellStyle name="Comma 2 6 3 2 3 2 3" xfId="5318" xr:uid="{00000000-0005-0000-0000-0000DA120000}"/>
    <cellStyle name="Comma 2 6 3 2 3 3" xfId="5319" xr:uid="{00000000-0005-0000-0000-0000DB120000}"/>
    <cellStyle name="Comma 2 6 3 2 3 3 2" xfId="5320" xr:uid="{00000000-0005-0000-0000-0000DC120000}"/>
    <cellStyle name="Comma 2 6 3 2 3 3 2 2" xfId="5321" xr:uid="{00000000-0005-0000-0000-0000DD120000}"/>
    <cellStyle name="Comma 2 6 3 2 3 3 3" xfId="5322" xr:uid="{00000000-0005-0000-0000-0000DE120000}"/>
    <cellStyle name="Comma 2 6 3 2 3 4" xfId="5323" xr:uid="{00000000-0005-0000-0000-0000DF120000}"/>
    <cellStyle name="Comma 2 6 3 2 3 4 2" xfId="5324" xr:uid="{00000000-0005-0000-0000-0000E0120000}"/>
    <cellStyle name="Comma 2 6 3 2 3 5" xfId="5325" xr:uid="{00000000-0005-0000-0000-0000E1120000}"/>
    <cellStyle name="Comma 2 6 3 2 3 5 2" xfId="5326" xr:uid="{00000000-0005-0000-0000-0000E2120000}"/>
    <cellStyle name="Comma 2 6 3 2 3 6" xfId="5327" xr:uid="{00000000-0005-0000-0000-0000E3120000}"/>
    <cellStyle name="Comma 2 6 3 2 4" xfId="5328" xr:uid="{00000000-0005-0000-0000-0000E4120000}"/>
    <cellStyle name="Comma 2 6 3 2 4 2" xfId="5329" xr:uid="{00000000-0005-0000-0000-0000E5120000}"/>
    <cellStyle name="Comma 2 6 3 2 4 2 2" xfId="5330" xr:uid="{00000000-0005-0000-0000-0000E6120000}"/>
    <cellStyle name="Comma 2 6 3 2 4 3" xfId="5331" xr:uid="{00000000-0005-0000-0000-0000E7120000}"/>
    <cellStyle name="Comma 2 6 3 2 5" xfId="5332" xr:uid="{00000000-0005-0000-0000-0000E8120000}"/>
    <cellStyle name="Comma 2 6 3 2 5 2" xfId="5333" xr:uid="{00000000-0005-0000-0000-0000E9120000}"/>
    <cellStyle name="Comma 2 6 3 2 5 2 2" xfId="5334" xr:uid="{00000000-0005-0000-0000-0000EA120000}"/>
    <cellStyle name="Comma 2 6 3 2 5 3" xfId="5335" xr:uid="{00000000-0005-0000-0000-0000EB120000}"/>
    <cellStyle name="Comma 2 6 3 2 6" xfId="5336" xr:uid="{00000000-0005-0000-0000-0000EC120000}"/>
    <cellStyle name="Comma 2 6 3 2 6 2" xfId="5337" xr:uid="{00000000-0005-0000-0000-0000ED120000}"/>
    <cellStyle name="Comma 2 6 3 2 7" xfId="5338" xr:uid="{00000000-0005-0000-0000-0000EE120000}"/>
    <cellStyle name="Comma 2 6 3 2 7 2" xfId="5339" xr:uid="{00000000-0005-0000-0000-0000EF120000}"/>
    <cellStyle name="Comma 2 6 3 2 8" xfId="5340" xr:uid="{00000000-0005-0000-0000-0000F0120000}"/>
    <cellStyle name="Comma 2 6 3 3" xfId="5341" xr:uid="{00000000-0005-0000-0000-0000F1120000}"/>
    <cellStyle name="Comma 2 6 3 3 2" xfId="5342" xr:uid="{00000000-0005-0000-0000-0000F2120000}"/>
    <cellStyle name="Comma 2 6 3 3 2 2" xfId="5343" xr:uid="{00000000-0005-0000-0000-0000F3120000}"/>
    <cellStyle name="Comma 2 6 3 3 2 2 2" xfId="5344" xr:uid="{00000000-0005-0000-0000-0000F4120000}"/>
    <cellStyle name="Comma 2 6 3 3 2 2 2 2" xfId="5345" xr:uid="{00000000-0005-0000-0000-0000F5120000}"/>
    <cellStyle name="Comma 2 6 3 3 2 2 3" xfId="5346" xr:uid="{00000000-0005-0000-0000-0000F6120000}"/>
    <cellStyle name="Comma 2 6 3 3 2 3" xfId="5347" xr:uid="{00000000-0005-0000-0000-0000F7120000}"/>
    <cellStyle name="Comma 2 6 3 3 2 3 2" xfId="5348" xr:uid="{00000000-0005-0000-0000-0000F8120000}"/>
    <cellStyle name="Comma 2 6 3 3 2 3 2 2" xfId="5349" xr:uid="{00000000-0005-0000-0000-0000F9120000}"/>
    <cellStyle name="Comma 2 6 3 3 2 3 3" xfId="5350" xr:uid="{00000000-0005-0000-0000-0000FA120000}"/>
    <cellStyle name="Comma 2 6 3 3 2 4" xfId="5351" xr:uid="{00000000-0005-0000-0000-0000FB120000}"/>
    <cellStyle name="Comma 2 6 3 3 2 4 2" xfId="5352" xr:uid="{00000000-0005-0000-0000-0000FC120000}"/>
    <cellStyle name="Comma 2 6 3 3 2 5" xfId="5353" xr:uid="{00000000-0005-0000-0000-0000FD120000}"/>
    <cellStyle name="Comma 2 6 3 3 2 5 2" xfId="5354" xr:uid="{00000000-0005-0000-0000-0000FE120000}"/>
    <cellStyle name="Comma 2 6 3 3 2 6" xfId="5355" xr:uid="{00000000-0005-0000-0000-0000FF120000}"/>
    <cellStyle name="Comma 2 6 3 3 3" xfId="5356" xr:uid="{00000000-0005-0000-0000-000000130000}"/>
    <cellStyle name="Comma 2 6 3 3 3 2" xfId="5357" xr:uid="{00000000-0005-0000-0000-000001130000}"/>
    <cellStyle name="Comma 2 6 3 3 3 2 2" xfId="5358" xr:uid="{00000000-0005-0000-0000-000002130000}"/>
    <cellStyle name="Comma 2 6 3 3 3 3" xfId="5359" xr:uid="{00000000-0005-0000-0000-000003130000}"/>
    <cellStyle name="Comma 2 6 3 3 4" xfId="5360" xr:uid="{00000000-0005-0000-0000-000004130000}"/>
    <cellStyle name="Comma 2 6 3 3 4 2" xfId="5361" xr:uid="{00000000-0005-0000-0000-000005130000}"/>
    <cellStyle name="Comma 2 6 3 3 4 2 2" xfId="5362" xr:uid="{00000000-0005-0000-0000-000006130000}"/>
    <cellStyle name="Comma 2 6 3 3 4 3" xfId="5363" xr:uid="{00000000-0005-0000-0000-000007130000}"/>
    <cellStyle name="Comma 2 6 3 3 5" xfId="5364" xr:uid="{00000000-0005-0000-0000-000008130000}"/>
    <cellStyle name="Comma 2 6 3 3 5 2" xfId="5365" xr:uid="{00000000-0005-0000-0000-000009130000}"/>
    <cellStyle name="Comma 2 6 3 3 6" xfId="5366" xr:uid="{00000000-0005-0000-0000-00000A130000}"/>
    <cellStyle name="Comma 2 6 3 3 6 2" xfId="5367" xr:uid="{00000000-0005-0000-0000-00000B130000}"/>
    <cellStyle name="Comma 2 6 3 3 7" xfId="5368" xr:uid="{00000000-0005-0000-0000-00000C130000}"/>
    <cellStyle name="Comma 2 6 3 4" xfId="5369" xr:uid="{00000000-0005-0000-0000-00000D130000}"/>
    <cellStyle name="Comma 2 6 3 4 2" xfId="5370" xr:uid="{00000000-0005-0000-0000-00000E130000}"/>
    <cellStyle name="Comma 2 6 3 4 2 2" xfId="5371" xr:uid="{00000000-0005-0000-0000-00000F130000}"/>
    <cellStyle name="Comma 2 6 3 4 2 2 2" xfId="5372" xr:uid="{00000000-0005-0000-0000-000010130000}"/>
    <cellStyle name="Comma 2 6 3 4 2 2 2 2" xfId="5373" xr:uid="{00000000-0005-0000-0000-000011130000}"/>
    <cellStyle name="Comma 2 6 3 4 2 2 3" xfId="5374" xr:uid="{00000000-0005-0000-0000-000012130000}"/>
    <cellStyle name="Comma 2 6 3 4 2 3" xfId="5375" xr:uid="{00000000-0005-0000-0000-000013130000}"/>
    <cellStyle name="Comma 2 6 3 4 2 3 2" xfId="5376" xr:uid="{00000000-0005-0000-0000-000014130000}"/>
    <cellStyle name="Comma 2 6 3 4 2 3 2 2" xfId="5377" xr:uid="{00000000-0005-0000-0000-000015130000}"/>
    <cellStyle name="Comma 2 6 3 4 2 3 3" xfId="5378" xr:uid="{00000000-0005-0000-0000-000016130000}"/>
    <cellStyle name="Comma 2 6 3 4 2 4" xfId="5379" xr:uid="{00000000-0005-0000-0000-000017130000}"/>
    <cellStyle name="Comma 2 6 3 4 2 4 2" xfId="5380" xr:uid="{00000000-0005-0000-0000-000018130000}"/>
    <cellStyle name="Comma 2 6 3 4 2 5" xfId="5381" xr:uid="{00000000-0005-0000-0000-000019130000}"/>
    <cellStyle name="Comma 2 6 3 4 2 5 2" xfId="5382" xr:uid="{00000000-0005-0000-0000-00001A130000}"/>
    <cellStyle name="Comma 2 6 3 4 2 6" xfId="5383" xr:uid="{00000000-0005-0000-0000-00001B130000}"/>
    <cellStyle name="Comma 2 6 3 4 3" xfId="5384" xr:uid="{00000000-0005-0000-0000-00001C130000}"/>
    <cellStyle name="Comma 2 6 3 4 3 2" xfId="5385" xr:uid="{00000000-0005-0000-0000-00001D130000}"/>
    <cellStyle name="Comma 2 6 3 4 3 2 2" xfId="5386" xr:uid="{00000000-0005-0000-0000-00001E130000}"/>
    <cellStyle name="Comma 2 6 3 4 3 3" xfId="5387" xr:uid="{00000000-0005-0000-0000-00001F130000}"/>
    <cellStyle name="Comma 2 6 3 4 4" xfId="5388" xr:uid="{00000000-0005-0000-0000-000020130000}"/>
    <cellStyle name="Comma 2 6 3 4 4 2" xfId="5389" xr:uid="{00000000-0005-0000-0000-000021130000}"/>
    <cellStyle name="Comma 2 6 3 4 4 2 2" xfId="5390" xr:uid="{00000000-0005-0000-0000-000022130000}"/>
    <cellStyle name="Comma 2 6 3 4 4 3" xfId="5391" xr:uid="{00000000-0005-0000-0000-000023130000}"/>
    <cellStyle name="Comma 2 6 3 4 5" xfId="5392" xr:uid="{00000000-0005-0000-0000-000024130000}"/>
    <cellStyle name="Comma 2 6 3 4 5 2" xfId="5393" xr:uid="{00000000-0005-0000-0000-000025130000}"/>
    <cellStyle name="Comma 2 6 3 4 6" xfId="5394" xr:uid="{00000000-0005-0000-0000-000026130000}"/>
    <cellStyle name="Comma 2 6 3 4 6 2" xfId="5395" xr:uid="{00000000-0005-0000-0000-000027130000}"/>
    <cellStyle name="Comma 2 6 3 4 7" xfId="5396" xr:uid="{00000000-0005-0000-0000-000028130000}"/>
    <cellStyle name="Comma 2 6 3 5" xfId="5397" xr:uid="{00000000-0005-0000-0000-000029130000}"/>
    <cellStyle name="Comma 2 6 3 5 2" xfId="5398" xr:uid="{00000000-0005-0000-0000-00002A130000}"/>
    <cellStyle name="Comma 2 6 3 5 2 2" xfId="5399" xr:uid="{00000000-0005-0000-0000-00002B130000}"/>
    <cellStyle name="Comma 2 6 3 5 2 2 2" xfId="5400" xr:uid="{00000000-0005-0000-0000-00002C130000}"/>
    <cellStyle name="Comma 2 6 3 5 2 3" xfId="5401" xr:uid="{00000000-0005-0000-0000-00002D130000}"/>
    <cellStyle name="Comma 2 6 3 5 3" xfId="5402" xr:uid="{00000000-0005-0000-0000-00002E130000}"/>
    <cellStyle name="Comma 2 6 3 5 3 2" xfId="5403" xr:uid="{00000000-0005-0000-0000-00002F130000}"/>
    <cellStyle name="Comma 2 6 3 5 3 2 2" xfId="5404" xr:uid="{00000000-0005-0000-0000-000030130000}"/>
    <cellStyle name="Comma 2 6 3 5 3 3" xfId="5405" xr:uid="{00000000-0005-0000-0000-000031130000}"/>
    <cellStyle name="Comma 2 6 3 5 4" xfId="5406" xr:uid="{00000000-0005-0000-0000-000032130000}"/>
    <cellStyle name="Comma 2 6 3 5 4 2" xfId="5407" xr:uid="{00000000-0005-0000-0000-000033130000}"/>
    <cellStyle name="Comma 2 6 3 5 5" xfId="5408" xr:uid="{00000000-0005-0000-0000-000034130000}"/>
    <cellStyle name="Comma 2 6 3 5 5 2" xfId="5409" xr:uid="{00000000-0005-0000-0000-000035130000}"/>
    <cellStyle name="Comma 2 6 3 5 6" xfId="5410" xr:uid="{00000000-0005-0000-0000-000036130000}"/>
    <cellStyle name="Comma 2 6 3 6" xfId="5411" xr:uid="{00000000-0005-0000-0000-000037130000}"/>
    <cellStyle name="Comma 2 6 3 6 2" xfId="5412" xr:uid="{00000000-0005-0000-0000-000038130000}"/>
    <cellStyle name="Comma 2 6 3 6 2 2" xfId="5413" xr:uid="{00000000-0005-0000-0000-000039130000}"/>
    <cellStyle name="Comma 2 6 3 6 3" xfId="5414" xr:uid="{00000000-0005-0000-0000-00003A130000}"/>
    <cellStyle name="Comma 2 6 3 7" xfId="5415" xr:uid="{00000000-0005-0000-0000-00003B130000}"/>
    <cellStyle name="Comma 2 6 3 7 2" xfId="5416" xr:uid="{00000000-0005-0000-0000-00003C130000}"/>
    <cellStyle name="Comma 2 6 3 7 2 2" xfId="5417" xr:uid="{00000000-0005-0000-0000-00003D130000}"/>
    <cellStyle name="Comma 2 6 3 7 3" xfId="5418" xr:uid="{00000000-0005-0000-0000-00003E130000}"/>
    <cellStyle name="Comma 2 6 3 8" xfId="5419" xr:uid="{00000000-0005-0000-0000-00003F130000}"/>
    <cellStyle name="Comma 2 6 3 8 2" xfId="5420" xr:uid="{00000000-0005-0000-0000-000040130000}"/>
    <cellStyle name="Comma 2 6 3 9" xfId="5421" xr:uid="{00000000-0005-0000-0000-000041130000}"/>
    <cellStyle name="Comma 2 6 3 9 2" xfId="5422" xr:uid="{00000000-0005-0000-0000-000042130000}"/>
    <cellStyle name="Comma 2 6 4" xfId="5423" xr:uid="{00000000-0005-0000-0000-000043130000}"/>
    <cellStyle name="Comma 2 6 4 2" xfId="5424" xr:uid="{00000000-0005-0000-0000-000044130000}"/>
    <cellStyle name="Comma 2 6 4 2 2" xfId="5425" xr:uid="{00000000-0005-0000-0000-000045130000}"/>
    <cellStyle name="Comma 2 6 4 2 2 2" xfId="5426" xr:uid="{00000000-0005-0000-0000-000046130000}"/>
    <cellStyle name="Comma 2 6 4 2 2 2 2" xfId="5427" xr:uid="{00000000-0005-0000-0000-000047130000}"/>
    <cellStyle name="Comma 2 6 4 2 2 2 2 2" xfId="5428" xr:uid="{00000000-0005-0000-0000-000048130000}"/>
    <cellStyle name="Comma 2 6 4 2 2 2 3" xfId="5429" xr:uid="{00000000-0005-0000-0000-000049130000}"/>
    <cellStyle name="Comma 2 6 4 2 2 3" xfId="5430" xr:uid="{00000000-0005-0000-0000-00004A130000}"/>
    <cellStyle name="Comma 2 6 4 2 2 3 2" xfId="5431" xr:uid="{00000000-0005-0000-0000-00004B130000}"/>
    <cellStyle name="Comma 2 6 4 2 2 3 2 2" xfId="5432" xr:uid="{00000000-0005-0000-0000-00004C130000}"/>
    <cellStyle name="Comma 2 6 4 2 2 3 3" xfId="5433" xr:uid="{00000000-0005-0000-0000-00004D130000}"/>
    <cellStyle name="Comma 2 6 4 2 2 4" xfId="5434" xr:uid="{00000000-0005-0000-0000-00004E130000}"/>
    <cellStyle name="Comma 2 6 4 2 2 4 2" xfId="5435" xr:uid="{00000000-0005-0000-0000-00004F130000}"/>
    <cellStyle name="Comma 2 6 4 2 2 5" xfId="5436" xr:uid="{00000000-0005-0000-0000-000050130000}"/>
    <cellStyle name="Comma 2 6 4 2 2 5 2" xfId="5437" xr:uid="{00000000-0005-0000-0000-000051130000}"/>
    <cellStyle name="Comma 2 6 4 2 2 6" xfId="5438" xr:uid="{00000000-0005-0000-0000-000052130000}"/>
    <cellStyle name="Comma 2 6 4 2 3" xfId="5439" xr:uid="{00000000-0005-0000-0000-000053130000}"/>
    <cellStyle name="Comma 2 6 4 2 3 2" xfId="5440" xr:uid="{00000000-0005-0000-0000-000054130000}"/>
    <cellStyle name="Comma 2 6 4 2 3 2 2" xfId="5441" xr:uid="{00000000-0005-0000-0000-000055130000}"/>
    <cellStyle name="Comma 2 6 4 2 3 3" xfId="5442" xr:uid="{00000000-0005-0000-0000-000056130000}"/>
    <cellStyle name="Comma 2 6 4 2 4" xfId="5443" xr:uid="{00000000-0005-0000-0000-000057130000}"/>
    <cellStyle name="Comma 2 6 4 2 4 2" xfId="5444" xr:uid="{00000000-0005-0000-0000-000058130000}"/>
    <cellStyle name="Comma 2 6 4 2 4 2 2" xfId="5445" xr:uid="{00000000-0005-0000-0000-000059130000}"/>
    <cellStyle name="Comma 2 6 4 2 4 3" xfId="5446" xr:uid="{00000000-0005-0000-0000-00005A130000}"/>
    <cellStyle name="Comma 2 6 4 2 5" xfId="5447" xr:uid="{00000000-0005-0000-0000-00005B130000}"/>
    <cellStyle name="Comma 2 6 4 2 5 2" xfId="5448" xr:uid="{00000000-0005-0000-0000-00005C130000}"/>
    <cellStyle name="Comma 2 6 4 2 6" xfId="5449" xr:uid="{00000000-0005-0000-0000-00005D130000}"/>
    <cellStyle name="Comma 2 6 4 2 6 2" xfId="5450" xr:uid="{00000000-0005-0000-0000-00005E130000}"/>
    <cellStyle name="Comma 2 6 4 2 7" xfId="5451" xr:uid="{00000000-0005-0000-0000-00005F130000}"/>
    <cellStyle name="Comma 2 6 4 3" xfId="5452" xr:uid="{00000000-0005-0000-0000-000060130000}"/>
    <cellStyle name="Comma 2 6 4 3 2" xfId="5453" xr:uid="{00000000-0005-0000-0000-000061130000}"/>
    <cellStyle name="Comma 2 6 4 3 2 2" xfId="5454" xr:uid="{00000000-0005-0000-0000-000062130000}"/>
    <cellStyle name="Comma 2 6 4 3 2 2 2" xfId="5455" xr:uid="{00000000-0005-0000-0000-000063130000}"/>
    <cellStyle name="Comma 2 6 4 3 2 3" xfId="5456" xr:uid="{00000000-0005-0000-0000-000064130000}"/>
    <cellStyle name="Comma 2 6 4 3 3" xfId="5457" xr:uid="{00000000-0005-0000-0000-000065130000}"/>
    <cellStyle name="Comma 2 6 4 3 3 2" xfId="5458" xr:uid="{00000000-0005-0000-0000-000066130000}"/>
    <cellStyle name="Comma 2 6 4 3 3 2 2" xfId="5459" xr:uid="{00000000-0005-0000-0000-000067130000}"/>
    <cellStyle name="Comma 2 6 4 3 3 3" xfId="5460" xr:uid="{00000000-0005-0000-0000-000068130000}"/>
    <cellStyle name="Comma 2 6 4 3 4" xfId="5461" xr:uid="{00000000-0005-0000-0000-000069130000}"/>
    <cellStyle name="Comma 2 6 4 3 4 2" xfId="5462" xr:uid="{00000000-0005-0000-0000-00006A130000}"/>
    <cellStyle name="Comma 2 6 4 3 5" xfId="5463" xr:uid="{00000000-0005-0000-0000-00006B130000}"/>
    <cellStyle name="Comma 2 6 4 3 5 2" xfId="5464" xr:uid="{00000000-0005-0000-0000-00006C130000}"/>
    <cellStyle name="Comma 2 6 4 3 6" xfId="5465" xr:uid="{00000000-0005-0000-0000-00006D130000}"/>
    <cellStyle name="Comma 2 6 4 4" xfId="5466" xr:uid="{00000000-0005-0000-0000-00006E130000}"/>
    <cellStyle name="Comma 2 6 4 4 2" xfId="5467" xr:uid="{00000000-0005-0000-0000-00006F130000}"/>
    <cellStyle name="Comma 2 6 4 4 2 2" xfId="5468" xr:uid="{00000000-0005-0000-0000-000070130000}"/>
    <cellStyle name="Comma 2 6 4 4 3" xfId="5469" xr:uid="{00000000-0005-0000-0000-000071130000}"/>
    <cellStyle name="Comma 2 6 4 5" xfId="5470" xr:uid="{00000000-0005-0000-0000-000072130000}"/>
    <cellStyle name="Comma 2 6 4 5 2" xfId="5471" xr:uid="{00000000-0005-0000-0000-000073130000}"/>
    <cellStyle name="Comma 2 6 4 5 2 2" xfId="5472" xr:uid="{00000000-0005-0000-0000-000074130000}"/>
    <cellStyle name="Comma 2 6 4 5 3" xfId="5473" xr:uid="{00000000-0005-0000-0000-000075130000}"/>
    <cellStyle name="Comma 2 6 4 6" xfId="5474" xr:uid="{00000000-0005-0000-0000-000076130000}"/>
    <cellStyle name="Comma 2 6 4 6 2" xfId="5475" xr:uid="{00000000-0005-0000-0000-000077130000}"/>
    <cellStyle name="Comma 2 6 4 7" xfId="5476" xr:uid="{00000000-0005-0000-0000-000078130000}"/>
    <cellStyle name="Comma 2 6 4 7 2" xfId="5477" xr:uid="{00000000-0005-0000-0000-000079130000}"/>
    <cellStyle name="Comma 2 6 4 8" xfId="5478" xr:uid="{00000000-0005-0000-0000-00007A130000}"/>
    <cellStyle name="Comma 2 6 5" xfId="5479" xr:uid="{00000000-0005-0000-0000-00007B130000}"/>
    <cellStyle name="Comma 2 6 5 2" xfId="5480" xr:uid="{00000000-0005-0000-0000-00007C130000}"/>
    <cellStyle name="Comma 2 6 5 2 2" xfId="5481" xr:uid="{00000000-0005-0000-0000-00007D130000}"/>
    <cellStyle name="Comma 2 6 5 2 2 2" xfId="5482" xr:uid="{00000000-0005-0000-0000-00007E130000}"/>
    <cellStyle name="Comma 2 6 5 2 2 2 2" xfId="5483" xr:uid="{00000000-0005-0000-0000-00007F130000}"/>
    <cellStyle name="Comma 2 6 5 2 2 3" xfId="5484" xr:uid="{00000000-0005-0000-0000-000080130000}"/>
    <cellStyle name="Comma 2 6 5 2 3" xfId="5485" xr:uid="{00000000-0005-0000-0000-000081130000}"/>
    <cellStyle name="Comma 2 6 5 2 3 2" xfId="5486" xr:uid="{00000000-0005-0000-0000-000082130000}"/>
    <cellStyle name="Comma 2 6 5 2 3 2 2" xfId="5487" xr:uid="{00000000-0005-0000-0000-000083130000}"/>
    <cellStyle name="Comma 2 6 5 2 3 3" xfId="5488" xr:uid="{00000000-0005-0000-0000-000084130000}"/>
    <cellStyle name="Comma 2 6 5 2 4" xfId="5489" xr:uid="{00000000-0005-0000-0000-000085130000}"/>
    <cellStyle name="Comma 2 6 5 2 4 2" xfId="5490" xr:uid="{00000000-0005-0000-0000-000086130000}"/>
    <cellStyle name="Comma 2 6 5 2 5" xfId="5491" xr:uid="{00000000-0005-0000-0000-000087130000}"/>
    <cellStyle name="Comma 2 6 5 2 5 2" xfId="5492" xr:uid="{00000000-0005-0000-0000-000088130000}"/>
    <cellStyle name="Comma 2 6 5 2 6" xfId="5493" xr:uid="{00000000-0005-0000-0000-000089130000}"/>
    <cellStyle name="Comma 2 6 5 3" xfId="5494" xr:uid="{00000000-0005-0000-0000-00008A130000}"/>
    <cellStyle name="Comma 2 6 5 3 2" xfId="5495" xr:uid="{00000000-0005-0000-0000-00008B130000}"/>
    <cellStyle name="Comma 2 6 5 3 2 2" xfId="5496" xr:uid="{00000000-0005-0000-0000-00008C130000}"/>
    <cellStyle name="Comma 2 6 5 3 3" xfId="5497" xr:uid="{00000000-0005-0000-0000-00008D130000}"/>
    <cellStyle name="Comma 2 6 5 4" xfId="5498" xr:uid="{00000000-0005-0000-0000-00008E130000}"/>
    <cellStyle name="Comma 2 6 5 4 2" xfId="5499" xr:uid="{00000000-0005-0000-0000-00008F130000}"/>
    <cellStyle name="Comma 2 6 5 4 2 2" xfId="5500" xr:uid="{00000000-0005-0000-0000-000090130000}"/>
    <cellStyle name="Comma 2 6 5 4 3" xfId="5501" xr:uid="{00000000-0005-0000-0000-000091130000}"/>
    <cellStyle name="Comma 2 6 5 5" xfId="5502" xr:uid="{00000000-0005-0000-0000-000092130000}"/>
    <cellStyle name="Comma 2 6 5 5 2" xfId="5503" xr:uid="{00000000-0005-0000-0000-000093130000}"/>
    <cellStyle name="Comma 2 6 5 6" xfId="5504" xr:uid="{00000000-0005-0000-0000-000094130000}"/>
    <cellStyle name="Comma 2 6 5 6 2" xfId="5505" xr:uid="{00000000-0005-0000-0000-000095130000}"/>
    <cellStyle name="Comma 2 6 5 7" xfId="5506" xr:uid="{00000000-0005-0000-0000-000096130000}"/>
    <cellStyle name="Comma 2 6 6" xfId="5507" xr:uid="{00000000-0005-0000-0000-000097130000}"/>
    <cellStyle name="Comma 2 6 6 2" xfId="5508" xr:uid="{00000000-0005-0000-0000-000098130000}"/>
    <cellStyle name="Comma 2 6 6 2 2" xfId="5509" xr:uid="{00000000-0005-0000-0000-000099130000}"/>
    <cellStyle name="Comma 2 6 6 2 2 2" xfId="5510" xr:uid="{00000000-0005-0000-0000-00009A130000}"/>
    <cellStyle name="Comma 2 6 6 2 2 2 2" xfId="5511" xr:uid="{00000000-0005-0000-0000-00009B130000}"/>
    <cellStyle name="Comma 2 6 6 2 2 3" xfId="5512" xr:uid="{00000000-0005-0000-0000-00009C130000}"/>
    <cellStyle name="Comma 2 6 6 2 3" xfId="5513" xr:uid="{00000000-0005-0000-0000-00009D130000}"/>
    <cellStyle name="Comma 2 6 6 2 3 2" xfId="5514" xr:uid="{00000000-0005-0000-0000-00009E130000}"/>
    <cellStyle name="Comma 2 6 6 2 3 2 2" xfId="5515" xr:uid="{00000000-0005-0000-0000-00009F130000}"/>
    <cellStyle name="Comma 2 6 6 2 3 3" xfId="5516" xr:uid="{00000000-0005-0000-0000-0000A0130000}"/>
    <cellStyle name="Comma 2 6 6 2 4" xfId="5517" xr:uid="{00000000-0005-0000-0000-0000A1130000}"/>
    <cellStyle name="Comma 2 6 6 2 4 2" xfId="5518" xr:uid="{00000000-0005-0000-0000-0000A2130000}"/>
    <cellStyle name="Comma 2 6 6 2 5" xfId="5519" xr:uid="{00000000-0005-0000-0000-0000A3130000}"/>
    <cellStyle name="Comma 2 6 6 2 5 2" xfId="5520" xr:uid="{00000000-0005-0000-0000-0000A4130000}"/>
    <cellStyle name="Comma 2 6 6 2 6" xfId="5521" xr:uid="{00000000-0005-0000-0000-0000A5130000}"/>
    <cellStyle name="Comma 2 6 6 3" xfId="5522" xr:uid="{00000000-0005-0000-0000-0000A6130000}"/>
    <cellStyle name="Comma 2 6 6 3 2" xfId="5523" xr:uid="{00000000-0005-0000-0000-0000A7130000}"/>
    <cellStyle name="Comma 2 6 6 3 2 2" xfId="5524" xr:uid="{00000000-0005-0000-0000-0000A8130000}"/>
    <cellStyle name="Comma 2 6 6 3 3" xfId="5525" xr:uid="{00000000-0005-0000-0000-0000A9130000}"/>
    <cellStyle name="Comma 2 6 6 4" xfId="5526" xr:uid="{00000000-0005-0000-0000-0000AA130000}"/>
    <cellStyle name="Comma 2 6 6 4 2" xfId="5527" xr:uid="{00000000-0005-0000-0000-0000AB130000}"/>
    <cellStyle name="Comma 2 6 6 4 2 2" xfId="5528" xr:uid="{00000000-0005-0000-0000-0000AC130000}"/>
    <cellStyle name="Comma 2 6 6 4 3" xfId="5529" xr:uid="{00000000-0005-0000-0000-0000AD130000}"/>
    <cellStyle name="Comma 2 6 6 5" xfId="5530" xr:uid="{00000000-0005-0000-0000-0000AE130000}"/>
    <cellStyle name="Comma 2 6 6 5 2" xfId="5531" xr:uid="{00000000-0005-0000-0000-0000AF130000}"/>
    <cellStyle name="Comma 2 6 6 6" xfId="5532" xr:uid="{00000000-0005-0000-0000-0000B0130000}"/>
    <cellStyle name="Comma 2 6 6 6 2" xfId="5533" xr:uid="{00000000-0005-0000-0000-0000B1130000}"/>
    <cellStyle name="Comma 2 6 6 7" xfId="5534" xr:uid="{00000000-0005-0000-0000-0000B2130000}"/>
    <cellStyle name="Comma 2 6 7" xfId="5535" xr:uid="{00000000-0005-0000-0000-0000B3130000}"/>
    <cellStyle name="Comma 2 6 7 2" xfId="5536" xr:uid="{00000000-0005-0000-0000-0000B4130000}"/>
    <cellStyle name="Comma 2 6 7 2 2" xfId="5537" xr:uid="{00000000-0005-0000-0000-0000B5130000}"/>
    <cellStyle name="Comma 2 6 7 2 2 2" xfId="5538" xr:uid="{00000000-0005-0000-0000-0000B6130000}"/>
    <cellStyle name="Comma 2 6 7 2 3" xfId="5539" xr:uid="{00000000-0005-0000-0000-0000B7130000}"/>
    <cellStyle name="Comma 2 6 7 3" xfId="5540" xr:uid="{00000000-0005-0000-0000-0000B8130000}"/>
    <cellStyle name="Comma 2 6 7 3 2" xfId="5541" xr:uid="{00000000-0005-0000-0000-0000B9130000}"/>
    <cellStyle name="Comma 2 6 7 3 2 2" xfId="5542" xr:uid="{00000000-0005-0000-0000-0000BA130000}"/>
    <cellStyle name="Comma 2 6 7 3 3" xfId="5543" xr:uid="{00000000-0005-0000-0000-0000BB130000}"/>
    <cellStyle name="Comma 2 6 7 4" xfId="5544" xr:uid="{00000000-0005-0000-0000-0000BC130000}"/>
    <cellStyle name="Comma 2 6 7 4 2" xfId="5545" xr:uid="{00000000-0005-0000-0000-0000BD130000}"/>
    <cellStyle name="Comma 2 6 7 5" xfId="5546" xr:uid="{00000000-0005-0000-0000-0000BE130000}"/>
    <cellStyle name="Comma 2 6 7 5 2" xfId="5547" xr:uid="{00000000-0005-0000-0000-0000BF130000}"/>
    <cellStyle name="Comma 2 6 7 6" xfId="5548" xr:uid="{00000000-0005-0000-0000-0000C0130000}"/>
    <cellStyle name="Comma 2 6 8" xfId="5549" xr:uid="{00000000-0005-0000-0000-0000C1130000}"/>
    <cellStyle name="Comma 2 6 8 2" xfId="5550" xr:uid="{00000000-0005-0000-0000-0000C2130000}"/>
    <cellStyle name="Comma 2 6 8 2 2" xfId="5551" xr:uid="{00000000-0005-0000-0000-0000C3130000}"/>
    <cellStyle name="Comma 2 6 8 3" xfId="5552" xr:uid="{00000000-0005-0000-0000-0000C4130000}"/>
    <cellStyle name="Comma 2 6 9" xfId="5553" xr:uid="{00000000-0005-0000-0000-0000C5130000}"/>
    <cellStyle name="Comma 2 6 9 2" xfId="5554" xr:uid="{00000000-0005-0000-0000-0000C6130000}"/>
    <cellStyle name="Comma 2 6 9 2 2" xfId="5555" xr:uid="{00000000-0005-0000-0000-0000C7130000}"/>
    <cellStyle name="Comma 2 6 9 3" xfId="5556" xr:uid="{00000000-0005-0000-0000-0000C8130000}"/>
    <cellStyle name="Comma 2 7" xfId="5557" xr:uid="{00000000-0005-0000-0000-0000C9130000}"/>
    <cellStyle name="Comma 2 7 2" xfId="5558" xr:uid="{00000000-0005-0000-0000-0000CA130000}"/>
    <cellStyle name="Comma 2 7 2 2" xfId="5559" xr:uid="{00000000-0005-0000-0000-0000CB130000}"/>
    <cellStyle name="Comma 2 7 2 2 2" xfId="5560" xr:uid="{00000000-0005-0000-0000-0000CC130000}"/>
    <cellStyle name="Comma 2 7 2 3" xfId="5561" xr:uid="{00000000-0005-0000-0000-0000CD130000}"/>
    <cellStyle name="Comma 2 7 3" xfId="5562" xr:uid="{00000000-0005-0000-0000-0000CE130000}"/>
    <cellStyle name="Comma 2 7 3 2" xfId="5563" xr:uid="{00000000-0005-0000-0000-0000CF130000}"/>
    <cellStyle name="Comma 2 7 3 2 2" xfId="5564" xr:uid="{00000000-0005-0000-0000-0000D0130000}"/>
    <cellStyle name="Comma 2 7 3 3" xfId="5565" xr:uid="{00000000-0005-0000-0000-0000D1130000}"/>
    <cellStyle name="Comma 2 7 4" xfId="5566" xr:uid="{00000000-0005-0000-0000-0000D2130000}"/>
    <cellStyle name="Comma 2 7 4 2" xfId="5567" xr:uid="{00000000-0005-0000-0000-0000D3130000}"/>
    <cellStyle name="Comma 2 7 5" xfId="5568" xr:uid="{00000000-0005-0000-0000-0000D4130000}"/>
    <cellStyle name="Comma 2 7 5 2" xfId="5569" xr:uid="{00000000-0005-0000-0000-0000D5130000}"/>
    <cellStyle name="Comma 2 7 6" xfId="5570" xr:uid="{00000000-0005-0000-0000-0000D6130000}"/>
    <cellStyle name="Comma 2 8" xfId="536" xr:uid="{00000000-0005-0000-0000-0000D7130000}"/>
    <cellStyle name="Comma 2 9" xfId="38341" xr:uid="{16B21FBB-8BD2-4940-A24D-229593CA8A16}"/>
    <cellStyle name="Comma 2*" xfId="251" xr:uid="{00000000-0005-0000-0000-0000D8130000}"/>
    <cellStyle name="Comma 2_Model_Sep_2_02" xfId="252" xr:uid="{00000000-0005-0000-0000-0000D9130000}"/>
    <cellStyle name="Comma 20" xfId="549" xr:uid="{00000000-0005-0000-0000-0000DA130000}"/>
    <cellStyle name="Comma 20 2" xfId="5571" xr:uid="{00000000-0005-0000-0000-0000DB130000}"/>
    <cellStyle name="Comma 21" xfId="550" xr:uid="{00000000-0005-0000-0000-0000DC130000}"/>
    <cellStyle name="Comma 21 2" xfId="5572" xr:uid="{00000000-0005-0000-0000-0000DD130000}"/>
    <cellStyle name="Comma 22" xfId="551" xr:uid="{00000000-0005-0000-0000-0000DE130000}"/>
    <cellStyle name="Comma 23" xfId="552" xr:uid="{00000000-0005-0000-0000-0000DF130000}"/>
    <cellStyle name="Comma 24" xfId="553" xr:uid="{00000000-0005-0000-0000-0000E0130000}"/>
    <cellStyle name="Comma 25" xfId="554" xr:uid="{00000000-0005-0000-0000-0000E1130000}"/>
    <cellStyle name="Comma 26" xfId="555" xr:uid="{00000000-0005-0000-0000-0000E2130000}"/>
    <cellStyle name="Comma 26 2" xfId="5573" xr:uid="{00000000-0005-0000-0000-0000E3130000}"/>
    <cellStyle name="Comma 26 3" xfId="5574" xr:uid="{00000000-0005-0000-0000-0000E4130000}"/>
    <cellStyle name="Comma 26 3 2" xfId="5575" xr:uid="{00000000-0005-0000-0000-0000E5130000}"/>
    <cellStyle name="Comma 27" xfId="556" xr:uid="{00000000-0005-0000-0000-0000E6130000}"/>
    <cellStyle name="Comma 27 2" xfId="5576" xr:uid="{00000000-0005-0000-0000-0000E7130000}"/>
    <cellStyle name="Comma 27 3" xfId="5577" xr:uid="{00000000-0005-0000-0000-0000E8130000}"/>
    <cellStyle name="Comma 27 3 2" xfId="5578" xr:uid="{00000000-0005-0000-0000-0000E9130000}"/>
    <cellStyle name="Comma 28" xfId="557" xr:uid="{00000000-0005-0000-0000-0000EA130000}"/>
    <cellStyle name="Comma 29" xfId="558" xr:uid="{00000000-0005-0000-0000-0000EB130000}"/>
    <cellStyle name="Comma 3" xfId="36" xr:uid="{00000000-0005-0000-0000-0000EC130000}"/>
    <cellStyle name="Comma 3 2" xfId="37" xr:uid="{00000000-0005-0000-0000-0000ED130000}"/>
    <cellStyle name="Comma 3 2 2" xfId="657" xr:uid="{00000000-0005-0000-0000-0000EE130000}"/>
    <cellStyle name="Comma 3 2 3" xfId="38423" xr:uid="{BA264A07-9219-4C72-9BB6-611451DBEBD3}"/>
    <cellStyle name="Comma 3 3" xfId="5579" xr:uid="{00000000-0005-0000-0000-0000EF130000}"/>
    <cellStyle name="Comma 3 3 2" xfId="38388" xr:uid="{2CB117FA-7FCB-44BD-8D89-5D9D97E9AFBD}"/>
    <cellStyle name="Comma 3 4" xfId="5580" xr:uid="{00000000-0005-0000-0000-0000F0130000}"/>
    <cellStyle name="Comma 3 5" xfId="559" xr:uid="{00000000-0005-0000-0000-0000F1130000}"/>
    <cellStyle name="Comma 3 6" xfId="38345" xr:uid="{129A3FC7-2D7D-40FD-9C07-2F2264FB80FF}"/>
    <cellStyle name="Comma 3*" xfId="253" xr:uid="{00000000-0005-0000-0000-0000F2130000}"/>
    <cellStyle name="Comma 30" xfId="560" xr:uid="{00000000-0005-0000-0000-0000F3130000}"/>
    <cellStyle name="Comma 31" xfId="561" xr:uid="{00000000-0005-0000-0000-0000F4130000}"/>
    <cellStyle name="Comma 32" xfId="562" xr:uid="{00000000-0005-0000-0000-0000F5130000}"/>
    <cellStyle name="Comma 33" xfId="563" xr:uid="{00000000-0005-0000-0000-0000F6130000}"/>
    <cellStyle name="Comma 34" xfId="564" xr:uid="{00000000-0005-0000-0000-0000F7130000}"/>
    <cellStyle name="Comma 35" xfId="565" xr:uid="{00000000-0005-0000-0000-0000F8130000}"/>
    <cellStyle name="Comma 36" xfId="566" xr:uid="{00000000-0005-0000-0000-0000F9130000}"/>
    <cellStyle name="Comma 37" xfId="567" xr:uid="{00000000-0005-0000-0000-0000FA130000}"/>
    <cellStyle name="Comma 38" xfId="568" xr:uid="{00000000-0005-0000-0000-0000FB130000}"/>
    <cellStyle name="Comma 39" xfId="569" xr:uid="{00000000-0005-0000-0000-0000FC130000}"/>
    <cellStyle name="Comma 4" xfId="38" xr:uid="{00000000-0005-0000-0000-0000FD130000}"/>
    <cellStyle name="Comma 4 2" xfId="5581" xr:uid="{00000000-0005-0000-0000-0000FE130000}"/>
    <cellStyle name="Comma 4 2 2" xfId="5582" xr:uid="{00000000-0005-0000-0000-0000FF130000}"/>
    <cellStyle name="Comma 4 2 3" xfId="38407" xr:uid="{7D31837D-50B5-4F75-9A11-37B05435818F}"/>
    <cellStyle name="Comma 4 3" xfId="5583" xr:uid="{00000000-0005-0000-0000-000000140000}"/>
    <cellStyle name="Comma 4 4" xfId="570" xr:uid="{00000000-0005-0000-0000-000001140000}"/>
    <cellStyle name="Comma 4 5" xfId="38366" xr:uid="{A485AECA-75D5-4F3A-A504-B4F817FE4588}"/>
    <cellStyle name="Comma 40" xfId="571" xr:uid="{00000000-0005-0000-0000-000002140000}"/>
    <cellStyle name="Comma 41" xfId="572" xr:uid="{00000000-0005-0000-0000-000003140000}"/>
    <cellStyle name="Comma 42" xfId="573" xr:uid="{00000000-0005-0000-0000-000004140000}"/>
    <cellStyle name="Comma 43" xfId="574" xr:uid="{00000000-0005-0000-0000-000005140000}"/>
    <cellStyle name="Comma 44" xfId="575" xr:uid="{00000000-0005-0000-0000-000006140000}"/>
    <cellStyle name="Comma 45" xfId="576" xr:uid="{00000000-0005-0000-0000-000007140000}"/>
    <cellStyle name="Comma 46" xfId="577" xr:uid="{00000000-0005-0000-0000-000008140000}"/>
    <cellStyle name="Comma 47" xfId="578" xr:uid="{00000000-0005-0000-0000-000009140000}"/>
    <cellStyle name="Comma 48" xfId="579" xr:uid="{00000000-0005-0000-0000-00000A140000}"/>
    <cellStyle name="Comma 49" xfId="580" xr:uid="{00000000-0005-0000-0000-00000B140000}"/>
    <cellStyle name="Comma 5" xfId="112" xr:uid="{00000000-0005-0000-0000-00000C140000}"/>
    <cellStyle name="Comma 5 10" xfId="5584" xr:uid="{00000000-0005-0000-0000-00000D140000}"/>
    <cellStyle name="Comma 5 10 2" xfId="5585" xr:uid="{00000000-0005-0000-0000-00000E140000}"/>
    <cellStyle name="Comma 5 10 2 2" xfId="5586" xr:uid="{00000000-0005-0000-0000-00000F140000}"/>
    <cellStyle name="Comma 5 10 2 2 2" xfId="5587" xr:uid="{00000000-0005-0000-0000-000010140000}"/>
    <cellStyle name="Comma 5 10 2 3" xfId="5588" xr:uid="{00000000-0005-0000-0000-000011140000}"/>
    <cellStyle name="Comma 5 10 3" xfId="5589" xr:uid="{00000000-0005-0000-0000-000012140000}"/>
    <cellStyle name="Comma 5 10 3 2" xfId="5590" xr:uid="{00000000-0005-0000-0000-000013140000}"/>
    <cellStyle name="Comma 5 10 3 2 2" xfId="5591" xr:uid="{00000000-0005-0000-0000-000014140000}"/>
    <cellStyle name="Comma 5 10 3 3" xfId="5592" xr:uid="{00000000-0005-0000-0000-000015140000}"/>
    <cellStyle name="Comma 5 10 4" xfId="5593" xr:uid="{00000000-0005-0000-0000-000016140000}"/>
    <cellStyle name="Comma 5 10 4 2" xfId="5594" xr:uid="{00000000-0005-0000-0000-000017140000}"/>
    <cellStyle name="Comma 5 10 5" xfId="5595" xr:uid="{00000000-0005-0000-0000-000018140000}"/>
    <cellStyle name="Comma 5 10 5 2" xfId="5596" xr:uid="{00000000-0005-0000-0000-000019140000}"/>
    <cellStyle name="Comma 5 10 6" xfId="5597" xr:uid="{00000000-0005-0000-0000-00001A140000}"/>
    <cellStyle name="Comma 5 11" xfId="5598" xr:uid="{00000000-0005-0000-0000-00001B140000}"/>
    <cellStyle name="Comma 5 12" xfId="581" xr:uid="{00000000-0005-0000-0000-00001C140000}"/>
    <cellStyle name="Comma 5 13" xfId="38368" xr:uid="{4D3FBE43-4D84-4B3A-8DAB-5B228BE4A23D}"/>
    <cellStyle name="Comma 5 2" xfId="5599" xr:uid="{00000000-0005-0000-0000-00001D140000}"/>
    <cellStyle name="Comma 5 2 2" xfId="5600" xr:uid="{00000000-0005-0000-0000-00001E140000}"/>
    <cellStyle name="Comma 5 2 2 2" xfId="5601" xr:uid="{00000000-0005-0000-0000-00001F140000}"/>
    <cellStyle name="Comma 5 2 3" xfId="5602" xr:uid="{00000000-0005-0000-0000-000020140000}"/>
    <cellStyle name="Comma 5 2 4" xfId="38409" xr:uid="{C2AFC7F8-59F6-4A6A-B97C-65573035775A}"/>
    <cellStyle name="Comma 5 3" xfId="5603" xr:uid="{00000000-0005-0000-0000-000021140000}"/>
    <cellStyle name="Comma 5 4" xfId="5604" xr:uid="{00000000-0005-0000-0000-000022140000}"/>
    <cellStyle name="Comma 5 4 10" xfId="5605" xr:uid="{00000000-0005-0000-0000-000023140000}"/>
    <cellStyle name="Comma 5 4 10 2" xfId="5606" xr:uid="{00000000-0005-0000-0000-000024140000}"/>
    <cellStyle name="Comma 5 4 11" xfId="5607" xr:uid="{00000000-0005-0000-0000-000025140000}"/>
    <cellStyle name="Comma 5 4 11 2" xfId="5608" xr:uid="{00000000-0005-0000-0000-000026140000}"/>
    <cellStyle name="Comma 5 4 12" xfId="5609" xr:uid="{00000000-0005-0000-0000-000027140000}"/>
    <cellStyle name="Comma 5 4 2" xfId="5610" xr:uid="{00000000-0005-0000-0000-000028140000}"/>
    <cellStyle name="Comma 5 4 2 10" xfId="5611" xr:uid="{00000000-0005-0000-0000-000029140000}"/>
    <cellStyle name="Comma 5 4 2 10 2" xfId="5612" xr:uid="{00000000-0005-0000-0000-00002A140000}"/>
    <cellStyle name="Comma 5 4 2 11" xfId="5613" xr:uid="{00000000-0005-0000-0000-00002B140000}"/>
    <cellStyle name="Comma 5 4 2 2" xfId="5614" xr:uid="{00000000-0005-0000-0000-00002C140000}"/>
    <cellStyle name="Comma 5 4 2 2 10" xfId="5615" xr:uid="{00000000-0005-0000-0000-00002D140000}"/>
    <cellStyle name="Comma 5 4 2 2 2" xfId="5616" xr:uid="{00000000-0005-0000-0000-00002E140000}"/>
    <cellStyle name="Comma 5 4 2 2 2 2" xfId="5617" xr:uid="{00000000-0005-0000-0000-00002F140000}"/>
    <cellStyle name="Comma 5 4 2 2 2 2 2" xfId="5618" xr:uid="{00000000-0005-0000-0000-000030140000}"/>
    <cellStyle name="Comma 5 4 2 2 2 2 2 2" xfId="5619" xr:uid="{00000000-0005-0000-0000-000031140000}"/>
    <cellStyle name="Comma 5 4 2 2 2 2 2 2 2" xfId="5620" xr:uid="{00000000-0005-0000-0000-000032140000}"/>
    <cellStyle name="Comma 5 4 2 2 2 2 2 2 2 2" xfId="5621" xr:uid="{00000000-0005-0000-0000-000033140000}"/>
    <cellStyle name="Comma 5 4 2 2 2 2 2 2 3" xfId="5622" xr:uid="{00000000-0005-0000-0000-000034140000}"/>
    <cellStyle name="Comma 5 4 2 2 2 2 2 3" xfId="5623" xr:uid="{00000000-0005-0000-0000-000035140000}"/>
    <cellStyle name="Comma 5 4 2 2 2 2 2 3 2" xfId="5624" xr:uid="{00000000-0005-0000-0000-000036140000}"/>
    <cellStyle name="Comma 5 4 2 2 2 2 2 3 2 2" xfId="5625" xr:uid="{00000000-0005-0000-0000-000037140000}"/>
    <cellStyle name="Comma 5 4 2 2 2 2 2 3 3" xfId="5626" xr:uid="{00000000-0005-0000-0000-000038140000}"/>
    <cellStyle name="Comma 5 4 2 2 2 2 2 4" xfId="5627" xr:uid="{00000000-0005-0000-0000-000039140000}"/>
    <cellStyle name="Comma 5 4 2 2 2 2 2 4 2" xfId="5628" xr:uid="{00000000-0005-0000-0000-00003A140000}"/>
    <cellStyle name="Comma 5 4 2 2 2 2 2 5" xfId="5629" xr:uid="{00000000-0005-0000-0000-00003B140000}"/>
    <cellStyle name="Comma 5 4 2 2 2 2 2 5 2" xfId="5630" xr:uid="{00000000-0005-0000-0000-00003C140000}"/>
    <cellStyle name="Comma 5 4 2 2 2 2 2 6" xfId="5631" xr:uid="{00000000-0005-0000-0000-00003D140000}"/>
    <cellStyle name="Comma 5 4 2 2 2 2 3" xfId="5632" xr:uid="{00000000-0005-0000-0000-00003E140000}"/>
    <cellStyle name="Comma 5 4 2 2 2 2 3 2" xfId="5633" xr:uid="{00000000-0005-0000-0000-00003F140000}"/>
    <cellStyle name="Comma 5 4 2 2 2 2 3 2 2" xfId="5634" xr:uid="{00000000-0005-0000-0000-000040140000}"/>
    <cellStyle name="Comma 5 4 2 2 2 2 3 3" xfId="5635" xr:uid="{00000000-0005-0000-0000-000041140000}"/>
    <cellStyle name="Comma 5 4 2 2 2 2 4" xfId="5636" xr:uid="{00000000-0005-0000-0000-000042140000}"/>
    <cellStyle name="Comma 5 4 2 2 2 2 4 2" xfId="5637" xr:uid="{00000000-0005-0000-0000-000043140000}"/>
    <cellStyle name="Comma 5 4 2 2 2 2 4 2 2" xfId="5638" xr:uid="{00000000-0005-0000-0000-000044140000}"/>
    <cellStyle name="Comma 5 4 2 2 2 2 4 3" xfId="5639" xr:uid="{00000000-0005-0000-0000-000045140000}"/>
    <cellStyle name="Comma 5 4 2 2 2 2 5" xfId="5640" xr:uid="{00000000-0005-0000-0000-000046140000}"/>
    <cellStyle name="Comma 5 4 2 2 2 2 5 2" xfId="5641" xr:uid="{00000000-0005-0000-0000-000047140000}"/>
    <cellStyle name="Comma 5 4 2 2 2 2 6" xfId="5642" xr:uid="{00000000-0005-0000-0000-000048140000}"/>
    <cellStyle name="Comma 5 4 2 2 2 2 6 2" xfId="5643" xr:uid="{00000000-0005-0000-0000-000049140000}"/>
    <cellStyle name="Comma 5 4 2 2 2 2 7" xfId="5644" xr:uid="{00000000-0005-0000-0000-00004A140000}"/>
    <cellStyle name="Comma 5 4 2 2 2 3" xfId="5645" xr:uid="{00000000-0005-0000-0000-00004B140000}"/>
    <cellStyle name="Comma 5 4 2 2 2 3 2" xfId="5646" xr:uid="{00000000-0005-0000-0000-00004C140000}"/>
    <cellStyle name="Comma 5 4 2 2 2 3 2 2" xfId="5647" xr:uid="{00000000-0005-0000-0000-00004D140000}"/>
    <cellStyle name="Comma 5 4 2 2 2 3 2 2 2" xfId="5648" xr:uid="{00000000-0005-0000-0000-00004E140000}"/>
    <cellStyle name="Comma 5 4 2 2 2 3 2 3" xfId="5649" xr:uid="{00000000-0005-0000-0000-00004F140000}"/>
    <cellStyle name="Comma 5 4 2 2 2 3 3" xfId="5650" xr:uid="{00000000-0005-0000-0000-000050140000}"/>
    <cellStyle name="Comma 5 4 2 2 2 3 3 2" xfId="5651" xr:uid="{00000000-0005-0000-0000-000051140000}"/>
    <cellStyle name="Comma 5 4 2 2 2 3 3 2 2" xfId="5652" xr:uid="{00000000-0005-0000-0000-000052140000}"/>
    <cellStyle name="Comma 5 4 2 2 2 3 3 3" xfId="5653" xr:uid="{00000000-0005-0000-0000-000053140000}"/>
    <cellStyle name="Comma 5 4 2 2 2 3 4" xfId="5654" xr:uid="{00000000-0005-0000-0000-000054140000}"/>
    <cellStyle name="Comma 5 4 2 2 2 3 4 2" xfId="5655" xr:uid="{00000000-0005-0000-0000-000055140000}"/>
    <cellStyle name="Comma 5 4 2 2 2 3 5" xfId="5656" xr:uid="{00000000-0005-0000-0000-000056140000}"/>
    <cellStyle name="Comma 5 4 2 2 2 3 5 2" xfId="5657" xr:uid="{00000000-0005-0000-0000-000057140000}"/>
    <cellStyle name="Comma 5 4 2 2 2 3 6" xfId="5658" xr:uid="{00000000-0005-0000-0000-000058140000}"/>
    <cellStyle name="Comma 5 4 2 2 2 4" xfId="5659" xr:uid="{00000000-0005-0000-0000-000059140000}"/>
    <cellStyle name="Comma 5 4 2 2 2 4 2" xfId="5660" xr:uid="{00000000-0005-0000-0000-00005A140000}"/>
    <cellStyle name="Comma 5 4 2 2 2 4 2 2" xfId="5661" xr:uid="{00000000-0005-0000-0000-00005B140000}"/>
    <cellStyle name="Comma 5 4 2 2 2 4 3" xfId="5662" xr:uid="{00000000-0005-0000-0000-00005C140000}"/>
    <cellStyle name="Comma 5 4 2 2 2 5" xfId="5663" xr:uid="{00000000-0005-0000-0000-00005D140000}"/>
    <cellStyle name="Comma 5 4 2 2 2 5 2" xfId="5664" xr:uid="{00000000-0005-0000-0000-00005E140000}"/>
    <cellStyle name="Comma 5 4 2 2 2 5 2 2" xfId="5665" xr:uid="{00000000-0005-0000-0000-00005F140000}"/>
    <cellStyle name="Comma 5 4 2 2 2 5 3" xfId="5666" xr:uid="{00000000-0005-0000-0000-000060140000}"/>
    <cellStyle name="Comma 5 4 2 2 2 6" xfId="5667" xr:uid="{00000000-0005-0000-0000-000061140000}"/>
    <cellStyle name="Comma 5 4 2 2 2 6 2" xfId="5668" xr:uid="{00000000-0005-0000-0000-000062140000}"/>
    <cellStyle name="Comma 5 4 2 2 2 7" xfId="5669" xr:uid="{00000000-0005-0000-0000-000063140000}"/>
    <cellStyle name="Comma 5 4 2 2 2 7 2" xfId="5670" xr:uid="{00000000-0005-0000-0000-000064140000}"/>
    <cellStyle name="Comma 5 4 2 2 2 8" xfId="5671" xr:uid="{00000000-0005-0000-0000-000065140000}"/>
    <cellStyle name="Comma 5 4 2 2 3" xfId="5672" xr:uid="{00000000-0005-0000-0000-000066140000}"/>
    <cellStyle name="Comma 5 4 2 2 3 2" xfId="5673" xr:uid="{00000000-0005-0000-0000-000067140000}"/>
    <cellStyle name="Comma 5 4 2 2 3 2 2" xfId="5674" xr:uid="{00000000-0005-0000-0000-000068140000}"/>
    <cellStyle name="Comma 5 4 2 2 3 2 2 2" xfId="5675" xr:uid="{00000000-0005-0000-0000-000069140000}"/>
    <cellStyle name="Comma 5 4 2 2 3 2 2 2 2" xfId="5676" xr:uid="{00000000-0005-0000-0000-00006A140000}"/>
    <cellStyle name="Comma 5 4 2 2 3 2 2 3" xfId="5677" xr:uid="{00000000-0005-0000-0000-00006B140000}"/>
    <cellStyle name="Comma 5 4 2 2 3 2 3" xfId="5678" xr:uid="{00000000-0005-0000-0000-00006C140000}"/>
    <cellStyle name="Comma 5 4 2 2 3 2 3 2" xfId="5679" xr:uid="{00000000-0005-0000-0000-00006D140000}"/>
    <cellStyle name="Comma 5 4 2 2 3 2 3 2 2" xfId="5680" xr:uid="{00000000-0005-0000-0000-00006E140000}"/>
    <cellStyle name="Comma 5 4 2 2 3 2 3 3" xfId="5681" xr:uid="{00000000-0005-0000-0000-00006F140000}"/>
    <cellStyle name="Comma 5 4 2 2 3 2 4" xfId="5682" xr:uid="{00000000-0005-0000-0000-000070140000}"/>
    <cellStyle name="Comma 5 4 2 2 3 2 4 2" xfId="5683" xr:uid="{00000000-0005-0000-0000-000071140000}"/>
    <cellStyle name="Comma 5 4 2 2 3 2 5" xfId="5684" xr:uid="{00000000-0005-0000-0000-000072140000}"/>
    <cellStyle name="Comma 5 4 2 2 3 2 5 2" xfId="5685" xr:uid="{00000000-0005-0000-0000-000073140000}"/>
    <cellStyle name="Comma 5 4 2 2 3 2 6" xfId="5686" xr:uid="{00000000-0005-0000-0000-000074140000}"/>
    <cellStyle name="Comma 5 4 2 2 3 3" xfId="5687" xr:uid="{00000000-0005-0000-0000-000075140000}"/>
    <cellStyle name="Comma 5 4 2 2 3 3 2" xfId="5688" xr:uid="{00000000-0005-0000-0000-000076140000}"/>
    <cellStyle name="Comma 5 4 2 2 3 3 2 2" xfId="5689" xr:uid="{00000000-0005-0000-0000-000077140000}"/>
    <cellStyle name="Comma 5 4 2 2 3 3 3" xfId="5690" xr:uid="{00000000-0005-0000-0000-000078140000}"/>
    <cellStyle name="Comma 5 4 2 2 3 4" xfId="5691" xr:uid="{00000000-0005-0000-0000-000079140000}"/>
    <cellStyle name="Comma 5 4 2 2 3 4 2" xfId="5692" xr:uid="{00000000-0005-0000-0000-00007A140000}"/>
    <cellStyle name="Comma 5 4 2 2 3 4 2 2" xfId="5693" xr:uid="{00000000-0005-0000-0000-00007B140000}"/>
    <cellStyle name="Comma 5 4 2 2 3 4 3" xfId="5694" xr:uid="{00000000-0005-0000-0000-00007C140000}"/>
    <cellStyle name="Comma 5 4 2 2 3 5" xfId="5695" xr:uid="{00000000-0005-0000-0000-00007D140000}"/>
    <cellStyle name="Comma 5 4 2 2 3 5 2" xfId="5696" xr:uid="{00000000-0005-0000-0000-00007E140000}"/>
    <cellStyle name="Comma 5 4 2 2 3 6" xfId="5697" xr:uid="{00000000-0005-0000-0000-00007F140000}"/>
    <cellStyle name="Comma 5 4 2 2 3 6 2" xfId="5698" xr:uid="{00000000-0005-0000-0000-000080140000}"/>
    <cellStyle name="Comma 5 4 2 2 3 7" xfId="5699" xr:uid="{00000000-0005-0000-0000-000081140000}"/>
    <cellStyle name="Comma 5 4 2 2 4" xfId="5700" xr:uid="{00000000-0005-0000-0000-000082140000}"/>
    <cellStyle name="Comma 5 4 2 2 4 2" xfId="5701" xr:uid="{00000000-0005-0000-0000-000083140000}"/>
    <cellStyle name="Comma 5 4 2 2 4 2 2" xfId="5702" xr:uid="{00000000-0005-0000-0000-000084140000}"/>
    <cellStyle name="Comma 5 4 2 2 4 2 2 2" xfId="5703" xr:uid="{00000000-0005-0000-0000-000085140000}"/>
    <cellStyle name="Comma 5 4 2 2 4 2 2 2 2" xfId="5704" xr:uid="{00000000-0005-0000-0000-000086140000}"/>
    <cellStyle name="Comma 5 4 2 2 4 2 2 3" xfId="5705" xr:uid="{00000000-0005-0000-0000-000087140000}"/>
    <cellStyle name="Comma 5 4 2 2 4 2 3" xfId="5706" xr:uid="{00000000-0005-0000-0000-000088140000}"/>
    <cellStyle name="Comma 5 4 2 2 4 2 3 2" xfId="5707" xr:uid="{00000000-0005-0000-0000-000089140000}"/>
    <cellStyle name="Comma 5 4 2 2 4 2 3 2 2" xfId="5708" xr:uid="{00000000-0005-0000-0000-00008A140000}"/>
    <cellStyle name="Comma 5 4 2 2 4 2 3 3" xfId="5709" xr:uid="{00000000-0005-0000-0000-00008B140000}"/>
    <cellStyle name="Comma 5 4 2 2 4 2 4" xfId="5710" xr:uid="{00000000-0005-0000-0000-00008C140000}"/>
    <cellStyle name="Comma 5 4 2 2 4 2 4 2" xfId="5711" xr:uid="{00000000-0005-0000-0000-00008D140000}"/>
    <cellStyle name="Comma 5 4 2 2 4 2 5" xfId="5712" xr:uid="{00000000-0005-0000-0000-00008E140000}"/>
    <cellStyle name="Comma 5 4 2 2 4 2 5 2" xfId="5713" xr:uid="{00000000-0005-0000-0000-00008F140000}"/>
    <cellStyle name="Comma 5 4 2 2 4 2 6" xfId="5714" xr:uid="{00000000-0005-0000-0000-000090140000}"/>
    <cellStyle name="Comma 5 4 2 2 4 3" xfId="5715" xr:uid="{00000000-0005-0000-0000-000091140000}"/>
    <cellStyle name="Comma 5 4 2 2 4 3 2" xfId="5716" xr:uid="{00000000-0005-0000-0000-000092140000}"/>
    <cellStyle name="Comma 5 4 2 2 4 3 2 2" xfId="5717" xr:uid="{00000000-0005-0000-0000-000093140000}"/>
    <cellStyle name="Comma 5 4 2 2 4 3 3" xfId="5718" xr:uid="{00000000-0005-0000-0000-000094140000}"/>
    <cellStyle name="Comma 5 4 2 2 4 4" xfId="5719" xr:uid="{00000000-0005-0000-0000-000095140000}"/>
    <cellStyle name="Comma 5 4 2 2 4 4 2" xfId="5720" xr:uid="{00000000-0005-0000-0000-000096140000}"/>
    <cellStyle name="Comma 5 4 2 2 4 4 2 2" xfId="5721" xr:uid="{00000000-0005-0000-0000-000097140000}"/>
    <cellStyle name="Comma 5 4 2 2 4 4 3" xfId="5722" xr:uid="{00000000-0005-0000-0000-000098140000}"/>
    <cellStyle name="Comma 5 4 2 2 4 5" xfId="5723" xr:uid="{00000000-0005-0000-0000-000099140000}"/>
    <cellStyle name="Comma 5 4 2 2 4 5 2" xfId="5724" xr:uid="{00000000-0005-0000-0000-00009A140000}"/>
    <cellStyle name="Comma 5 4 2 2 4 6" xfId="5725" xr:uid="{00000000-0005-0000-0000-00009B140000}"/>
    <cellStyle name="Comma 5 4 2 2 4 6 2" xfId="5726" xr:uid="{00000000-0005-0000-0000-00009C140000}"/>
    <cellStyle name="Comma 5 4 2 2 4 7" xfId="5727" xr:uid="{00000000-0005-0000-0000-00009D140000}"/>
    <cellStyle name="Comma 5 4 2 2 5" xfId="5728" xr:uid="{00000000-0005-0000-0000-00009E140000}"/>
    <cellStyle name="Comma 5 4 2 2 5 2" xfId="5729" xr:uid="{00000000-0005-0000-0000-00009F140000}"/>
    <cellStyle name="Comma 5 4 2 2 5 2 2" xfId="5730" xr:uid="{00000000-0005-0000-0000-0000A0140000}"/>
    <cellStyle name="Comma 5 4 2 2 5 2 2 2" xfId="5731" xr:uid="{00000000-0005-0000-0000-0000A1140000}"/>
    <cellStyle name="Comma 5 4 2 2 5 2 3" xfId="5732" xr:uid="{00000000-0005-0000-0000-0000A2140000}"/>
    <cellStyle name="Comma 5 4 2 2 5 3" xfId="5733" xr:uid="{00000000-0005-0000-0000-0000A3140000}"/>
    <cellStyle name="Comma 5 4 2 2 5 3 2" xfId="5734" xr:uid="{00000000-0005-0000-0000-0000A4140000}"/>
    <cellStyle name="Comma 5 4 2 2 5 3 2 2" xfId="5735" xr:uid="{00000000-0005-0000-0000-0000A5140000}"/>
    <cellStyle name="Comma 5 4 2 2 5 3 3" xfId="5736" xr:uid="{00000000-0005-0000-0000-0000A6140000}"/>
    <cellStyle name="Comma 5 4 2 2 5 4" xfId="5737" xr:uid="{00000000-0005-0000-0000-0000A7140000}"/>
    <cellStyle name="Comma 5 4 2 2 5 4 2" xfId="5738" xr:uid="{00000000-0005-0000-0000-0000A8140000}"/>
    <cellStyle name="Comma 5 4 2 2 5 5" xfId="5739" xr:uid="{00000000-0005-0000-0000-0000A9140000}"/>
    <cellStyle name="Comma 5 4 2 2 5 5 2" xfId="5740" xr:uid="{00000000-0005-0000-0000-0000AA140000}"/>
    <cellStyle name="Comma 5 4 2 2 5 6" xfId="5741" xr:uid="{00000000-0005-0000-0000-0000AB140000}"/>
    <cellStyle name="Comma 5 4 2 2 6" xfId="5742" xr:uid="{00000000-0005-0000-0000-0000AC140000}"/>
    <cellStyle name="Comma 5 4 2 2 6 2" xfId="5743" xr:uid="{00000000-0005-0000-0000-0000AD140000}"/>
    <cellStyle name="Comma 5 4 2 2 6 2 2" xfId="5744" xr:uid="{00000000-0005-0000-0000-0000AE140000}"/>
    <cellStyle name="Comma 5 4 2 2 6 3" xfId="5745" xr:uid="{00000000-0005-0000-0000-0000AF140000}"/>
    <cellStyle name="Comma 5 4 2 2 7" xfId="5746" xr:uid="{00000000-0005-0000-0000-0000B0140000}"/>
    <cellStyle name="Comma 5 4 2 2 7 2" xfId="5747" xr:uid="{00000000-0005-0000-0000-0000B1140000}"/>
    <cellStyle name="Comma 5 4 2 2 7 2 2" xfId="5748" xr:uid="{00000000-0005-0000-0000-0000B2140000}"/>
    <cellStyle name="Comma 5 4 2 2 7 3" xfId="5749" xr:uid="{00000000-0005-0000-0000-0000B3140000}"/>
    <cellStyle name="Comma 5 4 2 2 8" xfId="5750" xr:uid="{00000000-0005-0000-0000-0000B4140000}"/>
    <cellStyle name="Comma 5 4 2 2 8 2" xfId="5751" xr:uid="{00000000-0005-0000-0000-0000B5140000}"/>
    <cellStyle name="Comma 5 4 2 2 9" xfId="5752" xr:uid="{00000000-0005-0000-0000-0000B6140000}"/>
    <cellStyle name="Comma 5 4 2 2 9 2" xfId="5753" xr:uid="{00000000-0005-0000-0000-0000B7140000}"/>
    <cellStyle name="Comma 5 4 2 3" xfId="5754" xr:uid="{00000000-0005-0000-0000-0000B8140000}"/>
    <cellStyle name="Comma 5 4 2 3 2" xfId="5755" xr:uid="{00000000-0005-0000-0000-0000B9140000}"/>
    <cellStyle name="Comma 5 4 2 3 2 2" xfId="5756" xr:uid="{00000000-0005-0000-0000-0000BA140000}"/>
    <cellStyle name="Comma 5 4 2 3 2 2 2" xfId="5757" xr:uid="{00000000-0005-0000-0000-0000BB140000}"/>
    <cellStyle name="Comma 5 4 2 3 2 2 2 2" xfId="5758" xr:uid="{00000000-0005-0000-0000-0000BC140000}"/>
    <cellStyle name="Comma 5 4 2 3 2 2 2 2 2" xfId="5759" xr:uid="{00000000-0005-0000-0000-0000BD140000}"/>
    <cellStyle name="Comma 5 4 2 3 2 2 2 3" xfId="5760" xr:uid="{00000000-0005-0000-0000-0000BE140000}"/>
    <cellStyle name="Comma 5 4 2 3 2 2 3" xfId="5761" xr:uid="{00000000-0005-0000-0000-0000BF140000}"/>
    <cellStyle name="Comma 5 4 2 3 2 2 3 2" xfId="5762" xr:uid="{00000000-0005-0000-0000-0000C0140000}"/>
    <cellStyle name="Comma 5 4 2 3 2 2 3 2 2" xfId="5763" xr:uid="{00000000-0005-0000-0000-0000C1140000}"/>
    <cellStyle name="Comma 5 4 2 3 2 2 3 3" xfId="5764" xr:uid="{00000000-0005-0000-0000-0000C2140000}"/>
    <cellStyle name="Comma 5 4 2 3 2 2 4" xfId="5765" xr:uid="{00000000-0005-0000-0000-0000C3140000}"/>
    <cellStyle name="Comma 5 4 2 3 2 2 4 2" xfId="5766" xr:uid="{00000000-0005-0000-0000-0000C4140000}"/>
    <cellStyle name="Comma 5 4 2 3 2 2 5" xfId="5767" xr:uid="{00000000-0005-0000-0000-0000C5140000}"/>
    <cellStyle name="Comma 5 4 2 3 2 2 5 2" xfId="5768" xr:uid="{00000000-0005-0000-0000-0000C6140000}"/>
    <cellStyle name="Comma 5 4 2 3 2 2 6" xfId="5769" xr:uid="{00000000-0005-0000-0000-0000C7140000}"/>
    <cellStyle name="Comma 5 4 2 3 2 3" xfId="5770" xr:uid="{00000000-0005-0000-0000-0000C8140000}"/>
    <cellStyle name="Comma 5 4 2 3 2 3 2" xfId="5771" xr:uid="{00000000-0005-0000-0000-0000C9140000}"/>
    <cellStyle name="Comma 5 4 2 3 2 3 2 2" xfId="5772" xr:uid="{00000000-0005-0000-0000-0000CA140000}"/>
    <cellStyle name="Comma 5 4 2 3 2 3 3" xfId="5773" xr:uid="{00000000-0005-0000-0000-0000CB140000}"/>
    <cellStyle name="Comma 5 4 2 3 2 4" xfId="5774" xr:uid="{00000000-0005-0000-0000-0000CC140000}"/>
    <cellStyle name="Comma 5 4 2 3 2 4 2" xfId="5775" xr:uid="{00000000-0005-0000-0000-0000CD140000}"/>
    <cellStyle name="Comma 5 4 2 3 2 4 2 2" xfId="5776" xr:uid="{00000000-0005-0000-0000-0000CE140000}"/>
    <cellStyle name="Comma 5 4 2 3 2 4 3" xfId="5777" xr:uid="{00000000-0005-0000-0000-0000CF140000}"/>
    <cellStyle name="Comma 5 4 2 3 2 5" xfId="5778" xr:uid="{00000000-0005-0000-0000-0000D0140000}"/>
    <cellStyle name="Comma 5 4 2 3 2 5 2" xfId="5779" xr:uid="{00000000-0005-0000-0000-0000D1140000}"/>
    <cellStyle name="Comma 5 4 2 3 2 6" xfId="5780" xr:uid="{00000000-0005-0000-0000-0000D2140000}"/>
    <cellStyle name="Comma 5 4 2 3 2 6 2" xfId="5781" xr:uid="{00000000-0005-0000-0000-0000D3140000}"/>
    <cellStyle name="Comma 5 4 2 3 2 7" xfId="5782" xr:uid="{00000000-0005-0000-0000-0000D4140000}"/>
    <cellStyle name="Comma 5 4 2 3 3" xfId="5783" xr:uid="{00000000-0005-0000-0000-0000D5140000}"/>
    <cellStyle name="Comma 5 4 2 3 3 2" xfId="5784" xr:uid="{00000000-0005-0000-0000-0000D6140000}"/>
    <cellStyle name="Comma 5 4 2 3 3 2 2" xfId="5785" xr:uid="{00000000-0005-0000-0000-0000D7140000}"/>
    <cellStyle name="Comma 5 4 2 3 3 2 2 2" xfId="5786" xr:uid="{00000000-0005-0000-0000-0000D8140000}"/>
    <cellStyle name="Comma 5 4 2 3 3 2 3" xfId="5787" xr:uid="{00000000-0005-0000-0000-0000D9140000}"/>
    <cellStyle name="Comma 5 4 2 3 3 3" xfId="5788" xr:uid="{00000000-0005-0000-0000-0000DA140000}"/>
    <cellStyle name="Comma 5 4 2 3 3 3 2" xfId="5789" xr:uid="{00000000-0005-0000-0000-0000DB140000}"/>
    <cellStyle name="Comma 5 4 2 3 3 3 2 2" xfId="5790" xr:uid="{00000000-0005-0000-0000-0000DC140000}"/>
    <cellStyle name="Comma 5 4 2 3 3 3 3" xfId="5791" xr:uid="{00000000-0005-0000-0000-0000DD140000}"/>
    <cellStyle name="Comma 5 4 2 3 3 4" xfId="5792" xr:uid="{00000000-0005-0000-0000-0000DE140000}"/>
    <cellStyle name="Comma 5 4 2 3 3 4 2" xfId="5793" xr:uid="{00000000-0005-0000-0000-0000DF140000}"/>
    <cellStyle name="Comma 5 4 2 3 3 5" xfId="5794" xr:uid="{00000000-0005-0000-0000-0000E0140000}"/>
    <cellStyle name="Comma 5 4 2 3 3 5 2" xfId="5795" xr:uid="{00000000-0005-0000-0000-0000E1140000}"/>
    <cellStyle name="Comma 5 4 2 3 3 6" xfId="5796" xr:uid="{00000000-0005-0000-0000-0000E2140000}"/>
    <cellStyle name="Comma 5 4 2 3 4" xfId="5797" xr:uid="{00000000-0005-0000-0000-0000E3140000}"/>
    <cellStyle name="Comma 5 4 2 3 4 2" xfId="5798" xr:uid="{00000000-0005-0000-0000-0000E4140000}"/>
    <cellStyle name="Comma 5 4 2 3 4 2 2" xfId="5799" xr:uid="{00000000-0005-0000-0000-0000E5140000}"/>
    <cellStyle name="Comma 5 4 2 3 4 3" xfId="5800" xr:uid="{00000000-0005-0000-0000-0000E6140000}"/>
    <cellStyle name="Comma 5 4 2 3 5" xfId="5801" xr:uid="{00000000-0005-0000-0000-0000E7140000}"/>
    <cellStyle name="Comma 5 4 2 3 5 2" xfId="5802" xr:uid="{00000000-0005-0000-0000-0000E8140000}"/>
    <cellStyle name="Comma 5 4 2 3 5 2 2" xfId="5803" xr:uid="{00000000-0005-0000-0000-0000E9140000}"/>
    <cellStyle name="Comma 5 4 2 3 5 3" xfId="5804" xr:uid="{00000000-0005-0000-0000-0000EA140000}"/>
    <cellStyle name="Comma 5 4 2 3 6" xfId="5805" xr:uid="{00000000-0005-0000-0000-0000EB140000}"/>
    <cellStyle name="Comma 5 4 2 3 6 2" xfId="5806" xr:uid="{00000000-0005-0000-0000-0000EC140000}"/>
    <cellStyle name="Comma 5 4 2 3 7" xfId="5807" xr:uid="{00000000-0005-0000-0000-0000ED140000}"/>
    <cellStyle name="Comma 5 4 2 3 7 2" xfId="5808" xr:uid="{00000000-0005-0000-0000-0000EE140000}"/>
    <cellStyle name="Comma 5 4 2 3 8" xfId="5809" xr:uid="{00000000-0005-0000-0000-0000EF140000}"/>
    <cellStyle name="Comma 5 4 2 4" xfId="5810" xr:uid="{00000000-0005-0000-0000-0000F0140000}"/>
    <cellStyle name="Comma 5 4 2 4 2" xfId="5811" xr:uid="{00000000-0005-0000-0000-0000F1140000}"/>
    <cellStyle name="Comma 5 4 2 4 2 2" xfId="5812" xr:uid="{00000000-0005-0000-0000-0000F2140000}"/>
    <cellStyle name="Comma 5 4 2 4 2 2 2" xfId="5813" xr:uid="{00000000-0005-0000-0000-0000F3140000}"/>
    <cellStyle name="Comma 5 4 2 4 2 2 2 2" xfId="5814" xr:uid="{00000000-0005-0000-0000-0000F4140000}"/>
    <cellStyle name="Comma 5 4 2 4 2 2 3" xfId="5815" xr:uid="{00000000-0005-0000-0000-0000F5140000}"/>
    <cellStyle name="Comma 5 4 2 4 2 3" xfId="5816" xr:uid="{00000000-0005-0000-0000-0000F6140000}"/>
    <cellStyle name="Comma 5 4 2 4 2 3 2" xfId="5817" xr:uid="{00000000-0005-0000-0000-0000F7140000}"/>
    <cellStyle name="Comma 5 4 2 4 2 3 2 2" xfId="5818" xr:uid="{00000000-0005-0000-0000-0000F8140000}"/>
    <cellStyle name="Comma 5 4 2 4 2 3 3" xfId="5819" xr:uid="{00000000-0005-0000-0000-0000F9140000}"/>
    <cellStyle name="Comma 5 4 2 4 2 4" xfId="5820" xr:uid="{00000000-0005-0000-0000-0000FA140000}"/>
    <cellStyle name="Comma 5 4 2 4 2 4 2" xfId="5821" xr:uid="{00000000-0005-0000-0000-0000FB140000}"/>
    <cellStyle name="Comma 5 4 2 4 2 5" xfId="5822" xr:uid="{00000000-0005-0000-0000-0000FC140000}"/>
    <cellStyle name="Comma 5 4 2 4 2 5 2" xfId="5823" xr:uid="{00000000-0005-0000-0000-0000FD140000}"/>
    <cellStyle name="Comma 5 4 2 4 2 6" xfId="5824" xr:uid="{00000000-0005-0000-0000-0000FE140000}"/>
    <cellStyle name="Comma 5 4 2 4 3" xfId="5825" xr:uid="{00000000-0005-0000-0000-0000FF140000}"/>
    <cellStyle name="Comma 5 4 2 4 3 2" xfId="5826" xr:uid="{00000000-0005-0000-0000-000000150000}"/>
    <cellStyle name="Comma 5 4 2 4 3 2 2" xfId="5827" xr:uid="{00000000-0005-0000-0000-000001150000}"/>
    <cellStyle name="Comma 5 4 2 4 3 3" xfId="5828" xr:uid="{00000000-0005-0000-0000-000002150000}"/>
    <cellStyle name="Comma 5 4 2 4 4" xfId="5829" xr:uid="{00000000-0005-0000-0000-000003150000}"/>
    <cellStyle name="Comma 5 4 2 4 4 2" xfId="5830" xr:uid="{00000000-0005-0000-0000-000004150000}"/>
    <cellStyle name="Comma 5 4 2 4 4 2 2" xfId="5831" xr:uid="{00000000-0005-0000-0000-000005150000}"/>
    <cellStyle name="Comma 5 4 2 4 4 3" xfId="5832" xr:uid="{00000000-0005-0000-0000-000006150000}"/>
    <cellStyle name="Comma 5 4 2 4 5" xfId="5833" xr:uid="{00000000-0005-0000-0000-000007150000}"/>
    <cellStyle name="Comma 5 4 2 4 5 2" xfId="5834" xr:uid="{00000000-0005-0000-0000-000008150000}"/>
    <cellStyle name="Comma 5 4 2 4 6" xfId="5835" xr:uid="{00000000-0005-0000-0000-000009150000}"/>
    <cellStyle name="Comma 5 4 2 4 6 2" xfId="5836" xr:uid="{00000000-0005-0000-0000-00000A150000}"/>
    <cellStyle name="Comma 5 4 2 4 7" xfId="5837" xr:uid="{00000000-0005-0000-0000-00000B150000}"/>
    <cellStyle name="Comma 5 4 2 5" xfId="5838" xr:uid="{00000000-0005-0000-0000-00000C150000}"/>
    <cellStyle name="Comma 5 4 2 5 2" xfId="5839" xr:uid="{00000000-0005-0000-0000-00000D150000}"/>
    <cellStyle name="Comma 5 4 2 5 2 2" xfId="5840" xr:uid="{00000000-0005-0000-0000-00000E150000}"/>
    <cellStyle name="Comma 5 4 2 5 2 2 2" xfId="5841" xr:uid="{00000000-0005-0000-0000-00000F150000}"/>
    <cellStyle name="Comma 5 4 2 5 2 2 2 2" xfId="5842" xr:uid="{00000000-0005-0000-0000-000010150000}"/>
    <cellStyle name="Comma 5 4 2 5 2 2 3" xfId="5843" xr:uid="{00000000-0005-0000-0000-000011150000}"/>
    <cellStyle name="Comma 5 4 2 5 2 3" xfId="5844" xr:uid="{00000000-0005-0000-0000-000012150000}"/>
    <cellStyle name="Comma 5 4 2 5 2 3 2" xfId="5845" xr:uid="{00000000-0005-0000-0000-000013150000}"/>
    <cellStyle name="Comma 5 4 2 5 2 3 2 2" xfId="5846" xr:uid="{00000000-0005-0000-0000-000014150000}"/>
    <cellStyle name="Comma 5 4 2 5 2 3 3" xfId="5847" xr:uid="{00000000-0005-0000-0000-000015150000}"/>
    <cellStyle name="Comma 5 4 2 5 2 4" xfId="5848" xr:uid="{00000000-0005-0000-0000-000016150000}"/>
    <cellStyle name="Comma 5 4 2 5 2 4 2" xfId="5849" xr:uid="{00000000-0005-0000-0000-000017150000}"/>
    <cellStyle name="Comma 5 4 2 5 2 5" xfId="5850" xr:uid="{00000000-0005-0000-0000-000018150000}"/>
    <cellStyle name="Comma 5 4 2 5 2 5 2" xfId="5851" xr:uid="{00000000-0005-0000-0000-000019150000}"/>
    <cellStyle name="Comma 5 4 2 5 2 6" xfId="5852" xr:uid="{00000000-0005-0000-0000-00001A150000}"/>
    <cellStyle name="Comma 5 4 2 5 3" xfId="5853" xr:uid="{00000000-0005-0000-0000-00001B150000}"/>
    <cellStyle name="Comma 5 4 2 5 3 2" xfId="5854" xr:uid="{00000000-0005-0000-0000-00001C150000}"/>
    <cellStyle name="Comma 5 4 2 5 3 2 2" xfId="5855" xr:uid="{00000000-0005-0000-0000-00001D150000}"/>
    <cellStyle name="Comma 5 4 2 5 3 3" xfId="5856" xr:uid="{00000000-0005-0000-0000-00001E150000}"/>
    <cellStyle name="Comma 5 4 2 5 4" xfId="5857" xr:uid="{00000000-0005-0000-0000-00001F150000}"/>
    <cellStyle name="Comma 5 4 2 5 4 2" xfId="5858" xr:uid="{00000000-0005-0000-0000-000020150000}"/>
    <cellStyle name="Comma 5 4 2 5 4 2 2" xfId="5859" xr:uid="{00000000-0005-0000-0000-000021150000}"/>
    <cellStyle name="Comma 5 4 2 5 4 3" xfId="5860" xr:uid="{00000000-0005-0000-0000-000022150000}"/>
    <cellStyle name="Comma 5 4 2 5 5" xfId="5861" xr:uid="{00000000-0005-0000-0000-000023150000}"/>
    <cellStyle name="Comma 5 4 2 5 5 2" xfId="5862" xr:uid="{00000000-0005-0000-0000-000024150000}"/>
    <cellStyle name="Comma 5 4 2 5 6" xfId="5863" xr:uid="{00000000-0005-0000-0000-000025150000}"/>
    <cellStyle name="Comma 5 4 2 5 6 2" xfId="5864" xr:uid="{00000000-0005-0000-0000-000026150000}"/>
    <cellStyle name="Comma 5 4 2 5 7" xfId="5865" xr:uid="{00000000-0005-0000-0000-000027150000}"/>
    <cellStyle name="Comma 5 4 2 6" xfId="5866" xr:uid="{00000000-0005-0000-0000-000028150000}"/>
    <cellStyle name="Comma 5 4 2 6 2" xfId="5867" xr:uid="{00000000-0005-0000-0000-000029150000}"/>
    <cellStyle name="Comma 5 4 2 6 2 2" xfId="5868" xr:uid="{00000000-0005-0000-0000-00002A150000}"/>
    <cellStyle name="Comma 5 4 2 6 2 2 2" xfId="5869" xr:uid="{00000000-0005-0000-0000-00002B150000}"/>
    <cellStyle name="Comma 5 4 2 6 2 3" xfId="5870" xr:uid="{00000000-0005-0000-0000-00002C150000}"/>
    <cellStyle name="Comma 5 4 2 6 3" xfId="5871" xr:uid="{00000000-0005-0000-0000-00002D150000}"/>
    <cellStyle name="Comma 5 4 2 6 3 2" xfId="5872" xr:uid="{00000000-0005-0000-0000-00002E150000}"/>
    <cellStyle name="Comma 5 4 2 6 3 2 2" xfId="5873" xr:uid="{00000000-0005-0000-0000-00002F150000}"/>
    <cellStyle name="Comma 5 4 2 6 3 3" xfId="5874" xr:uid="{00000000-0005-0000-0000-000030150000}"/>
    <cellStyle name="Comma 5 4 2 6 4" xfId="5875" xr:uid="{00000000-0005-0000-0000-000031150000}"/>
    <cellStyle name="Comma 5 4 2 6 4 2" xfId="5876" xr:uid="{00000000-0005-0000-0000-000032150000}"/>
    <cellStyle name="Comma 5 4 2 6 5" xfId="5877" xr:uid="{00000000-0005-0000-0000-000033150000}"/>
    <cellStyle name="Comma 5 4 2 6 5 2" xfId="5878" xr:uid="{00000000-0005-0000-0000-000034150000}"/>
    <cellStyle name="Comma 5 4 2 6 6" xfId="5879" xr:uid="{00000000-0005-0000-0000-000035150000}"/>
    <cellStyle name="Comma 5 4 2 7" xfId="5880" xr:uid="{00000000-0005-0000-0000-000036150000}"/>
    <cellStyle name="Comma 5 4 2 7 2" xfId="5881" xr:uid="{00000000-0005-0000-0000-000037150000}"/>
    <cellStyle name="Comma 5 4 2 7 2 2" xfId="5882" xr:uid="{00000000-0005-0000-0000-000038150000}"/>
    <cellStyle name="Comma 5 4 2 7 3" xfId="5883" xr:uid="{00000000-0005-0000-0000-000039150000}"/>
    <cellStyle name="Comma 5 4 2 8" xfId="5884" xr:uid="{00000000-0005-0000-0000-00003A150000}"/>
    <cellStyle name="Comma 5 4 2 8 2" xfId="5885" xr:uid="{00000000-0005-0000-0000-00003B150000}"/>
    <cellStyle name="Comma 5 4 2 8 2 2" xfId="5886" xr:uid="{00000000-0005-0000-0000-00003C150000}"/>
    <cellStyle name="Comma 5 4 2 8 3" xfId="5887" xr:uid="{00000000-0005-0000-0000-00003D150000}"/>
    <cellStyle name="Comma 5 4 2 9" xfId="5888" xr:uid="{00000000-0005-0000-0000-00003E150000}"/>
    <cellStyle name="Comma 5 4 2 9 2" xfId="5889" xr:uid="{00000000-0005-0000-0000-00003F150000}"/>
    <cellStyle name="Comma 5 4 3" xfId="5890" xr:uid="{00000000-0005-0000-0000-000040150000}"/>
    <cellStyle name="Comma 5 4 3 10" xfId="5891" xr:uid="{00000000-0005-0000-0000-000041150000}"/>
    <cellStyle name="Comma 5 4 3 2" xfId="5892" xr:uid="{00000000-0005-0000-0000-000042150000}"/>
    <cellStyle name="Comma 5 4 3 2 2" xfId="5893" xr:uid="{00000000-0005-0000-0000-000043150000}"/>
    <cellStyle name="Comma 5 4 3 2 2 2" xfId="5894" xr:uid="{00000000-0005-0000-0000-000044150000}"/>
    <cellStyle name="Comma 5 4 3 2 2 2 2" xfId="5895" xr:uid="{00000000-0005-0000-0000-000045150000}"/>
    <cellStyle name="Comma 5 4 3 2 2 2 2 2" xfId="5896" xr:uid="{00000000-0005-0000-0000-000046150000}"/>
    <cellStyle name="Comma 5 4 3 2 2 2 2 2 2" xfId="5897" xr:uid="{00000000-0005-0000-0000-000047150000}"/>
    <cellStyle name="Comma 5 4 3 2 2 2 2 3" xfId="5898" xr:uid="{00000000-0005-0000-0000-000048150000}"/>
    <cellStyle name="Comma 5 4 3 2 2 2 3" xfId="5899" xr:uid="{00000000-0005-0000-0000-000049150000}"/>
    <cellStyle name="Comma 5 4 3 2 2 2 3 2" xfId="5900" xr:uid="{00000000-0005-0000-0000-00004A150000}"/>
    <cellStyle name="Comma 5 4 3 2 2 2 3 2 2" xfId="5901" xr:uid="{00000000-0005-0000-0000-00004B150000}"/>
    <cellStyle name="Comma 5 4 3 2 2 2 3 3" xfId="5902" xr:uid="{00000000-0005-0000-0000-00004C150000}"/>
    <cellStyle name="Comma 5 4 3 2 2 2 4" xfId="5903" xr:uid="{00000000-0005-0000-0000-00004D150000}"/>
    <cellStyle name="Comma 5 4 3 2 2 2 4 2" xfId="5904" xr:uid="{00000000-0005-0000-0000-00004E150000}"/>
    <cellStyle name="Comma 5 4 3 2 2 2 5" xfId="5905" xr:uid="{00000000-0005-0000-0000-00004F150000}"/>
    <cellStyle name="Comma 5 4 3 2 2 2 5 2" xfId="5906" xr:uid="{00000000-0005-0000-0000-000050150000}"/>
    <cellStyle name="Comma 5 4 3 2 2 2 6" xfId="5907" xr:uid="{00000000-0005-0000-0000-000051150000}"/>
    <cellStyle name="Comma 5 4 3 2 2 3" xfId="5908" xr:uid="{00000000-0005-0000-0000-000052150000}"/>
    <cellStyle name="Comma 5 4 3 2 2 3 2" xfId="5909" xr:uid="{00000000-0005-0000-0000-000053150000}"/>
    <cellStyle name="Comma 5 4 3 2 2 3 2 2" xfId="5910" xr:uid="{00000000-0005-0000-0000-000054150000}"/>
    <cellStyle name="Comma 5 4 3 2 2 3 3" xfId="5911" xr:uid="{00000000-0005-0000-0000-000055150000}"/>
    <cellStyle name="Comma 5 4 3 2 2 4" xfId="5912" xr:uid="{00000000-0005-0000-0000-000056150000}"/>
    <cellStyle name="Comma 5 4 3 2 2 4 2" xfId="5913" xr:uid="{00000000-0005-0000-0000-000057150000}"/>
    <cellStyle name="Comma 5 4 3 2 2 4 2 2" xfId="5914" xr:uid="{00000000-0005-0000-0000-000058150000}"/>
    <cellStyle name="Comma 5 4 3 2 2 4 3" xfId="5915" xr:uid="{00000000-0005-0000-0000-000059150000}"/>
    <cellStyle name="Comma 5 4 3 2 2 5" xfId="5916" xr:uid="{00000000-0005-0000-0000-00005A150000}"/>
    <cellStyle name="Comma 5 4 3 2 2 5 2" xfId="5917" xr:uid="{00000000-0005-0000-0000-00005B150000}"/>
    <cellStyle name="Comma 5 4 3 2 2 6" xfId="5918" xr:uid="{00000000-0005-0000-0000-00005C150000}"/>
    <cellStyle name="Comma 5 4 3 2 2 6 2" xfId="5919" xr:uid="{00000000-0005-0000-0000-00005D150000}"/>
    <cellStyle name="Comma 5 4 3 2 2 7" xfId="5920" xr:uid="{00000000-0005-0000-0000-00005E150000}"/>
    <cellStyle name="Comma 5 4 3 2 3" xfId="5921" xr:uid="{00000000-0005-0000-0000-00005F150000}"/>
    <cellStyle name="Comma 5 4 3 2 3 2" xfId="5922" xr:uid="{00000000-0005-0000-0000-000060150000}"/>
    <cellStyle name="Comma 5 4 3 2 3 2 2" xfId="5923" xr:uid="{00000000-0005-0000-0000-000061150000}"/>
    <cellStyle name="Comma 5 4 3 2 3 2 2 2" xfId="5924" xr:uid="{00000000-0005-0000-0000-000062150000}"/>
    <cellStyle name="Comma 5 4 3 2 3 2 3" xfId="5925" xr:uid="{00000000-0005-0000-0000-000063150000}"/>
    <cellStyle name="Comma 5 4 3 2 3 3" xfId="5926" xr:uid="{00000000-0005-0000-0000-000064150000}"/>
    <cellStyle name="Comma 5 4 3 2 3 3 2" xfId="5927" xr:uid="{00000000-0005-0000-0000-000065150000}"/>
    <cellStyle name="Comma 5 4 3 2 3 3 2 2" xfId="5928" xr:uid="{00000000-0005-0000-0000-000066150000}"/>
    <cellStyle name="Comma 5 4 3 2 3 3 3" xfId="5929" xr:uid="{00000000-0005-0000-0000-000067150000}"/>
    <cellStyle name="Comma 5 4 3 2 3 4" xfId="5930" xr:uid="{00000000-0005-0000-0000-000068150000}"/>
    <cellStyle name="Comma 5 4 3 2 3 4 2" xfId="5931" xr:uid="{00000000-0005-0000-0000-000069150000}"/>
    <cellStyle name="Comma 5 4 3 2 3 5" xfId="5932" xr:uid="{00000000-0005-0000-0000-00006A150000}"/>
    <cellStyle name="Comma 5 4 3 2 3 5 2" xfId="5933" xr:uid="{00000000-0005-0000-0000-00006B150000}"/>
    <cellStyle name="Comma 5 4 3 2 3 6" xfId="5934" xr:uid="{00000000-0005-0000-0000-00006C150000}"/>
    <cellStyle name="Comma 5 4 3 2 4" xfId="5935" xr:uid="{00000000-0005-0000-0000-00006D150000}"/>
    <cellStyle name="Comma 5 4 3 2 4 2" xfId="5936" xr:uid="{00000000-0005-0000-0000-00006E150000}"/>
    <cellStyle name="Comma 5 4 3 2 4 2 2" xfId="5937" xr:uid="{00000000-0005-0000-0000-00006F150000}"/>
    <cellStyle name="Comma 5 4 3 2 4 3" xfId="5938" xr:uid="{00000000-0005-0000-0000-000070150000}"/>
    <cellStyle name="Comma 5 4 3 2 5" xfId="5939" xr:uid="{00000000-0005-0000-0000-000071150000}"/>
    <cellStyle name="Comma 5 4 3 2 5 2" xfId="5940" xr:uid="{00000000-0005-0000-0000-000072150000}"/>
    <cellStyle name="Comma 5 4 3 2 5 2 2" xfId="5941" xr:uid="{00000000-0005-0000-0000-000073150000}"/>
    <cellStyle name="Comma 5 4 3 2 5 3" xfId="5942" xr:uid="{00000000-0005-0000-0000-000074150000}"/>
    <cellStyle name="Comma 5 4 3 2 6" xfId="5943" xr:uid="{00000000-0005-0000-0000-000075150000}"/>
    <cellStyle name="Comma 5 4 3 2 6 2" xfId="5944" xr:uid="{00000000-0005-0000-0000-000076150000}"/>
    <cellStyle name="Comma 5 4 3 2 7" xfId="5945" xr:uid="{00000000-0005-0000-0000-000077150000}"/>
    <cellStyle name="Comma 5 4 3 2 7 2" xfId="5946" xr:uid="{00000000-0005-0000-0000-000078150000}"/>
    <cellStyle name="Comma 5 4 3 2 8" xfId="5947" xr:uid="{00000000-0005-0000-0000-000079150000}"/>
    <cellStyle name="Comma 5 4 3 3" xfId="5948" xr:uid="{00000000-0005-0000-0000-00007A150000}"/>
    <cellStyle name="Comma 5 4 3 3 2" xfId="5949" xr:uid="{00000000-0005-0000-0000-00007B150000}"/>
    <cellStyle name="Comma 5 4 3 3 2 2" xfId="5950" xr:uid="{00000000-0005-0000-0000-00007C150000}"/>
    <cellStyle name="Comma 5 4 3 3 2 2 2" xfId="5951" xr:uid="{00000000-0005-0000-0000-00007D150000}"/>
    <cellStyle name="Comma 5 4 3 3 2 2 2 2" xfId="5952" xr:uid="{00000000-0005-0000-0000-00007E150000}"/>
    <cellStyle name="Comma 5 4 3 3 2 2 3" xfId="5953" xr:uid="{00000000-0005-0000-0000-00007F150000}"/>
    <cellStyle name="Comma 5 4 3 3 2 3" xfId="5954" xr:uid="{00000000-0005-0000-0000-000080150000}"/>
    <cellStyle name="Comma 5 4 3 3 2 3 2" xfId="5955" xr:uid="{00000000-0005-0000-0000-000081150000}"/>
    <cellStyle name="Comma 5 4 3 3 2 3 2 2" xfId="5956" xr:uid="{00000000-0005-0000-0000-000082150000}"/>
    <cellStyle name="Comma 5 4 3 3 2 3 3" xfId="5957" xr:uid="{00000000-0005-0000-0000-000083150000}"/>
    <cellStyle name="Comma 5 4 3 3 2 4" xfId="5958" xr:uid="{00000000-0005-0000-0000-000084150000}"/>
    <cellStyle name="Comma 5 4 3 3 2 4 2" xfId="5959" xr:uid="{00000000-0005-0000-0000-000085150000}"/>
    <cellStyle name="Comma 5 4 3 3 2 5" xfId="5960" xr:uid="{00000000-0005-0000-0000-000086150000}"/>
    <cellStyle name="Comma 5 4 3 3 2 5 2" xfId="5961" xr:uid="{00000000-0005-0000-0000-000087150000}"/>
    <cellStyle name="Comma 5 4 3 3 2 6" xfId="5962" xr:uid="{00000000-0005-0000-0000-000088150000}"/>
    <cellStyle name="Comma 5 4 3 3 3" xfId="5963" xr:uid="{00000000-0005-0000-0000-000089150000}"/>
    <cellStyle name="Comma 5 4 3 3 3 2" xfId="5964" xr:uid="{00000000-0005-0000-0000-00008A150000}"/>
    <cellStyle name="Comma 5 4 3 3 3 2 2" xfId="5965" xr:uid="{00000000-0005-0000-0000-00008B150000}"/>
    <cellStyle name="Comma 5 4 3 3 3 3" xfId="5966" xr:uid="{00000000-0005-0000-0000-00008C150000}"/>
    <cellStyle name="Comma 5 4 3 3 4" xfId="5967" xr:uid="{00000000-0005-0000-0000-00008D150000}"/>
    <cellStyle name="Comma 5 4 3 3 4 2" xfId="5968" xr:uid="{00000000-0005-0000-0000-00008E150000}"/>
    <cellStyle name="Comma 5 4 3 3 4 2 2" xfId="5969" xr:uid="{00000000-0005-0000-0000-00008F150000}"/>
    <cellStyle name="Comma 5 4 3 3 4 3" xfId="5970" xr:uid="{00000000-0005-0000-0000-000090150000}"/>
    <cellStyle name="Comma 5 4 3 3 5" xfId="5971" xr:uid="{00000000-0005-0000-0000-000091150000}"/>
    <cellStyle name="Comma 5 4 3 3 5 2" xfId="5972" xr:uid="{00000000-0005-0000-0000-000092150000}"/>
    <cellStyle name="Comma 5 4 3 3 6" xfId="5973" xr:uid="{00000000-0005-0000-0000-000093150000}"/>
    <cellStyle name="Comma 5 4 3 3 6 2" xfId="5974" xr:uid="{00000000-0005-0000-0000-000094150000}"/>
    <cellStyle name="Comma 5 4 3 3 7" xfId="5975" xr:uid="{00000000-0005-0000-0000-000095150000}"/>
    <cellStyle name="Comma 5 4 3 4" xfId="5976" xr:uid="{00000000-0005-0000-0000-000096150000}"/>
    <cellStyle name="Comma 5 4 3 4 2" xfId="5977" xr:uid="{00000000-0005-0000-0000-000097150000}"/>
    <cellStyle name="Comma 5 4 3 4 2 2" xfId="5978" xr:uid="{00000000-0005-0000-0000-000098150000}"/>
    <cellStyle name="Comma 5 4 3 4 2 2 2" xfId="5979" xr:uid="{00000000-0005-0000-0000-000099150000}"/>
    <cellStyle name="Comma 5 4 3 4 2 2 2 2" xfId="5980" xr:uid="{00000000-0005-0000-0000-00009A150000}"/>
    <cellStyle name="Comma 5 4 3 4 2 2 3" xfId="5981" xr:uid="{00000000-0005-0000-0000-00009B150000}"/>
    <cellStyle name="Comma 5 4 3 4 2 3" xfId="5982" xr:uid="{00000000-0005-0000-0000-00009C150000}"/>
    <cellStyle name="Comma 5 4 3 4 2 3 2" xfId="5983" xr:uid="{00000000-0005-0000-0000-00009D150000}"/>
    <cellStyle name="Comma 5 4 3 4 2 3 2 2" xfId="5984" xr:uid="{00000000-0005-0000-0000-00009E150000}"/>
    <cellStyle name="Comma 5 4 3 4 2 3 3" xfId="5985" xr:uid="{00000000-0005-0000-0000-00009F150000}"/>
    <cellStyle name="Comma 5 4 3 4 2 4" xfId="5986" xr:uid="{00000000-0005-0000-0000-0000A0150000}"/>
    <cellStyle name="Comma 5 4 3 4 2 4 2" xfId="5987" xr:uid="{00000000-0005-0000-0000-0000A1150000}"/>
    <cellStyle name="Comma 5 4 3 4 2 5" xfId="5988" xr:uid="{00000000-0005-0000-0000-0000A2150000}"/>
    <cellStyle name="Comma 5 4 3 4 2 5 2" xfId="5989" xr:uid="{00000000-0005-0000-0000-0000A3150000}"/>
    <cellStyle name="Comma 5 4 3 4 2 6" xfId="5990" xr:uid="{00000000-0005-0000-0000-0000A4150000}"/>
    <cellStyle name="Comma 5 4 3 4 3" xfId="5991" xr:uid="{00000000-0005-0000-0000-0000A5150000}"/>
    <cellStyle name="Comma 5 4 3 4 3 2" xfId="5992" xr:uid="{00000000-0005-0000-0000-0000A6150000}"/>
    <cellStyle name="Comma 5 4 3 4 3 2 2" xfId="5993" xr:uid="{00000000-0005-0000-0000-0000A7150000}"/>
    <cellStyle name="Comma 5 4 3 4 3 3" xfId="5994" xr:uid="{00000000-0005-0000-0000-0000A8150000}"/>
    <cellStyle name="Comma 5 4 3 4 4" xfId="5995" xr:uid="{00000000-0005-0000-0000-0000A9150000}"/>
    <cellStyle name="Comma 5 4 3 4 4 2" xfId="5996" xr:uid="{00000000-0005-0000-0000-0000AA150000}"/>
    <cellStyle name="Comma 5 4 3 4 4 2 2" xfId="5997" xr:uid="{00000000-0005-0000-0000-0000AB150000}"/>
    <cellStyle name="Comma 5 4 3 4 4 3" xfId="5998" xr:uid="{00000000-0005-0000-0000-0000AC150000}"/>
    <cellStyle name="Comma 5 4 3 4 5" xfId="5999" xr:uid="{00000000-0005-0000-0000-0000AD150000}"/>
    <cellStyle name="Comma 5 4 3 4 5 2" xfId="6000" xr:uid="{00000000-0005-0000-0000-0000AE150000}"/>
    <cellStyle name="Comma 5 4 3 4 6" xfId="6001" xr:uid="{00000000-0005-0000-0000-0000AF150000}"/>
    <cellStyle name="Comma 5 4 3 4 6 2" xfId="6002" xr:uid="{00000000-0005-0000-0000-0000B0150000}"/>
    <cellStyle name="Comma 5 4 3 4 7" xfId="6003" xr:uid="{00000000-0005-0000-0000-0000B1150000}"/>
    <cellStyle name="Comma 5 4 3 5" xfId="6004" xr:uid="{00000000-0005-0000-0000-0000B2150000}"/>
    <cellStyle name="Comma 5 4 3 5 2" xfId="6005" xr:uid="{00000000-0005-0000-0000-0000B3150000}"/>
    <cellStyle name="Comma 5 4 3 5 2 2" xfId="6006" xr:uid="{00000000-0005-0000-0000-0000B4150000}"/>
    <cellStyle name="Comma 5 4 3 5 2 2 2" xfId="6007" xr:uid="{00000000-0005-0000-0000-0000B5150000}"/>
    <cellStyle name="Comma 5 4 3 5 2 3" xfId="6008" xr:uid="{00000000-0005-0000-0000-0000B6150000}"/>
    <cellStyle name="Comma 5 4 3 5 3" xfId="6009" xr:uid="{00000000-0005-0000-0000-0000B7150000}"/>
    <cellStyle name="Comma 5 4 3 5 3 2" xfId="6010" xr:uid="{00000000-0005-0000-0000-0000B8150000}"/>
    <cellStyle name="Comma 5 4 3 5 3 2 2" xfId="6011" xr:uid="{00000000-0005-0000-0000-0000B9150000}"/>
    <cellStyle name="Comma 5 4 3 5 3 3" xfId="6012" xr:uid="{00000000-0005-0000-0000-0000BA150000}"/>
    <cellStyle name="Comma 5 4 3 5 4" xfId="6013" xr:uid="{00000000-0005-0000-0000-0000BB150000}"/>
    <cellStyle name="Comma 5 4 3 5 4 2" xfId="6014" xr:uid="{00000000-0005-0000-0000-0000BC150000}"/>
    <cellStyle name="Comma 5 4 3 5 5" xfId="6015" xr:uid="{00000000-0005-0000-0000-0000BD150000}"/>
    <cellStyle name="Comma 5 4 3 5 5 2" xfId="6016" xr:uid="{00000000-0005-0000-0000-0000BE150000}"/>
    <cellStyle name="Comma 5 4 3 5 6" xfId="6017" xr:uid="{00000000-0005-0000-0000-0000BF150000}"/>
    <cellStyle name="Comma 5 4 3 6" xfId="6018" xr:uid="{00000000-0005-0000-0000-0000C0150000}"/>
    <cellStyle name="Comma 5 4 3 6 2" xfId="6019" xr:uid="{00000000-0005-0000-0000-0000C1150000}"/>
    <cellStyle name="Comma 5 4 3 6 2 2" xfId="6020" xr:uid="{00000000-0005-0000-0000-0000C2150000}"/>
    <cellStyle name="Comma 5 4 3 6 3" xfId="6021" xr:uid="{00000000-0005-0000-0000-0000C3150000}"/>
    <cellStyle name="Comma 5 4 3 7" xfId="6022" xr:uid="{00000000-0005-0000-0000-0000C4150000}"/>
    <cellStyle name="Comma 5 4 3 7 2" xfId="6023" xr:uid="{00000000-0005-0000-0000-0000C5150000}"/>
    <cellStyle name="Comma 5 4 3 7 2 2" xfId="6024" xr:uid="{00000000-0005-0000-0000-0000C6150000}"/>
    <cellStyle name="Comma 5 4 3 7 3" xfId="6025" xr:uid="{00000000-0005-0000-0000-0000C7150000}"/>
    <cellStyle name="Comma 5 4 3 8" xfId="6026" xr:uid="{00000000-0005-0000-0000-0000C8150000}"/>
    <cellStyle name="Comma 5 4 3 8 2" xfId="6027" xr:uid="{00000000-0005-0000-0000-0000C9150000}"/>
    <cellStyle name="Comma 5 4 3 9" xfId="6028" xr:uid="{00000000-0005-0000-0000-0000CA150000}"/>
    <cellStyle name="Comma 5 4 3 9 2" xfId="6029" xr:uid="{00000000-0005-0000-0000-0000CB150000}"/>
    <cellStyle name="Comma 5 4 4" xfId="6030" xr:uid="{00000000-0005-0000-0000-0000CC150000}"/>
    <cellStyle name="Comma 5 4 4 2" xfId="6031" xr:uid="{00000000-0005-0000-0000-0000CD150000}"/>
    <cellStyle name="Comma 5 4 4 2 2" xfId="6032" xr:uid="{00000000-0005-0000-0000-0000CE150000}"/>
    <cellStyle name="Comma 5 4 4 2 2 2" xfId="6033" xr:uid="{00000000-0005-0000-0000-0000CF150000}"/>
    <cellStyle name="Comma 5 4 4 2 2 2 2" xfId="6034" xr:uid="{00000000-0005-0000-0000-0000D0150000}"/>
    <cellStyle name="Comma 5 4 4 2 2 2 2 2" xfId="6035" xr:uid="{00000000-0005-0000-0000-0000D1150000}"/>
    <cellStyle name="Comma 5 4 4 2 2 2 3" xfId="6036" xr:uid="{00000000-0005-0000-0000-0000D2150000}"/>
    <cellStyle name="Comma 5 4 4 2 2 3" xfId="6037" xr:uid="{00000000-0005-0000-0000-0000D3150000}"/>
    <cellStyle name="Comma 5 4 4 2 2 3 2" xfId="6038" xr:uid="{00000000-0005-0000-0000-0000D4150000}"/>
    <cellStyle name="Comma 5 4 4 2 2 3 2 2" xfId="6039" xr:uid="{00000000-0005-0000-0000-0000D5150000}"/>
    <cellStyle name="Comma 5 4 4 2 2 3 3" xfId="6040" xr:uid="{00000000-0005-0000-0000-0000D6150000}"/>
    <cellStyle name="Comma 5 4 4 2 2 4" xfId="6041" xr:uid="{00000000-0005-0000-0000-0000D7150000}"/>
    <cellStyle name="Comma 5 4 4 2 2 4 2" xfId="6042" xr:uid="{00000000-0005-0000-0000-0000D8150000}"/>
    <cellStyle name="Comma 5 4 4 2 2 5" xfId="6043" xr:uid="{00000000-0005-0000-0000-0000D9150000}"/>
    <cellStyle name="Comma 5 4 4 2 2 5 2" xfId="6044" xr:uid="{00000000-0005-0000-0000-0000DA150000}"/>
    <cellStyle name="Comma 5 4 4 2 2 6" xfId="6045" xr:uid="{00000000-0005-0000-0000-0000DB150000}"/>
    <cellStyle name="Comma 5 4 4 2 3" xfId="6046" xr:uid="{00000000-0005-0000-0000-0000DC150000}"/>
    <cellStyle name="Comma 5 4 4 2 3 2" xfId="6047" xr:uid="{00000000-0005-0000-0000-0000DD150000}"/>
    <cellStyle name="Comma 5 4 4 2 3 2 2" xfId="6048" xr:uid="{00000000-0005-0000-0000-0000DE150000}"/>
    <cellStyle name="Comma 5 4 4 2 3 3" xfId="6049" xr:uid="{00000000-0005-0000-0000-0000DF150000}"/>
    <cellStyle name="Comma 5 4 4 2 4" xfId="6050" xr:uid="{00000000-0005-0000-0000-0000E0150000}"/>
    <cellStyle name="Comma 5 4 4 2 4 2" xfId="6051" xr:uid="{00000000-0005-0000-0000-0000E1150000}"/>
    <cellStyle name="Comma 5 4 4 2 4 2 2" xfId="6052" xr:uid="{00000000-0005-0000-0000-0000E2150000}"/>
    <cellStyle name="Comma 5 4 4 2 4 3" xfId="6053" xr:uid="{00000000-0005-0000-0000-0000E3150000}"/>
    <cellStyle name="Comma 5 4 4 2 5" xfId="6054" xr:uid="{00000000-0005-0000-0000-0000E4150000}"/>
    <cellStyle name="Comma 5 4 4 2 5 2" xfId="6055" xr:uid="{00000000-0005-0000-0000-0000E5150000}"/>
    <cellStyle name="Comma 5 4 4 2 6" xfId="6056" xr:uid="{00000000-0005-0000-0000-0000E6150000}"/>
    <cellStyle name="Comma 5 4 4 2 6 2" xfId="6057" xr:uid="{00000000-0005-0000-0000-0000E7150000}"/>
    <cellStyle name="Comma 5 4 4 2 7" xfId="6058" xr:uid="{00000000-0005-0000-0000-0000E8150000}"/>
    <cellStyle name="Comma 5 4 4 3" xfId="6059" xr:uid="{00000000-0005-0000-0000-0000E9150000}"/>
    <cellStyle name="Comma 5 4 4 3 2" xfId="6060" xr:uid="{00000000-0005-0000-0000-0000EA150000}"/>
    <cellStyle name="Comma 5 4 4 3 2 2" xfId="6061" xr:uid="{00000000-0005-0000-0000-0000EB150000}"/>
    <cellStyle name="Comma 5 4 4 3 2 2 2" xfId="6062" xr:uid="{00000000-0005-0000-0000-0000EC150000}"/>
    <cellStyle name="Comma 5 4 4 3 2 3" xfId="6063" xr:uid="{00000000-0005-0000-0000-0000ED150000}"/>
    <cellStyle name="Comma 5 4 4 3 3" xfId="6064" xr:uid="{00000000-0005-0000-0000-0000EE150000}"/>
    <cellStyle name="Comma 5 4 4 3 3 2" xfId="6065" xr:uid="{00000000-0005-0000-0000-0000EF150000}"/>
    <cellStyle name="Comma 5 4 4 3 3 2 2" xfId="6066" xr:uid="{00000000-0005-0000-0000-0000F0150000}"/>
    <cellStyle name="Comma 5 4 4 3 3 3" xfId="6067" xr:uid="{00000000-0005-0000-0000-0000F1150000}"/>
    <cellStyle name="Comma 5 4 4 3 4" xfId="6068" xr:uid="{00000000-0005-0000-0000-0000F2150000}"/>
    <cellStyle name="Comma 5 4 4 3 4 2" xfId="6069" xr:uid="{00000000-0005-0000-0000-0000F3150000}"/>
    <cellStyle name="Comma 5 4 4 3 5" xfId="6070" xr:uid="{00000000-0005-0000-0000-0000F4150000}"/>
    <cellStyle name="Comma 5 4 4 3 5 2" xfId="6071" xr:uid="{00000000-0005-0000-0000-0000F5150000}"/>
    <cellStyle name="Comma 5 4 4 3 6" xfId="6072" xr:uid="{00000000-0005-0000-0000-0000F6150000}"/>
    <cellStyle name="Comma 5 4 4 4" xfId="6073" xr:uid="{00000000-0005-0000-0000-0000F7150000}"/>
    <cellStyle name="Comma 5 4 4 4 2" xfId="6074" xr:uid="{00000000-0005-0000-0000-0000F8150000}"/>
    <cellStyle name="Comma 5 4 4 4 2 2" xfId="6075" xr:uid="{00000000-0005-0000-0000-0000F9150000}"/>
    <cellStyle name="Comma 5 4 4 4 3" xfId="6076" xr:uid="{00000000-0005-0000-0000-0000FA150000}"/>
    <cellStyle name="Comma 5 4 4 5" xfId="6077" xr:uid="{00000000-0005-0000-0000-0000FB150000}"/>
    <cellStyle name="Comma 5 4 4 5 2" xfId="6078" xr:uid="{00000000-0005-0000-0000-0000FC150000}"/>
    <cellStyle name="Comma 5 4 4 5 2 2" xfId="6079" xr:uid="{00000000-0005-0000-0000-0000FD150000}"/>
    <cellStyle name="Comma 5 4 4 5 3" xfId="6080" xr:uid="{00000000-0005-0000-0000-0000FE150000}"/>
    <cellStyle name="Comma 5 4 4 6" xfId="6081" xr:uid="{00000000-0005-0000-0000-0000FF150000}"/>
    <cellStyle name="Comma 5 4 4 6 2" xfId="6082" xr:uid="{00000000-0005-0000-0000-000000160000}"/>
    <cellStyle name="Comma 5 4 4 7" xfId="6083" xr:uid="{00000000-0005-0000-0000-000001160000}"/>
    <cellStyle name="Comma 5 4 4 7 2" xfId="6084" xr:uid="{00000000-0005-0000-0000-000002160000}"/>
    <cellStyle name="Comma 5 4 4 8" xfId="6085" xr:uid="{00000000-0005-0000-0000-000003160000}"/>
    <cellStyle name="Comma 5 4 5" xfId="6086" xr:uid="{00000000-0005-0000-0000-000004160000}"/>
    <cellStyle name="Comma 5 4 5 2" xfId="6087" xr:uid="{00000000-0005-0000-0000-000005160000}"/>
    <cellStyle name="Comma 5 4 5 2 2" xfId="6088" xr:uid="{00000000-0005-0000-0000-000006160000}"/>
    <cellStyle name="Comma 5 4 5 2 2 2" xfId="6089" xr:uid="{00000000-0005-0000-0000-000007160000}"/>
    <cellStyle name="Comma 5 4 5 2 2 2 2" xfId="6090" xr:uid="{00000000-0005-0000-0000-000008160000}"/>
    <cellStyle name="Comma 5 4 5 2 2 3" xfId="6091" xr:uid="{00000000-0005-0000-0000-000009160000}"/>
    <cellStyle name="Comma 5 4 5 2 3" xfId="6092" xr:uid="{00000000-0005-0000-0000-00000A160000}"/>
    <cellStyle name="Comma 5 4 5 2 3 2" xfId="6093" xr:uid="{00000000-0005-0000-0000-00000B160000}"/>
    <cellStyle name="Comma 5 4 5 2 3 2 2" xfId="6094" xr:uid="{00000000-0005-0000-0000-00000C160000}"/>
    <cellStyle name="Comma 5 4 5 2 3 3" xfId="6095" xr:uid="{00000000-0005-0000-0000-00000D160000}"/>
    <cellStyle name="Comma 5 4 5 2 4" xfId="6096" xr:uid="{00000000-0005-0000-0000-00000E160000}"/>
    <cellStyle name="Comma 5 4 5 2 4 2" xfId="6097" xr:uid="{00000000-0005-0000-0000-00000F160000}"/>
    <cellStyle name="Comma 5 4 5 2 5" xfId="6098" xr:uid="{00000000-0005-0000-0000-000010160000}"/>
    <cellStyle name="Comma 5 4 5 2 5 2" xfId="6099" xr:uid="{00000000-0005-0000-0000-000011160000}"/>
    <cellStyle name="Comma 5 4 5 2 6" xfId="6100" xr:uid="{00000000-0005-0000-0000-000012160000}"/>
    <cellStyle name="Comma 5 4 5 3" xfId="6101" xr:uid="{00000000-0005-0000-0000-000013160000}"/>
    <cellStyle name="Comma 5 4 5 3 2" xfId="6102" xr:uid="{00000000-0005-0000-0000-000014160000}"/>
    <cellStyle name="Comma 5 4 5 3 2 2" xfId="6103" xr:uid="{00000000-0005-0000-0000-000015160000}"/>
    <cellStyle name="Comma 5 4 5 3 3" xfId="6104" xr:uid="{00000000-0005-0000-0000-000016160000}"/>
    <cellStyle name="Comma 5 4 5 4" xfId="6105" xr:uid="{00000000-0005-0000-0000-000017160000}"/>
    <cellStyle name="Comma 5 4 5 4 2" xfId="6106" xr:uid="{00000000-0005-0000-0000-000018160000}"/>
    <cellStyle name="Comma 5 4 5 4 2 2" xfId="6107" xr:uid="{00000000-0005-0000-0000-000019160000}"/>
    <cellStyle name="Comma 5 4 5 4 3" xfId="6108" xr:uid="{00000000-0005-0000-0000-00001A160000}"/>
    <cellStyle name="Comma 5 4 5 5" xfId="6109" xr:uid="{00000000-0005-0000-0000-00001B160000}"/>
    <cellStyle name="Comma 5 4 5 5 2" xfId="6110" xr:uid="{00000000-0005-0000-0000-00001C160000}"/>
    <cellStyle name="Comma 5 4 5 6" xfId="6111" xr:uid="{00000000-0005-0000-0000-00001D160000}"/>
    <cellStyle name="Comma 5 4 5 6 2" xfId="6112" xr:uid="{00000000-0005-0000-0000-00001E160000}"/>
    <cellStyle name="Comma 5 4 5 7" xfId="6113" xr:uid="{00000000-0005-0000-0000-00001F160000}"/>
    <cellStyle name="Comma 5 4 6" xfId="6114" xr:uid="{00000000-0005-0000-0000-000020160000}"/>
    <cellStyle name="Comma 5 4 6 2" xfId="6115" xr:uid="{00000000-0005-0000-0000-000021160000}"/>
    <cellStyle name="Comma 5 4 6 2 2" xfId="6116" xr:uid="{00000000-0005-0000-0000-000022160000}"/>
    <cellStyle name="Comma 5 4 6 2 2 2" xfId="6117" xr:uid="{00000000-0005-0000-0000-000023160000}"/>
    <cellStyle name="Comma 5 4 6 2 2 2 2" xfId="6118" xr:uid="{00000000-0005-0000-0000-000024160000}"/>
    <cellStyle name="Comma 5 4 6 2 2 3" xfId="6119" xr:uid="{00000000-0005-0000-0000-000025160000}"/>
    <cellStyle name="Comma 5 4 6 2 3" xfId="6120" xr:uid="{00000000-0005-0000-0000-000026160000}"/>
    <cellStyle name="Comma 5 4 6 2 3 2" xfId="6121" xr:uid="{00000000-0005-0000-0000-000027160000}"/>
    <cellStyle name="Comma 5 4 6 2 3 2 2" xfId="6122" xr:uid="{00000000-0005-0000-0000-000028160000}"/>
    <cellStyle name="Comma 5 4 6 2 3 3" xfId="6123" xr:uid="{00000000-0005-0000-0000-000029160000}"/>
    <cellStyle name="Comma 5 4 6 2 4" xfId="6124" xr:uid="{00000000-0005-0000-0000-00002A160000}"/>
    <cellStyle name="Comma 5 4 6 2 4 2" xfId="6125" xr:uid="{00000000-0005-0000-0000-00002B160000}"/>
    <cellStyle name="Comma 5 4 6 2 5" xfId="6126" xr:uid="{00000000-0005-0000-0000-00002C160000}"/>
    <cellStyle name="Comma 5 4 6 2 5 2" xfId="6127" xr:uid="{00000000-0005-0000-0000-00002D160000}"/>
    <cellStyle name="Comma 5 4 6 2 6" xfId="6128" xr:uid="{00000000-0005-0000-0000-00002E160000}"/>
    <cellStyle name="Comma 5 4 6 3" xfId="6129" xr:uid="{00000000-0005-0000-0000-00002F160000}"/>
    <cellStyle name="Comma 5 4 6 3 2" xfId="6130" xr:uid="{00000000-0005-0000-0000-000030160000}"/>
    <cellStyle name="Comma 5 4 6 3 2 2" xfId="6131" xr:uid="{00000000-0005-0000-0000-000031160000}"/>
    <cellStyle name="Comma 5 4 6 3 3" xfId="6132" xr:uid="{00000000-0005-0000-0000-000032160000}"/>
    <cellStyle name="Comma 5 4 6 4" xfId="6133" xr:uid="{00000000-0005-0000-0000-000033160000}"/>
    <cellStyle name="Comma 5 4 6 4 2" xfId="6134" xr:uid="{00000000-0005-0000-0000-000034160000}"/>
    <cellStyle name="Comma 5 4 6 4 2 2" xfId="6135" xr:uid="{00000000-0005-0000-0000-000035160000}"/>
    <cellStyle name="Comma 5 4 6 4 3" xfId="6136" xr:uid="{00000000-0005-0000-0000-000036160000}"/>
    <cellStyle name="Comma 5 4 6 5" xfId="6137" xr:uid="{00000000-0005-0000-0000-000037160000}"/>
    <cellStyle name="Comma 5 4 6 5 2" xfId="6138" xr:uid="{00000000-0005-0000-0000-000038160000}"/>
    <cellStyle name="Comma 5 4 6 6" xfId="6139" xr:uid="{00000000-0005-0000-0000-000039160000}"/>
    <cellStyle name="Comma 5 4 6 6 2" xfId="6140" xr:uid="{00000000-0005-0000-0000-00003A160000}"/>
    <cellStyle name="Comma 5 4 6 7" xfId="6141" xr:uid="{00000000-0005-0000-0000-00003B160000}"/>
    <cellStyle name="Comma 5 4 7" xfId="6142" xr:uid="{00000000-0005-0000-0000-00003C160000}"/>
    <cellStyle name="Comma 5 4 7 2" xfId="6143" xr:uid="{00000000-0005-0000-0000-00003D160000}"/>
    <cellStyle name="Comma 5 4 7 2 2" xfId="6144" xr:uid="{00000000-0005-0000-0000-00003E160000}"/>
    <cellStyle name="Comma 5 4 7 2 2 2" xfId="6145" xr:uid="{00000000-0005-0000-0000-00003F160000}"/>
    <cellStyle name="Comma 5 4 7 2 3" xfId="6146" xr:uid="{00000000-0005-0000-0000-000040160000}"/>
    <cellStyle name="Comma 5 4 7 3" xfId="6147" xr:uid="{00000000-0005-0000-0000-000041160000}"/>
    <cellStyle name="Comma 5 4 7 3 2" xfId="6148" xr:uid="{00000000-0005-0000-0000-000042160000}"/>
    <cellStyle name="Comma 5 4 7 3 2 2" xfId="6149" xr:uid="{00000000-0005-0000-0000-000043160000}"/>
    <cellStyle name="Comma 5 4 7 3 3" xfId="6150" xr:uid="{00000000-0005-0000-0000-000044160000}"/>
    <cellStyle name="Comma 5 4 7 4" xfId="6151" xr:uid="{00000000-0005-0000-0000-000045160000}"/>
    <cellStyle name="Comma 5 4 7 4 2" xfId="6152" xr:uid="{00000000-0005-0000-0000-000046160000}"/>
    <cellStyle name="Comma 5 4 7 5" xfId="6153" xr:uid="{00000000-0005-0000-0000-000047160000}"/>
    <cellStyle name="Comma 5 4 7 5 2" xfId="6154" xr:uid="{00000000-0005-0000-0000-000048160000}"/>
    <cellStyle name="Comma 5 4 7 6" xfId="6155" xr:uid="{00000000-0005-0000-0000-000049160000}"/>
    <cellStyle name="Comma 5 4 8" xfId="6156" xr:uid="{00000000-0005-0000-0000-00004A160000}"/>
    <cellStyle name="Comma 5 4 8 2" xfId="6157" xr:uid="{00000000-0005-0000-0000-00004B160000}"/>
    <cellStyle name="Comma 5 4 8 2 2" xfId="6158" xr:uid="{00000000-0005-0000-0000-00004C160000}"/>
    <cellStyle name="Comma 5 4 8 3" xfId="6159" xr:uid="{00000000-0005-0000-0000-00004D160000}"/>
    <cellStyle name="Comma 5 4 9" xfId="6160" xr:uid="{00000000-0005-0000-0000-00004E160000}"/>
    <cellStyle name="Comma 5 4 9 2" xfId="6161" xr:uid="{00000000-0005-0000-0000-00004F160000}"/>
    <cellStyle name="Comma 5 4 9 2 2" xfId="6162" xr:uid="{00000000-0005-0000-0000-000050160000}"/>
    <cellStyle name="Comma 5 4 9 3" xfId="6163" xr:uid="{00000000-0005-0000-0000-000051160000}"/>
    <cellStyle name="Comma 5 5" xfId="6164" xr:uid="{00000000-0005-0000-0000-000052160000}"/>
    <cellStyle name="Comma 5 5 10" xfId="6165" xr:uid="{00000000-0005-0000-0000-000053160000}"/>
    <cellStyle name="Comma 5 5 10 2" xfId="6166" xr:uid="{00000000-0005-0000-0000-000054160000}"/>
    <cellStyle name="Comma 5 5 11" xfId="6167" xr:uid="{00000000-0005-0000-0000-000055160000}"/>
    <cellStyle name="Comma 5 5 2" xfId="6168" xr:uid="{00000000-0005-0000-0000-000056160000}"/>
    <cellStyle name="Comma 5 5 2 10" xfId="6169" xr:uid="{00000000-0005-0000-0000-000057160000}"/>
    <cellStyle name="Comma 5 5 2 2" xfId="6170" xr:uid="{00000000-0005-0000-0000-000058160000}"/>
    <cellStyle name="Comma 5 5 2 2 2" xfId="6171" xr:uid="{00000000-0005-0000-0000-000059160000}"/>
    <cellStyle name="Comma 5 5 2 2 2 2" xfId="6172" xr:uid="{00000000-0005-0000-0000-00005A160000}"/>
    <cellStyle name="Comma 5 5 2 2 2 2 2" xfId="6173" xr:uid="{00000000-0005-0000-0000-00005B160000}"/>
    <cellStyle name="Comma 5 5 2 2 2 2 2 2" xfId="6174" xr:uid="{00000000-0005-0000-0000-00005C160000}"/>
    <cellStyle name="Comma 5 5 2 2 2 2 2 2 2" xfId="6175" xr:uid="{00000000-0005-0000-0000-00005D160000}"/>
    <cellStyle name="Comma 5 5 2 2 2 2 2 3" xfId="6176" xr:uid="{00000000-0005-0000-0000-00005E160000}"/>
    <cellStyle name="Comma 5 5 2 2 2 2 3" xfId="6177" xr:uid="{00000000-0005-0000-0000-00005F160000}"/>
    <cellStyle name="Comma 5 5 2 2 2 2 3 2" xfId="6178" xr:uid="{00000000-0005-0000-0000-000060160000}"/>
    <cellStyle name="Comma 5 5 2 2 2 2 3 2 2" xfId="6179" xr:uid="{00000000-0005-0000-0000-000061160000}"/>
    <cellStyle name="Comma 5 5 2 2 2 2 3 3" xfId="6180" xr:uid="{00000000-0005-0000-0000-000062160000}"/>
    <cellStyle name="Comma 5 5 2 2 2 2 4" xfId="6181" xr:uid="{00000000-0005-0000-0000-000063160000}"/>
    <cellStyle name="Comma 5 5 2 2 2 2 4 2" xfId="6182" xr:uid="{00000000-0005-0000-0000-000064160000}"/>
    <cellStyle name="Comma 5 5 2 2 2 2 5" xfId="6183" xr:uid="{00000000-0005-0000-0000-000065160000}"/>
    <cellStyle name="Comma 5 5 2 2 2 2 5 2" xfId="6184" xr:uid="{00000000-0005-0000-0000-000066160000}"/>
    <cellStyle name="Comma 5 5 2 2 2 2 6" xfId="6185" xr:uid="{00000000-0005-0000-0000-000067160000}"/>
    <cellStyle name="Comma 5 5 2 2 2 3" xfId="6186" xr:uid="{00000000-0005-0000-0000-000068160000}"/>
    <cellStyle name="Comma 5 5 2 2 2 3 2" xfId="6187" xr:uid="{00000000-0005-0000-0000-000069160000}"/>
    <cellStyle name="Comma 5 5 2 2 2 3 2 2" xfId="6188" xr:uid="{00000000-0005-0000-0000-00006A160000}"/>
    <cellStyle name="Comma 5 5 2 2 2 3 3" xfId="6189" xr:uid="{00000000-0005-0000-0000-00006B160000}"/>
    <cellStyle name="Comma 5 5 2 2 2 4" xfId="6190" xr:uid="{00000000-0005-0000-0000-00006C160000}"/>
    <cellStyle name="Comma 5 5 2 2 2 4 2" xfId="6191" xr:uid="{00000000-0005-0000-0000-00006D160000}"/>
    <cellStyle name="Comma 5 5 2 2 2 4 2 2" xfId="6192" xr:uid="{00000000-0005-0000-0000-00006E160000}"/>
    <cellStyle name="Comma 5 5 2 2 2 4 3" xfId="6193" xr:uid="{00000000-0005-0000-0000-00006F160000}"/>
    <cellStyle name="Comma 5 5 2 2 2 5" xfId="6194" xr:uid="{00000000-0005-0000-0000-000070160000}"/>
    <cellStyle name="Comma 5 5 2 2 2 5 2" xfId="6195" xr:uid="{00000000-0005-0000-0000-000071160000}"/>
    <cellStyle name="Comma 5 5 2 2 2 6" xfId="6196" xr:uid="{00000000-0005-0000-0000-000072160000}"/>
    <cellStyle name="Comma 5 5 2 2 2 6 2" xfId="6197" xr:uid="{00000000-0005-0000-0000-000073160000}"/>
    <cellStyle name="Comma 5 5 2 2 2 7" xfId="6198" xr:uid="{00000000-0005-0000-0000-000074160000}"/>
    <cellStyle name="Comma 5 5 2 2 3" xfId="6199" xr:uid="{00000000-0005-0000-0000-000075160000}"/>
    <cellStyle name="Comma 5 5 2 2 3 2" xfId="6200" xr:uid="{00000000-0005-0000-0000-000076160000}"/>
    <cellStyle name="Comma 5 5 2 2 3 2 2" xfId="6201" xr:uid="{00000000-0005-0000-0000-000077160000}"/>
    <cellStyle name="Comma 5 5 2 2 3 2 2 2" xfId="6202" xr:uid="{00000000-0005-0000-0000-000078160000}"/>
    <cellStyle name="Comma 5 5 2 2 3 2 3" xfId="6203" xr:uid="{00000000-0005-0000-0000-000079160000}"/>
    <cellStyle name="Comma 5 5 2 2 3 3" xfId="6204" xr:uid="{00000000-0005-0000-0000-00007A160000}"/>
    <cellStyle name="Comma 5 5 2 2 3 3 2" xfId="6205" xr:uid="{00000000-0005-0000-0000-00007B160000}"/>
    <cellStyle name="Comma 5 5 2 2 3 3 2 2" xfId="6206" xr:uid="{00000000-0005-0000-0000-00007C160000}"/>
    <cellStyle name="Comma 5 5 2 2 3 3 3" xfId="6207" xr:uid="{00000000-0005-0000-0000-00007D160000}"/>
    <cellStyle name="Comma 5 5 2 2 3 4" xfId="6208" xr:uid="{00000000-0005-0000-0000-00007E160000}"/>
    <cellStyle name="Comma 5 5 2 2 3 4 2" xfId="6209" xr:uid="{00000000-0005-0000-0000-00007F160000}"/>
    <cellStyle name="Comma 5 5 2 2 3 5" xfId="6210" xr:uid="{00000000-0005-0000-0000-000080160000}"/>
    <cellStyle name="Comma 5 5 2 2 3 5 2" xfId="6211" xr:uid="{00000000-0005-0000-0000-000081160000}"/>
    <cellStyle name="Comma 5 5 2 2 3 6" xfId="6212" xr:uid="{00000000-0005-0000-0000-000082160000}"/>
    <cellStyle name="Comma 5 5 2 2 4" xfId="6213" xr:uid="{00000000-0005-0000-0000-000083160000}"/>
    <cellStyle name="Comma 5 5 2 2 4 2" xfId="6214" xr:uid="{00000000-0005-0000-0000-000084160000}"/>
    <cellStyle name="Comma 5 5 2 2 4 2 2" xfId="6215" xr:uid="{00000000-0005-0000-0000-000085160000}"/>
    <cellStyle name="Comma 5 5 2 2 4 3" xfId="6216" xr:uid="{00000000-0005-0000-0000-000086160000}"/>
    <cellStyle name="Comma 5 5 2 2 5" xfId="6217" xr:uid="{00000000-0005-0000-0000-000087160000}"/>
    <cellStyle name="Comma 5 5 2 2 5 2" xfId="6218" xr:uid="{00000000-0005-0000-0000-000088160000}"/>
    <cellStyle name="Comma 5 5 2 2 5 2 2" xfId="6219" xr:uid="{00000000-0005-0000-0000-000089160000}"/>
    <cellStyle name="Comma 5 5 2 2 5 3" xfId="6220" xr:uid="{00000000-0005-0000-0000-00008A160000}"/>
    <cellStyle name="Comma 5 5 2 2 6" xfId="6221" xr:uid="{00000000-0005-0000-0000-00008B160000}"/>
    <cellStyle name="Comma 5 5 2 2 6 2" xfId="6222" xr:uid="{00000000-0005-0000-0000-00008C160000}"/>
    <cellStyle name="Comma 5 5 2 2 7" xfId="6223" xr:uid="{00000000-0005-0000-0000-00008D160000}"/>
    <cellStyle name="Comma 5 5 2 2 7 2" xfId="6224" xr:uid="{00000000-0005-0000-0000-00008E160000}"/>
    <cellStyle name="Comma 5 5 2 2 8" xfId="6225" xr:uid="{00000000-0005-0000-0000-00008F160000}"/>
    <cellStyle name="Comma 5 5 2 3" xfId="6226" xr:uid="{00000000-0005-0000-0000-000090160000}"/>
    <cellStyle name="Comma 5 5 2 3 2" xfId="6227" xr:uid="{00000000-0005-0000-0000-000091160000}"/>
    <cellStyle name="Comma 5 5 2 3 2 2" xfId="6228" xr:uid="{00000000-0005-0000-0000-000092160000}"/>
    <cellStyle name="Comma 5 5 2 3 2 2 2" xfId="6229" xr:uid="{00000000-0005-0000-0000-000093160000}"/>
    <cellStyle name="Comma 5 5 2 3 2 2 2 2" xfId="6230" xr:uid="{00000000-0005-0000-0000-000094160000}"/>
    <cellStyle name="Comma 5 5 2 3 2 2 3" xfId="6231" xr:uid="{00000000-0005-0000-0000-000095160000}"/>
    <cellStyle name="Comma 5 5 2 3 2 3" xfId="6232" xr:uid="{00000000-0005-0000-0000-000096160000}"/>
    <cellStyle name="Comma 5 5 2 3 2 3 2" xfId="6233" xr:uid="{00000000-0005-0000-0000-000097160000}"/>
    <cellStyle name="Comma 5 5 2 3 2 3 2 2" xfId="6234" xr:uid="{00000000-0005-0000-0000-000098160000}"/>
    <cellStyle name="Comma 5 5 2 3 2 3 3" xfId="6235" xr:uid="{00000000-0005-0000-0000-000099160000}"/>
    <cellStyle name="Comma 5 5 2 3 2 4" xfId="6236" xr:uid="{00000000-0005-0000-0000-00009A160000}"/>
    <cellStyle name="Comma 5 5 2 3 2 4 2" xfId="6237" xr:uid="{00000000-0005-0000-0000-00009B160000}"/>
    <cellStyle name="Comma 5 5 2 3 2 5" xfId="6238" xr:uid="{00000000-0005-0000-0000-00009C160000}"/>
    <cellStyle name="Comma 5 5 2 3 2 5 2" xfId="6239" xr:uid="{00000000-0005-0000-0000-00009D160000}"/>
    <cellStyle name="Comma 5 5 2 3 2 6" xfId="6240" xr:uid="{00000000-0005-0000-0000-00009E160000}"/>
    <cellStyle name="Comma 5 5 2 3 3" xfId="6241" xr:uid="{00000000-0005-0000-0000-00009F160000}"/>
    <cellStyle name="Comma 5 5 2 3 3 2" xfId="6242" xr:uid="{00000000-0005-0000-0000-0000A0160000}"/>
    <cellStyle name="Comma 5 5 2 3 3 2 2" xfId="6243" xr:uid="{00000000-0005-0000-0000-0000A1160000}"/>
    <cellStyle name="Comma 5 5 2 3 3 3" xfId="6244" xr:uid="{00000000-0005-0000-0000-0000A2160000}"/>
    <cellStyle name="Comma 5 5 2 3 4" xfId="6245" xr:uid="{00000000-0005-0000-0000-0000A3160000}"/>
    <cellStyle name="Comma 5 5 2 3 4 2" xfId="6246" xr:uid="{00000000-0005-0000-0000-0000A4160000}"/>
    <cellStyle name="Comma 5 5 2 3 4 2 2" xfId="6247" xr:uid="{00000000-0005-0000-0000-0000A5160000}"/>
    <cellStyle name="Comma 5 5 2 3 4 3" xfId="6248" xr:uid="{00000000-0005-0000-0000-0000A6160000}"/>
    <cellStyle name="Comma 5 5 2 3 5" xfId="6249" xr:uid="{00000000-0005-0000-0000-0000A7160000}"/>
    <cellStyle name="Comma 5 5 2 3 5 2" xfId="6250" xr:uid="{00000000-0005-0000-0000-0000A8160000}"/>
    <cellStyle name="Comma 5 5 2 3 6" xfId="6251" xr:uid="{00000000-0005-0000-0000-0000A9160000}"/>
    <cellStyle name="Comma 5 5 2 3 6 2" xfId="6252" xr:uid="{00000000-0005-0000-0000-0000AA160000}"/>
    <cellStyle name="Comma 5 5 2 3 7" xfId="6253" xr:uid="{00000000-0005-0000-0000-0000AB160000}"/>
    <cellStyle name="Comma 5 5 2 4" xfId="6254" xr:uid="{00000000-0005-0000-0000-0000AC160000}"/>
    <cellStyle name="Comma 5 5 2 4 2" xfId="6255" xr:uid="{00000000-0005-0000-0000-0000AD160000}"/>
    <cellStyle name="Comma 5 5 2 4 2 2" xfId="6256" xr:uid="{00000000-0005-0000-0000-0000AE160000}"/>
    <cellStyle name="Comma 5 5 2 4 2 2 2" xfId="6257" xr:uid="{00000000-0005-0000-0000-0000AF160000}"/>
    <cellStyle name="Comma 5 5 2 4 2 2 2 2" xfId="6258" xr:uid="{00000000-0005-0000-0000-0000B0160000}"/>
    <cellStyle name="Comma 5 5 2 4 2 2 3" xfId="6259" xr:uid="{00000000-0005-0000-0000-0000B1160000}"/>
    <cellStyle name="Comma 5 5 2 4 2 3" xfId="6260" xr:uid="{00000000-0005-0000-0000-0000B2160000}"/>
    <cellStyle name="Comma 5 5 2 4 2 3 2" xfId="6261" xr:uid="{00000000-0005-0000-0000-0000B3160000}"/>
    <cellStyle name="Comma 5 5 2 4 2 3 2 2" xfId="6262" xr:uid="{00000000-0005-0000-0000-0000B4160000}"/>
    <cellStyle name="Comma 5 5 2 4 2 3 3" xfId="6263" xr:uid="{00000000-0005-0000-0000-0000B5160000}"/>
    <cellStyle name="Comma 5 5 2 4 2 4" xfId="6264" xr:uid="{00000000-0005-0000-0000-0000B6160000}"/>
    <cellStyle name="Comma 5 5 2 4 2 4 2" xfId="6265" xr:uid="{00000000-0005-0000-0000-0000B7160000}"/>
    <cellStyle name="Comma 5 5 2 4 2 5" xfId="6266" xr:uid="{00000000-0005-0000-0000-0000B8160000}"/>
    <cellStyle name="Comma 5 5 2 4 2 5 2" xfId="6267" xr:uid="{00000000-0005-0000-0000-0000B9160000}"/>
    <cellStyle name="Comma 5 5 2 4 2 6" xfId="6268" xr:uid="{00000000-0005-0000-0000-0000BA160000}"/>
    <cellStyle name="Comma 5 5 2 4 3" xfId="6269" xr:uid="{00000000-0005-0000-0000-0000BB160000}"/>
    <cellStyle name="Comma 5 5 2 4 3 2" xfId="6270" xr:uid="{00000000-0005-0000-0000-0000BC160000}"/>
    <cellStyle name="Comma 5 5 2 4 3 2 2" xfId="6271" xr:uid="{00000000-0005-0000-0000-0000BD160000}"/>
    <cellStyle name="Comma 5 5 2 4 3 3" xfId="6272" xr:uid="{00000000-0005-0000-0000-0000BE160000}"/>
    <cellStyle name="Comma 5 5 2 4 4" xfId="6273" xr:uid="{00000000-0005-0000-0000-0000BF160000}"/>
    <cellStyle name="Comma 5 5 2 4 4 2" xfId="6274" xr:uid="{00000000-0005-0000-0000-0000C0160000}"/>
    <cellStyle name="Comma 5 5 2 4 4 2 2" xfId="6275" xr:uid="{00000000-0005-0000-0000-0000C1160000}"/>
    <cellStyle name="Comma 5 5 2 4 4 3" xfId="6276" xr:uid="{00000000-0005-0000-0000-0000C2160000}"/>
    <cellStyle name="Comma 5 5 2 4 5" xfId="6277" xr:uid="{00000000-0005-0000-0000-0000C3160000}"/>
    <cellStyle name="Comma 5 5 2 4 5 2" xfId="6278" xr:uid="{00000000-0005-0000-0000-0000C4160000}"/>
    <cellStyle name="Comma 5 5 2 4 6" xfId="6279" xr:uid="{00000000-0005-0000-0000-0000C5160000}"/>
    <cellStyle name="Comma 5 5 2 4 6 2" xfId="6280" xr:uid="{00000000-0005-0000-0000-0000C6160000}"/>
    <cellStyle name="Comma 5 5 2 4 7" xfId="6281" xr:uid="{00000000-0005-0000-0000-0000C7160000}"/>
    <cellStyle name="Comma 5 5 2 5" xfId="6282" xr:uid="{00000000-0005-0000-0000-0000C8160000}"/>
    <cellStyle name="Comma 5 5 2 5 2" xfId="6283" xr:uid="{00000000-0005-0000-0000-0000C9160000}"/>
    <cellStyle name="Comma 5 5 2 5 2 2" xfId="6284" xr:uid="{00000000-0005-0000-0000-0000CA160000}"/>
    <cellStyle name="Comma 5 5 2 5 2 2 2" xfId="6285" xr:uid="{00000000-0005-0000-0000-0000CB160000}"/>
    <cellStyle name="Comma 5 5 2 5 2 3" xfId="6286" xr:uid="{00000000-0005-0000-0000-0000CC160000}"/>
    <cellStyle name="Comma 5 5 2 5 3" xfId="6287" xr:uid="{00000000-0005-0000-0000-0000CD160000}"/>
    <cellStyle name="Comma 5 5 2 5 3 2" xfId="6288" xr:uid="{00000000-0005-0000-0000-0000CE160000}"/>
    <cellStyle name="Comma 5 5 2 5 3 2 2" xfId="6289" xr:uid="{00000000-0005-0000-0000-0000CF160000}"/>
    <cellStyle name="Comma 5 5 2 5 3 3" xfId="6290" xr:uid="{00000000-0005-0000-0000-0000D0160000}"/>
    <cellStyle name="Comma 5 5 2 5 4" xfId="6291" xr:uid="{00000000-0005-0000-0000-0000D1160000}"/>
    <cellStyle name="Comma 5 5 2 5 4 2" xfId="6292" xr:uid="{00000000-0005-0000-0000-0000D2160000}"/>
    <cellStyle name="Comma 5 5 2 5 5" xfId="6293" xr:uid="{00000000-0005-0000-0000-0000D3160000}"/>
    <cellStyle name="Comma 5 5 2 5 5 2" xfId="6294" xr:uid="{00000000-0005-0000-0000-0000D4160000}"/>
    <cellStyle name="Comma 5 5 2 5 6" xfId="6295" xr:uid="{00000000-0005-0000-0000-0000D5160000}"/>
    <cellStyle name="Comma 5 5 2 6" xfId="6296" xr:uid="{00000000-0005-0000-0000-0000D6160000}"/>
    <cellStyle name="Comma 5 5 2 6 2" xfId="6297" xr:uid="{00000000-0005-0000-0000-0000D7160000}"/>
    <cellStyle name="Comma 5 5 2 6 2 2" xfId="6298" xr:uid="{00000000-0005-0000-0000-0000D8160000}"/>
    <cellStyle name="Comma 5 5 2 6 3" xfId="6299" xr:uid="{00000000-0005-0000-0000-0000D9160000}"/>
    <cellStyle name="Comma 5 5 2 7" xfId="6300" xr:uid="{00000000-0005-0000-0000-0000DA160000}"/>
    <cellStyle name="Comma 5 5 2 7 2" xfId="6301" xr:uid="{00000000-0005-0000-0000-0000DB160000}"/>
    <cellStyle name="Comma 5 5 2 7 2 2" xfId="6302" xr:uid="{00000000-0005-0000-0000-0000DC160000}"/>
    <cellStyle name="Comma 5 5 2 7 3" xfId="6303" xr:uid="{00000000-0005-0000-0000-0000DD160000}"/>
    <cellStyle name="Comma 5 5 2 8" xfId="6304" xr:uid="{00000000-0005-0000-0000-0000DE160000}"/>
    <cellStyle name="Comma 5 5 2 8 2" xfId="6305" xr:uid="{00000000-0005-0000-0000-0000DF160000}"/>
    <cellStyle name="Comma 5 5 2 9" xfId="6306" xr:uid="{00000000-0005-0000-0000-0000E0160000}"/>
    <cellStyle name="Comma 5 5 2 9 2" xfId="6307" xr:uid="{00000000-0005-0000-0000-0000E1160000}"/>
    <cellStyle name="Comma 5 5 3" xfId="6308" xr:uid="{00000000-0005-0000-0000-0000E2160000}"/>
    <cellStyle name="Comma 5 5 3 2" xfId="6309" xr:uid="{00000000-0005-0000-0000-0000E3160000}"/>
    <cellStyle name="Comma 5 5 3 2 2" xfId="6310" xr:uid="{00000000-0005-0000-0000-0000E4160000}"/>
    <cellStyle name="Comma 5 5 3 2 2 2" xfId="6311" xr:uid="{00000000-0005-0000-0000-0000E5160000}"/>
    <cellStyle name="Comma 5 5 3 2 2 2 2" xfId="6312" xr:uid="{00000000-0005-0000-0000-0000E6160000}"/>
    <cellStyle name="Comma 5 5 3 2 2 2 2 2" xfId="6313" xr:uid="{00000000-0005-0000-0000-0000E7160000}"/>
    <cellStyle name="Comma 5 5 3 2 2 2 3" xfId="6314" xr:uid="{00000000-0005-0000-0000-0000E8160000}"/>
    <cellStyle name="Comma 5 5 3 2 2 3" xfId="6315" xr:uid="{00000000-0005-0000-0000-0000E9160000}"/>
    <cellStyle name="Comma 5 5 3 2 2 3 2" xfId="6316" xr:uid="{00000000-0005-0000-0000-0000EA160000}"/>
    <cellStyle name="Comma 5 5 3 2 2 3 2 2" xfId="6317" xr:uid="{00000000-0005-0000-0000-0000EB160000}"/>
    <cellStyle name="Comma 5 5 3 2 2 3 3" xfId="6318" xr:uid="{00000000-0005-0000-0000-0000EC160000}"/>
    <cellStyle name="Comma 5 5 3 2 2 4" xfId="6319" xr:uid="{00000000-0005-0000-0000-0000ED160000}"/>
    <cellStyle name="Comma 5 5 3 2 2 4 2" xfId="6320" xr:uid="{00000000-0005-0000-0000-0000EE160000}"/>
    <cellStyle name="Comma 5 5 3 2 2 5" xfId="6321" xr:uid="{00000000-0005-0000-0000-0000EF160000}"/>
    <cellStyle name="Comma 5 5 3 2 2 5 2" xfId="6322" xr:uid="{00000000-0005-0000-0000-0000F0160000}"/>
    <cellStyle name="Comma 5 5 3 2 2 6" xfId="6323" xr:uid="{00000000-0005-0000-0000-0000F1160000}"/>
    <cellStyle name="Comma 5 5 3 2 3" xfId="6324" xr:uid="{00000000-0005-0000-0000-0000F2160000}"/>
    <cellStyle name="Comma 5 5 3 2 3 2" xfId="6325" xr:uid="{00000000-0005-0000-0000-0000F3160000}"/>
    <cellStyle name="Comma 5 5 3 2 3 2 2" xfId="6326" xr:uid="{00000000-0005-0000-0000-0000F4160000}"/>
    <cellStyle name="Comma 5 5 3 2 3 3" xfId="6327" xr:uid="{00000000-0005-0000-0000-0000F5160000}"/>
    <cellStyle name="Comma 5 5 3 2 4" xfId="6328" xr:uid="{00000000-0005-0000-0000-0000F6160000}"/>
    <cellStyle name="Comma 5 5 3 2 4 2" xfId="6329" xr:uid="{00000000-0005-0000-0000-0000F7160000}"/>
    <cellStyle name="Comma 5 5 3 2 4 2 2" xfId="6330" xr:uid="{00000000-0005-0000-0000-0000F8160000}"/>
    <cellStyle name="Comma 5 5 3 2 4 3" xfId="6331" xr:uid="{00000000-0005-0000-0000-0000F9160000}"/>
    <cellStyle name="Comma 5 5 3 2 5" xfId="6332" xr:uid="{00000000-0005-0000-0000-0000FA160000}"/>
    <cellStyle name="Comma 5 5 3 2 5 2" xfId="6333" xr:uid="{00000000-0005-0000-0000-0000FB160000}"/>
    <cellStyle name="Comma 5 5 3 2 6" xfId="6334" xr:uid="{00000000-0005-0000-0000-0000FC160000}"/>
    <cellStyle name="Comma 5 5 3 2 6 2" xfId="6335" xr:uid="{00000000-0005-0000-0000-0000FD160000}"/>
    <cellStyle name="Comma 5 5 3 2 7" xfId="6336" xr:uid="{00000000-0005-0000-0000-0000FE160000}"/>
    <cellStyle name="Comma 5 5 3 3" xfId="6337" xr:uid="{00000000-0005-0000-0000-0000FF160000}"/>
    <cellStyle name="Comma 5 5 3 3 2" xfId="6338" xr:uid="{00000000-0005-0000-0000-000000170000}"/>
    <cellStyle name="Comma 5 5 3 3 2 2" xfId="6339" xr:uid="{00000000-0005-0000-0000-000001170000}"/>
    <cellStyle name="Comma 5 5 3 3 2 2 2" xfId="6340" xr:uid="{00000000-0005-0000-0000-000002170000}"/>
    <cellStyle name="Comma 5 5 3 3 2 3" xfId="6341" xr:uid="{00000000-0005-0000-0000-000003170000}"/>
    <cellStyle name="Comma 5 5 3 3 3" xfId="6342" xr:uid="{00000000-0005-0000-0000-000004170000}"/>
    <cellStyle name="Comma 5 5 3 3 3 2" xfId="6343" xr:uid="{00000000-0005-0000-0000-000005170000}"/>
    <cellStyle name="Comma 5 5 3 3 3 2 2" xfId="6344" xr:uid="{00000000-0005-0000-0000-000006170000}"/>
    <cellStyle name="Comma 5 5 3 3 3 3" xfId="6345" xr:uid="{00000000-0005-0000-0000-000007170000}"/>
    <cellStyle name="Comma 5 5 3 3 4" xfId="6346" xr:uid="{00000000-0005-0000-0000-000008170000}"/>
    <cellStyle name="Comma 5 5 3 3 4 2" xfId="6347" xr:uid="{00000000-0005-0000-0000-000009170000}"/>
    <cellStyle name="Comma 5 5 3 3 5" xfId="6348" xr:uid="{00000000-0005-0000-0000-00000A170000}"/>
    <cellStyle name="Comma 5 5 3 3 5 2" xfId="6349" xr:uid="{00000000-0005-0000-0000-00000B170000}"/>
    <cellStyle name="Comma 5 5 3 3 6" xfId="6350" xr:uid="{00000000-0005-0000-0000-00000C170000}"/>
    <cellStyle name="Comma 5 5 3 4" xfId="6351" xr:uid="{00000000-0005-0000-0000-00000D170000}"/>
    <cellStyle name="Comma 5 5 3 4 2" xfId="6352" xr:uid="{00000000-0005-0000-0000-00000E170000}"/>
    <cellStyle name="Comma 5 5 3 4 2 2" xfId="6353" xr:uid="{00000000-0005-0000-0000-00000F170000}"/>
    <cellStyle name="Comma 5 5 3 4 3" xfId="6354" xr:uid="{00000000-0005-0000-0000-000010170000}"/>
    <cellStyle name="Comma 5 5 3 5" xfId="6355" xr:uid="{00000000-0005-0000-0000-000011170000}"/>
    <cellStyle name="Comma 5 5 3 5 2" xfId="6356" xr:uid="{00000000-0005-0000-0000-000012170000}"/>
    <cellStyle name="Comma 5 5 3 5 2 2" xfId="6357" xr:uid="{00000000-0005-0000-0000-000013170000}"/>
    <cellStyle name="Comma 5 5 3 5 3" xfId="6358" xr:uid="{00000000-0005-0000-0000-000014170000}"/>
    <cellStyle name="Comma 5 5 3 6" xfId="6359" xr:uid="{00000000-0005-0000-0000-000015170000}"/>
    <cellStyle name="Comma 5 5 3 6 2" xfId="6360" xr:uid="{00000000-0005-0000-0000-000016170000}"/>
    <cellStyle name="Comma 5 5 3 7" xfId="6361" xr:uid="{00000000-0005-0000-0000-000017170000}"/>
    <cellStyle name="Comma 5 5 3 7 2" xfId="6362" xr:uid="{00000000-0005-0000-0000-000018170000}"/>
    <cellStyle name="Comma 5 5 3 8" xfId="6363" xr:uid="{00000000-0005-0000-0000-000019170000}"/>
    <cellStyle name="Comma 5 5 4" xfId="6364" xr:uid="{00000000-0005-0000-0000-00001A170000}"/>
    <cellStyle name="Comma 5 5 4 2" xfId="6365" xr:uid="{00000000-0005-0000-0000-00001B170000}"/>
    <cellStyle name="Comma 5 5 4 2 2" xfId="6366" xr:uid="{00000000-0005-0000-0000-00001C170000}"/>
    <cellStyle name="Comma 5 5 4 2 2 2" xfId="6367" xr:uid="{00000000-0005-0000-0000-00001D170000}"/>
    <cellStyle name="Comma 5 5 4 2 2 2 2" xfId="6368" xr:uid="{00000000-0005-0000-0000-00001E170000}"/>
    <cellStyle name="Comma 5 5 4 2 2 3" xfId="6369" xr:uid="{00000000-0005-0000-0000-00001F170000}"/>
    <cellStyle name="Comma 5 5 4 2 3" xfId="6370" xr:uid="{00000000-0005-0000-0000-000020170000}"/>
    <cellStyle name="Comma 5 5 4 2 3 2" xfId="6371" xr:uid="{00000000-0005-0000-0000-000021170000}"/>
    <cellStyle name="Comma 5 5 4 2 3 2 2" xfId="6372" xr:uid="{00000000-0005-0000-0000-000022170000}"/>
    <cellStyle name="Comma 5 5 4 2 3 3" xfId="6373" xr:uid="{00000000-0005-0000-0000-000023170000}"/>
    <cellStyle name="Comma 5 5 4 2 4" xfId="6374" xr:uid="{00000000-0005-0000-0000-000024170000}"/>
    <cellStyle name="Comma 5 5 4 2 4 2" xfId="6375" xr:uid="{00000000-0005-0000-0000-000025170000}"/>
    <cellStyle name="Comma 5 5 4 2 5" xfId="6376" xr:uid="{00000000-0005-0000-0000-000026170000}"/>
    <cellStyle name="Comma 5 5 4 2 5 2" xfId="6377" xr:uid="{00000000-0005-0000-0000-000027170000}"/>
    <cellStyle name="Comma 5 5 4 2 6" xfId="6378" xr:uid="{00000000-0005-0000-0000-000028170000}"/>
    <cellStyle name="Comma 5 5 4 3" xfId="6379" xr:uid="{00000000-0005-0000-0000-000029170000}"/>
    <cellStyle name="Comma 5 5 4 3 2" xfId="6380" xr:uid="{00000000-0005-0000-0000-00002A170000}"/>
    <cellStyle name="Comma 5 5 4 3 2 2" xfId="6381" xr:uid="{00000000-0005-0000-0000-00002B170000}"/>
    <cellStyle name="Comma 5 5 4 3 3" xfId="6382" xr:uid="{00000000-0005-0000-0000-00002C170000}"/>
    <cellStyle name="Comma 5 5 4 4" xfId="6383" xr:uid="{00000000-0005-0000-0000-00002D170000}"/>
    <cellStyle name="Comma 5 5 4 4 2" xfId="6384" xr:uid="{00000000-0005-0000-0000-00002E170000}"/>
    <cellStyle name="Comma 5 5 4 4 2 2" xfId="6385" xr:uid="{00000000-0005-0000-0000-00002F170000}"/>
    <cellStyle name="Comma 5 5 4 4 3" xfId="6386" xr:uid="{00000000-0005-0000-0000-000030170000}"/>
    <cellStyle name="Comma 5 5 4 5" xfId="6387" xr:uid="{00000000-0005-0000-0000-000031170000}"/>
    <cellStyle name="Comma 5 5 4 5 2" xfId="6388" xr:uid="{00000000-0005-0000-0000-000032170000}"/>
    <cellStyle name="Comma 5 5 4 6" xfId="6389" xr:uid="{00000000-0005-0000-0000-000033170000}"/>
    <cellStyle name="Comma 5 5 4 6 2" xfId="6390" xr:uid="{00000000-0005-0000-0000-000034170000}"/>
    <cellStyle name="Comma 5 5 4 7" xfId="6391" xr:uid="{00000000-0005-0000-0000-000035170000}"/>
    <cellStyle name="Comma 5 5 5" xfId="6392" xr:uid="{00000000-0005-0000-0000-000036170000}"/>
    <cellStyle name="Comma 5 5 5 2" xfId="6393" xr:uid="{00000000-0005-0000-0000-000037170000}"/>
    <cellStyle name="Comma 5 5 5 2 2" xfId="6394" xr:uid="{00000000-0005-0000-0000-000038170000}"/>
    <cellStyle name="Comma 5 5 5 2 2 2" xfId="6395" xr:uid="{00000000-0005-0000-0000-000039170000}"/>
    <cellStyle name="Comma 5 5 5 2 2 2 2" xfId="6396" xr:uid="{00000000-0005-0000-0000-00003A170000}"/>
    <cellStyle name="Comma 5 5 5 2 2 3" xfId="6397" xr:uid="{00000000-0005-0000-0000-00003B170000}"/>
    <cellStyle name="Comma 5 5 5 2 3" xfId="6398" xr:uid="{00000000-0005-0000-0000-00003C170000}"/>
    <cellStyle name="Comma 5 5 5 2 3 2" xfId="6399" xr:uid="{00000000-0005-0000-0000-00003D170000}"/>
    <cellStyle name="Comma 5 5 5 2 3 2 2" xfId="6400" xr:uid="{00000000-0005-0000-0000-00003E170000}"/>
    <cellStyle name="Comma 5 5 5 2 3 3" xfId="6401" xr:uid="{00000000-0005-0000-0000-00003F170000}"/>
    <cellStyle name="Comma 5 5 5 2 4" xfId="6402" xr:uid="{00000000-0005-0000-0000-000040170000}"/>
    <cellStyle name="Comma 5 5 5 2 4 2" xfId="6403" xr:uid="{00000000-0005-0000-0000-000041170000}"/>
    <cellStyle name="Comma 5 5 5 2 5" xfId="6404" xr:uid="{00000000-0005-0000-0000-000042170000}"/>
    <cellStyle name="Comma 5 5 5 2 5 2" xfId="6405" xr:uid="{00000000-0005-0000-0000-000043170000}"/>
    <cellStyle name="Comma 5 5 5 2 6" xfId="6406" xr:uid="{00000000-0005-0000-0000-000044170000}"/>
    <cellStyle name="Comma 5 5 5 3" xfId="6407" xr:uid="{00000000-0005-0000-0000-000045170000}"/>
    <cellStyle name="Comma 5 5 5 3 2" xfId="6408" xr:uid="{00000000-0005-0000-0000-000046170000}"/>
    <cellStyle name="Comma 5 5 5 3 2 2" xfId="6409" xr:uid="{00000000-0005-0000-0000-000047170000}"/>
    <cellStyle name="Comma 5 5 5 3 3" xfId="6410" xr:uid="{00000000-0005-0000-0000-000048170000}"/>
    <cellStyle name="Comma 5 5 5 4" xfId="6411" xr:uid="{00000000-0005-0000-0000-000049170000}"/>
    <cellStyle name="Comma 5 5 5 4 2" xfId="6412" xr:uid="{00000000-0005-0000-0000-00004A170000}"/>
    <cellStyle name="Comma 5 5 5 4 2 2" xfId="6413" xr:uid="{00000000-0005-0000-0000-00004B170000}"/>
    <cellStyle name="Comma 5 5 5 4 3" xfId="6414" xr:uid="{00000000-0005-0000-0000-00004C170000}"/>
    <cellStyle name="Comma 5 5 5 5" xfId="6415" xr:uid="{00000000-0005-0000-0000-00004D170000}"/>
    <cellStyle name="Comma 5 5 5 5 2" xfId="6416" xr:uid="{00000000-0005-0000-0000-00004E170000}"/>
    <cellStyle name="Comma 5 5 5 6" xfId="6417" xr:uid="{00000000-0005-0000-0000-00004F170000}"/>
    <cellStyle name="Comma 5 5 5 6 2" xfId="6418" xr:uid="{00000000-0005-0000-0000-000050170000}"/>
    <cellStyle name="Comma 5 5 5 7" xfId="6419" xr:uid="{00000000-0005-0000-0000-000051170000}"/>
    <cellStyle name="Comma 5 5 6" xfId="6420" xr:uid="{00000000-0005-0000-0000-000052170000}"/>
    <cellStyle name="Comma 5 5 6 2" xfId="6421" xr:uid="{00000000-0005-0000-0000-000053170000}"/>
    <cellStyle name="Comma 5 5 6 2 2" xfId="6422" xr:uid="{00000000-0005-0000-0000-000054170000}"/>
    <cellStyle name="Comma 5 5 6 2 2 2" xfId="6423" xr:uid="{00000000-0005-0000-0000-000055170000}"/>
    <cellStyle name="Comma 5 5 6 2 3" xfId="6424" xr:uid="{00000000-0005-0000-0000-000056170000}"/>
    <cellStyle name="Comma 5 5 6 3" xfId="6425" xr:uid="{00000000-0005-0000-0000-000057170000}"/>
    <cellStyle name="Comma 5 5 6 3 2" xfId="6426" xr:uid="{00000000-0005-0000-0000-000058170000}"/>
    <cellStyle name="Comma 5 5 6 3 2 2" xfId="6427" xr:uid="{00000000-0005-0000-0000-000059170000}"/>
    <cellStyle name="Comma 5 5 6 3 3" xfId="6428" xr:uid="{00000000-0005-0000-0000-00005A170000}"/>
    <cellStyle name="Comma 5 5 6 4" xfId="6429" xr:uid="{00000000-0005-0000-0000-00005B170000}"/>
    <cellStyle name="Comma 5 5 6 4 2" xfId="6430" xr:uid="{00000000-0005-0000-0000-00005C170000}"/>
    <cellStyle name="Comma 5 5 6 5" xfId="6431" xr:uid="{00000000-0005-0000-0000-00005D170000}"/>
    <cellStyle name="Comma 5 5 6 5 2" xfId="6432" xr:uid="{00000000-0005-0000-0000-00005E170000}"/>
    <cellStyle name="Comma 5 5 6 6" xfId="6433" xr:uid="{00000000-0005-0000-0000-00005F170000}"/>
    <cellStyle name="Comma 5 5 7" xfId="6434" xr:uid="{00000000-0005-0000-0000-000060170000}"/>
    <cellStyle name="Comma 5 5 7 2" xfId="6435" xr:uid="{00000000-0005-0000-0000-000061170000}"/>
    <cellStyle name="Comma 5 5 7 2 2" xfId="6436" xr:uid="{00000000-0005-0000-0000-000062170000}"/>
    <cellStyle name="Comma 5 5 7 3" xfId="6437" xr:uid="{00000000-0005-0000-0000-000063170000}"/>
    <cellStyle name="Comma 5 5 8" xfId="6438" xr:uid="{00000000-0005-0000-0000-000064170000}"/>
    <cellStyle name="Comma 5 5 8 2" xfId="6439" xr:uid="{00000000-0005-0000-0000-000065170000}"/>
    <cellStyle name="Comma 5 5 8 2 2" xfId="6440" xr:uid="{00000000-0005-0000-0000-000066170000}"/>
    <cellStyle name="Comma 5 5 8 3" xfId="6441" xr:uid="{00000000-0005-0000-0000-000067170000}"/>
    <cellStyle name="Comma 5 5 9" xfId="6442" xr:uid="{00000000-0005-0000-0000-000068170000}"/>
    <cellStyle name="Comma 5 5 9 2" xfId="6443" xr:uid="{00000000-0005-0000-0000-000069170000}"/>
    <cellStyle name="Comma 5 6" xfId="6444" xr:uid="{00000000-0005-0000-0000-00006A170000}"/>
    <cellStyle name="Comma 5 6 10" xfId="6445" xr:uid="{00000000-0005-0000-0000-00006B170000}"/>
    <cellStyle name="Comma 5 6 2" xfId="6446" xr:uid="{00000000-0005-0000-0000-00006C170000}"/>
    <cellStyle name="Comma 5 6 2 2" xfId="6447" xr:uid="{00000000-0005-0000-0000-00006D170000}"/>
    <cellStyle name="Comma 5 6 2 2 2" xfId="6448" xr:uid="{00000000-0005-0000-0000-00006E170000}"/>
    <cellStyle name="Comma 5 6 2 2 2 2" xfId="6449" xr:uid="{00000000-0005-0000-0000-00006F170000}"/>
    <cellStyle name="Comma 5 6 2 2 2 2 2" xfId="6450" xr:uid="{00000000-0005-0000-0000-000070170000}"/>
    <cellStyle name="Comma 5 6 2 2 2 2 2 2" xfId="6451" xr:uid="{00000000-0005-0000-0000-000071170000}"/>
    <cellStyle name="Comma 5 6 2 2 2 2 3" xfId="6452" xr:uid="{00000000-0005-0000-0000-000072170000}"/>
    <cellStyle name="Comma 5 6 2 2 2 3" xfId="6453" xr:uid="{00000000-0005-0000-0000-000073170000}"/>
    <cellStyle name="Comma 5 6 2 2 2 3 2" xfId="6454" xr:uid="{00000000-0005-0000-0000-000074170000}"/>
    <cellStyle name="Comma 5 6 2 2 2 3 2 2" xfId="6455" xr:uid="{00000000-0005-0000-0000-000075170000}"/>
    <cellStyle name="Comma 5 6 2 2 2 3 3" xfId="6456" xr:uid="{00000000-0005-0000-0000-000076170000}"/>
    <cellStyle name="Comma 5 6 2 2 2 4" xfId="6457" xr:uid="{00000000-0005-0000-0000-000077170000}"/>
    <cellStyle name="Comma 5 6 2 2 2 4 2" xfId="6458" xr:uid="{00000000-0005-0000-0000-000078170000}"/>
    <cellStyle name="Comma 5 6 2 2 2 5" xfId="6459" xr:uid="{00000000-0005-0000-0000-000079170000}"/>
    <cellStyle name="Comma 5 6 2 2 2 5 2" xfId="6460" xr:uid="{00000000-0005-0000-0000-00007A170000}"/>
    <cellStyle name="Comma 5 6 2 2 2 6" xfId="6461" xr:uid="{00000000-0005-0000-0000-00007B170000}"/>
    <cellStyle name="Comma 5 6 2 2 3" xfId="6462" xr:uid="{00000000-0005-0000-0000-00007C170000}"/>
    <cellStyle name="Comma 5 6 2 2 3 2" xfId="6463" xr:uid="{00000000-0005-0000-0000-00007D170000}"/>
    <cellStyle name="Comma 5 6 2 2 3 2 2" xfId="6464" xr:uid="{00000000-0005-0000-0000-00007E170000}"/>
    <cellStyle name="Comma 5 6 2 2 3 3" xfId="6465" xr:uid="{00000000-0005-0000-0000-00007F170000}"/>
    <cellStyle name="Comma 5 6 2 2 4" xfId="6466" xr:uid="{00000000-0005-0000-0000-000080170000}"/>
    <cellStyle name="Comma 5 6 2 2 4 2" xfId="6467" xr:uid="{00000000-0005-0000-0000-000081170000}"/>
    <cellStyle name="Comma 5 6 2 2 4 2 2" xfId="6468" xr:uid="{00000000-0005-0000-0000-000082170000}"/>
    <cellStyle name="Comma 5 6 2 2 4 3" xfId="6469" xr:uid="{00000000-0005-0000-0000-000083170000}"/>
    <cellStyle name="Comma 5 6 2 2 5" xfId="6470" xr:uid="{00000000-0005-0000-0000-000084170000}"/>
    <cellStyle name="Comma 5 6 2 2 5 2" xfId="6471" xr:uid="{00000000-0005-0000-0000-000085170000}"/>
    <cellStyle name="Comma 5 6 2 2 6" xfId="6472" xr:uid="{00000000-0005-0000-0000-000086170000}"/>
    <cellStyle name="Comma 5 6 2 2 6 2" xfId="6473" xr:uid="{00000000-0005-0000-0000-000087170000}"/>
    <cellStyle name="Comma 5 6 2 2 7" xfId="6474" xr:uid="{00000000-0005-0000-0000-000088170000}"/>
    <cellStyle name="Comma 5 6 2 3" xfId="6475" xr:uid="{00000000-0005-0000-0000-000089170000}"/>
    <cellStyle name="Comma 5 6 2 3 2" xfId="6476" xr:uid="{00000000-0005-0000-0000-00008A170000}"/>
    <cellStyle name="Comma 5 6 2 3 2 2" xfId="6477" xr:uid="{00000000-0005-0000-0000-00008B170000}"/>
    <cellStyle name="Comma 5 6 2 3 2 2 2" xfId="6478" xr:uid="{00000000-0005-0000-0000-00008C170000}"/>
    <cellStyle name="Comma 5 6 2 3 2 3" xfId="6479" xr:uid="{00000000-0005-0000-0000-00008D170000}"/>
    <cellStyle name="Comma 5 6 2 3 3" xfId="6480" xr:uid="{00000000-0005-0000-0000-00008E170000}"/>
    <cellStyle name="Comma 5 6 2 3 3 2" xfId="6481" xr:uid="{00000000-0005-0000-0000-00008F170000}"/>
    <cellStyle name="Comma 5 6 2 3 3 2 2" xfId="6482" xr:uid="{00000000-0005-0000-0000-000090170000}"/>
    <cellStyle name="Comma 5 6 2 3 3 3" xfId="6483" xr:uid="{00000000-0005-0000-0000-000091170000}"/>
    <cellStyle name="Comma 5 6 2 3 4" xfId="6484" xr:uid="{00000000-0005-0000-0000-000092170000}"/>
    <cellStyle name="Comma 5 6 2 3 4 2" xfId="6485" xr:uid="{00000000-0005-0000-0000-000093170000}"/>
    <cellStyle name="Comma 5 6 2 3 5" xfId="6486" xr:uid="{00000000-0005-0000-0000-000094170000}"/>
    <cellStyle name="Comma 5 6 2 3 5 2" xfId="6487" xr:uid="{00000000-0005-0000-0000-000095170000}"/>
    <cellStyle name="Comma 5 6 2 3 6" xfId="6488" xr:uid="{00000000-0005-0000-0000-000096170000}"/>
    <cellStyle name="Comma 5 6 2 4" xfId="6489" xr:uid="{00000000-0005-0000-0000-000097170000}"/>
    <cellStyle name="Comma 5 6 2 4 2" xfId="6490" xr:uid="{00000000-0005-0000-0000-000098170000}"/>
    <cellStyle name="Comma 5 6 2 4 2 2" xfId="6491" xr:uid="{00000000-0005-0000-0000-000099170000}"/>
    <cellStyle name="Comma 5 6 2 4 3" xfId="6492" xr:uid="{00000000-0005-0000-0000-00009A170000}"/>
    <cellStyle name="Comma 5 6 2 5" xfId="6493" xr:uid="{00000000-0005-0000-0000-00009B170000}"/>
    <cellStyle name="Comma 5 6 2 5 2" xfId="6494" xr:uid="{00000000-0005-0000-0000-00009C170000}"/>
    <cellStyle name="Comma 5 6 2 5 2 2" xfId="6495" xr:uid="{00000000-0005-0000-0000-00009D170000}"/>
    <cellStyle name="Comma 5 6 2 5 3" xfId="6496" xr:uid="{00000000-0005-0000-0000-00009E170000}"/>
    <cellStyle name="Comma 5 6 2 6" xfId="6497" xr:uid="{00000000-0005-0000-0000-00009F170000}"/>
    <cellStyle name="Comma 5 6 2 6 2" xfId="6498" xr:uid="{00000000-0005-0000-0000-0000A0170000}"/>
    <cellStyle name="Comma 5 6 2 7" xfId="6499" xr:uid="{00000000-0005-0000-0000-0000A1170000}"/>
    <cellStyle name="Comma 5 6 2 7 2" xfId="6500" xr:uid="{00000000-0005-0000-0000-0000A2170000}"/>
    <cellStyle name="Comma 5 6 2 8" xfId="6501" xr:uid="{00000000-0005-0000-0000-0000A3170000}"/>
    <cellStyle name="Comma 5 6 3" xfId="6502" xr:uid="{00000000-0005-0000-0000-0000A4170000}"/>
    <cellStyle name="Comma 5 6 3 2" xfId="6503" xr:uid="{00000000-0005-0000-0000-0000A5170000}"/>
    <cellStyle name="Comma 5 6 3 2 2" xfId="6504" xr:uid="{00000000-0005-0000-0000-0000A6170000}"/>
    <cellStyle name="Comma 5 6 3 2 2 2" xfId="6505" xr:uid="{00000000-0005-0000-0000-0000A7170000}"/>
    <cellStyle name="Comma 5 6 3 2 2 2 2" xfId="6506" xr:uid="{00000000-0005-0000-0000-0000A8170000}"/>
    <cellStyle name="Comma 5 6 3 2 2 3" xfId="6507" xr:uid="{00000000-0005-0000-0000-0000A9170000}"/>
    <cellStyle name="Comma 5 6 3 2 3" xfId="6508" xr:uid="{00000000-0005-0000-0000-0000AA170000}"/>
    <cellStyle name="Comma 5 6 3 2 3 2" xfId="6509" xr:uid="{00000000-0005-0000-0000-0000AB170000}"/>
    <cellStyle name="Comma 5 6 3 2 3 2 2" xfId="6510" xr:uid="{00000000-0005-0000-0000-0000AC170000}"/>
    <cellStyle name="Comma 5 6 3 2 3 3" xfId="6511" xr:uid="{00000000-0005-0000-0000-0000AD170000}"/>
    <cellStyle name="Comma 5 6 3 2 4" xfId="6512" xr:uid="{00000000-0005-0000-0000-0000AE170000}"/>
    <cellStyle name="Comma 5 6 3 2 4 2" xfId="6513" xr:uid="{00000000-0005-0000-0000-0000AF170000}"/>
    <cellStyle name="Comma 5 6 3 2 5" xfId="6514" xr:uid="{00000000-0005-0000-0000-0000B0170000}"/>
    <cellStyle name="Comma 5 6 3 2 5 2" xfId="6515" xr:uid="{00000000-0005-0000-0000-0000B1170000}"/>
    <cellStyle name="Comma 5 6 3 2 6" xfId="6516" xr:uid="{00000000-0005-0000-0000-0000B2170000}"/>
    <cellStyle name="Comma 5 6 3 3" xfId="6517" xr:uid="{00000000-0005-0000-0000-0000B3170000}"/>
    <cellStyle name="Comma 5 6 3 3 2" xfId="6518" xr:uid="{00000000-0005-0000-0000-0000B4170000}"/>
    <cellStyle name="Comma 5 6 3 3 2 2" xfId="6519" xr:uid="{00000000-0005-0000-0000-0000B5170000}"/>
    <cellStyle name="Comma 5 6 3 3 3" xfId="6520" xr:uid="{00000000-0005-0000-0000-0000B6170000}"/>
    <cellStyle name="Comma 5 6 3 4" xfId="6521" xr:uid="{00000000-0005-0000-0000-0000B7170000}"/>
    <cellStyle name="Comma 5 6 3 4 2" xfId="6522" xr:uid="{00000000-0005-0000-0000-0000B8170000}"/>
    <cellStyle name="Comma 5 6 3 4 2 2" xfId="6523" xr:uid="{00000000-0005-0000-0000-0000B9170000}"/>
    <cellStyle name="Comma 5 6 3 4 3" xfId="6524" xr:uid="{00000000-0005-0000-0000-0000BA170000}"/>
    <cellStyle name="Comma 5 6 3 5" xfId="6525" xr:uid="{00000000-0005-0000-0000-0000BB170000}"/>
    <cellStyle name="Comma 5 6 3 5 2" xfId="6526" xr:uid="{00000000-0005-0000-0000-0000BC170000}"/>
    <cellStyle name="Comma 5 6 3 6" xfId="6527" xr:uid="{00000000-0005-0000-0000-0000BD170000}"/>
    <cellStyle name="Comma 5 6 3 6 2" xfId="6528" xr:uid="{00000000-0005-0000-0000-0000BE170000}"/>
    <cellStyle name="Comma 5 6 3 7" xfId="6529" xr:uid="{00000000-0005-0000-0000-0000BF170000}"/>
    <cellStyle name="Comma 5 6 4" xfId="6530" xr:uid="{00000000-0005-0000-0000-0000C0170000}"/>
    <cellStyle name="Comma 5 6 4 2" xfId="6531" xr:uid="{00000000-0005-0000-0000-0000C1170000}"/>
    <cellStyle name="Comma 5 6 4 2 2" xfId="6532" xr:uid="{00000000-0005-0000-0000-0000C2170000}"/>
    <cellStyle name="Comma 5 6 4 2 2 2" xfId="6533" xr:uid="{00000000-0005-0000-0000-0000C3170000}"/>
    <cellStyle name="Comma 5 6 4 2 2 2 2" xfId="6534" xr:uid="{00000000-0005-0000-0000-0000C4170000}"/>
    <cellStyle name="Comma 5 6 4 2 2 3" xfId="6535" xr:uid="{00000000-0005-0000-0000-0000C5170000}"/>
    <cellStyle name="Comma 5 6 4 2 3" xfId="6536" xr:uid="{00000000-0005-0000-0000-0000C6170000}"/>
    <cellStyle name="Comma 5 6 4 2 3 2" xfId="6537" xr:uid="{00000000-0005-0000-0000-0000C7170000}"/>
    <cellStyle name="Comma 5 6 4 2 3 2 2" xfId="6538" xr:uid="{00000000-0005-0000-0000-0000C8170000}"/>
    <cellStyle name="Comma 5 6 4 2 3 3" xfId="6539" xr:uid="{00000000-0005-0000-0000-0000C9170000}"/>
    <cellStyle name="Comma 5 6 4 2 4" xfId="6540" xr:uid="{00000000-0005-0000-0000-0000CA170000}"/>
    <cellStyle name="Comma 5 6 4 2 4 2" xfId="6541" xr:uid="{00000000-0005-0000-0000-0000CB170000}"/>
    <cellStyle name="Comma 5 6 4 2 5" xfId="6542" xr:uid="{00000000-0005-0000-0000-0000CC170000}"/>
    <cellStyle name="Comma 5 6 4 2 5 2" xfId="6543" xr:uid="{00000000-0005-0000-0000-0000CD170000}"/>
    <cellStyle name="Comma 5 6 4 2 6" xfId="6544" xr:uid="{00000000-0005-0000-0000-0000CE170000}"/>
    <cellStyle name="Comma 5 6 4 3" xfId="6545" xr:uid="{00000000-0005-0000-0000-0000CF170000}"/>
    <cellStyle name="Comma 5 6 4 3 2" xfId="6546" xr:uid="{00000000-0005-0000-0000-0000D0170000}"/>
    <cellStyle name="Comma 5 6 4 3 2 2" xfId="6547" xr:uid="{00000000-0005-0000-0000-0000D1170000}"/>
    <cellStyle name="Comma 5 6 4 3 3" xfId="6548" xr:uid="{00000000-0005-0000-0000-0000D2170000}"/>
    <cellStyle name="Comma 5 6 4 4" xfId="6549" xr:uid="{00000000-0005-0000-0000-0000D3170000}"/>
    <cellStyle name="Comma 5 6 4 4 2" xfId="6550" xr:uid="{00000000-0005-0000-0000-0000D4170000}"/>
    <cellStyle name="Comma 5 6 4 4 2 2" xfId="6551" xr:uid="{00000000-0005-0000-0000-0000D5170000}"/>
    <cellStyle name="Comma 5 6 4 4 3" xfId="6552" xr:uid="{00000000-0005-0000-0000-0000D6170000}"/>
    <cellStyle name="Comma 5 6 4 5" xfId="6553" xr:uid="{00000000-0005-0000-0000-0000D7170000}"/>
    <cellStyle name="Comma 5 6 4 5 2" xfId="6554" xr:uid="{00000000-0005-0000-0000-0000D8170000}"/>
    <cellStyle name="Comma 5 6 4 6" xfId="6555" xr:uid="{00000000-0005-0000-0000-0000D9170000}"/>
    <cellStyle name="Comma 5 6 4 6 2" xfId="6556" xr:uid="{00000000-0005-0000-0000-0000DA170000}"/>
    <cellStyle name="Comma 5 6 4 7" xfId="6557" xr:uid="{00000000-0005-0000-0000-0000DB170000}"/>
    <cellStyle name="Comma 5 6 5" xfId="6558" xr:uid="{00000000-0005-0000-0000-0000DC170000}"/>
    <cellStyle name="Comma 5 6 5 2" xfId="6559" xr:uid="{00000000-0005-0000-0000-0000DD170000}"/>
    <cellStyle name="Comma 5 6 5 2 2" xfId="6560" xr:uid="{00000000-0005-0000-0000-0000DE170000}"/>
    <cellStyle name="Comma 5 6 5 2 2 2" xfId="6561" xr:uid="{00000000-0005-0000-0000-0000DF170000}"/>
    <cellStyle name="Comma 5 6 5 2 3" xfId="6562" xr:uid="{00000000-0005-0000-0000-0000E0170000}"/>
    <cellStyle name="Comma 5 6 5 3" xfId="6563" xr:uid="{00000000-0005-0000-0000-0000E1170000}"/>
    <cellStyle name="Comma 5 6 5 3 2" xfId="6564" xr:uid="{00000000-0005-0000-0000-0000E2170000}"/>
    <cellStyle name="Comma 5 6 5 3 2 2" xfId="6565" xr:uid="{00000000-0005-0000-0000-0000E3170000}"/>
    <cellStyle name="Comma 5 6 5 3 3" xfId="6566" xr:uid="{00000000-0005-0000-0000-0000E4170000}"/>
    <cellStyle name="Comma 5 6 5 4" xfId="6567" xr:uid="{00000000-0005-0000-0000-0000E5170000}"/>
    <cellStyle name="Comma 5 6 5 4 2" xfId="6568" xr:uid="{00000000-0005-0000-0000-0000E6170000}"/>
    <cellStyle name="Comma 5 6 5 5" xfId="6569" xr:uid="{00000000-0005-0000-0000-0000E7170000}"/>
    <cellStyle name="Comma 5 6 5 5 2" xfId="6570" xr:uid="{00000000-0005-0000-0000-0000E8170000}"/>
    <cellStyle name="Comma 5 6 5 6" xfId="6571" xr:uid="{00000000-0005-0000-0000-0000E9170000}"/>
    <cellStyle name="Comma 5 6 6" xfId="6572" xr:uid="{00000000-0005-0000-0000-0000EA170000}"/>
    <cellStyle name="Comma 5 6 6 2" xfId="6573" xr:uid="{00000000-0005-0000-0000-0000EB170000}"/>
    <cellStyle name="Comma 5 6 6 2 2" xfId="6574" xr:uid="{00000000-0005-0000-0000-0000EC170000}"/>
    <cellStyle name="Comma 5 6 6 3" xfId="6575" xr:uid="{00000000-0005-0000-0000-0000ED170000}"/>
    <cellStyle name="Comma 5 6 7" xfId="6576" xr:uid="{00000000-0005-0000-0000-0000EE170000}"/>
    <cellStyle name="Comma 5 6 7 2" xfId="6577" xr:uid="{00000000-0005-0000-0000-0000EF170000}"/>
    <cellStyle name="Comma 5 6 7 2 2" xfId="6578" xr:uid="{00000000-0005-0000-0000-0000F0170000}"/>
    <cellStyle name="Comma 5 6 7 3" xfId="6579" xr:uid="{00000000-0005-0000-0000-0000F1170000}"/>
    <cellStyle name="Comma 5 6 8" xfId="6580" xr:uid="{00000000-0005-0000-0000-0000F2170000}"/>
    <cellStyle name="Comma 5 6 8 2" xfId="6581" xr:uid="{00000000-0005-0000-0000-0000F3170000}"/>
    <cellStyle name="Comma 5 6 9" xfId="6582" xr:uid="{00000000-0005-0000-0000-0000F4170000}"/>
    <cellStyle name="Comma 5 6 9 2" xfId="6583" xr:uid="{00000000-0005-0000-0000-0000F5170000}"/>
    <cellStyle name="Comma 5 7" xfId="6584" xr:uid="{00000000-0005-0000-0000-0000F6170000}"/>
    <cellStyle name="Comma 5 7 2" xfId="6585" xr:uid="{00000000-0005-0000-0000-0000F7170000}"/>
    <cellStyle name="Comma 5 7 2 2" xfId="6586" xr:uid="{00000000-0005-0000-0000-0000F8170000}"/>
    <cellStyle name="Comma 5 7 2 2 2" xfId="6587" xr:uid="{00000000-0005-0000-0000-0000F9170000}"/>
    <cellStyle name="Comma 5 7 2 2 2 2" xfId="6588" xr:uid="{00000000-0005-0000-0000-0000FA170000}"/>
    <cellStyle name="Comma 5 7 2 2 2 2 2" xfId="6589" xr:uid="{00000000-0005-0000-0000-0000FB170000}"/>
    <cellStyle name="Comma 5 7 2 2 2 3" xfId="6590" xr:uid="{00000000-0005-0000-0000-0000FC170000}"/>
    <cellStyle name="Comma 5 7 2 2 3" xfId="6591" xr:uid="{00000000-0005-0000-0000-0000FD170000}"/>
    <cellStyle name="Comma 5 7 2 2 3 2" xfId="6592" xr:uid="{00000000-0005-0000-0000-0000FE170000}"/>
    <cellStyle name="Comma 5 7 2 2 3 2 2" xfId="6593" xr:uid="{00000000-0005-0000-0000-0000FF170000}"/>
    <cellStyle name="Comma 5 7 2 2 3 3" xfId="6594" xr:uid="{00000000-0005-0000-0000-000000180000}"/>
    <cellStyle name="Comma 5 7 2 2 4" xfId="6595" xr:uid="{00000000-0005-0000-0000-000001180000}"/>
    <cellStyle name="Comma 5 7 2 2 4 2" xfId="6596" xr:uid="{00000000-0005-0000-0000-000002180000}"/>
    <cellStyle name="Comma 5 7 2 2 5" xfId="6597" xr:uid="{00000000-0005-0000-0000-000003180000}"/>
    <cellStyle name="Comma 5 7 2 2 5 2" xfId="6598" xr:uid="{00000000-0005-0000-0000-000004180000}"/>
    <cellStyle name="Comma 5 7 2 2 6" xfId="6599" xr:uid="{00000000-0005-0000-0000-000005180000}"/>
    <cellStyle name="Comma 5 7 2 3" xfId="6600" xr:uid="{00000000-0005-0000-0000-000006180000}"/>
    <cellStyle name="Comma 5 7 2 3 2" xfId="6601" xr:uid="{00000000-0005-0000-0000-000007180000}"/>
    <cellStyle name="Comma 5 7 2 3 2 2" xfId="6602" xr:uid="{00000000-0005-0000-0000-000008180000}"/>
    <cellStyle name="Comma 5 7 2 3 3" xfId="6603" xr:uid="{00000000-0005-0000-0000-000009180000}"/>
    <cellStyle name="Comma 5 7 2 4" xfId="6604" xr:uid="{00000000-0005-0000-0000-00000A180000}"/>
    <cellStyle name="Comma 5 7 2 4 2" xfId="6605" xr:uid="{00000000-0005-0000-0000-00000B180000}"/>
    <cellStyle name="Comma 5 7 2 4 2 2" xfId="6606" xr:uid="{00000000-0005-0000-0000-00000C180000}"/>
    <cellStyle name="Comma 5 7 2 4 3" xfId="6607" xr:uid="{00000000-0005-0000-0000-00000D180000}"/>
    <cellStyle name="Comma 5 7 2 5" xfId="6608" xr:uid="{00000000-0005-0000-0000-00000E180000}"/>
    <cellStyle name="Comma 5 7 2 5 2" xfId="6609" xr:uid="{00000000-0005-0000-0000-00000F180000}"/>
    <cellStyle name="Comma 5 7 2 6" xfId="6610" xr:uid="{00000000-0005-0000-0000-000010180000}"/>
    <cellStyle name="Comma 5 7 2 6 2" xfId="6611" xr:uid="{00000000-0005-0000-0000-000011180000}"/>
    <cellStyle name="Comma 5 7 2 7" xfId="6612" xr:uid="{00000000-0005-0000-0000-000012180000}"/>
    <cellStyle name="Comma 5 7 3" xfId="6613" xr:uid="{00000000-0005-0000-0000-000013180000}"/>
    <cellStyle name="Comma 5 7 3 2" xfId="6614" xr:uid="{00000000-0005-0000-0000-000014180000}"/>
    <cellStyle name="Comma 5 7 3 2 2" xfId="6615" xr:uid="{00000000-0005-0000-0000-000015180000}"/>
    <cellStyle name="Comma 5 7 3 2 2 2" xfId="6616" xr:uid="{00000000-0005-0000-0000-000016180000}"/>
    <cellStyle name="Comma 5 7 3 2 3" xfId="6617" xr:uid="{00000000-0005-0000-0000-000017180000}"/>
    <cellStyle name="Comma 5 7 3 3" xfId="6618" xr:uid="{00000000-0005-0000-0000-000018180000}"/>
    <cellStyle name="Comma 5 7 3 3 2" xfId="6619" xr:uid="{00000000-0005-0000-0000-000019180000}"/>
    <cellStyle name="Comma 5 7 3 3 2 2" xfId="6620" xr:uid="{00000000-0005-0000-0000-00001A180000}"/>
    <cellStyle name="Comma 5 7 3 3 3" xfId="6621" xr:uid="{00000000-0005-0000-0000-00001B180000}"/>
    <cellStyle name="Comma 5 7 3 4" xfId="6622" xr:uid="{00000000-0005-0000-0000-00001C180000}"/>
    <cellStyle name="Comma 5 7 3 4 2" xfId="6623" xr:uid="{00000000-0005-0000-0000-00001D180000}"/>
    <cellStyle name="Comma 5 7 3 5" xfId="6624" xr:uid="{00000000-0005-0000-0000-00001E180000}"/>
    <cellStyle name="Comma 5 7 3 5 2" xfId="6625" xr:uid="{00000000-0005-0000-0000-00001F180000}"/>
    <cellStyle name="Comma 5 7 3 6" xfId="6626" xr:uid="{00000000-0005-0000-0000-000020180000}"/>
    <cellStyle name="Comma 5 7 4" xfId="6627" xr:uid="{00000000-0005-0000-0000-000021180000}"/>
    <cellStyle name="Comma 5 7 4 2" xfId="6628" xr:uid="{00000000-0005-0000-0000-000022180000}"/>
    <cellStyle name="Comma 5 7 4 2 2" xfId="6629" xr:uid="{00000000-0005-0000-0000-000023180000}"/>
    <cellStyle name="Comma 5 7 4 3" xfId="6630" xr:uid="{00000000-0005-0000-0000-000024180000}"/>
    <cellStyle name="Comma 5 7 5" xfId="6631" xr:uid="{00000000-0005-0000-0000-000025180000}"/>
    <cellStyle name="Comma 5 7 5 2" xfId="6632" xr:uid="{00000000-0005-0000-0000-000026180000}"/>
    <cellStyle name="Comma 5 7 5 2 2" xfId="6633" xr:uid="{00000000-0005-0000-0000-000027180000}"/>
    <cellStyle name="Comma 5 7 5 3" xfId="6634" xr:uid="{00000000-0005-0000-0000-000028180000}"/>
    <cellStyle name="Comma 5 7 6" xfId="6635" xr:uid="{00000000-0005-0000-0000-000029180000}"/>
    <cellStyle name="Comma 5 7 6 2" xfId="6636" xr:uid="{00000000-0005-0000-0000-00002A180000}"/>
    <cellStyle name="Comma 5 7 7" xfId="6637" xr:uid="{00000000-0005-0000-0000-00002B180000}"/>
    <cellStyle name="Comma 5 7 7 2" xfId="6638" xr:uid="{00000000-0005-0000-0000-00002C180000}"/>
    <cellStyle name="Comma 5 7 8" xfId="6639" xr:uid="{00000000-0005-0000-0000-00002D180000}"/>
    <cellStyle name="Comma 5 8" xfId="6640" xr:uid="{00000000-0005-0000-0000-00002E180000}"/>
    <cellStyle name="Comma 5 8 2" xfId="6641" xr:uid="{00000000-0005-0000-0000-00002F180000}"/>
    <cellStyle name="Comma 5 8 2 2" xfId="6642" xr:uid="{00000000-0005-0000-0000-000030180000}"/>
    <cellStyle name="Comma 5 8 2 2 2" xfId="6643" xr:uid="{00000000-0005-0000-0000-000031180000}"/>
    <cellStyle name="Comma 5 8 2 2 2 2" xfId="6644" xr:uid="{00000000-0005-0000-0000-000032180000}"/>
    <cellStyle name="Comma 5 8 2 2 3" xfId="6645" xr:uid="{00000000-0005-0000-0000-000033180000}"/>
    <cellStyle name="Comma 5 8 2 3" xfId="6646" xr:uid="{00000000-0005-0000-0000-000034180000}"/>
    <cellStyle name="Comma 5 8 2 3 2" xfId="6647" xr:uid="{00000000-0005-0000-0000-000035180000}"/>
    <cellStyle name="Comma 5 8 2 3 2 2" xfId="6648" xr:uid="{00000000-0005-0000-0000-000036180000}"/>
    <cellStyle name="Comma 5 8 2 3 3" xfId="6649" xr:uid="{00000000-0005-0000-0000-000037180000}"/>
    <cellStyle name="Comma 5 8 2 4" xfId="6650" xr:uid="{00000000-0005-0000-0000-000038180000}"/>
    <cellStyle name="Comma 5 8 2 4 2" xfId="6651" xr:uid="{00000000-0005-0000-0000-000039180000}"/>
    <cellStyle name="Comma 5 8 2 5" xfId="6652" xr:uid="{00000000-0005-0000-0000-00003A180000}"/>
    <cellStyle name="Comma 5 8 2 5 2" xfId="6653" xr:uid="{00000000-0005-0000-0000-00003B180000}"/>
    <cellStyle name="Comma 5 8 2 6" xfId="6654" xr:uid="{00000000-0005-0000-0000-00003C180000}"/>
    <cellStyle name="Comma 5 8 3" xfId="6655" xr:uid="{00000000-0005-0000-0000-00003D180000}"/>
    <cellStyle name="Comma 5 8 3 2" xfId="6656" xr:uid="{00000000-0005-0000-0000-00003E180000}"/>
    <cellStyle name="Comma 5 8 3 2 2" xfId="6657" xr:uid="{00000000-0005-0000-0000-00003F180000}"/>
    <cellStyle name="Comma 5 8 3 3" xfId="6658" xr:uid="{00000000-0005-0000-0000-000040180000}"/>
    <cellStyle name="Comma 5 8 4" xfId="6659" xr:uid="{00000000-0005-0000-0000-000041180000}"/>
    <cellStyle name="Comma 5 8 4 2" xfId="6660" xr:uid="{00000000-0005-0000-0000-000042180000}"/>
    <cellStyle name="Comma 5 8 4 2 2" xfId="6661" xr:uid="{00000000-0005-0000-0000-000043180000}"/>
    <cellStyle name="Comma 5 8 4 3" xfId="6662" xr:uid="{00000000-0005-0000-0000-000044180000}"/>
    <cellStyle name="Comma 5 8 5" xfId="6663" xr:uid="{00000000-0005-0000-0000-000045180000}"/>
    <cellStyle name="Comma 5 8 5 2" xfId="6664" xr:uid="{00000000-0005-0000-0000-000046180000}"/>
    <cellStyle name="Comma 5 8 6" xfId="6665" xr:uid="{00000000-0005-0000-0000-000047180000}"/>
    <cellStyle name="Comma 5 8 6 2" xfId="6666" xr:uid="{00000000-0005-0000-0000-000048180000}"/>
    <cellStyle name="Comma 5 8 7" xfId="6667" xr:uid="{00000000-0005-0000-0000-000049180000}"/>
    <cellStyle name="Comma 5 9" xfId="6668" xr:uid="{00000000-0005-0000-0000-00004A180000}"/>
    <cellStyle name="Comma 5 9 2" xfId="6669" xr:uid="{00000000-0005-0000-0000-00004B180000}"/>
    <cellStyle name="Comma 5 9 2 2" xfId="6670" xr:uid="{00000000-0005-0000-0000-00004C180000}"/>
    <cellStyle name="Comma 5 9 2 2 2" xfId="6671" xr:uid="{00000000-0005-0000-0000-00004D180000}"/>
    <cellStyle name="Comma 5 9 2 2 2 2" xfId="6672" xr:uid="{00000000-0005-0000-0000-00004E180000}"/>
    <cellStyle name="Comma 5 9 2 2 3" xfId="6673" xr:uid="{00000000-0005-0000-0000-00004F180000}"/>
    <cellStyle name="Comma 5 9 2 3" xfId="6674" xr:uid="{00000000-0005-0000-0000-000050180000}"/>
    <cellStyle name="Comma 5 9 2 3 2" xfId="6675" xr:uid="{00000000-0005-0000-0000-000051180000}"/>
    <cellStyle name="Comma 5 9 2 3 2 2" xfId="6676" xr:uid="{00000000-0005-0000-0000-000052180000}"/>
    <cellStyle name="Comma 5 9 2 3 3" xfId="6677" xr:uid="{00000000-0005-0000-0000-000053180000}"/>
    <cellStyle name="Comma 5 9 2 4" xfId="6678" xr:uid="{00000000-0005-0000-0000-000054180000}"/>
    <cellStyle name="Comma 5 9 2 4 2" xfId="6679" xr:uid="{00000000-0005-0000-0000-000055180000}"/>
    <cellStyle name="Comma 5 9 2 5" xfId="6680" xr:uid="{00000000-0005-0000-0000-000056180000}"/>
    <cellStyle name="Comma 5 9 2 5 2" xfId="6681" xr:uid="{00000000-0005-0000-0000-000057180000}"/>
    <cellStyle name="Comma 5 9 2 6" xfId="6682" xr:uid="{00000000-0005-0000-0000-000058180000}"/>
    <cellStyle name="Comma 5 9 3" xfId="6683" xr:uid="{00000000-0005-0000-0000-000059180000}"/>
    <cellStyle name="Comma 5 9 3 2" xfId="6684" xr:uid="{00000000-0005-0000-0000-00005A180000}"/>
    <cellStyle name="Comma 5 9 3 2 2" xfId="6685" xr:uid="{00000000-0005-0000-0000-00005B180000}"/>
    <cellStyle name="Comma 5 9 3 3" xfId="6686" xr:uid="{00000000-0005-0000-0000-00005C180000}"/>
    <cellStyle name="Comma 5 9 4" xfId="6687" xr:uid="{00000000-0005-0000-0000-00005D180000}"/>
    <cellStyle name="Comma 5 9 4 2" xfId="6688" xr:uid="{00000000-0005-0000-0000-00005E180000}"/>
    <cellStyle name="Comma 5 9 4 2 2" xfId="6689" xr:uid="{00000000-0005-0000-0000-00005F180000}"/>
    <cellStyle name="Comma 5 9 4 3" xfId="6690" xr:uid="{00000000-0005-0000-0000-000060180000}"/>
    <cellStyle name="Comma 5 9 5" xfId="6691" xr:uid="{00000000-0005-0000-0000-000061180000}"/>
    <cellStyle name="Comma 5 9 5 2" xfId="6692" xr:uid="{00000000-0005-0000-0000-000062180000}"/>
    <cellStyle name="Comma 5 9 6" xfId="6693" xr:uid="{00000000-0005-0000-0000-000063180000}"/>
    <cellStyle name="Comma 5 9 6 2" xfId="6694" xr:uid="{00000000-0005-0000-0000-000064180000}"/>
    <cellStyle name="Comma 5 9 7" xfId="6695" xr:uid="{00000000-0005-0000-0000-000065180000}"/>
    <cellStyle name="Comma 50" xfId="582" xr:uid="{00000000-0005-0000-0000-000066180000}"/>
    <cellStyle name="Comma 51" xfId="583" xr:uid="{00000000-0005-0000-0000-000067180000}"/>
    <cellStyle name="Comma 52" xfId="584" xr:uid="{00000000-0005-0000-0000-000068180000}"/>
    <cellStyle name="Comma 53" xfId="585" xr:uid="{00000000-0005-0000-0000-000069180000}"/>
    <cellStyle name="Comma 54" xfId="586" xr:uid="{00000000-0005-0000-0000-00006A180000}"/>
    <cellStyle name="Comma 55" xfId="587" xr:uid="{00000000-0005-0000-0000-00006B180000}"/>
    <cellStyle name="Comma 56" xfId="588" xr:uid="{00000000-0005-0000-0000-00006C180000}"/>
    <cellStyle name="Comma 57" xfId="589" xr:uid="{00000000-0005-0000-0000-00006D180000}"/>
    <cellStyle name="Comma 58" xfId="590" xr:uid="{00000000-0005-0000-0000-00006E180000}"/>
    <cellStyle name="Comma 59" xfId="591" xr:uid="{00000000-0005-0000-0000-00006F180000}"/>
    <cellStyle name="Comma 6" xfId="520" xr:uid="{00000000-0005-0000-0000-000070180000}"/>
    <cellStyle name="Comma 6 10" xfId="6696" xr:uid="{00000000-0005-0000-0000-000071180000}"/>
    <cellStyle name="Comma 6 10 2" xfId="6697" xr:uid="{00000000-0005-0000-0000-000072180000}"/>
    <cellStyle name="Comma 6 10 2 2" xfId="6698" xr:uid="{00000000-0005-0000-0000-000073180000}"/>
    <cellStyle name="Comma 6 10 2 2 2" xfId="6699" xr:uid="{00000000-0005-0000-0000-000074180000}"/>
    <cellStyle name="Comma 6 10 2 3" xfId="6700" xr:uid="{00000000-0005-0000-0000-000075180000}"/>
    <cellStyle name="Comma 6 10 3" xfId="6701" xr:uid="{00000000-0005-0000-0000-000076180000}"/>
    <cellStyle name="Comma 6 10 3 2" xfId="6702" xr:uid="{00000000-0005-0000-0000-000077180000}"/>
    <cellStyle name="Comma 6 10 3 2 2" xfId="6703" xr:uid="{00000000-0005-0000-0000-000078180000}"/>
    <cellStyle name="Comma 6 10 3 3" xfId="6704" xr:uid="{00000000-0005-0000-0000-000079180000}"/>
    <cellStyle name="Comma 6 10 4" xfId="6705" xr:uid="{00000000-0005-0000-0000-00007A180000}"/>
    <cellStyle name="Comma 6 10 4 2" xfId="6706" xr:uid="{00000000-0005-0000-0000-00007B180000}"/>
    <cellStyle name="Comma 6 10 5" xfId="6707" xr:uid="{00000000-0005-0000-0000-00007C180000}"/>
    <cellStyle name="Comma 6 10 5 2" xfId="6708" xr:uid="{00000000-0005-0000-0000-00007D180000}"/>
    <cellStyle name="Comma 6 10 6" xfId="6709" xr:uid="{00000000-0005-0000-0000-00007E180000}"/>
    <cellStyle name="Comma 6 11" xfId="6710" xr:uid="{00000000-0005-0000-0000-00007F180000}"/>
    <cellStyle name="Comma 6 12" xfId="592" xr:uid="{00000000-0005-0000-0000-000080180000}"/>
    <cellStyle name="Comma 6 13" xfId="38372" xr:uid="{D9759BCA-D23B-4D68-BD98-B5BB947A4E0B}"/>
    <cellStyle name="Comma 6 2" xfId="593" xr:uid="{00000000-0005-0000-0000-000081180000}"/>
    <cellStyle name="Comma 6 2 10" xfId="6711" xr:uid="{00000000-0005-0000-0000-000082180000}"/>
    <cellStyle name="Comma 6 2 10 2" xfId="6712" xr:uid="{00000000-0005-0000-0000-000083180000}"/>
    <cellStyle name="Comma 6 2 10 2 2" xfId="6713" xr:uid="{00000000-0005-0000-0000-000084180000}"/>
    <cellStyle name="Comma 6 2 10 2 2 2" xfId="6714" xr:uid="{00000000-0005-0000-0000-000085180000}"/>
    <cellStyle name="Comma 6 2 10 2 3" xfId="6715" xr:uid="{00000000-0005-0000-0000-000086180000}"/>
    <cellStyle name="Comma 6 2 10 3" xfId="6716" xr:uid="{00000000-0005-0000-0000-000087180000}"/>
    <cellStyle name="Comma 6 2 10 3 2" xfId="6717" xr:uid="{00000000-0005-0000-0000-000088180000}"/>
    <cellStyle name="Comma 6 2 10 3 2 2" xfId="6718" xr:uid="{00000000-0005-0000-0000-000089180000}"/>
    <cellStyle name="Comma 6 2 10 3 3" xfId="6719" xr:uid="{00000000-0005-0000-0000-00008A180000}"/>
    <cellStyle name="Comma 6 2 10 4" xfId="6720" xr:uid="{00000000-0005-0000-0000-00008B180000}"/>
    <cellStyle name="Comma 6 2 10 4 2" xfId="6721" xr:uid="{00000000-0005-0000-0000-00008C180000}"/>
    <cellStyle name="Comma 6 2 10 5" xfId="6722" xr:uid="{00000000-0005-0000-0000-00008D180000}"/>
    <cellStyle name="Comma 6 2 10 5 2" xfId="6723" xr:uid="{00000000-0005-0000-0000-00008E180000}"/>
    <cellStyle name="Comma 6 2 10 6" xfId="6724" xr:uid="{00000000-0005-0000-0000-00008F180000}"/>
    <cellStyle name="Comma 6 2 11" xfId="6725" xr:uid="{00000000-0005-0000-0000-000090180000}"/>
    <cellStyle name="Comma 6 2 12" xfId="38413" xr:uid="{AF0EE988-DA5C-41A2-82A9-DC5FFAD426BE}"/>
    <cellStyle name="Comma 6 2 2" xfId="6726" xr:uid="{00000000-0005-0000-0000-000091180000}"/>
    <cellStyle name="Comma 6 2 2 2" xfId="6727" xr:uid="{00000000-0005-0000-0000-000092180000}"/>
    <cellStyle name="Comma 6 2 3" xfId="6728" xr:uid="{00000000-0005-0000-0000-000093180000}"/>
    <cellStyle name="Comma 6 2 3 10" xfId="6729" xr:uid="{00000000-0005-0000-0000-000094180000}"/>
    <cellStyle name="Comma 6 2 3 10 2" xfId="6730" xr:uid="{00000000-0005-0000-0000-000095180000}"/>
    <cellStyle name="Comma 6 2 3 11" xfId="6731" xr:uid="{00000000-0005-0000-0000-000096180000}"/>
    <cellStyle name="Comma 6 2 3 11 2" xfId="6732" xr:uid="{00000000-0005-0000-0000-000097180000}"/>
    <cellStyle name="Comma 6 2 3 12" xfId="6733" xr:uid="{00000000-0005-0000-0000-000098180000}"/>
    <cellStyle name="Comma 6 2 3 2" xfId="6734" xr:uid="{00000000-0005-0000-0000-000099180000}"/>
    <cellStyle name="Comma 6 2 3 2 10" xfId="6735" xr:uid="{00000000-0005-0000-0000-00009A180000}"/>
    <cellStyle name="Comma 6 2 3 2 10 2" xfId="6736" xr:uid="{00000000-0005-0000-0000-00009B180000}"/>
    <cellStyle name="Comma 6 2 3 2 11" xfId="6737" xr:uid="{00000000-0005-0000-0000-00009C180000}"/>
    <cellStyle name="Comma 6 2 3 2 2" xfId="6738" xr:uid="{00000000-0005-0000-0000-00009D180000}"/>
    <cellStyle name="Comma 6 2 3 2 2 10" xfId="6739" xr:uid="{00000000-0005-0000-0000-00009E180000}"/>
    <cellStyle name="Comma 6 2 3 2 2 2" xfId="6740" xr:uid="{00000000-0005-0000-0000-00009F180000}"/>
    <cellStyle name="Comma 6 2 3 2 2 2 2" xfId="6741" xr:uid="{00000000-0005-0000-0000-0000A0180000}"/>
    <cellStyle name="Comma 6 2 3 2 2 2 2 2" xfId="6742" xr:uid="{00000000-0005-0000-0000-0000A1180000}"/>
    <cellStyle name="Comma 6 2 3 2 2 2 2 2 2" xfId="6743" xr:uid="{00000000-0005-0000-0000-0000A2180000}"/>
    <cellStyle name="Comma 6 2 3 2 2 2 2 2 2 2" xfId="6744" xr:uid="{00000000-0005-0000-0000-0000A3180000}"/>
    <cellStyle name="Comma 6 2 3 2 2 2 2 2 2 2 2" xfId="6745" xr:uid="{00000000-0005-0000-0000-0000A4180000}"/>
    <cellStyle name="Comma 6 2 3 2 2 2 2 2 2 3" xfId="6746" xr:uid="{00000000-0005-0000-0000-0000A5180000}"/>
    <cellStyle name="Comma 6 2 3 2 2 2 2 2 3" xfId="6747" xr:uid="{00000000-0005-0000-0000-0000A6180000}"/>
    <cellStyle name="Comma 6 2 3 2 2 2 2 2 3 2" xfId="6748" xr:uid="{00000000-0005-0000-0000-0000A7180000}"/>
    <cellStyle name="Comma 6 2 3 2 2 2 2 2 3 2 2" xfId="6749" xr:uid="{00000000-0005-0000-0000-0000A8180000}"/>
    <cellStyle name="Comma 6 2 3 2 2 2 2 2 3 3" xfId="6750" xr:uid="{00000000-0005-0000-0000-0000A9180000}"/>
    <cellStyle name="Comma 6 2 3 2 2 2 2 2 4" xfId="6751" xr:uid="{00000000-0005-0000-0000-0000AA180000}"/>
    <cellStyle name="Comma 6 2 3 2 2 2 2 2 4 2" xfId="6752" xr:uid="{00000000-0005-0000-0000-0000AB180000}"/>
    <cellStyle name="Comma 6 2 3 2 2 2 2 2 5" xfId="6753" xr:uid="{00000000-0005-0000-0000-0000AC180000}"/>
    <cellStyle name="Comma 6 2 3 2 2 2 2 2 5 2" xfId="6754" xr:uid="{00000000-0005-0000-0000-0000AD180000}"/>
    <cellStyle name="Comma 6 2 3 2 2 2 2 2 6" xfId="6755" xr:uid="{00000000-0005-0000-0000-0000AE180000}"/>
    <cellStyle name="Comma 6 2 3 2 2 2 2 3" xfId="6756" xr:uid="{00000000-0005-0000-0000-0000AF180000}"/>
    <cellStyle name="Comma 6 2 3 2 2 2 2 3 2" xfId="6757" xr:uid="{00000000-0005-0000-0000-0000B0180000}"/>
    <cellStyle name="Comma 6 2 3 2 2 2 2 3 2 2" xfId="6758" xr:uid="{00000000-0005-0000-0000-0000B1180000}"/>
    <cellStyle name="Comma 6 2 3 2 2 2 2 3 3" xfId="6759" xr:uid="{00000000-0005-0000-0000-0000B2180000}"/>
    <cellStyle name="Comma 6 2 3 2 2 2 2 4" xfId="6760" xr:uid="{00000000-0005-0000-0000-0000B3180000}"/>
    <cellStyle name="Comma 6 2 3 2 2 2 2 4 2" xfId="6761" xr:uid="{00000000-0005-0000-0000-0000B4180000}"/>
    <cellStyle name="Comma 6 2 3 2 2 2 2 4 2 2" xfId="6762" xr:uid="{00000000-0005-0000-0000-0000B5180000}"/>
    <cellStyle name="Comma 6 2 3 2 2 2 2 4 3" xfId="6763" xr:uid="{00000000-0005-0000-0000-0000B6180000}"/>
    <cellStyle name="Comma 6 2 3 2 2 2 2 5" xfId="6764" xr:uid="{00000000-0005-0000-0000-0000B7180000}"/>
    <cellStyle name="Comma 6 2 3 2 2 2 2 5 2" xfId="6765" xr:uid="{00000000-0005-0000-0000-0000B8180000}"/>
    <cellStyle name="Comma 6 2 3 2 2 2 2 6" xfId="6766" xr:uid="{00000000-0005-0000-0000-0000B9180000}"/>
    <cellStyle name="Comma 6 2 3 2 2 2 2 6 2" xfId="6767" xr:uid="{00000000-0005-0000-0000-0000BA180000}"/>
    <cellStyle name="Comma 6 2 3 2 2 2 2 7" xfId="6768" xr:uid="{00000000-0005-0000-0000-0000BB180000}"/>
    <cellStyle name="Comma 6 2 3 2 2 2 3" xfId="6769" xr:uid="{00000000-0005-0000-0000-0000BC180000}"/>
    <cellStyle name="Comma 6 2 3 2 2 2 3 2" xfId="6770" xr:uid="{00000000-0005-0000-0000-0000BD180000}"/>
    <cellStyle name="Comma 6 2 3 2 2 2 3 2 2" xfId="6771" xr:uid="{00000000-0005-0000-0000-0000BE180000}"/>
    <cellStyle name="Comma 6 2 3 2 2 2 3 2 2 2" xfId="6772" xr:uid="{00000000-0005-0000-0000-0000BF180000}"/>
    <cellStyle name="Comma 6 2 3 2 2 2 3 2 3" xfId="6773" xr:uid="{00000000-0005-0000-0000-0000C0180000}"/>
    <cellStyle name="Comma 6 2 3 2 2 2 3 3" xfId="6774" xr:uid="{00000000-0005-0000-0000-0000C1180000}"/>
    <cellStyle name="Comma 6 2 3 2 2 2 3 3 2" xfId="6775" xr:uid="{00000000-0005-0000-0000-0000C2180000}"/>
    <cellStyle name="Comma 6 2 3 2 2 2 3 3 2 2" xfId="6776" xr:uid="{00000000-0005-0000-0000-0000C3180000}"/>
    <cellStyle name="Comma 6 2 3 2 2 2 3 3 3" xfId="6777" xr:uid="{00000000-0005-0000-0000-0000C4180000}"/>
    <cellStyle name="Comma 6 2 3 2 2 2 3 4" xfId="6778" xr:uid="{00000000-0005-0000-0000-0000C5180000}"/>
    <cellStyle name="Comma 6 2 3 2 2 2 3 4 2" xfId="6779" xr:uid="{00000000-0005-0000-0000-0000C6180000}"/>
    <cellStyle name="Comma 6 2 3 2 2 2 3 5" xfId="6780" xr:uid="{00000000-0005-0000-0000-0000C7180000}"/>
    <cellStyle name="Comma 6 2 3 2 2 2 3 5 2" xfId="6781" xr:uid="{00000000-0005-0000-0000-0000C8180000}"/>
    <cellStyle name="Comma 6 2 3 2 2 2 3 6" xfId="6782" xr:uid="{00000000-0005-0000-0000-0000C9180000}"/>
    <cellStyle name="Comma 6 2 3 2 2 2 4" xfId="6783" xr:uid="{00000000-0005-0000-0000-0000CA180000}"/>
    <cellStyle name="Comma 6 2 3 2 2 2 4 2" xfId="6784" xr:uid="{00000000-0005-0000-0000-0000CB180000}"/>
    <cellStyle name="Comma 6 2 3 2 2 2 4 2 2" xfId="6785" xr:uid="{00000000-0005-0000-0000-0000CC180000}"/>
    <cellStyle name="Comma 6 2 3 2 2 2 4 3" xfId="6786" xr:uid="{00000000-0005-0000-0000-0000CD180000}"/>
    <cellStyle name="Comma 6 2 3 2 2 2 5" xfId="6787" xr:uid="{00000000-0005-0000-0000-0000CE180000}"/>
    <cellStyle name="Comma 6 2 3 2 2 2 5 2" xfId="6788" xr:uid="{00000000-0005-0000-0000-0000CF180000}"/>
    <cellStyle name="Comma 6 2 3 2 2 2 5 2 2" xfId="6789" xr:uid="{00000000-0005-0000-0000-0000D0180000}"/>
    <cellStyle name="Comma 6 2 3 2 2 2 5 3" xfId="6790" xr:uid="{00000000-0005-0000-0000-0000D1180000}"/>
    <cellStyle name="Comma 6 2 3 2 2 2 6" xfId="6791" xr:uid="{00000000-0005-0000-0000-0000D2180000}"/>
    <cellStyle name="Comma 6 2 3 2 2 2 6 2" xfId="6792" xr:uid="{00000000-0005-0000-0000-0000D3180000}"/>
    <cellStyle name="Comma 6 2 3 2 2 2 7" xfId="6793" xr:uid="{00000000-0005-0000-0000-0000D4180000}"/>
    <cellStyle name="Comma 6 2 3 2 2 2 7 2" xfId="6794" xr:uid="{00000000-0005-0000-0000-0000D5180000}"/>
    <cellStyle name="Comma 6 2 3 2 2 2 8" xfId="6795" xr:uid="{00000000-0005-0000-0000-0000D6180000}"/>
    <cellStyle name="Comma 6 2 3 2 2 3" xfId="6796" xr:uid="{00000000-0005-0000-0000-0000D7180000}"/>
    <cellStyle name="Comma 6 2 3 2 2 3 2" xfId="6797" xr:uid="{00000000-0005-0000-0000-0000D8180000}"/>
    <cellStyle name="Comma 6 2 3 2 2 3 2 2" xfId="6798" xr:uid="{00000000-0005-0000-0000-0000D9180000}"/>
    <cellStyle name="Comma 6 2 3 2 2 3 2 2 2" xfId="6799" xr:uid="{00000000-0005-0000-0000-0000DA180000}"/>
    <cellStyle name="Comma 6 2 3 2 2 3 2 2 2 2" xfId="6800" xr:uid="{00000000-0005-0000-0000-0000DB180000}"/>
    <cellStyle name="Comma 6 2 3 2 2 3 2 2 3" xfId="6801" xr:uid="{00000000-0005-0000-0000-0000DC180000}"/>
    <cellStyle name="Comma 6 2 3 2 2 3 2 3" xfId="6802" xr:uid="{00000000-0005-0000-0000-0000DD180000}"/>
    <cellStyle name="Comma 6 2 3 2 2 3 2 3 2" xfId="6803" xr:uid="{00000000-0005-0000-0000-0000DE180000}"/>
    <cellStyle name="Comma 6 2 3 2 2 3 2 3 2 2" xfId="6804" xr:uid="{00000000-0005-0000-0000-0000DF180000}"/>
    <cellStyle name="Comma 6 2 3 2 2 3 2 3 3" xfId="6805" xr:uid="{00000000-0005-0000-0000-0000E0180000}"/>
    <cellStyle name="Comma 6 2 3 2 2 3 2 4" xfId="6806" xr:uid="{00000000-0005-0000-0000-0000E1180000}"/>
    <cellStyle name="Comma 6 2 3 2 2 3 2 4 2" xfId="6807" xr:uid="{00000000-0005-0000-0000-0000E2180000}"/>
    <cellStyle name="Comma 6 2 3 2 2 3 2 5" xfId="6808" xr:uid="{00000000-0005-0000-0000-0000E3180000}"/>
    <cellStyle name="Comma 6 2 3 2 2 3 2 5 2" xfId="6809" xr:uid="{00000000-0005-0000-0000-0000E4180000}"/>
    <cellStyle name="Comma 6 2 3 2 2 3 2 6" xfId="6810" xr:uid="{00000000-0005-0000-0000-0000E5180000}"/>
    <cellStyle name="Comma 6 2 3 2 2 3 3" xfId="6811" xr:uid="{00000000-0005-0000-0000-0000E6180000}"/>
    <cellStyle name="Comma 6 2 3 2 2 3 3 2" xfId="6812" xr:uid="{00000000-0005-0000-0000-0000E7180000}"/>
    <cellStyle name="Comma 6 2 3 2 2 3 3 2 2" xfId="6813" xr:uid="{00000000-0005-0000-0000-0000E8180000}"/>
    <cellStyle name="Comma 6 2 3 2 2 3 3 3" xfId="6814" xr:uid="{00000000-0005-0000-0000-0000E9180000}"/>
    <cellStyle name="Comma 6 2 3 2 2 3 4" xfId="6815" xr:uid="{00000000-0005-0000-0000-0000EA180000}"/>
    <cellStyle name="Comma 6 2 3 2 2 3 4 2" xfId="6816" xr:uid="{00000000-0005-0000-0000-0000EB180000}"/>
    <cellStyle name="Comma 6 2 3 2 2 3 4 2 2" xfId="6817" xr:uid="{00000000-0005-0000-0000-0000EC180000}"/>
    <cellStyle name="Comma 6 2 3 2 2 3 4 3" xfId="6818" xr:uid="{00000000-0005-0000-0000-0000ED180000}"/>
    <cellStyle name="Comma 6 2 3 2 2 3 5" xfId="6819" xr:uid="{00000000-0005-0000-0000-0000EE180000}"/>
    <cellStyle name="Comma 6 2 3 2 2 3 5 2" xfId="6820" xr:uid="{00000000-0005-0000-0000-0000EF180000}"/>
    <cellStyle name="Comma 6 2 3 2 2 3 6" xfId="6821" xr:uid="{00000000-0005-0000-0000-0000F0180000}"/>
    <cellStyle name="Comma 6 2 3 2 2 3 6 2" xfId="6822" xr:uid="{00000000-0005-0000-0000-0000F1180000}"/>
    <cellStyle name="Comma 6 2 3 2 2 3 7" xfId="6823" xr:uid="{00000000-0005-0000-0000-0000F2180000}"/>
    <cellStyle name="Comma 6 2 3 2 2 4" xfId="6824" xr:uid="{00000000-0005-0000-0000-0000F3180000}"/>
    <cellStyle name="Comma 6 2 3 2 2 4 2" xfId="6825" xr:uid="{00000000-0005-0000-0000-0000F4180000}"/>
    <cellStyle name="Comma 6 2 3 2 2 4 2 2" xfId="6826" xr:uid="{00000000-0005-0000-0000-0000F5180000}"/>
    <cellStyle name="Comma 6 2 3 2 2 4 2 2 2" xfId="6827" xr:uid="{00000000-0005-0000-0000-0000F6180000}"/>
    <cellStyle name="Comma 6 2 3 2 2 4 2 2 2 2" xfId="6828" xr:uid="{00000000-0005-0000-0000-0000F7180000}"/>
    <cellStyle name="Comma 6 2 3 2 2 4 2 2 3" xfId="6829" xr:uid="{00000000-0005-0000-0000-0000F8180000}"/>
    <cellStyle name="Comma 6 2 3 2 2 4 2 3" xfId="6830" xr:uid="{00000000-0005-0000-0000-0000F9180000}"/>
    <cellStyle name="Comma 6 2 3 2 2 4 2 3 2" xfId="6831" xr:uid="{00000000-0005-0000-0000-0000FA180000}"/>
    <cellStyle name="Comma 6 2 3 2 2 4 2 3 2 2" xfId="6832" xr:uid="{00000000-0005-0000-0000-0000FB180000}"/>
    <cellStyle name="Comma 6 2 3 2 2 4 2 3 3" xfId="6833" xr:uid="{00000000-0005-0000-0000-0000FC180000}"/>
    <cellStyle name="Comma 6 2 3 2 2 4 2 4" xfId="6834" xr:uid="{00000000-0005-0000-0000-0000FD180000}"/>
    <cellStyle name="Comma 6 2 3 2 2 4 2 4 2" xfId="6835" xr:uid="{00000000-0005-0000-0000-0000FE180000}"/>
    <cellStyle name="Comma 6 2 3 2 2 4 2 5" xfId="6836" xr:uid="{00000000-0005-0000-0000-0000FF180000}"/>
    <cellStyle name="Comma 6 2 3 2 2 4 2 5 2" xfId="6837" xr:uid="{00000000-0005-0000-0000-000000190000}"/>
    <cellStyle name="Comma 6 2 3 2 2 4 2 6" xfId="6838" xr:uid="{00000000-0005-0000-0000-000001190000}"/>
    <cellStyle name="Comma 6 2 3 2 2 4 3" xfId="6839" xr:uid="{00000000-0005-0000-0000-000002190000}"/>
    <cellStyle name="Comma 6 2 3 2 2 4 3 2" xfId="6840" xr:uid="{00000000-0005-0000-0000-000003190000}"/>
    <cellStyle name="Comma 6 2 3 2 2 4 3 2 2" xfId="6841" xr:uid="{00000000-0005-0000-0000-000004190000}"/>
    <cellStyle name="Comma 6 2 3 2 2 4 3 3" xfId="6842" xr:uid="{00000000-0005-0000-0000-000005190000}"/>
    <cellStyle name="Comma 6 2 3 2 2 4 4" xfId="6843" xr:uid="{00000000-0005-0000-0000-000006190000}"/>
    <cellStyle name="Comma 6 2 3 2 2 4 4 2" xfId="6844" xr:uid="{00000000-0005-0000-0000-000007190000}"/>
    <cellStyle name="Comma 6 2 3 2 2 4 4 2 2" xfId="6845" xr:uid="{00000000-0005-0000-0000-000008190000}"/>
    <cellStyle name="Comma 6 2 3 2 2 4 4 3" xfId="6846" xr:uid="{00000000-0005-0000-0000-000009190000}"/>
    <cellStyle name="Comma 6 2 3 2 2 4 5" xfId="6847" xr:uid="{00000000-0005-0000-0000-00000A190000}"/>
    <cellStyle name="Comma 6 2 3 2 2 4 5 2" xfId="6848" xr:uid="{00000000-0005-0000-0000-00000B190000}"/>
    <cellStyle name="Comma 6 2 3 2 2 4 6" xfId="6849" xr:uid="{00000000-0005-0000-0000-00000C190000}"/>
    <cellStyle name="Comma 6 2 3 2 2 4 6 2" xfId="6850" xr:uid="{00000000-0005-0000-0000-00000D190000}"/>
    <cellStyle name="Comma 6 2 3 2 2 4 7" xfId="6851" xr:uid="{00000000-0005-0000-0000-00000E190000}"/>
    <cellStyle name="Comma 6 2 3 2 2 5" xfId="6852" xr:uid="{00000000-0005-0000-0000-00000F190000}"/>
    <cellStyle name="Comma 6 2 3 2 2 5 2" xfId="6853" xr:uid="{00000000-0005-0000-0000-000010190000}"/>
    <cellStyle name="Comma 6 2 3 2 2 5 2 2" xfId="6854" xr:uid="{00000000-0005-0000-0000-000011190000}"/>
    <cellStyle name="Comma 6 2 3 2 2 5 2 2 2" xfId="6855" xr:uid="{00000000-0005-0000-0000-000012190000}"/>
    <cellStyle name="Comma 6 2 3 2 2 5 2 3" xfId="6856" xr:uid="{00000000-0005-0000-0000-000013190000}"/>
    <cellStyle name="Comma 6 2 3 2 2 5 3" xfId="6857" xr:uid="{00000000-0005-0000-0000-000014190000}"/>
    <cellStyle name="Comma 6 2 3 2 2 5 3 2" xfId="6858" xr:uid="{00000000-0005-0000-0000-000015190000}"/>
    <cellStyle name="Comma 6 2 3 2 2 5 3 2 2" xfId="6859" xr:uid="{00000000-0005-0000-0000-000016190000}"/>
    <cellStyle name="Comma 6 2 3 2 2 5 3 3" xfId="6860" xr:uid="{00000000-0005-0000-0000-000017190000}"/>
    <cellStyle name="Comma 6 2 3 2 2 5 4" xfId="6861" xr:uid="{00000000-0005-0000-0000-000018190000}"/>
    <cellStyle name="Comma 6 2 3 2 2 5 4 2" xfId="6862" xr:uid="{00000000-0005-0000-0000-000019190000}"/>
    <cellStyle name="Comma 6 2 3 2 2 5 5" xfId="6863" xr:uid="{00000000-0005-0000-0000-00001A190000}"/>
    <cellStyle name="Comma 6 2 3 2 2 5 5 2" xfId="6864" xr:uid="{00000000-0005-0000-0000-00001B190000}"/>
    <cellStyle name="Comma 6 2 3 2 2 5 6" xfId="6865" xr:uid="{00000000-0005-0000-0000-00001C190000}"/>
    <cellStyle name="Comma 6 2 3 2 2 6" xfId="6866" xr:uid="{00000000-0005-0000-0000-00001D190000}"/>
    <cellStyle name="Comma 6 2 3 2 2 6 2" xfId="6867" xr:uid="{00000000-0005-0000-0000-00001E190000}"/>
    <cellStyle name="Comma 6 2 3 2 2 6 2 2" xfId="6868" xr:uid="{00000000-0005-0000-0000-00001F190000}"/>
    <cellStyle name="Comma 6 2 3 2 2 6 3" xfId="6869" xr:uid="{00000000-0005-0000-0000-000020190000}"/>
    <cellStyle name="Comma 6 2 3 2 2 7" xfId="6870" xr:uid="{00000000-0005-0000-0000-000021190000}"/>
    <cellStyle name="Comma 6 2 3 2 2 7 2" xfId="6871" xr:uid="{00000000-0005-0000-0000-000022190000}"/>
    <cellStyle name="Comma 6 2 3 2 2 7 2 2" xfId="6872" xr:uid="{00000000-0005-0000-0000-000023190000}"/>
    <cellStyle name="Comma 6 2 3 2 2 7 3" xfId="6873" xr:uid="{00000000-0005-0000-0000-000024190000}"/>
    <cellStyle name="Comma 6 2 3 2 2 8" xfId="6874" xr:uid="{00000000-0005-0000-0000-000025190000}"/>
    <cellStyle name="Comma 6 2 3 2 2 8 2" xfId="6875" xr:uid="{00000000-0005-0000-0000-000026190000}"/>
    <cellStyle name="Comma 6 2 3 2 2 9" xfId="6876" xr:uid="{00000000-0005-0000-0000-000027190000}"/>
    <cellStyle name="Comma 6 2 3 2 2 9 2" xfId="6877" xr:uid="{00000000-0005-0000-0000-000028190000}"/>
    <cellStyle name="Comma 6 2 3 2 3" xfId="6878" xr:uid="{00000000-0005-0000-0000-000029190000}"/>
    <cellStyle name="Comma 6 2 3 2 3 2" xfId="6879" xr:uid="{00000000-0005-0000-0000-00002A190000}"/>
    <cellStyle name="Comma 6 2 3 2 3 2 2" xfId="6880" xr:uid="{00000000-0005-0000-0000-00002B190000}"/>
    <cellStyle name="Comma 6 2 3 2 3 2 2 2" xfId="6881" xr:uid="{00000000-0005-0000-0000-00002C190000}"/>
    <cellStyle name="Comma 6 2 3 2 3 2 2 2 2" xfId="6882" xr:uid="{00000000-0005-0000-0000-00002D190000}"/>
    <cellStyle name="Comma 6 2 3 2 3 2 2 2 2 2" xfId="6883" xr:uid="{00000000-0005-0000-0000-00002E190000}"/>
    <cellStyle name="Comma 6 2 3 2 3 2 2 2 3" xfId="6884" xr:uid="{00000000-0005-0000-0000-00002F190000}"/>
    <cellStyle name="Comma 6 2 3 2 3 2 2 3" xfId="6885" xr:uid="{00000000-0005-0000-0000-000030190000}"/>
    <cellStyle name="Comma 6 2 3 2 3 2 2 3 2" xfId="6886" xr:uid="{00000000-0005-0000-0000-000031190000}"/>
    <cellStyle name="Comma 6 2 3 2 3 2 2 3 2 2" xfId="6887" xr:uid="{00000000-0005-0000-0000-000032190000}"/>
    <cellStyle name="Comma 6 2 3 2 3 2 2 3 3" xfId="6888" xr:uid="{00000000-0005-0000-0000-000033190000}"/>
    <cellStyle name="Comma 6 2 3 2 3 2 2 4" xfId="6889" xr:uid="{00000000-0005-0000-0000-000034190000}"/>
    <cellStyle name="Comma 6 2 3 2 3 2 2 4 2" xfId="6890" xr:uid="{00000000-0005-0000-0000-000035190000}"/>
    <cellStyle name="Comma 6 2 3 2 3 2 2 5" xfId="6891" xr:uid="{00000000-0005-0000-0000-000036190000}"/>
    <cellStyle name="Comma 6 2 3 2 3 2 2 5 2" xfId="6892" xr:uid="{00000000-0005-0000-0000-000037190000}"/>
    <cellStyle name="Comma 6 2 3 2 3 2 2 6" xfId="6893" xr:uid="{00000000-0005-0000-0000-000038190000}"/>
    <cellStyle name="Comma 6 2 3 2 3 2 3" xfId="6894" xr:uid="{00000000-0005-0000-0000-000039190000}"/>
    <cellStyle name="Comma 6 2 3 2 3 2 3 2" xfId="6895" xr:uid="{00000000-0005-0000-0000-00003A190000}"/>
    <cellStyle name="Comma 6 2 3 2 3 2 3 2 2" xfId="6896" xr:uid="{00000000-0005-0000-0000-00003B190000}"/>
    <cellStyle name="Comma 6 2 3 2 3 2 3 3" xfId="6897" xr:uid="{00000000-0005-0000-0000-00003C190000}"/>
    <cellStyle name="Comma 6 2 3 2 3 2 4" xfId="6898" xr:uid="{00000000-0005-0000-0000-00003D190000}"/>
    <cellStyle name="Comma 6 2 3 2 3 2 4 2" xfId="6899" xr:uid="{00000000-0005-0000-0000-00003E190000}"/>
    <cellStyle name="Comma 6 2 3 2 3 2 4 2 2" xfId="6900" xr:uid="{00000000-0005-0000-0000-00003F190000}"/>
    <cellStyle name="Comma 6 2 3 2 3 2 4 3" xfId="6901" xr:uid="{00000000-0005-0000-0000-000040190000}"/>
    <cellStyle name="Comma 6 2 3 2 3 2 5" xfId="6902" xr:uid="{00000000-0005-0000-0000-000041190000}"/>
    <cellStyle name="Comma 6 2 3 2 3 2 5 2" xfId="6903" xr:uid="{00000000-0005-0000-0000-000042190000}"/>
    <cellStyle name="Comma 6 2 3 2 3 2 6" xfId="6904" xr:uid="{00000000-0005-0000-0000-000043190000}"/>
    <cellStyle name="Comma 6 2 3 2 3 2 6 2" xfId="6905" xr:uid="{00000000-0005-0000-0000-000044190000}"/>
    <cellStyle name="Comma 6 2 3 2 3 2 7" xfId="6906" xr:uid="{00000000-0005-0000-0000-000045190000}"/>
    <cellStyle name="Comma 6 2 3 2 3 3" xfId="6907" xr:uid="{00000000-0005-0000-0000-000046190000}"/>
    <cellStyle name="Comma 6 2 3 2 3 3 2" xfId="6908" xr:uid="{00000000-0005-0000-0000-000047190000}"/>
    <cellStyle name="Comma 6 2 3 2 3 3 2 2" xfId="6909" xr:uid="{00000000-0005-0000-0000-000048190000}"/>
    <cellStyle name="Comma 6 2 3 2 3 3 2 2 2" xfId="6910" xr:uid="{00000000-0005-0000-0000-000049190000}"/>
    <cellStyle name="Comma 6 2 3 2 3 3 2 3" xfId="6911" xr:uid="{00000000-0005-0000-0000-00004A190000}"/>
    <cellStyle name="Comma 6 2 3 2 3 3 3" xfId="6912" xr:uid="{00000000-0005-0000-0000-00004B190000}"/>
    <cellStyle name="Comma 6 2 3 2 3 3 3 2" xfId="6913" xr:uid="{00000000-0005-0000-0000-00004C190000}"/>
    <cellStyle name="Comma 6 2 3 2 3 3 3 2 2" xfId="6914" xr:uid="{00000000-0005-0000-0000-00004D190000}"/>
    <cellStyle name="Comma 6 2 3 2 3 3 3 3" xfId="6915" xr:uid="{00000000-0005-0000-0000-00004E190000}"/>
    <cellStyle name="Comma 6 2 3 2 3 3 4" xfId="6916" xr:uid="{00000000-0005-0000-0000-00004F190000}"/>
    <cellStyle name="Comma 6 2 3 2 3 3 4 2" xfId="6917" xr:uid="{00000000-0005-0000-0000-000050190000}"/>
    <cellStyle name="Comma 6 2 3 2 3 3 5" xfId="6918" xr:uid="{00000000-0005-0000-0000-000051190000}"/>
    <cellStyle name="Comma 6 2 3 2 3 3 5 2" xfId="6919" xr:uid="{00000000-0005-0000-0000-000052190000}"/>
    <cellStyle name="Comma 6 2 3 2 3 3 6" xfId="6920" xr:uid="{00000000-0005-0000-0000-000053190000}"/>
    <cellStyle name="Comma 6 2 3 2 3 4" xfId="6921" xr:uid="{00000000-0005-0000-0000-000054190000}"/>
    <cellStyle name="Comma 6 2 3 2 3 4 2" xfId="6922" xr:uid="{00000000-0005-0000-0000-000055190000}"/>
    <cellStyle name="Comma 6 2 3 2 3 4 2 2" xfId="6923" xr:uid="{00000000-0005-0000-0000-000056190000}"/>
    <cellStyle name="Comma 6 2 3 2 3 4 3" xfId="6924" xr:uid="{00000000-0005-0000-0000-000057190000}"/>
    <cellStyle name="Comma 6 2 3 2 3 5" xfId="6925" xr:uid="{00000000-0005-0000-0000-000058190000}"/>
    <cellStyle name="Comma 6 2 3 2 3 5 2" xfId="6926" xr:uid="{00000000-0005-0000-0000-000059190000}"/>
    <cellStyle name="Comma 6 2 3 2 3 5 2 2" xfId="6927" xr:uid="{00000000-0005-0000-0000-00005A190000}"/>
    <cellStyle name="Comma 6 2 3 2 3 5 3" xfId="6928" xr:uid="{00000000-0005-0000-0000-00005B190000}"/>
    <cellStyle name="Comma 6 2 3 2 3 6" xfId="6929" xr:uid="{00000000-0005-0000-0000-00005C190000}"/>
    <cellStyle name="Comma 6 2 3 2 3 6 2" xfId="6930" xr:uid="{00000000-0005-0000-0000-00005D190000}"/>
    <cellStyle name="Comma 6 2 3 2 3 7" xfId="6931" xr:uid="{00000000-0005-0000-0000-00005E190000}"/>
    <cellStyle name="Comma 6 2 3 2 3 7 2" xfId="6932" xr:uid="{00000000-0005-0000-0000-00005F190000}"/>
    <cellStyle name="Comma 6 2 3 2 3 8" xfId="6933" xr:uid="{00000000-0005-0000-0000-000060190000}"/>
    <cellStyle name="Comma 6 2 3 2 4" xfId="6934" xr:uid="{00000000-0005-0000-0000-000061190000}"/>
    <cellStyle name="Comma 6 2 3 2 4 2" xfId="6935" xr:uid="{00000000-0005-0000-0000-000062190000}"/>
    <cellStyle name="Comma 6 2 3 2 4 2 2" xfId="6936" xr:uid="{00000000-0005-0000-0000-000063190000}"/>
    <cellStyle name="Comma 6 2 3 2 4 2 2 2" xfId="6937" xr:uid="{00000000-0005-0000-0000-000064190000}"/>
    <cellStyle name="Comma 6 2 3 2 4 2 2 2 2" xfId="6938" xr:uid="{00000000-0005-0000-0000-000065190000}"/>
    <cellStyle name="Comma 6 2 3 2 4 2 2 3" xfId="6939" xr:uid="{00000000-0005-0000-0000-000066190000}"/>
    <cellStyle name="Comma 6 2 3 2 4 2 3" xfId="6940" xr:uid="{00000000-0005-0000-0000-000067190000}"/>
    <cellStyle name="Comma 6 2 3 2 4 2 3 2" xfId="6941" xr:uid="{00000000-0005-0000-0000-000068190000}"/>
    <cellStyle name="Comma 6 2 3 2 4 2 3 2 2" xfId="6942" xr:uid="{00000000-0005-0000-0000-000069190000}"/>
    <cellStyle name="Comma 6 2 3 2 4 2 3 3" xfId="6943" xr:uid="{00000000-0005-0000-0000-00006A190000}"/>
    <cellStyle name="Comma 6 2 3 2 4 2 4" xfId="6944" xr:uid="{00000000-0005-0000-0000-00006B190000}"/>
    <cellStyle name="Comma 6 2 3 2 4 2 4 2" xfId="6945" xr:uid="{00000000-0005-0000-0000-00006C190000}"/>
    <cellStyle name="Comma 6 2 3 2 4 2 5" xfId="6946" xr:uid="{00000000-0005-0000-0000-00006D190000}"/>
    <cellStyle name="Comma 6 2 3 2 4 2 5 2" xfId="6947" xr:uid="{00000000-0005-0000-0000-00006E190000}"/>
    <cellStyle name="Comma 6 2 3 2 4 2 6" xfId="6948" xr:uid="{00000000-0005-0000-0000-00006F190000}"/>
    <cellStyle name="Comma 6 2 3 2 4 3" xfId="6949" xr:uid="{00000000-0005-0000-0000-000070190000}"/>
    <cellStyle name="Comma 6 2 3 2 4 3 2" xfId="6950" xr:uid="{00000000-0005-0000-0000-000071190000}"/>
    <cellStyle name="Comma 6 2 3 2 4 3 2 2" xfId="6951" xr:uid="{00000000-0005-0000-0000-000072190000}"/>
    <cellStyle name="Comma 6 2 3 2 4 3 3" xfId="6952" xr:uid="{00000000-0005-0000-0000-000073190000}"/>
    <cellStyle name="Comma 6 2 3 2 4 4" xfId="6953" xr:uid="{00000000-0005-0000-0000-000074190000}"/>
    <cellStyle name="Comma 6 2 3 2 4 4 2" xfId="6954" xr:uid="{00000000-0005-0000-0000-000075190000}"/>
    <cellStyle name="Comma 6 2 3 2 4 4 2 2" xfId="6955" xr:uid="{00000000-0005-0000-0000-000076190000}"/>
    <cellStyle name="Comma 6 2 3 2 4 4 3" xfId="6956" xr:uid="{00000000-0005-0000-0000-000077190000}"/>
    <cellStyle name="Comma 6 2 3 2 4 5" xfId="6957" xr:uid="{00000000-0005-0000-0000-000078190000}"/>
    <cellStyle name="Comma 6 2 3 2 4 5 2" xfId="6958" xr:uid="{00000000-0005-0000-0000-000079190000}"/>
    <cellStyle name="Comma 6 2 3 2 4 6" xfId="6959" xr:uid="{00000000-0005-0000-0000-00007A190000}"/>
    <cellStyle name="Comma 6 2 3 2 4 6 2" xfId="6960" xr:uid="{00000000-0005-0000-0000-00007B190000}"/>
    <cellStyle name="Comma 6 2 3 2 4 7" xfId="6961" xr:uid="{00000000-0005-0000-0000-00007C190000}"/>
    <cellStyle name="Comma 6 2 3 2 5" xfId="6962" xr:uid="{00000000-0005-0000-0000-00007D190000}"/>
    <cellStyle name="Comma 6 2 3 2 5 2" xfId="6963" xr:uid="{00000000-0005-0000-0000-00007E190000}"/>
    <cellStyle name="Comma 6 2 3 2 5 2 2" xfId="6964" xr:uid="{00000000-0005-0000-0000-00007F190000}"/>
    <cellStyle name="Comma 6 2 3 2 5 2 2 2" xfId="6965" xr:uid="{00000000-0005-0000-0000-000080190000}"/>
    <cellStyle name="Comma 6 2 3 2 5 2 2 2 2" xfId="6966" xr:uid="{00000000-0005-0000-0000-000081190000}"/>
    <cellStyle name="Comma 6 2 3 2 5 2 2 3" xfId="6967" xr:uid="{00000000-0005-0000-0000-000082190000}"/>
    <cellStyle name="Comma 6 2 3 2 5 2 3" xfId="6968" xr:uid="{00000000-0005-0000-0000-000083190000}"/>
    <cellStyle name="Comma 6 2 3 2 5 2 3 2" xfId="6969" xr:uid="{00000000-0005-0000-0000-000084190000}"/>
    <cellStyle name="Comma 6 2 3 2 5 2 3 2 2" xfId="6970" xr:uid="{00000000-0005-0000-0000-000085190000}"/>
    <cellStyle name="Comma 6 2 3 2 5 2 3 3" xfId="6971" xr:uid="{00000000-0005-0000-0000-000086190000}"/>
    <cellStyle name="Comma 6 2 3 2 5 2 4" xfId="6972" xr:uid="{00000000-0005-0000-0000-000087190000}"/>
    <cellStyle name="Comma 6 2 3 2 5 2 4 2" xfId="6973" xr:uid="{00000000-0005-0000-0000-000088190000}"/>
    <cellStyle name="Comma 6 2 3 2 5 2 5" xfId="6974" xr:uid="{00000000-0005-0000-0000-000089190000}"/>
    <cellStyle name="Comma 6 2 3 2 5 2 5 2" xfId="6975" xr:uid="{00000000-0005-0000-0000-00008A190000}"/>
    <cellStyle name="Comma 6 2 3 2 5 2 6" xfId="6976" xr:uid="{00000000-0005-0000-0000-00008B190000}"/>
    <cellStyle name="Comma 6 2 3 2 5 3" xfId="6977" xr:uid="{00000000-0005-0000-0000-00008C190000}"/>
    <cellStyle name="Comma 6 2 3 2 5 3 2" xfId="6978" xr:uid="{00000000-0005-0000-0000-00008D190000}"/>
    <cellStyle name="Comma 6 2 3 2 5 3 2 2" xfId="6979" xr:uid="{00000000-0005-0000-0000-00008E190000}"/>
    <cellStyle name="Comma 6 2 3 2 5 3 3" xfId="6980" xr:uid="{00000000-0005-0000-0000-00008F190000}"/>
    <cellStyle name="Comma 6 2 3 2 5 4" xfId="6981" xr:uid="{00000000-0005-0000-0000-000090190000}"/>
    <cellStyle name="Comma 6 2 3 2 5 4 2" xfId="6982" xr:uid="{00000000-0005-0000-0000-000091190000}"/>
    <cellStyle name="Comma 6 2 3 2 5 4 2 2" xfId="6983" xr:uid="{00000000-0005-0000-0000-000092190000}"/>
    <cellStyle name="Comma 6 2 3 2 5 4 3" xfId="6984" xr:uid="{00000000-0005-0000-0000-000093190000}"/>
    <cellStyle name="Comma 6 2 3 2 5 5" xfId="6985" xr:uid="{00000000-0005-0000-0000-000094190000}"/>
    <cellStyle name="Comma 6 2 3 2 5 5 2" xfId="6986" xr:uid="{00000000-0005-0000-0000-000095190000}"/>
    <cellStyle name="Comma 6 2 3 2 5 6" xfId="6987" xr:uid="{00000000-0005-0000-0000-000096190000}"/>
    <cellStyle name="Comma 6 2 3 2 5 6 2" xfId="6988" xr:uid="{00000000-0005-0000-0000-000097190000}"/>
    <cellStyle name="Comma 6 2 3 2 5 7" xfId="6989" xr:uid="{00000000-0005-0000-0000-000098190000}"/>
    <cellStyle name="Comma 6 2 3 2 6" xfId="6990" xr:uid="{00000000-0005-0000-0000-000099190000}"/>
    <cellStyle name="Comma 6 2 3 2 6 2" xfId="6991" xr:uid="{00000000-0005-0000-0000-00009A190000}"/>
    <cellStyle name="Comma 6 2 3 2 6 2 2" xfId="6992" xr:uid="{00000000-0005-0000-0000-00009B190000}"/>
    <cellStyle name="Comma 6 2 3 2 6 2 2 2" xfId="6993" xr:uid="{00000000-0005-0000-0000-00009C190000}"/>
    <cellStyle name="Comma 6 2 3 2 6 2 3" xfId="6994" xr:uid="{00000000-0005-0000-0000-00009D190000}"/>
    <cellStyle name="Comma 6 2 3 2 6 3" xfId="6995" xr:uid="{00000000-0005-0000-0000-00009E190000}"/>
    <cellStyle name="Comma 6 2 3 2 6 3 2" xfId="6996" xr:uid="{00000000-0005-0000-0000-00009F190000}"/>
    <cellStyle name="Comma 6 2 3 2 6 3 2 2" xfId="6997" xr:uid="{00000000-0005-0000-0000-0000A0190000}"/>
    <cellStyle name="Comma 6 2 3 2 6 3 3" xfId="6998" xr:uid="{00000000-0005-0000-0000-0000A1190000}"/>
    <cellStyle name="Comma 6 2 3 2 6 4" xfId="6999" xr:uid="{00000000-0005-0000-0000-0000A2190000}"/>
    <cellStyle name="Comma 6 2 3 2 6 4 2" xfId="7000" xr:uid="{00000000-0005-0000-0000-0000A3190000}"/>
    <cellStyle name="Comma 6 2 3 2 6 5" xfId="7001" xr:uid="{00000000-0005-0000-0000-0000A4190000}"/>
    <cellStyle name="Comma 6 2 3 2 6 5 2" xfId="7002" xr:uid="{00000000-0005-0000-0000-0000A5190000}"/>
    <cellStyle name="Comma 6 2 3 2 6 6" xfId="7003" xr:uid="{00000000-0005-0000-0000-0000A6190000}"/>
    <cellStyle name="Comma 6 2 3 2 7" xfId="7004" xr:uid="{00000000-0005-0000-0000-0000A7190000}"/>
    <cellStyle name="Comma 6 2 3 2 7 2" xfId="7005" xr:uid="{00000000-0005-0000-0000-0000A8190000}"/>
    <cellStyle name="Comma 6 2 3 2 7 2 2" xfId="7006" xr:uid="{00000000-0005-0000-0000-0000A9190000}"/>
    <cellStyle name="Comma 6 2 3 2 7 3" xfId="7007" xr:uid="{00000000-0005-0000-0000-0000AA190000}"/>
    <cellStyle name="Comma 6 2 3 2 8" xfId="7008" xr:uid="{00000000-0005-0000-0000-0000AB190000}"/>
    <cellStyle name="Comma 6 2 3 2 8 2" xfId="7009" xr:uid="{00000000-0005-0000-0000-0000AC190000}"/>
    <cellStyle name="Comma 6 2 3 2 8 2 2" xfId="7010" xr:uid="{00000000-0005-0000-0000-0000AD190000}"/>
    <cellStyle name="Comma 6 2 3 2 8 3" xfId="7011" xr:uid="{00000000-0005-0000-0000-0000AE190000}"/>
    <cellStyle name="Comma 6 2 3 2 9" xfId="7012" xr:uid="{00000000-0005-0000-0000-0000AF190000}"/>
    <cellStyle name="Comma 6 2 3 2 9 2" xfId="7013" xr:uid="{00000000-0005-0000-0000-0000B0190000}"/>
    <cellStyle name="Comma 6 2 3 3" xfId="7014" xr:uid="{00000000-0005-0000-0000-0000B1190000}"/>
    <cellStyle name="Comma 6 2 3 3 10" xfId="7015" xr:uid="{00000000-0005-0000-0000-0000B2190000}"/>
    <cellStyle name="Comma 6 2 3 3 2" xfId="7016" xr:uid="{00000000-0005-0000-0000-0000B3190000}"/>
    <cellStyle name="Comma 6 2 3 3 2 2" xfId="7017" xr:uid="{00000000-0005-0000-0000-0000B4190000}"/>
    <cellStyle name="Comma 6 2 3 3 2 2 2" xfId="7018" xr:uid="{00000000-0005-0000-0000-0000B5190000}"/>
    <cellStyle name="Comma 6 2 3 3 2 2 2 2" xfId="7019" xr:uid="{00000000-0005-0000-0000-0000B6190000}"/>
    <cellStyle name="Comma 6 2 3 3 2 2 2 2 2" xfId="7020" xr:uid="{00000000-0005-0000-0000-0000B7190000}"/>
    <cellStyle name="Comma 6 2 3 3 2 2 2 2 2 2" xfId="7021" xr:uid="{00000000-0005-0000-0000-0000B8190000}"/>
    <cellStyle name="Comma 6 2 3 3 2 2 2 2 3" xfId="7022" xr:uid="{00000000-0005-0000-0000-0000B9190000}"/>
    <cellStyle name="Comma 6 2 3 3 2 2 2 3" xfId="7023" xr:uid="{00000000-0005-0000-0000-0000BA190000}"/>
    <cellStyle name="Comma 6 2 3 3 2 2 2 3 2" xfId="7024" xr:uid="{00000000-0005-0000-0000-0000BB190000}"/>
    <cellStyle name="Comma 6 2 3 3 2 2 2 3 2 2" xfId="7025" xr:uid="{00000000-0005-0000-0000-0000BC190000}"/>
    <cellStyle name="Comma 6 2 3 3 2 2 2 3 3" xfId="7026" xr:uid="{00000000-0005-0000-0000-0000BD190000}"/>
    <cellStyle name="Comma 6 2 3 3 2 2 2 4" xfId="7027" xr:uid="{00000000-0005-0000-0000-0000BE190000}"/>
    <cellStyle name="Comma 6 2 3 3 2 2 2 4 2" xfId="7028" xr:uid="{00000000-0005-0000-0000-0000BF190000}"/>
    <cellStyle name="Comma 6 2 3 3 2 2 2 5" xfId="7029" xr:uid="{00000000-0005-0000-0000-0000C0190000}"/>
    <cellStyle name="Comma 6 2 3 3 2 2 2 5 2" xfId="7030" xr:uid="{00000000-0005-0000-0000-0000C1190000}"/>
    <cellStyle name="Comma 6 2 3 3 2 2 2 6" xfId="7031" xr:uid="{00000000-0005-0000-0000-0000C2190000}"/>
    <cellStyle name="Comma 6 2 3 3 2 2 3" xfId="7032" xr:uid="{00000000-0005-0000-0000-0000C3190000}"/>
    <cellStyle name="Comma 6 2 3 3 2 2 3 2" xfId="7033" xr:uid="{00000000-0005-0000-0000-0000C4190000}"/>
    <cellStyle name="Comma 6 2 3 3 2 2 3 2 2" xfId="7034" xr:uid="{00000000-0005-0000-0000-0000C5190000}"/>
    <cellStyle name="Comma 6 2 3 3 2 2 3 3" xfId="7035" xr:uid="{00000000-0005-0000-0000-0000C6190000}"/>
    <cellStyle name="Comma 6 2 3 3 2 2 4" xfId="7036" xr:uid="{00000000-0005-0000-0000-0000C7190000}"/>
    <cellStyle name="Comma 6 2 3 3 2 2 4 2" xfId="7037" xr:uid="{00000000-0005-0000-0000-0000C8190000}"/>
    <cellStyle name="Comma 6 2 3 3 2 2 4 2 2" xfId="7038" xr:uid="{00000000-0005-0000-0000-0000C9190000}"/>
    <cellStyle name="Comma 6 2 3 3 2 2 4 3" xfId="7039" xr:uid="{00000000-0005-0000-0000-0000CA190000}"/>
    <cellStyle name="Comma 6 2 3 3 2 2 5" xfId="7040" xr:uid="{00000000-0005-0000-0000-0000CB190000}"/>
    <cellStyle name="Comma 6 2 3 3 2 2 5 2" xfId="7041" xr:uid="{00000000-0005-0000-0000-0000CC190000}"/>
    <cellStyle name="Comma 6 2 3 3 2 2 6" xfId="7042" xr:uid="{00000000-0005-0000-0000-0000CD190000}"/>
    <cellStyle name="Comma 6 2 3 3 2 2 6 2" xfId="7043" xr:uid="{00000000-0005-0000-0000-0000CE190000}"/>
    <cellStyle name="Comma 6 2 3 3 2 2 7" xfId="7044" xr:uid="{00000000-0005-0000-0000-0000CF190000}"/>
    <cellStyle name="Comma 6 2 3 3 2 3" xfId="7045" xr:uid="{00000000-0005-0000-0000-0000D0190000}"/>
    <cellStyle name="Comma 6 2 3 3 2 3 2" xfId="7046" xr:uid="{00000000-0005-0000-0000-0000D1190000}"/>
    <cellStyle name="Comma 6 2 3 3 2 3 2 2" xfId="7047" xr:uid="{00000000-0005-0000-0000-0000D2190000}"/>
    <cellStyle name="Comma 6 2 3 3 2 3 2 2 2" xfId="7048" xr:uid="{00000000-0005-0000-0000-0000D3190000}"/>
    <cellStyle name="Comma 6 2 3 3 2 3 2 3" xfId="7049" xr:uid="{00000000-0005-0000-0000-0000D4190000}"/>
    <cellStyle name="Comma 6 2 3 3 2 3 3" xfId="7050" xr:uid="{00000000-0005-0000-0000-0000D5190000}"/>
    <cellStyle name="Comma 6 2 3 3 2 3 3 2" xfId="7051" xr:uid="{00000000-0005-0000-0000-0000D6190000}"/>
    <cellStyle name="Comma 6 2 3 3 2 3 3 2 2" xfId="7052" xr:uid="{00000000-0005-0000-0000-0000D7190000}"/>
    <cellStyle name="Comma 6 2 3 3 2 3 3 3" xfId="7053" xr:uid="{00000000-0005-0000-0000-0000D8190000}"/>
    <cellStyle name="Comma 6 2 3 3 2 3 4" xfId="7054" xr:uid="{00000000-0005-0000-0000-0000D9190000}"/>
    <cellStyle name="Comma 6 2 3 3 2 3 4 2" xfId="7055" xr:uid="{00000000-0005-0000-0000-0000DA190000}"/>
    <cellStyle name="Comma 6 2 3 3 2 3 5" xfId="7056" xr:uid="{00000000-0005-0000-0000-0000DB190000}"/>
    <cellStyle name="Comma 6 2 3 3 2 3 5 2" xfId="7057" xr:uid="{00000000-0005-0000-0000-0000DC190000}"/>
    <cellStyle name="Comma 6 2 3 3 2 3 6" xfId="7058" xr:uid="{00000000-0005-0000-0000-0000DD190000}"/>
    <cellStyle name="Comma 6 2 3 3 2 4" xfId="7059" xr:uid="{00000000-0005-0000-0000-0000DE190000}"/>
    <cellStyle name="Comma 6 2 3 3 2 4 2" xfId="7060" xr:uid="{00000000-0005-0000-0000-0000DF190000}"/>
    <cellStyle name="Comma 6 2 3 3 2 4 2 2" xfId="7061" xr:uid="{00000000-0005-0000-0000-0000E0190000}"/>
    <cellStyle name="Comma 6 2 3 3 2 4 3" xfId="7062" xr:uid="{00000000-0005-0000-0000-0000E1190000}"/>
    <cellStyle name="Comma 6 2 3 3 2 5" xfId="7063" xr:uid="{00000000-0005-0000-0000-0000E2190000}"/>
    <cellStyle name="Comma 6 2 3 3 2 5 2" xfId="7064" xr:uid="{00000000-0005-0000-0000-0000E3190000}"/>
    <cellStyle name="Comma 6 2 3 3 2 5 2 2" xfId="7065" xr:uid="{00000000-0005-0000-0000-0000E4190000}"/>
    <cellStyle name="Comma 6 2 3 3 2 5 3" xfId="7066" xr:uid="{00000000-0005-0000-0000-0000E5190000}"/>
    <cellStyle name="Comma 6 2 3 3 2 6" xfId="7067" xr:uid="{00000000-0005-0000-0000-0000E6190000}"/>
    <cellStyle name="Comma 6 2 3 3 2 6 2" xfId="7068" xr:uid="{00000000-0005-0000-0000-0000E7190000}"/>
    <cellStyle name="Comma 6 2 3 3 2 7" xfId="7069" xr:uid="{00000000-0005-0000-0000-0000E8190000}"/>
    <cellStyle name="Comma 6 2 3 3 2 7 2" xfId="7070" xr:uid="{00000000-0005-0000-0000-0000E9190000}"/>
    <cellStyle name="Comma 6 2 3 3 2 8" xfId="7071" xr:uid="{00000000-0005-0000-0000-0000EA190000}"/>
    <cellStyle name="Comma 6 2 3 3 3" xfId="7072" xr:uid="{00000000-0005-0000-0000-0000EB190000}"/>
    <cellStyle name="Comma 6 2 3 3 3 2" xfId="7073" xr:uid="{00000000-0005-0000-0000-0000EC190000}"/>
    <cellStyle name="Comma 6 2 3 3 3 2 2" xfId="7074" xr:uid="{00000000-0005-0000-0000-0000ED190000}"/>
    <cellStyle name="Comma 6 2 3 3 3 2 2 2" xfId="7075" xr:uid="{00000000-0005-0000-0000-0000EE190000}"/>
    <cellStyle name="Comma 6 2 3 3 3 2 2 2 2" xfId="7076" xr:uid="{00000000-0005-0000-0000-0000EF190000}"/>
    <cellStyle name="Comma 6 2 3 3 3 2 2 3" xfId="7077" xr:uid="{00000000-0005-0000-0000-0000F0190000}"/>
    <cellStyle name="Comma 6 2 3 3 3 2 3" xfId="7078" xr:uid="{00000000-0005-0000-0000-0000F1190000}"/>
    <cellStyle name="Comma 6 2 3 3 3 2 3 2" xfId="7079" xr:uid="{00000000-0005-0000-0000-0000F2190000}"/>
    <cellStyle name="Comma 6 2 3 3 3 2 3 2 2" xfId="7080" xr:uid="{00000000-0005-0000-0000-0000F3190000}"/>
    <cellStyle name="Comma 6 2 3 3 3 2 3 3" xfId="7081" xr:uid="{00000000-0005-0000-0000-0000F4190000}"/>
    <cellStyle name="Comma 6 2 3 3 3 2 4" xfId="7082" xr:uid="{00000000-0005-0000-0000-0000F5190000}"/>
    <cellStyle name="Comma 6 2 3 3 3 2 4 2" xfId="7083" xr:uid="{00000000-0005-0000-0000-0000F6190000}"/>
    <cellStyle name="Comma 6 2 3 3 3 2 5" xfId="7084" xr:uid="{00000000-0005-0000-0000-0000F7190000}"/>
    <cellStyle name="Comma 6 2 3 3 3 2 5 2" xfId="7085" xr:uid="{00000000-0005-0000-0000-0000F8190000}"/>
    <cellStyle name="Comma 6 2 3 3 3 2 6" xfId="7086" xr:uid="{00000000-0005-0000-0000-0000F9190000}"/>
    <cellStyle name="Comma 6 2 3 3 3 3" xfId="7087" xr:uid="{00000000-0005-0000-0000-0000FA190000}"/>
    <cellStyle name="Comma 6 2 3 3 3 3 2" xfId="7088" xr:uid="{00000000-0005-0000-0000-0000FB190000}"/>
    <cellStyle name="Comma 6 2 3 3 3 3 2 2" xfId="7089" xr:uid="{00000000-0005-0000-0000-0000FC190000}"/>
    <cellStyle name="Comma 6 2 3 3 3 3 3" xfId="7090" xr:uid="{00000000-0005-0000-0000-0000FD190000}"/>
    <cellStyle name="Comma 6 2 3 3 3 4" xfId="7091" xr:uid="{00000000-0005-0000-0000-0000FE190000}"/>
    <cellStyle name="Comma 6 2 3 3 3 4 2" xfId="7092" xr:uid="{00000000-0005-0000-0000-0000FF190000}"/>
    <cellStyle name="Comma 6 2 3 3 3 4 2 2" xfId="7093" xr:uid="{00000000-0005-0000-0000-0000001A0000}"/>
    <cellStyle name="Comma 6 2 3 3 3 4 3" xfId="7094" xr:uid="{00000000-0005-0000-0000-0000011A0000}"/>
    <cellStyle name="Comma 6 2 3 3 3 5" xfId="7095" xr:uid="{00000000-0005-0000-0000-0000021A0000}"/>
    <cellStyle name="Comma 6 2 3 3 3 5 2" xfId="7096" xr:uid="{00000000-0005-0000-0000-0000031A0000}"/>
    <cellStyle name="Comma 6 2 3 3 3 6" xfId="7097" xr:uid="{00000000-0005-0000-0000-0000041A0000}"/>
    <cellStyle name="Comma 6 2 3 3 3 6 2" xfId="7098" xr:uid="{00000000-0005-0000-0000-0000051A0000}"/>
    <cellStyle name="Comma 6 2 3 3 3 7" xfId="7099" xr:uid="{00000000-0005-0000-0000-0000061A0000}"/>
    <cellStyle name="Comma 6 2 3 3 4" xfId="7100" xr:uid="{00000000-0005-0000-0000-0000071A0000}"/>
    <cellStyle name="Comma 6 2 3 3 4 2" xfId="7101" xr:uid="{00000000-0005-0000-0000-0000081A0000}"/>
    <cellStyle name="Comma 6 2 3 3 4 2 2" xfId="7102" xr:uid="{00000000-0005-0000-0000-0000091A0000}"/>
    <cellStyle name="Comma 6 2 3 3 4 2 2 2" xfId="7103" xr:uid="{00000000-0005-0000-0000-00000A1A0000}"/>
    <cellStyle name="Comma 6 2 3 3 4 2 2 2 2" xfId="7104" xr:uid="{00000000-0005-0000-0000-00000B1A0000}"/>
    <cellStyle name="Comma 6 2 3 3 4 2 2 3" xfId="7105" xr:uid="{00000000-0005-0000-0000-00000C1A0000}"/>
    <cellStyle name="Comma 6 2 3 3 4 2 3" xfId="7106" xr:uid="{00000000-0005-0000-0000-00000D1A0000}"/>
    <cellStyle name="Comma 6 2 3 3 4 2 3 2" xfId="7107" xr:uid="{00000000-0005-0000-0000-00000E1A0000}"/>
    <cellStyle name="Comma 6 2 3 3 4 2 3 2 2" xfId="7108" xr:uid="{00000000-0005-0000-0000-00000F1A0000}"/>
    <cellStyle name="Comma 6 2 3 3 4 2 3 3" xfId="7109" xr:uid="{00000000-0005-0000-0000-0000101A0000}"/>
    <cellStyle name="Comma 6 2 3 3 4 2 4" xfId="7110" xr:uid="{00000000-0005-0000-0000-0000111A0000}"/>
    <cellStyle name="Comma 6 2 3 3 4 2 4 2" xfId="7111" xr:uid="{00000000-0005-0000-0000-0000121A0000}"/>
    <cellStyle name="Comma 6 2 3 3 4 2 5" xfId="7112" xr:uid="{00000000-0005-0000-0000-0000131A0000}"/>
    <cellStyle name="Comma 6 2 3 3 4 2 5 2" xfId="7113" xr:uid="{00000000-0005-0000-0000-0000141A0000}"/>
    <cellStyle name="Comma 6 2 3 3 4 2 6" xfId="7114" xr:uid="{00000000-0005-0000-0000-0000151A0000}"/>
    <cellStyle name="Comma 6 2 3 3 4 3" xfId="7115" xr:uid="{00000000-0005-0000-0000-0000161A0000}"/>
    <cellStyle name="Comma 6 2 3 3 4 3 2" xfId="7116" xr:uid="{00000000-0005-0000-0000-0000171A0000}"/>
    <cellStyle name="Comma 6 2 3 3 4 3 2 2" xfId="7117" xr:uid="{00000000-0005-0000-0000-0000181A0000}"/>
    <cellStyle name="Comma 6 2 3 3 4 3 3" xfId="7118" xr:uid="{00000000-0005-0000-0000-0000191A0000}"/>
    <cellStyle name="Comma 6 2 3 3 4 4" xfId="7119" xr:uid="{00000000-0005-0000-0000-00001A1A0000}"/>
    <cellStyle name="Comma 6 2 3 3 4 4 2" xfId="7120" xr:uid="{00000000-0005-0000-0000-00001B1A0000}"/>
    <cellStyle name="Comma 6 2 3 3 4 4 2 2" xfId="7121" xr:uid="{00000000-0005-0000-0000-00001C1A0000}"/>
    <cellStyle name="Comma 6 2 3 3 4 4 3" xfId="7122" xr:uid="{00000000-0005-0000-0000-00001D1A0000}"/>
    <cellStyle name="Comma 6 2 3 3 4 5" xfId="7123" xr:uid="{00000000-0005-0000-0000-00001E1A0000}"/>
    <cellStyle name="Comma 6 2 3 3 4 5 2" xfId="7124" xr:uid="{00000000-0005-0000-0000-00001F1A0000}"/>
    <cellStyle name="Comma 6 2 3 3 4 6" xfId="7125" xr:uid="{00000000-0005-0000-0000-0000201A0000}"/>
    <cellStyle name="Comma 6 2 3 3 4 6 2" xfId="7126" xr:uid="{00000000-0005-0000-0000-0000211A0000}"/>
    <cellStyle name="Comma 6 2 3 3 4 7" xfId="7127" xr:uid="{00000000-0005-0000-0000-0000221A0000}"/>
    <cellStyle name="Comma 6 2 3 3 5" xfId="7128" xr:uid="{00000000-0005-0000-0000-0000231A0000}"/>
    <cellStyle name="Comma 6 2 3 3 5 2" xfId="7129" xr:uid="{00000000-0005-0000-0000-0000241A0000}"/>
    <cellStyle name="Comma 6 2 3 3 5 2 2" xfId="7130" xr:uid="{00000000-0005-0000-0000-0000251A0000}"/>
    <cellStyle name="Comma 6 2 3 3 5 2 2 2" xfId="7131" xr:uid="{00000000-0005-0000-0000-0000261A0000}"/>
    <cellStyle name="Comma 6 2 3 3 5 2 3" xfId="7132" xr:uid="{00000000-0005-0000-0000-0000271A0000}"/>
    <cellStyle name="Comma 6 2 3 3 5 3" xfId="7133" xr:uid="{00000000-0005-0000-0000-0000281A0000}"/>
    <cellStyle name="Comma 6 2 3 3 5 3 2" xfId="7134" xr:uid="{00000000-0005-0000-0000-0000291A0000}"/>
    <cellStyle name="Comma 6 2 3 3 5 3 2 2" xfId="7135" xr:uid="{00000000-0005-0000-0000-00002A1A0000}"/>
    <cellStyle name="Comma 6 2 3 3 5 3 3" xfId="7136" xr:uid="{00000000-0005-0000-0000-00002B1A0000}"/>
    <cellStyle name="Comma 6 2 3 3 5 4" xfId="7137" xr:uid="{00000000-0005-0000-0000-00002C1A0000}"/>
    <cellStyle name="Comma 6 2 3 3 5 4 2" xfId="7138" xr:uid="{00000000-0005-0000-0000-00002D1A0000}"/>
    <cellStyle name="Comma 6 2 3 3 5 5" xfId="7139" xr:uid="{00000000-0005-0000-0000-00002E1A0000}"/>
    <cellStyle name="Comma 6 2 3 3 5 5 2" xfId="7140" xr:uid="{00000000-0005-0000-0000-00002F1A0000}"/>
    <cellStyle name="Comma 6 2 3 3 5 6" xfId="7141" xr:uid="{00000000-0005-0000-0000-0000301A0000}"/>
    <cellStyle name="Comma 6 2 3 3 6" xfId="7142" xr:uid="{00000000-0005-0000-0000-0000311A0000}"/>
    <cellStyle name="Comma 6 2 3 3 6 2" xfId="7143" xr:uid="{00000000-0005-0000-0000-0000321A0000}"/>
    <cellStyle name="Comma 6 2 3 3 6 2 2" xfId="7144" xr:uid="{00000000-0005-0000-0000-0000331A0000}"/>
    <cellStyle name="Comma 6 2 3 3 6 3" xfId="7145" xr:uid="{00000000-0005-0000-0000-0000341A0000}"/>
    <cellStyle name="Comma 6 2 3 3 7" xfId="7146" xr:uid="{00000000-0005-0000-0000-0000351A0000}"/>
    <cellStyle name="Comma 6 2 3 3 7 2" xfId="7147" xr:uid="{00000000-0005-0000-0000-0000361A0000}"/>
    <cellStyle name="Comma 6 2 3 3 7 2 2" xfId="7148" xr:uid="{00000000-0005-0000-0000-0000371A0000}"/>
    <cellStyle name="Comma 6 2 3 3 7 3" xfId="7149" xr:uid="{00000000-0005-0000-0000-0000381A0000}"/>
    <cellStyle name="Comma 6 2 3 3 8" xfId="7150" xr:uid="{00000000-0005-0000-0000-0000391A0000}"/>
    <cellStyle name="Comma 6 2 3 3 8 2" xfId="7151" xr:uid="{00000000-0005-0000-0000-00003A1A0000}"/>
    <cellStyle name="Comma 6 2 3 3 9" xfId="7152" xr:uid="{00000000-0005-0000-0000-00003B1A0000}"/>
    <cellStyle name="Comma 6 2 3 3 9 2" xfId="7153" xr:uid="{00000000-0005-0000-0000-00003C1A0000}"/>
    <cellStyle name="Comma 6 2 3 4" xfId="7154" xr:uid="{00000000-0005-0000-0000-00003D1A0000}"/>
    <cellStyle name="Comma 6 2 3 4 2" xfId="7155" xr:uid="{00000000-0005-0000-0000-00003E1A0000}"/>
    <cellStyle name="Comma 6 2 3 4 2 2" xfId="7156" xr:uid="{00000000-0005-0000-0000-00003F1A0000}"/>
    <cellStyle name="Comma 6 2 3 4 2 2 2" xfId="7157" xr:uid="{00000000-0005-0000-0000-0000401A0000}"/>
    <cellStyle name="Comma 6 2 3 4 2 2 2 2" xfId="7158" xr:uid="{00000000-0005-0000-0000-0000411A0000}"/>
    <cellStyle name="Comma 6 2 3 4 2 2 2 2 2" xfId="7159" xr:uid="{00000000-0005-0000-0000-0000421A0000}"/>
    <cellStyle name="Comma 6 2 3 4 2 2 2 3" xfId="7160" xr:uid="{00000000-0005-0000-0000-0000431A0000}"/>
    <cellStyle name="Comma 6 2 3 4 2 2 3" xfId="7161" xr:uid="{00000000-0005-0000-0000-0000441A0000}"/>
    <cellStyle name="Comma 6 2 3 4 2 2 3 2" xfId="7162" xr:uid="{00000000-0005-0000-0000-0000451A0000}"/>
    <cellStyle name="Comma 6 2 3 4 2 2 3 2 2" xfId="7163" xr:uid="{00000000-0005-0000-0000-0000461A0000}"/>
    <cellStyle name="Comma 6 2 3 4 2 2 3 3" xfId="7164" xr:uid="{00000000-0005-0000-0000-0000471A0000}"/>
    <cellStyle name="Comma 6 2 3 4 2 2 4" xfId="7165" xr:uid="{00000000-0005-0000-0000-0000481A0000}"/>
    <cellStyle name="Comma 6 2 3 4 2 2 4 2" xfId="7166" xr:uid="{00000000-0005-0000-0000-0000491A0000}"/>
    <cellStyle name="Comma 6 2 3 4 2 2 5" xfId="7167" xr:uid="{00000000-0005-0000-0000-00004A1A0000}"/>
    <cellStyle name="Comma 6 2 3 4 2 2 5 2" xfId="7168" xr:uid="{00000000-0005-0000-0000-00004B1A0000}"/>
    <cellStyle name="Comma 6 2 3 4 2 2 6" xfId="7169" xr:uid="{00000000-0005-0000-0000-00004C1A0000}"/>
    <cellStyle name="Comma 6 2 3 4 2 3" xfId="7170" xr:uid="{00000000-0005-0000-0000-00004D1A0000}"/>
    <cellStyle name="Comma 6 2 3 4 2 3 2" xfId="7171" xr:uid="{00000000-0005-0000-0000-00004E1A0000}"/>
    <cellStyle name="Comma 6 2 3 4 2 3 2 2" xfId="7172" xr:uid="{00000000-0005-0000-0000-00004F1A0000}"/>
    <cellStyle name="Comma 6 2 3 4 2 3 3" xfId="7173" xr:uid="{00000000-0005-0000-0000-0000501A0000}"/>
    <cellStyle name="Comma 6 2 3 4 2 4" xfId="7174" xr:uid="{00000000-0005-0000-0000-0000511A0000}"/>
    <cellStyle name="Comma 6 2 3 4 2 4 2" xfId="7175" xr:uid="{00000000-0005-0000-0000-0000521A0000}"/>
    <cellStyle name="Comma 6 2 3 4 2 4 2 2" xfId="7176" xr:uid="{00000000-0005-0000-0000-0000531A0000}"/>
    <cellStyle name="Comma 6 2 3 4 2 4 3" xfId="7177" xr:uid="{00000000-0005-0000-0000-0000541A0000}"/>
    <cellStyle name="Comma 6 2 3 4 2 5" xfId="7178" xr:uid="{00000000-0005-0000-0000-0000551A0000}"/>
    <cellStyle name="Comma 6 2 3 4 2 5 2" xfId="7179" xr:uid="{00000000-0005-0000-0000-0000561A0000}"/>
    <cellStyle name="Comma 6 2 3 4 2 6" xfId="7180" xr:uid="{00000000-0005-0000-0000-0000571A0000}"/>
    <cellStyle name="Comma 6 2 3 4 2 6 2" xfId="7181" xr:uid="{00000000-0005-0000-0000-0000581A0000}"/>
    <cellStyle name="Comma 6 2 3 4 2 7" xfId="7182" xr:uid="{00000000-0005-0000-0000-0000591A0000}"/>
    <cellStyle name="Comma 6 2 3 4 3" xfId="7183" xr:uid="{00000000-0005-0000-0000-00005A1A0000}"/>
    <cellStyle name="Comma 6 2 3 4 3 2" xfId="7184" xr:uid="{00000000-0005-0000-0000-00005B1A0000}"/>
    <cellStyle name="Comma 6 2 3 4 3 2 2" xfId="7185" xr:uid="{00000000-0005-0000-0000-00005C1A0000}"/>
    <cellStyle name="Comma 6 2 3 4 3 2 2 2" xfId="7186" xr:uid="{00000000-0005-0000-0000-00005D1A0000}"/>
    <cellStyle name="Comma 6 2 3 4 3 2 3" xfId="7187" xr:uid="{00000000-0005-0000-0000-00005E1A0000}"/>
    <cellStyle name="Comma 6 2 3 4 3 3" xfId="7188" xr:uid="{00000000-0005-0000-0000-00005F1A0000}"/>
    <cellStyle name="Comma 6 2 3 4 3 3 2" xfId="7189" xr:uid="{00000000-0005-0000-0000-0000601A0000}"/>
    <cellStyle name="Comma 6 2 3 4 3 3 2 2" xfId="7190" xr:uid="{00000000-0005-0000-0000-0000611A0000}"/>
    <cellStyle name="Comma 6 2 3 4 3 3 3" xfId="7191" xr:uid="{00000000-0005-0000-0000-0000621A0000}"/>
    <cellStyle name="Comma 6 2 3 4 3 4" xfId="7192" xr:uid="{00000000-0005-0000-0000-0000631A0000}"/>
    <cellStyle name="Comma 6 2 3 4 3 4 2" xfId="7193" xr:uid="{00000000-0005-0000-0000-0000641A0000}"/>
    <cellStyle name="Comma 6 2 3 4 3 5" xfId="7194" xr:uid="{00000000-0005-0000-0000-0000651A0000}"/>
    <cellStyle name="Comma 6 2 3 4 3 5 2" xfId="7195" xr:uid="{00000000-0005-0000-0000-0000661A0000}"/>
    <cellStyle name="Comma 6 2 3 4 3 6" xfId="7196" xr:uid="{00000000-0005-0000-0000-0000671A0000}"/>
    <cellStyle name="Comma 6 2 3 4 4" xfId="7197" xr:uid="{00000000-0005-0000-0000-0000681A0000}"/>
    <cellStyle name="Comma 6 2 3 4 4 2" xfId="7198" xr:uid="{00000000-0005-0000-0000-0000691A0000}"/>
    <cellStyle name="Comma 6 2 3 4 4 2 2" xfId="7199" xr:uid="{00000000-0005-0000-0000-00006A1A0000}"/>
    <cellStyle name="Comma 6 2 3 4 4 3" xfId="7200" xr:uid="{00000000-0005-0000-0000-00006B1A0000}"/>
    <cellStyle name="Comma 6 2 3 4 5" xfId="7201" xr:uid="{00000000-0005-0000-0000-00006C1A0000}"/>
    <cellStyle name="Comma 6 2 3 4 5 2" xfId="7202" xr:uid="{00000000-0005-0000-0000-00006D1A0000}"/>
    <cellStyle name="Comma 6 2 3 4 5 2 2" xfId="7203" xr:uid="{00000000-0005-0000-0000-00006E1A0000}"/>
    <cellStyle name="Comma 6 2 3 4 5 3" xfId="7204" xr:uid="{00000000-0005-0000-0000-00006F1A0000}"/>
    <cellStyle name="Comma 6 2 3 4 6" xfId="7205" xr:uid="{00000000-0005-0000-0000-0000701A0000}"/>
    <cellStyle name="Comma 6 2 3 4 6 2" xfId="7206" xr:uid="{00000000-0005-0000-0000-0000711A0000}"/>
    <cellStyle name="Comma 6 2 3 4 7" xfId="7207" xr:uid="{00000000-0005-0000-0000-0000721A0000}"/>
    <cellStyle name="Comma 6 2 3 4 7 2" xfId="7208" xr:uid="{00000000-0005-0000-0000-0000731A0000}"/>
    <cellStyle name="Comma 6 2 3 4 8" xfId="7209" xr:uid="{00000000-0005-0000-0000-0000741A0000}"/>
    <cellStyle name="Comma 6 2 3 5" xfId="7210" xr:uid="{00000000-0005-0000-0000-0000751A0000}"/>
    <cellStyle name="Comma 6 2 3 5 2" xfId="7211" xr:uid="{00000000-0005-0000-0000-0000761A0000}"/>
    <cellStyle name="Comma 6 2 3 5 2 2" xfId="7212" xr:uid="{00000000-0005-0000-0000-0000771A0000}"/>
    <cellStyle name="Comma 6 2 3 5 2 2 2" xfId="7213" xr:uid="{00000000-0005-0000-0000-0000781A0000}"/>
    <cellStyle name="Comma 6 2 3 5 2 2 2 2" xfId="7214" xr:uid="{00000000-0005-0000-0000-0000791A0000}"/>
    <cellStyle name="Comma 6 2 3 5 2 2 3" xfId="7215" xr:uid="{00000000-0005-0000-0000-00007A1A0000}"/>
    <cellStyle name="Comma 6 2 3 5 2 3" xfId="7216" xr:uid="{00000000-0005-0000-0000-00007B1A0000}"/>
    <cellStyle name="Comma 6 2 3 5 2 3 2" xfId="7217" xr:uid="{00000000-0005-0000-0000-00007C1A0000}"/>
    <cellStyle name="Comma 6 2 3 5 2 3 2 2" xfId="7218" xr:uid="{00000000-0005-0000-0000-00007D1A0000}"/>
    <cellStyle name="Comma 6 2 3 5 2 3 3" xfId="7219" xr:uid="{00000000-0005-0000-0000-00007E1A0000}"/>
    <cellStyle name="Comma 6 2 3 5 2 4" xfId="7220" xr:uid="{00000000-0005-0000-0000-00007F1A0000}"/>
    <cellStyle name="Comma 6 2 3 5 2 4 2" xfId="7221" xr:uid="{00000000-0005-0000-0000-0000801A0000}"/>
    <cellStyle name="Comma 6 2 3 5 2 5" xfId="7222" xr:uid="{00000000-0005-0000-0000-0000811A0000}"/>
    <cellStyle name="Comma 6 2 3 5 2 5 2" xfId="7223" xr:uid="{00000000-0005-0000-0000-0000821A0000}"/>
    <cellStyle name="Comma 6 2 3 5 2 6" xfId="7224" xr:uid="{00000000-0005-0000-0000-0000831A0000}"/>
    <cellStyle name="Comma 6 2 3 5 3" xfId="7225" xr:uid="{00000000-0005-0000-0000-0000841A0000}"/>
    <cellStyle name="Comma 6 2 3 5 3 2" xfId="7226" xr:uid="{00000000-0005-0000-0000-0000851A0000}"/>
    <cellStyle name="Comma 6 2 3 5 3 2 2" xfId="7227" xr:uid="{00000000-0005-0000-0000-0000861A0000}"/>
    <cellStyle name="Comma 6 2 3 5 3 3" xfId="7228" xr:uid="{00000000-0005-0000-0000-0000871A0000}"/>
    <cellStyle name="Comma 6 2 3 5 4" xfId="7229" xr:uid="{00000000-0005-0000-0000-0000881A0000}"/>
    <cellStyle name="Comma 6 2 3 5 4 2" xfId="7230" xr:uid="{00000000-0005-0000-0000-0000891A0000}"/>
    <cellStyle name="Comma 6 2 3 5 4 2 2" xfId="7231" xr:uid="{00000000-0005-0000-0000-00008A1A0000}"/>
    <cellStyle name="Comma 6 2 3 5 4 3" xfId="7232" xr:uid="{00000000-0005-0000-0000-00008B1A0000}"/>
    <cellStyle name="Comma 6 2 3 5 5" xfId="7233" xr:uid="{00000000-0005-0000-0000-00008C1A0000}"/>
    <cellStyle name="Comma 6 2 3 5 5 2" xfId="7234" xr:uid="{00000000-0005-0000-0000-00008D1A0000}"/>
    <cellStyle name="Comma 6 2 3 5 6" xfId="7235" xr:uid="{00000000-0005-0000-0000-00008E1A0000}"/>
    <cellStyle name="Comma 6 2 3 5 6 2" xfId="7236" xr:uid="{00000000-0005-0000-0000-00008F1A0000}"/>
    <cellStyle name="Comma 6 2 3 5 7" xfId="7237" xr:uid="{00000000-0005-0000-0000-0000901A0000}"/>
    <cellStyle name="Comma 6 2 3 6" xfId="7238" xr:uid="{00000000-0005-0000-0000-0000911A0000}"/>
    <cellStyle name="Comma 6 2 3 6 2" xfId="7239" xr:uid="{00000000-0005-0000-0000-0000921A0000}"/>
    <cellStyle name="Comma 6 2 3 6 2 2" xfId="7240" xr:uid="{00000000-0005-0000-0000-0000931A0000}"/>
    <cellStyle name="Comma 6 2 3 6 2 2 2" xfId="7241" xr:uid="{00000000-0005-0000-0000-0000941A0000}"/>
    <cellStyle name="Comma 6 2 3 6 2 2 2 2" xfId="7242" xr:uid="{00000000-0005-0000-0000-0000951A0000}"/>
    <cellStyle name="Comma 6 2 3 6 2 2 3" xfId="7243" xr:uid="{00000000-0005-0000-0000-0000961A0000}"/>
    <cellStyle name="Comma 6 2 3 6 2 3" xfId="7244" xr:uid="{00000000-0005-0000-0000-0000971A0000}"/>
    <cellStyle name="Comma 6 2 3 6 2 3 2" xfId="7245" xr:uid="{00000000-0005-0000-0000-0000981A0000}"/>
    <cellStyle name="Comma 6 2 3 6 2 3 2 2" xfId="7246" xr:uid="{00000000-0005-0000-0000-0000991A0000}"/>
    <cellStyle name="Comma 6 2 3 6 2 3 3" xfId="7247" xr:uid="{00000000-0005-0000-0000-00009A1A0000}"/>
    <cellStyle name="Comma 6 2 3 6 2 4" xfId="7248" xr:uid="{00000000-0005-0000-0000-00009B1A0000}"/>
    <cellStyle name="Comma 6 2 3 6 2 4 2" xfId="7249" xr:uid="{00000000-0005-0000-0000-00009C1A0000}"/>
    <cellStyle name="Comma 6 2 3 6 2 5" xfId="7250" xr:uid="{00000000-0005-0000-0000-00009D1A0000}"/>
    <cellStyle name="Comma 6 2 3 6 2 5 2" xfId="7251" xr:uid="{00000000-0005-0000-0000-00009E1A0000}"/>
    <cellStyle name="Comma 6 2 3 6 2 6" xfId="7252" xr:uid="{00000000-0005-0000-0000-00009F1A0000}"/>
    <cellStyle name="Comma 6 2 3 6 3" xfId="7253" xr:uid="{00000000-0005-0000-0000-0000A01A0000}"/>
    <cellStyle name="Comma 6 2 3 6 3 2" xfId="7254" xr:uid="{00000000-0005-0000-0000-0000A11A0000}"/>
    <cellStyle name="Comma 6 2 3 6 3 2 2" xfId="7255" xr:uid="{00000000-0005-0000-0000-0000A21A0000}"/>
    <cellStyle name="Comma 6 2 3 6 3 3" xfId="7256" xr:uid="{00000000-0005-0000-0000-0000A31A0000}"/>
    <cellStyle name="Comma 6 2 3 6 4" xfId="7257" xr:uid="{00000000-0005-0000-0000-0000A41A0000}"/>
    <cellStyle name="Comma 6 2 3 6 4 2" xfId="7258" xr:uid="{00000000-0005-0000-0000-0000A51A0000}"/>
    <cellStyle name="Comma 6 2 3 6 4 2 2" xfId="7259" xr:uid="{00000000-0005-0000-0000-0000A61A0000}"/>
    <cellStyle name="Comma 6 2 3 6 4 3" xfId="7260" xr:uid="{00000000-0005-0000-0000-0000A71A0000}"/>
    <cellStyle name="Comma 6 2 3 6 5" xfId="7261" xr:uid="{00000000-0005-0000-0000-0000A81A0000}"/>
    <cellStyle name="Comma 6 2 3 6 5 2" xfId="7262" xr:uid="{00000000-0005-0000-0000-0000A91A0000}"/>
    <cellStyle name="Comma 6 2 3 6 6" xfId="7263" xr:uid="{00000000-0005-0000-0000-0000AA1A0000}"/>
    <cellStyle name="Comma 6 2 3 6 6 2" xfId="7264" xr:uid="{00000000-0005-0000-0000-0000AB1A0000}"/>
    <cellStyle name="Comma 6 2 3 6 7" xfId="7265" xr:uid="{00000000-0005-0000-0000-0000AC1A0000}"/>
    <cellStyle name="Comma 6 2 3 7" xfId="7266" xr:uid="{00000000-0005-0000-0000-0000AD1A0000}"/>
    <cellStyle name="Comma 6 2 3 7 2" xfId="7267" xr:uid="{00000000-0005-0000-0000-0000AE1A0000}"/>
    <cellStyle name="Comma 6 2 3 7 2 2" xfId="7268" xr:uid="{00000000-0005-0000-0000-0000AF1A0000}"/>
    <cellStyle name="Comma 6 2 3 7 2 2 2" xfId="7269" xr:uid="{00000000-0005-0000-0000-0000B01A0000}"/>
    <cellStyle name="Comma 6 2 3 7 2 3" xfId="7270" xr:uid="{00000000-0005-0000-0000-0000B11A0000}"/>
    <cellStyle name="Comma 6 2 3 7 3" xfId="7271" xr:uid="{00000000-0005-0000-0000-0000B21A0000}"/>
    <cellStyle name="Comma 6 2 3 7 3 2" xfId="7272" xr:uid="{00000000-0005-0000-0000-0000B31A0000}"/>
    <cellStyle name="Comma 6 2 3 7 3 2 2" xfId="7273" xr:uid="{00000000-0005-0000-0000-0000B41A0000}"/>
    <cellStyle name="Comma 6 2 3 7 3 3" xfId="7274" xr:uid="{00000000-0005-0000-0000-0000B51A0000}"/>
    <cellStyle name="Comma 6 2 3 7 4" xfId="7275" xr:uid="{00000000-0005-0000-0000-0000B61A0000}"/>
    <cellStyle name="Comma 6 2 3 7 4 2" xfId="7276" xr:uid="{00000000-0005-0000-0000-0000B71A0000}"/>
    <cellStyle name="Comma 6 2 3 7 5" xfId="7277" xr:uid="{00000000-0005-0000-0000-0000B81A0000}"/>
    <cellStyle name="Comma 6 2 3 7 5 2" xfId="7278" xr:uid="{00000000-0005-0000-0000-0000B91A0000}"/>
    <cellStyle name="Comma 6 2 3 7 6" xfId="7279" xr:uid="{00000000-0005-0000-0000-0000BA1A0000}"/>
    <cellStyle name="Comma 6 2 3 8" xfId="7280" xr:uid="{00000000-0005-0000-0000-0000BB1A0000}"/>
    <cellStyle name="Comma 6 2 3 8 2" xfId="7281" xr:uid="{00000000-0005-0000-0000-0000BC1A0000}"/>
    <cellStyle name="Comma 6 2 3 8 2 2" xfId="7282" xr:uid="{00000000-0005-0000-0000-0000BD1A0000}"/>
    <cellStyle name="Comma 6 2 3 8 3" xfId="7283" xr:uid="{00000000-0005-0000-0000-0000BE1A0000}"/>
    <cellStyle name="Comma 6 2 3 9" xfId="7284" xr:uid="{00000000-0005-0000-0000-0000BF1A0000}"/>
    <cellStyle name="Comma 6 2 3 9 2" xfId="7285" xr:uid="{00000000-0005-0000-0000-0000C01A0000}"/>
    <cellStyle name="Comma 6 2 3 9 2 2" xfId="7286" xr:uid="{00000000-0005-0000-0000-0000C11A0000}"/>
    <cellStyle name="Comma 6 2 3 9 3" xfId="7287" xr:uid="{00000000-0005-0000-0000-0000C21A0000}"/>
    <cellStyle name="Comma 6 2 4" xfId="7288" xr:uid="{00000000-0005-0000-0000-0000C31A0000}"/>
    <cellStyle name="Comma 6 2 4 10" xfId="7289" xr:uid="{00000000-0005-0000-0000-0000C41A0000}"/>
    <cellStyle name="Comma 6 2 4 10 2" xfId="7290" xr:uid="{00000000-0005-0000-0000-0000C51A0000}"/>
    <cellStyle name="Comma 6 2 4 11" xfId="7291" xr:uid="{00000000-0005-0000-0000-0000C61A0000}"/>
    <cellStyle name="Comma 6 2 4 2" xfId="7292" xr:uid="{00000000-0005-0000-0000-0000C71A0000}"/>
    <cellStyle name="Comma 6 2 4 2 10" xfId="7293" xr:uid="{00000000-0005-0000-0000-0000C81A0000}"/>
    <cellStyle name="Comma 6 2 4 2 2" xfId="7294" xr:uid="{00000000-0005-0000-0000-0000C91A0000}"/>
    <cellStyle name="Comma 6 2 4 2 2 2" xfId="7295" xr:uid="{00000000-0005-0000-0000-0000CA1A0000}"/>
    <cellStyle name="Comma 6 2 4 2 2 2 2" xfId="7296" xr:uid="{00000000-0005-0000-0000-0000CB1A0000}"/>
    <cellStyle name="Comma 6 2 4 2 2 2 2 2" xfId="7297" xr:uid="{00000000-0005-0000-0000-0000CC1A0000}"/>
    <cellStyle name="Comma 6 2 4 2 2 2 2 2 2" xfId="7298" xr:uid="{00000000-0005-0000-0000-0000CD1A0000}"/>
    <cellStyle name="Comma 6 2 4 2 2 2 2 2 2 2" xfId="7299" xr:uid="{00000000-0005-0000-0000-0000CE1A0000}"/>
    <cellStyle name="Comma 6 2 4 2 2 2 2 2 3" xfId="7300" xr:uid="{00000000-0005-0000-0000-0000CF1A0000}"/>
    <cellStyle name="Comma 6 2 4 2 2 2 2 3" xfId="7301" xr:uid="{00000000-0005-0000-0000-0000D01A0000}"/>
    <cellStyle name="Comma 6 2 4 2 2 2 2 3 2" xfId="7302" xr:uid="{00000000-0005-0000-0000-0000D11A0000}"/>
    <cellStyle name="Comma 6 2 4 2 2 2 2 3 2 2" xfId="7303" xr:uid="{00000000-0005-0000-0000-0000D21A0000}"/>
    <cellStyle name="Comma 6 2 4 2 2 2 2 3 3" xfId="7304" xr:uid="{00000000-0005-0000-0000-0000D31A0000}"/>
    <cellStyle name="Comma 6 2 4 2 2 2 2 4" xfId="7305" xr:uid="{00000000-0005-0000-0000-0000D41A0000}"/>
    <cellStyle name="Comma 6 2 4 2 2 2 2 4 2" xfId="7306" xr:uid="{00000000-0005-0000-0000-0000D51A0000}"/>
    <cellStyle name="Comma 6 2 4 2 2 2 2 5" xfId="7307" xr:uid="{00000000-0005-0000-0000-0000D61A0000}"/>
    <cellStyle name="Comma 6 2 4 2 2 2 2 5 2" xfId="7308" xr:uid="{00000000-0005-0000-0000-0000D71A0000}"/>
    <cellStyle name="Comma 6 2 4 2 2 2 2 6" xfId="7309" xr:uid="{00000000-0005-0000-0000-0000D81A0000}"/>
    <cellStyle name="Comma 6 2 4 2 2 2 3" xfId="7310" xr:uid="{00000000-0005-0000-0000-0000D91A0000}"/>
    <cellStyle name="Comma 6 2 4 2 2 2 3 2" xfId="7311" xr:uid="{00000000-0005-0000-0000-0000DA1A0000}"/>
    <cellStyle name="Comma 6 2 4 2 2 2 3 2 2" xfId="7312" xr:uid="{00000000-0005-0000-0000-0000DB1A0000}"/>
    <cellStyle name="Comma 6 2 4 2 2 2 3 3" xfId="7313" xr:uid="{00000000-0005-0000-0000-0000DC1A0000}"/>
    <cellStyle name="Comma 6 2 4 2 2 2 4" xfId="7314" xr:uid="{00000000-0005-0000-0000-0000DD1A0000}"/>
    <cellStyle name="Comma 6 2 4 2 2 2 4 2" xfId="7315" xr:uid="{00000000-0005-0000-0000-0000DE1A0000}"/>
    <cellStyle name="Comma 6 2 4 2 2 2 4 2 2" xfId="7316" xr:uid="{00000000-0005-0000-0000-0000DF1A0000}"/>
    <cellStyle name="Comma 6 2 4 2 2 2 4 3" xfId="7317" xr:uid="{00000000-0005-0000-0000-0000E01A0000}"/>
    <cellStyle name="Comma 6 2 4 2 2 2 5" xfId="7318" xr:uid="{00000000-0005-0000-0000-0000E11A0000}"/>
    <cellStyle name="Comma 6 2 4 2 2 2 5 2" xfId="7319" xr:uid="{00000000-0005-0000-0000-0000E21A0000}"/>
    <cellStyle name="Comma 6 2 4 2 2 2 6" xfId="7320" xr:uid="{00000000-0005-0000-0000-0000E31A0000}"/>
    <cellStyle name="Comma 6 2 4 2 2 2 6 2" xfId="7321" xr:uid="{00000000-0005-0000-0000-0000E41A0000}"/>
    <cellStyle name="Comma 6 2 4 2 2 2 7" xfId="7322" xr:uid="{00000000-0005-0000-0000-0000E51A0000}"/>
    <cellStyle name="Comma 6 2 4 2 2 3" xfId="7323" xr:uid="{00000000-0005-0000-0000-0000E61A0000}"/>
    <cellStyle name="Comma 6 2 4 2 2 3 2" xfId="7324" xr:uid="{00000000-0005-0000-0000-0000E71A0000}"/>
    <cellStyle name="Comma 6 2 4 2 2 3 2 2" xfId="7325" xr:uid="{00000000-0005-0000-0000-0000E81A0000}"/>
    <cellStyle name="Comma 6 2 4 2 2 3 2 2 2" xfId="7326" xr:uid="{00000000-0005-0000-0000-0000E91A0000}"/>
    <cellStyle name="Comma 6 2 4 2 2 3 2 3" xfId="7327" xr:uid="{00000000-0005-0000-0000-0000EA1A0000}"/>
    <cellStyle name="Comma 6 2 4 2 2 3 3" xfId="7328" xr:uid="{00000000-0005-0000-0000-0000EB1A0000}"/>
    <cellStyle name="Comma 6 2 4 2 2 3 3 2" xfId="7329" xr:uid="{00000000-0005-0000-0000-0000EC1A0000}"/>
    <cellStyle name="Comma 6 2 4 2 2 3 3 2 2" xfId="7330" xr:uid="{00000000-0005-0000-0000-0000ED1A0000}"/>
    <cellStyle name="Comma 6 2 4 2 2 3 3 3" xfId="7331" xr:uid="{00000000-0005-0000-0000-0000EE1A0000}"/>
    <cellStyle name="Comma 6 2 4 2 2 3 4" xfId="7332" xr:uid="{00000000-0005-0000-0000-0000EF1A0000}"/>
    <cellStyle name="Comma 6 2 4 2 2 3 4 2" xfId="7333" xr:uid="{00000000-0005-0000-0000-0000F01A0000}"/>
    <cellStyle name="Comma 6 2 4 2 2 3 5" xfId="7334" xr:uid="{00000000-0005-0000-0000-0000F11A0000}"/>
    <cellStyle name="Comma 6 2 4 2 2 3 5 2" xfId="7335" xr:uid="{00000000-0005-0000-0000-0000F21A0000}"/>
    <cellStyle name="Comma 6 2 4 2 2 3 6" xfId="7336" xr:uid="{00000000-0005-0000-0000-0000F31A0000}"/>
    <cellStyle name="Comma 6 2 4 2 2 4" xfId="7337" xr:uid="{00000000-0005-0000-0000-0000F41A0000}"/>
    <cellStyle name="Comma 6 2 4 2 2 4 2" xfId="7338" xr:uid="{00000000-0005-0000-0000-0000F51A0000}"/>
    <cellStyle name="Comma 6 2 4 2 2 4 2 2" xfId="7339" xr:uid="{00000000-0005-0000-0000-0000F61A0000}"/>
    <cellStyle name="Comma 6 2 4 2 2 4 3" xfId="7340" xr:uid="{00000000-0005-0000-0000-0000F71A0000}"/>
    <cellStyle name="Comma 6 2 4 2 2 5" xfId="7341" xr:uid="{00000000-0005-0000-0000-0000F81A0000}"/>
    <cellStyle name="Comma 6 2 4 2 2 5 2" xfId="7342" xr:uid="{00000000-0005-0000-0000-0000F91A0000}"/>
    <cellStyle name="Comma 6 2 4 2 2 5 2 2" xfId="7343" xr:uid="{00000000-0005-0000-0000-0000FA1A0000}"/>
    <cellStyle name="Comma 6 2 4 2 2 5 3" xfId="7344" xr:uid="{00000000-0005-0000-0000-0000FB1A0000}"/>
    <cellStyle name="Comma 6 2 4 2 2 6" xfId="7345" xr:uid="{00000000-0005-0000-0000-0000FC1A0000}"/>
    <cellStyle name="Comma 6 2 4 2 2 6 2" xfId="7346" xr:uid="{00000000-0005-0000-0000-0000FD1A0000}"/>
    <cellStyle name="Comma 6 2 4 2 2 7" xfId="7347" xr:uid="{00000000-0005-0000-0000-0000FE1A0000}"/>
    <cellStyle name="Comma 6 2 4 2 2 7 2" xfId="7348" xr:uid="{00000000-0005-0000-0000-0000FF1A0000}"/>
    <cellStyle name="Comma 6 2 4 2 2 8" xfId="7349" xr:uid="{00000000-0005-0000-0000-0000001B0000}"/>
    <cellStyle name="Comma 6 2 4 2 3" xfId="7350" xr:uid="{00000000-0005-0000-0000-0000011B0000}"/>
    <cellStyle name="Comma 6 2 4 2 3 2" xfId="7351" xr:uid="{00000000-0005-0000-0000-0000021B0000}"/>
    <cellStyle name="Comma 6 2 4 2 3 2 2" xfId="7352" xr:uid="{00000000-0005-0000-0000-0000031B0000}"/>
    <cellStyle name="Comma 6 2 4 2 3 2 2 2" xfId="7353" xr:uid="{00000000-0005-0000-0000-0000041B0000}"/>
    <cellStyle name="Comma 6 2 4 2 3 2 2 2 2" xfId="7354" xr:uid="{00000000-0005-0000-0000-0000051B0000}"/>
    <cellStyle name="Comma 6 2 4 2 3 2 2 3" xfId="7355" xr:uid="{00000000-0005-0000-0000-0000061B0000}"/>
    <cellStyle name="Comma 6 2 4 2 3 2 3" xfId="7356" xr:uid="{00000000-0005-0000-0000-0000071B0000}"/>
    <cellStyle name="Comma 6 2 4 2 3 2 3 2" xfId="7357" xr:uid="{00000000-0005-0000-0000-0000081B0000}"/>
    <cellStyle name="Comma 6 2 4 2 3 2 3 2 2" xfId="7358" xr:uid="{00000000-0005-0000-0000-0000091B0000}"/>
    <cellStyle name="Comma 6 2 4 2 3 2 3 3" xfId="7359" xr:uid="{00000000-0005-0000-0000-00000A1B0000}"/>
    <cellStyle name="Comma 6 2 4 2 3 2 4" xfId="7360" xr:uid="{00000000-0005-0000-0000-00000B1B0000}"/>
    <cellStyle name="Comma 6 2 4 2 3 2 4 2" xfId="7361" xr:uid="{00000000-0005-0000-0000-00000C1B0000}"/>
    <cellStyle name="Comma 6 2 4 2 3 2 5" xfId="7362" xr:uid="{00000000-0005-0000-0000-00000D1B0000}"/>
    <cellStyle name="Comma 6 2 4 2 3 2 5 2" xfId="7363" xr:uid="{00000000-0005-0000-0000-00000E1B0000}"/>
    <cellStyle name="Comma 6 2 4 2 3 2 6" xfId="7364" xr:uid="{00000000-0005-0000-0000-00000F1B0000}"/>
    <cellStyle name="Comma 6 2 4 2 3 3" xfId="7365" xr:uid="{00000000-0005-0000-0000-0000101B0000}"/>
    <cellStyle name="Comma 6 2 4 2 3 3 2" xfId="7366" xr:uid="{00000000-0005-0000-0000-0000111B0000}"/>
    <cellStyle name="Comma 6 2 4 2 3 3 2 2" xfId="7367" xr:uid="{00000000-0005-0000-0000-0000121B0000}"/>
    <cellStyle name="Comma 6 2 4 2 3 3 3" xfId="7368" xr:uid="{00000000-0005-0000-0000-0000131B0000}"/>
    <cellStyle name="Comma 6 2 4 2 3 4" xfId="7369" xr:uid="{00000000-0005-0000-0000-0000141B0000}"/>
    <cellStyle name="Comma 6 2 4 2 3 4 2" xfId="7370" xr:uid="{00000000-0005-0000-0000-0000151B0000}"/>
    <cellStyle name="Comma 6 2 4 2 3 4 2 2" xfId="7371" xr:uid="{00000000-0005-0000-0000-0000161B0000}"/>
    <cellStyle name="Comma 6 2 4 2 3 4 3" xfId="7372" xr:uid="{00000000-0005-0000-0000-0000171B0000}"/>
    <cellStyle name="Comma 6 2 4 2 3 5" xfId="7373" xr:uid="{00000000-0005-0000-0000-0000181B0000}"/>
    <cellStyle name="Comma 6 2 4 2 3 5 2" xfId="7374" xr:uid="{00000000-0005-0000-0000-0000191B0000}"/>
    <cellStyle name="Comma 6 2 4 2 3 6" xfId="7375" xr:uid="{00000000-0005-0000-0000-00001A1B0000}"/>
    <cellStyle name="Comma 6 2 4 2 3 6 2" xfId="7376" xr:uid="{00000000-0005-0000-0000-00001B1B0000}"/>
    <cellStyle name="Comma 6 2 4 2 3 7" xfId="7377" xr:uid="{00000000-0005-0000-0000-00001C1B0000}"/>
    <cellStyle name="Comma 6 2 4 2 4" xfId="7378" xr:uid="{00000000-0005-0000-0000-00001D1B0000}"/>
    <cellStyle name="Comma 6 2 4 2 4 2" xfId="7379" xr:uid="{00000000-0005-0000-0000-00001E1B0000}"/>
    <cellStyle name="Comma 6 2 4 2 4 2 2" xfId="7380" xr:uid="{00000000-0005-0000-0000-00001F1B0000}"/>
    <cellStyle name="Comma 6 2 4 2 4 2 2 2" xfId="7381" xr:uid="{00000000-0005-0000-0000-0000201B0000}"/>
    <cellStyle name="Comma 6 2 4 2 4 2 2 2 2" xfId="7382" xr:uid="{00000000-0005-0000-0000-0000211B0000}"/>
    <cellStyle name="Comma 6 2 4 2 4 2 2 3" xfId="7383" xr:uid="{00000000-0005-0000-0000-0000221B0000}"/>
    <cellStyle name="Comma 6 2 4 2 4 2 3" xfId="7384" xr:uid="{00000000-0005-0000-0000-0000231B0000}"/>
    <cellStyle name="Comma 6 2 4 2 4 2 3 2" xfId="7385" xr:uid="{00000000-0005-0000-0000-0000241B0000}"/>
    <cellStyle name="Comma 6 2 4 2 4 2 3 2 2" xfId="7386" xr:uid="{00000000-0005-0000-0000-0000251B0000}"/>
    <cellStyle name="Comma 6 2 4 2 4 2 3 3" xfId="7387" xr:uid="{00000000-0005-0000-0000-0000261B0000}"/>
    <cellStyle name="Comma 6 2 4 2 4 2 4" xfId="7388" xr:uid="{00000000-0005-0000-0000-0000271B0000}"/>
    <cellStyle name="Comma 6 2 4 2 4 2 4 2" xfId="7389" xr:uid="{00000000-0005-0000-0000-0000281B0000}"/>
    <cellStyle name="Comma 6 2 4 2 4 2 5" xfId="7390" xr:uid="{00000000-0005-0000-0000-0000291B0000}"/>
    <cellStyle name="Comma 6 2 4 2 4 2 5 2" xfId="7391" xr:uid="{00000000-0005-0000-0000-00002A1B0000}"/>
    <cellStyle name="Comma 6 2 4 2 4 2 6" xfId="7392" xr:uid="{00000000-0005-0000-0000-00002B1B0000}"/>
    <cellStyle name="Comma 6 2 4 2 4 3" xfId="7393" xr:uid="{00000000-0005-0000-0000-00002C1B0000}"/>
    <cellStyle name="Comma 6 2 4 2 4 3 2" xfId="7394" xr:uid="{00000000-0005-0000-0000-00002D1B0000}"/>
    <cellStyle name="Comma 6 2 4 2 4 3 2 2" xfId="7395" xr:uid="{00000000-0005-0000-0000-00002E1B0000}"/>
    <cellStyle name="Comma 6 2 4 2 4 3 3" xfId="7396" xr:uid="{00000000-0005-0000-0000-00002F1B0000}"/>
    <cellStyle name="Comma 6 2 4 2 4 4" xfId="7397" xr:uid="{00000000-0005-0000-0000-0000301B0000}"/>
    <cellStyle name="Comma 6 2 4 2 4 4 2" xfId="7398" xr:uid="{00000000-0005-0000-0000-0000311B0000}"/>
    <cellStyle name="Comma 6 2 4 2 4 4 2 2" xfId="7399" xr:uid="{00000000-0005-0000-0000-0000321B0000}"/>
    <cellStyle name="Comma 6 2 4 2 4 4 3" xfId="7400" xr:uid="{00000000-0005-0000-0000-0000331B0000}"/>
    <cellStyle name="Comma 6 2 4 2 4 5" xfId="7401" xr:uid="{00000000-0005-0000-0000-0000341B0000}"/>
    <cellStyle name="Comma 6 2 4 2 4 5 2" xfId="7402" xr:uid="{00000000-0005-0000-0000-0000351B0000}"/>
    <cellStyle name="Comma 6 2 4 2 4 6" xfId="7403" xr:uid="{00000000-0005-0000-0000-0000361B0000}"/>
    <cellStyle name="Comma 6 2 4 2 4 6 2" xfId="7404" xr:uid="{00000000-0005-0000-0000-0000371B0000}"/>
    <cellStyle name="Comma 6 2 4 2 4 7" xfId="7405" xr:uid="{00000000-0005-0000-0000-0000381B0000}"/>
    <cellStyle name="Comma 6 2 4 2 5" xfId="7406" xr:uid="{00000000-0005-0000-0000-0000391B0000}"/>
    <cellStyle name="Comma 6 2 4 2 5 2" xfId="7407" xr:uid="{00000000-0005-0000-0000-00003A1B0000}"/>
    <cellStyle name="Comma 6 2 4 2 5 2 2" xfId="7408" xr:uid="{00000000-0005-0000-0000-00003B1B0000}"/>
    <cellStyle name="Comma 6 2 4 2 5 2 2 2" xfId="7409" xr:uid="{00000000-0005-0000-0000-00003C1B0000}"/>
    <cellStyle name="Comma 6 2 4 2 5 2 3" xfId="7410" xr:uid="{00000000-0005-0000-0000-00003D1B0000}"/>
    <cellStyle name="Comma 6 2 4 2 5 3" xfId="7411" xr:uid="{00000000-0005-0000-0000-00003E1B0000}"/>
    <cellStyle name="Comma 6 2 4 2 5 3 2" xfId="7412" xr:uid="{00000000-0005-0000-0000-00003F1B0000}"/>
    <cellStyle name="Comma 6 2 4 2 5 3 2 2" xfId="7413" xr:uid="{00000000-0005-0000-0000-0000401B0000}"/>
    <cellStyle name="Comma 6 2 4 2 5 3 3" xfId="7414" xr:uid="{00000000-0005-0000-0000-0000411B0000}"/>
    <cellStyle name="Comma 6 2 4 2 5 4" xfId="7415" xr:uid="{00000000-0005-0000-0000-0000421B0000}"/>
    <cellStyle name="Comma 6 2 4 2 5 4 2" xfId="7416" xr:uid="{00000000-0005-0000-0000-0000431B0000}"/>
    <cellStyle name="Comma 6 2 4 2 5 5" xfId="7417" xr:uid="{00000000-0005-0000-0000-0000441B0000}"/>
    <cellStyle name="Comma 6 2 4 2 5 5 2" xfId="7418" xr:uid="{00000000-0005-0000-0000-0000451B0000}"/>
    <cellStyle name="Comma 6 2 4 2 5 6" xfId="7419" xr:uid="{00000000-0005-0000-0000-0000461B0000}"/>
    <cellStyle name="Comma 6 2 4 2 6" xfId="7420" xr:uid="{00000000-0005-0000-0000-0000471B0000}"/>
    <cellStyle name="Comma 6 2 4 2 6 2" xfId="7421" xr:uid="{00000000-0005-0000-0000-0000481B0000}"/>
    <cellStyle name="Comma 6 2 4 2 6 2 2" xfId="7422" xr:uid="{00000000-0005-0000-0000-0000491B0000}"/>
    <cellStyle name="Comma 6 2 4 2 6 3" xfId="7423" xr:uid="{00000000-0005-0000-0000-00004A1B0000}"/>
    <cellStyle name="Comma 6 2 4 2 7" xfId="7424" xr:uid="{00000000-0005-0000-0000-00004B1B0000}"/>
    <cellStyle name="Comma 6 2 4 2 7 2" xfId="7425" xr:uid="{00000000-0005-0000-0000-00004C1B0000}"/>
    <cellStyle name="Comma 6 2 4 2 7 2 2" xfId="7426" xr:uid="{00000000-0005-0000-0000-00004D1B0000}"/>
    <cellStyle name="Comma 6 2 4 2 7 3" xfId="7427" xr:uid="{00000000-0005-0000-0000-00004E1B0000}"/>
    <cellStyle name="Comma 6 2 4 2 8" xfId="7428" xr:uid="{00000000-0005-0000-0000-00004F1B0000}"/>
    <cellStyle name="Comma 6 2 4 2 8 2" xfId="7429" xr:uid="{00000000-0005-0000-0000-0000501B0000}"/>
    <cellStyle name="Comma 6 2 4 2 9" xfId="7430" xr:uid="{00000000-0005-0000-0000-0000511B0000}"/>
    <cellStyle name="Comma 6 2 4 2 9 2" xfId="7431" xr:uid="{00000000-0005-0000-0000-0000521B0000}"/>
    <cellStyle name="Comma 6 2 4 3" xfId="7432" xr:uid="{00000000-0005-0000-0000-0000531B0000}"/>
    <cellStyle name="Comma 6 2 4 3 2" xfId="7433" xr:uid="{00000000-0005-0000-0000-0000541B0000}"/>
    <cellStyle name="Comma 6 2 4 3 2 2" xfId="7434" xr:uid="{00000000-0005-0000-0000-0000551B0000}"/>
    <cellStyle name="Comma 6 2 4 3 2 2 2" xfId="7435" xr:uid="{00000000-0005-0000-0000-0000561B0000}"/>
    <cellStyle name="Comma 6 2 4 3 2 2 2 2" xfId="7436" xr:uid="{00000000-0005-0000-0000-0000571B0000}"/>
    <cellStyle name="Comma 6 2 4 3 2 2 2 2 2" xfId="7437" xr:uid="{00000000-0005-0000-0000-0000581B0000}"/>
    <cellStyle name="Comma 6 2 4 3 2 2 2 3" xfId="7438" xr:uid="{00000000-0005-0000-0000-0000591B0000}"/>
    <cellStyle name="Comma 6 2 4 3 2 2 3" xfId="7439" xr:uid="{00000000-0005-0000-0000-00005A1B0000}"/>
    <cellStyle name="Comma 6 2 4 3 2 2 3 2" xfId="7440" xr:uid="{00000000-0005-0000-0000-00005B1B0000}"/>
    <cellStyle name="Comma 6 2 4 3 2 2 3 2 2" xfId="7441" xr:uid="{00000000-0005-0000-0000-00005C1B0000}"/>
    <cellStyle name="Comma 6 2 4 3 2 2 3 3" xfId="7442" xr:uid="{00000000-0005-0000-0000-00005D1B0000}"/>
    <cellStyle name="Comma 6 2 4 3 2 2 4" xfId="7443" xr:uid="{00000000-0005-0000-0000-00005E1B0000}"/>
    <cellStyle name="Comma 6 2 4 3 2 2 4 2" xfId="7444" xr:uid="{00000000-0005-0000-0000-00005F1B0000}"/>
    <cellStyle name="Comma 6 2 4 3 2 2 5" xfId="7445" xr:uid="{00000000-0005-0000-0000-0000601B0000}"/>
    <cellStyle name="Comma 6 2 4 3 2 2 5 2" xfId="7446" xr:uid="{00000000-0005-0000-0000-0000611B0000}"/>
    <cellStyle name="Comma 6 2 4 3 2 2 6" xfId="7447" xr:uid="{00000000-0005-0000-0000-0000621B0000}"/>
    <cellStyle name="Comma 6 2 4 3 2 3" xfId="7448" xr:uid="{00000000-0005-0000-0000-0000631B0000}"/>
    <cellStyle name="Comma 6 2 4 3 2 3 2" xfId="7449" xr:uid="{00000000-0005-0000-0000-0000641B0000}"/>
    <cellStyle name="Comma 6 2 4 3 2 3 2 2" xfId="7450" xr:uid="{00000000-0005-0000-0000-0000651B0000}"/>
    <cellStyle name="Comma 6 2 4 3 2 3 3" xfId="7451" xr:uid="{00000000-0005-0000-0000-0000661B0000}"/>
    <cellStyle name="Comma 6 2 4 3 2 4" xfId="7452" xr:uid="{00000000-0005-0000-0000-0000671B0000}"/>
    <cellStyle name="Comma 6 2 4 3 2 4 2" xfId="7453" xr:uid="{00000000-0005-0000-0000-0000681B0000}"/>
    <cellStyle name="Comma 6 2 4 3 2 4 2 2" xfId="7454" xr:uid="{00000000-0005-0000-0000-0000691B0000}"/>
    <cellStyle name="Comma 6 2 4 3 2 4 3" xfId="7455" xr:uid="{00000000-0005-0000-0000-00006A1B0000}"/>
    <cellStyle name="Comma 6 2 4 3 2 5" xfId="7456" xr:uid="{00000000-0005-0000-0000-00006B1B0000}"/>
    <cellStyle name="Comma 6 2 4 3 2 5 2" xfId="7457" xr:uid="{00000000-0005-0000-0000-00006C1B0000}"/>
    <cellStyle name="Comma 6 2 4 3 2 6" xfId="7458" xr:uid="{00000000-0005-0000-0000-00006D1B0000}"/>
    <cellStyle name="Comma 6 2 4 3 2 6 2" xfId="7459" xr:uid="{00000000-0005-0000-0000-00006E1B0000}"/>
    <cellStyle name="Comma 6 2 4 3 2 7" xfId="7460" xr:uid="{00000000-0005-0000-0000-00006F1B0000}"/>
    <cellStyle name="Comma 6 2 4 3 3" xfId="7461" xr:uid="{00000000-0005-0000-0000-0000701B0000}"/>
    <cellStyle name="Comma 6 2 4 3 3 2" xfId="7462" xr:uid="{00000000-0005-0000-0000-0000711B0000}"/>
    <cellStyle name="Comma 6 2 4 3 3 2 2" xfId="7463" xr:uid="{00000000-0005-0000-0000-0000721B0000}"/>
    <cellStyle name="Comma 6 2 4 3 3 2 2 2" xfId="7464" xr:uid="{00000000-0005-0000-0000-0000731B0000}"/>
    <cellStyle name="Comma 6 2 4 3 3 2 3" xfId="7465" xr:uid="{00000000-0005-0000-0000-0000741B0000}"/>
    <cellStyle name="Comma 6 2 4 3 3 3" xfId="7466" xr:uid="{00000000-0005-0000-0000-0000751B0000}"/>
    <cellStyle name="Comma 6 2 4 3 3 3 2" xfId="7467" xr:uid="{00000000-0005-0000-0000-0000761B0000}"/>
    <cellStyle name="Comma 6 2 4 3 3 3 2 2" xfId="7468" xr:uid="{00000000-0005-0000-0000-0000771B0000}"/>
    <cellStyle name="Comma 6 2 4 3 3 3 3" xfId="7469" xr:uid="{00000000-0005-0000-0000-0000781B0000}"/>
    <cellStyle name="Comma 6 2 4 3 3 4" xfId="7470" xr:uid="{00000000-0005-0000-0000-0000791B0000}"/>
    <cellStyle name="Comma 6 2 4 3 3 4 2" xfId="7471" xr:uid="{00000000-0005-0000-0000-00007A1B0000}"/>
    <cellStyle name="Comma 6 2 4 3 3 5" xfId="7472" xr:uid="{00000000-0005-0000-0000-00007B1B0000}"/>
    <cellStyle name="Comma 6 2 4 3 3 5 2" xfId="7473" xr:uid="{00000000-0005-0000-0000-00007C1B0000}"/>
    <cellStyle name="Comma 6 2 4 3 3 6" xfId="7474" xr:uid="{00000000-0005-0000-0000-00007D1B0000}"/>
    <cellStyle name="Comma 6 2 4 3 4" xfId="7475" xr:uid="{00000000-0005-0000-0000-00007E1B0000}"/>
    <cellStyle name="Comma 6 2 4 3 4 2" xfId="7476" xr:uid="{00000000-0005-0000-0000-00007F1B0000}"/>
    <cellStyle name="Comma 6 2 4 3 4 2 2" xfId="7477" xr:uid="{00000000-0005-0000-0000-0000801B0000}"/>
    <cellStyle name="Comma 6 2 4 3 4 3" xfId="7478" xr:uid="{00000000-0005-0000-0000-0000811B0000}"/>
    <cellStyle name="Comma 6 2 4 3 5" xfId="7479" xr:uid="{00000000-0005-0000-0000-0000821B0000}"/>
    <cellStyle name="Comma 6 2 4 3 5 2" xfId="7480" xr:uid="{00000000-0005-0000-0000-0000831B0000}"/>
    <cellStyle name="Comma 6 2 4 3 5 2 2" xfId="7481" xr:uid="{00000000-0005-0000-0000-0000841B0000}"/>
    <cellStyle name="Comma 6 2 4 3 5 3" xfId="7482" xr:uid="{00000000-0005-0000-0000-0000851B0000}"/>
    <cellStyle name="Comma 6 2 4 3 6" xfId="7483" xr:uid="{00000000-0005-0000-0000-0000861B0000}"/>
    <cellStyle name="Comma 6 2 4 3 6 2" xfId="7484" xr:uid="{00000000-0005-0000-0000-0000871B0000}"/>
    <cellStyle name="Comma 6 2 4 3 7" xfId="7485" xr:uid="{00000000-0005-0000-0000-0000881B0000}"/>
    <cellStyle name="Comma 6 2 4 3 7 2" xfId="7486" xr:uid="{00000000-0005-0000-0000-0000891B0000}"/>
    <cellStyle name="Comma 6 2 4 3 8" xfId="7487" xr:uid="{00000000-0005-0000-0000-00008A1B0000}"/>
    <cellStyle name="Comma 6 2 4 4" xfId="7488" xr:uid="{00000000-0005-0000-0000-00008B1B0000}"/>
    <cellStyle name="Comma 6 2 4 4 2" xfId="7489" xr:uid="{00000000-0005-0000-0000-00008C1B0000}"/>
    <cellStyle name="Comma 6 2 4 4 2 2" xfId="7490" xr:uid="{00000000-0005-0000-0000-00008D1B0000}"/>
    <cellStyle name="Comma 6 2 4 4 2 2 2" xfId="7491" xr:uid="{00000000-0005-0000-0000-00008E1B0000}"/>
    <cellStyle name="Comma 6 2 4 4 2 2 2 2" xfId="7492" xr:uid="{00000000-0005-0000-0000-00008F1B0000}"/>
    <cellStyle name="Comma 6 2 4 4 2 2 3" xfId="7493" xr:uid="{00000000-0005-0000-0000-0000901B0000}"/>
    <cellStyle name="Comma 6 2 4 4 2 3" xfId="7494" xr:uid="{00000000-0005-0000-0000-0000911B0000}"/>
    <cellStyle name="Comma 6 2 4 4 2 3 2" xfId="7495" xr:uid="{00000000-0005-0000-0000-0000921B0000}"/>
    <cellStyle name="Comma 6 2 4 4 2 3 2 2" xfId="7496" xr:uid="{00000000-0005-0000-0000-0000931B0000}"/>
    <cellStyle name="Comma 6 2 4 4 2 3 3" xfId="7497" xr:uid="{00000000-0005-0000-0000-0000941B0000}"/>
    <cellStyle name="Comma 6 2 4 4 2 4" xfId="7498" xr:uid="{00000000-0005-0000-0000-0000951B0000}"/>
    <cellStyle name="Comma 6 2 4 4 2 4 2" xfId="7499" xr:uid="{00000000-0005-0000-0000-0000961B0000}"/>
    <cellStyle name="Comma 6 2 4 4 2 5" xfId="7500" xr:uid="{00000000-0005-0000-0000-0000971B0000}"/>
    <cellStyle name="Comma 6 2 4 4 2 5 2" xfId="7501" xr:uid="{00000000-0005-0000-0000-0000981B0000}"/>
    <cellStyle name="Comma 6 2 4 4 2 6" xfId="7502" xr:uid="{00000000-0005-0000-0000-0000991B0000}"/>
    <cellStyle name="Comma 6 2 4 4 3" xfId="7503" xr:uid="{00000000-0005-0000-0000-00009A1B0000}"/>
    <cellStyle name="Comma 6 2 4 4 3 2" xfId="7504" xr:uid="{00000000-0005-0000-0000-00009B1B0000}"/>
    <cellStyle name="Comma 6 2 4 4 3 2 2" xfId="7505" xr:uid="{00000000-0005-0000-0000-00009C1B0000}"/>
    <cellStyle name="Comma 6 2 4 4 3 3" xfId="7506" xr:uid="{00000000-0005-0000-0000-00009D1B0000}"/>
    <cellStyle name="Comma 6 2 4 4 4" xfId="7507" xr:uid="{00000000-0005-0000-0000-00009E1B0000}"/>
    <cellStyle name="Comma 6 2 4 4 4 2" xfId="7508" xr:uid="{00000000-0005-0000-0000-00009F1B0000}"/>
    <cellStyle name="Comma 6 2 4 4 4 2 2" xfId="7509" xr:uid="{00000000-0005-0000-0000-0000A01B0000}"/>
    <cellStyle name="Comma 6 2 4 4 4 3" xfId="7510" xr:uid="{00000000-0005-0000-0000-0000A11B0000}"/>
    <cellStyle name="Comma 6 2 4 4 5" xfId="7511" xr:uid="{00000000-0005-0000-0000-0000A21B0000}"/>
    <cellStyle name="Comma 6 2 4 4 5 2" xfId="7512" xr:uid="{00000000-0005-0000-0000-0000A31B0000}"/>
    <cellStyle name="Comma 6 2 4 4 6" xfId="7513" xr:uid="{00000000-0005-0000-0000-0000A41B0000}"/>
    <cellStyle name="Comma 6 2 4 4 6 2" xfId="7514" xr:uid="{00000000-0005-0000-0000-0000A51B0000}"/>
    <cellStyle name="Comma 6 2 4 4 7" xfId="7515" xr:uid="{00000000-0005-0000-0000-0000A61B0000}"/>
    <cellStyle name="Comma 6 2 4 5" xfId="7516" xr:uid="{00000000-0005-0000-0000-0000A71B0000}"/>
    <cellStyle name="Comma 6 2 4 5 2" xfId="7517" xr:uid="{00000000-0005-0000-0000-0000A81B0000}"/>
    <cellStyle name="Comma 6 2 4 5 2 2" xfId="7518" xr:uid="{00000000-0005-0000-0000-0000A91B0000}"/>
    <cellStyle name="Comma 6 2 4 5 2 2 2" xfId="7519" xr:uid="{00000000-0005-0000-0000-0000AA1B0000}"/>
    <cellStyle name="Comma 6 2 4 5 2 2 2 2" xfId="7520" xr:uid="{00000000-0005-0000-0000-0000AB1B0000}"/>
    <cellStyle name="Comma 6 2 4 5 2 2 3" xfId="7521" xr:uid="{00000000-0005-0000-0000-0000AC1B0000}"/>
    <cellStyle name="Comma 6 2 4 5 2 3" xfId="7522" xr:uid="{00000000-0005-0000-0000-0000AD1B0000}"/>
    <cellStyle name="Comma 6 2 4 5 2 3 2" xfId="7523" xr:uid="{00000000-0005-0000-0000-0000AE1B0000}"/>
    <cellStyle name="Comma 6 2 4 5 2 3 2 2" xfId="7524" xr:uid="{00000000-0005-0000-0000-0000AF1B0000}"/>
    <cellStyle name="Comma 6 2 4 5 2 3 3" xfId="7525" xr:uid="{00000000-0005-0000-0000-0000B01B0000}"/>
    <cellStyle name="Comma 6 2 4 5 2 4" xfId="7526" xr:uid="{00000000-0005-0000-0000-0000B11B0000}"/>
    <cellStyle name="Comma 6 2 4 5 2 4 2" xfId="7527" xr:uid="{00000000-0005-0000-0000-0000B21B0000}"/>
    <cellStyle name="Comma 6 2 4 5 2 5" xfId="7528" xr:uid="{00000000-0005-0000-0000-0000B31B0000}"/>
    <cellStyle name="Comma 6 2 4 5 2 5 2" xfId="7529" xr:uid="{00000000-0005-0000-0000-0000B41B0000}"/>
    <cellStyle name="Comma 6 2 4 5 2 6" xfId="7530" xr:uid="{00000000-0005-0000-0000-0000B51B0000}"/>
    <cellStyle name="Comma 6 2 4 5 3" xfId="7531" xr:uid="{00000000-0005-0000-0000-0000B61B0000}"/>
    <cellStyle name="Comma 6 2 4 5 3 2" xfId="7532" xr:uid="{00000000-0005-0000-0000-0000B71B0000}"/>
    <cellStyle name="Comma 6 2 4 5 3 2 2" xfId="7533" xr:uid="{00000000-0005-0000-0000-0000B81B0000}"/>
    <cellStyle name="Comma 6 2 4 5 3 3" xfId="7534" xr:uid="{00000000-0005-0000-0000-0000B91B0000}"/>
    <cellStyle name="Comma 6 2 4 5 4" xfId="7535" xr:uid="{00000000-0005-0000-0000-0000BA1B0000}"/>
    <cellStyle name="Comma 6 2 4 5 4 2" xfId="7536" xr:uid="{00000000-0005-0000-0000-0000BB1B0000}"/>
    <cellStyle name="Comma 6 2 4 5 4 2 2" xfId="7537" xr:uid="{00000000-0005-0000-0000-0000BC1B0000}"/>
    <cellStyle name="Comma 6 2 4 5 4 3" xfId="7538" xr:uid="{00000000-0005-0000-0000-0000BD1B0000}"/>
    <cellStyle name="Comma 6 2 4 5 5" xfId="7539" xr:uid="{00000000-0005-0000-0000-0000BE1B0000}"/>
    <cellStyle name="Comma 6 2 4 5 5 2" xfId="7540" xr:uid="{00000000-0005-0000-0000-0000BF1B0000}"/>
    <cellStyle name="Comma 6 2 4 5 6" xfId="7541" xr:uid="{00000000-0005-0000-0000-0000C01B0000}"/>
    <cellStyle name="Comma 6 2 4 5 6 2" xfId="7542" xr:uid="{00000000-0005-0000-0000-0000C11B0000}"/>
    <cellStyle name="Comma 6 2 4 5 7" xfId="7543" xr:uid="{00000000-0005-0000-0000-0000C21B0000}"/>
    <cellStyle name="Comma 6 2 4 6" xfId="7544" xr:uid="{00000000-0005-0000-0000-0000C31B0000}"/>
    <cellStyle name="Comma 6 2 4 6 2" xfId="7545" xr:uid="{00000000-0005-0000-0000-0000C41B0000}"/>
    <cellStyle name="Comma 6 2 4 6 2 2" xfId="7546" xr:uid="{00000000-0005-0000-0000-0000C51B0000}"/>
    <cellStyle name="Comma 6 2 4 6 2 2 2" xfId="7547" xr:uid="{00000000-0005-0000-0000-0000C61B0000}"/>
    <cellStyle name="Comma 6 2 4 6 2 3" xfId="7548" xr:uid="{00000000-0005-0000-0000-0000C71B0000}"/>
    <cellStyle name="Comma 6 2 4 6 3" xfId="7549" xr:uid="{00000000-0005-0000-0000-0000C81B0000}"/>
    <cellStyle name="Comma 6 2 4 6 3 2" xfId="7550" xr:uid="{00000000-0005-0000-0000-0000C91B0000}"/>
    <cellStyle name="Comma 6 2 4 6 3 2 2" xfId="7551" xr:uid="{00000000-0005-0000-0000-0000CA1B0000}"/>
    <cellStyle name="Comma 6 2 4 6 3 3" xfId="7552" xr:uid="{00000000-0005-0000-0000-0000CB1B0000}"/>
    <cellStyle name="Comma 6 2 4 6 4" xfId="7553" xr:uid="{00000000-0005-0000-0000-0000CC1B0000}"/>
    <cellStyle name="Comma 6 2 4 6 4 2" xfId="7554" xr:uid="{00000000-0005-0000-0000-0000CD1B0000}"/>
    <cellStyle name="Comma 6 2 4 6 5" xfId="7555" xr:uid="{00000000-0005-0000-0000-0000CE1B0000}"/>
    <cellStyle name="Comma 6 2 4 6 5 2" xfId="7556" xr:uid="{00000000-0005-0000-0000-0000CF1B0000}"/>
    <cellStyle name="Comma 6 2 4 6 6" xfId="7557" xr:uid="{00000000-0005-0000-0000-0000D01B0000}"/>
    <cellStyle name="Comma 6 2 4 7" xfId="7558" xr:uid="{00000000-0005-0000-0000-0000D11B0000}"/>
    <cellStyle name="Comma 6 2 4 7 2" xfId="7559" xr:uid="{00000000-0005-0000-0000-0000D21B0000}"/>
    <cellStyle name="Comma 6 2 4 7 2 2" xfId="7560" xr:uid="{00000000-0005-0000-0000-0000D31B0000}"/>
    <cellStyle name="Comma 6 2 4 7 3" xfId="7561" xr:uid="{00000000-0005-0000-0000-0000D41B0000}"/>
    <cellStyle name="Comma 6 2 4 8" xfId="7562" xr:uid="{00000000-0005-0000-0000-0000D51B0000}"/>
    <cellStyle name="Comma 6 2 4 8 2" xfId="7563" xr:uid="{00000000-0005-0000-0000-0000D61B0000}"/>
    <cellStyle name="Comma 6 2 4 8 2 2" xfId="7564" xr:uid="{00000000-0005-0000-0000-0000D71B0000}"/>
    <cellStyle name="Comma 6 2 4 8 3" xfId="7565" xr:uid="{00000000-0005-0000-0000-0000D81B0000}"/>
    <cellStyle name="Comma 6 2 4 9" xfId="7566" xr:uid="{00000000-0005-0000-0000-0000D91B0000}"/>
    <cellStyle name="Comma 6 2 4 9 2" xfId="7567" xr:uid="{00000000-0005-0000-0000-0000DA1B0000}"/>
    <cellStyle name="Comma 6 2 5" xfId="7568" xr:uid="{00000000-0005-0000-0000-0000DB1B0000}"/>
    <cellStyle name="Comma 6 2 5 10" xfId="7569" xr:uid="{00000000-0005-0000-0000-0000DC1B0000}"/>
    <cellStyle name="Comma 6 2 5 2" xfId="7570" xr:uid="{00000000-0005-0000-0000-0000DD1B0000}"/>
    <cellStyle name="Comma 6 2 5 2 2" xfId="7571" xr:uid="{00000000-0005-0000-0000-0000DE1B0000}"/>
    <cellStyle name="Comma 6 2 5 2 2 2" xfId="7572" xr:uid="{00000000-0005-0000-0000-0000DF1B0000}"/>
    <cellStyle name="Comma 6 2 5 2 2 2 2" xfId="7573" xr:uid="{00000000-0005-0000-0000-0000E01B0000}"/>
    <cellStyle name="Comma 6 2 5 2 2 2 2 2" xfId="7574" xr:uid="{00000000-0005-0000-0000-0000E11B0000}"/>
    <cellStyle name="Comma 6 2 5 2 2 2 2 2 2" xfId="7575" xr:uid="{00000000-0005-0000-0000-0000E21B0000}"/>
    <cellStyle name="Comma 6 2 5 2 2 2 2 3" xfId="7576" xr:uid="{00000000-0005-0000-0000-0000E31B0000}"/>
    <cellStyle name="Comma 6 2 5 2 2 2 3" xfId="7577" xr:uid="{00000000-0005-0000-0000-0000E41B0000}"/>
    <cellStyle name="Comma 6 2 5 2 2 2 3 2" xfId="7578" xr:uid="{00000000-0005-0000-0000-0000E51B0000}"/>
    <cellStyle name="Comma 6 2 5 2 2 2 3 2 2" xfId="7579" xr:uid="{00000000-0005-0000-0000-0000E61B0000}"/>
    <cellStyle name="Comma 6 2 5 2 2 2 3 3" xfId="7580" xr:uid="{00000000-0005-0000-0000-0000E71B0000}"/>
    <cellStyle name="Comma 6 2 5 2 2 2 4" xfId="7581" xr:uid="{00000000-0005-0000-0000-0000E81B0000}"/>
    <cellStyle name="Comma 6 2 5 2 2 2 4 2" xfId="7582" xr:uid="{00000000-0005-0000-0000-0000E91B0000}"/>
    <cellStyle name="Comma 6 2 5 2 2 2 5" xfId="7583" xr:uid="{00000000-0005-0000-0000-0000EA1B0000}"/>
    <cellStyle name="Comma 6 2 5 2 2 2 5 2" xfId="7584" xr:uid="{00000000-0005-0000-0000-0000EB1B0000}"/>
    <cellStyle name="Comma 6 2 5 2 2 2 6" xfId="7585" xr:uid="{00000000-0005-0000-0000-0000EC1B0000}"/>
    <cellStyle name="Comma 6 2 5 2 2 3" xfId="7586" xr:uid="{00000000-0005-0000-0000-0000ED1B0000}"/>
    <cellStyle name="Comma 6 2 5 2 2 3 2" xfId="7587" xr:uid="{00000000-0005-0000-0000-0000EE1B0000}"/>
    <cellStyle name="Comma 6 2 5 2 2 3 2 2" xfId="7588" xr:uid="{00000000-0005-0000-0000-0000EF1B0000}"/>
    <cellStyle name="Comma 6 2 5 2 2 3 3" xfId="7589" xr:uid="{00000000-0005-0000-0000-0000F01B0000}"/>
    <cellStyle name="Comma 6 2 5 2 2 4" xfId="7590" xr:uid="{00000000-0005-0000-0000-0000F11B0000}"/>
    <cellStyle name="Comma 6 2 5 2 2 4 2" xfId="7591" xr:uid="{00000000-0005-0000-0000-0000F21B0000}"/>
    <cellStyle name="Comma 6 2 5 2 2 4 2 2" xfId="7592" xr:uid="{00000000-0005-0000-0000-0000F31B0000}"/>
    <cellStyle name="Comma 6 2 5 2 2 4 3" xfId="7593" xr:uid="{00000000-0005-0000-0000-0000F41B0000}"/>
    <cellStyle name="Comma 6 2 5 2 2 5" xfId="7594" xr:uid="{00000000-0005-0000-0000-0000F51B0000}"/>
    <cellStyle name="Comma 6 2 5 2 2 5 2" xfId="7595" xr:uid="{00000000-0005-0000-0000-0000F61B0000}"/>
    <cellStyle name="Comma 6 2 5 2 2 6" xfId="7596" xr:uid="{00000000-0005-0000-0000-0000F71B0000}"/>
    <cellStyle name="Comma 6 2 5 2 2 6 2" xfId="7597" xr:uid="{00000000-0005-0000-0000-0000F81B0000}"/>
    <cellStyle name="Comma 6 2 5 2 2 7" xfId="7598" xr:uid="{00000000-0005-0000-0000-0000F91B0000}"/>
    <cellStyle name="Comma 6 2 5 2 3" xfId="7599" xr:uid="{00000000-0005-0000-0000-0000FA1B0000}"/>
    <cellStyle name="Comma 6 2 5 2 3 2" xfId="7600" xr:uid="{00000000-0005-0000-0000-0000FB1B0000}"/>
    <cellStyle name="Comma 6 2 5 2 3 2 2" xfId="7601" xr:uid="{00000000-0005-0000-0000-0000FC1B0000}"/>
    <cellStyle name="Comma 6 2 5 2 3 2 2 2" xfId="7602" xr:uid="{00000000-0005-0000-0000-0000FD1B0000}"/>
    <cellStyle name="Comma 6 2 5 2 3 2 3" xfId="7603" xr:uid="{00000000-0005-0000-0000-0000FE1B0000}"/>
    <cellStyle name="Comma 6 2 5 2 3 3" xfId="7604" xr:uid="{00000000-0005-0000-0000-0000FF1B0000}"/>
    <cellStyle name="Comma 6 2 5 2 3 3 2" xfId="7605" xr:uid="{00000000-0005-0000-0000-0000001C0000}"/>
    <cellStyle name="Comma 6 2 5 2 3 3 2 2" xfId="7606" xr:uid="{00000000-0005-0000-0000-0000011C0000}"/>
    <cellStyle name="Comma 6 2 5 2 3 3 3" xfId="7607" xr:uid="{00000000-0005-0000-0000-0000021C0000}"/>
    <cellStyle name="Comma 6 2 5 2 3 4" xfId="7608" xr:uid="{00000000-0005-0000-0000-0000031C0000}"/>
    <cellStyle name="Comma 6 2 5 2 3 4 2" xfId="7609" xr:uid="{00000000-0005-0000-0000-0000041C0000}"/>
    <cellStyle name="Comma 6 2 5 2 3 5" xfId="7610" xr:uid="{00000000-0005-0000-0000-0000051C0000}"/>
    <cellStyle name="Comma 6 2 5 2 3 5 2" xfId="7611" xr:uid="{00000000-0005-0000-0000-0000061C0000}"/>
    <cellStyle name="Comma 6 2 5 2 3 6" xfId="7612" xr:uid="{00000000-0005-0000-0000-0000071C0000}"/>
    <cellStyle name="Comma 6 2 5 2 4" xfId="7613" xr:uid="{00000000-0005-0000-0000-0000081C0000}"/>
    <cellStyle name="Comma 6 2 5 2 4 2" xfId="7614" xr:uid="{00000000-0005-0000-0000-0000091C0000}"/>
    <cellStyle name="Comma 6 2 5 2 4 2 2" xfId="7615" xr:uid="{00000000-0005-0000-0000-00000A1C0000}"/>
    <cellStyle name="Comma 6 2 5 2 4 3" xfId="7616" xr:uid="{00000000-0005-0000-0000-00000B1C0000}"/>
    <cellStyle name="Comma 6 2 5 2 5" xfId="7617" xr:uid="{00000000-0005-0000-0000-00000C1C0000}"/>
    <cellStyle name="Comma 6 2 5 2 5 2" xfId="7618" xr:uid="{00000000-0005-0000-0000-00000D1C0000}"/>
    <cellStyle name="Comma 6 2 5 2 5 2 2" xfId="7619" xr:uid="{00000000-0005-0000-0000-00000E1C0000}"/>
    <cellStyle name="Comma 6 2 5 2 5 3" xfId="7620" xr:uid="{00000000-0005-0000-0000-00000F1C0000}"/>
    <cellStyle name="Comma 6 2 5 2 6" xfId="7621" xr:uid="{00000000-0005-0000-0000-0000101C0000}"/>
    <cellStyle name="Comma 6 2 5 2 6 2" xfId="7622" xr:uid="{00000000-0005-0000-0000-0000111C0000}"/>
    <cellStyle name="Comma 6 2 5 2 7" xfId="7623" xr:uid="{00000000-0005-0000-0000-0000121C0000}"/>
    <cellStyle name="Comma 6 2 5 2 7 2" xfId="7624" xr:uid="{00000000-0005-0000-0000-0000131C0000}"/>
    <cellStyle name="Comma 6 2 5 2 8" xfId="7625" xr:uid="{00000000-0005-0000-0000-0000141C0000}"/>
    <cellStyle name="Comma 6 2 5 3" xfId="7626" xr:uid="{00000000-0005-0000-0000-0000151C0000}"/>
    <cellStyle name="Comma 6 2 5 3 2" xfId="7627" xr:uid="{00000000-0005-0000-0000-0000161C0000}"/>
    <cellStyle name="Comma 6 2 5 3 2 2" xfId="7628" xr:uid="{00000000-0005-0000-0000-0000171C0000}"/>
    <cellStyle name="Comma 6 2 5 3 2 2 2" xfId="7629" xr:uid="{00000000-0005-0000-0000-0000181C0000}"/>
    <cellStyle name="Comma 6 2 5 3 2 2 2 2" xfId="7630" xr:uid="{00000000-0005-0000-0000-0000191C0000}"/>
    <cellStyle name="Comma 6 2 5 3 2 2 3" xfId="7631" xr:uid="{00000000-0005-0000-0000-00001A1C0000}"/>
    <cellStyle name="Comma 6 2 5 3 2 3" xfId="7632" xr:uid="{00000000-0005-0000-0000-00001B1C0000}"/>
    <cellStyle name="Comma 6 2 5 3 2 3 2" xfId="7633" xr:uid="{00000000-0005-0000-0000-00001C1C0000}"/>
    <cellStyle name="Comma 6 2 5 3 2 3 2 2" xfId="7634" xr:uid="{00000000-0005-0000-0000-00001D1C0000}"/>
    <cellStyle name="Comma 6 2 5 3 2 3 3" xfId="7635" xr:uid="{00000000-0005-0000-0000-00001E1C0000}"/>
    <cellStyle name="Comma 6 2 5 3 2 4" xfId="7636" xr:uid="{00000000-0005-0000-0000-00001F1C0000}"/>
    <cellStyle name="Comma 6 2 5 3 2 4 2" xfId="7637" xr:uid="{00000000-0005-0000-0000-0000201C0000}"/>
    <cellStyle name="Comma 6 2 5 3 2 5" xfId="7638" xr:uid="{00000000-0005-0000-0000-0000211C0000}"/>
    <cellStyle name="Comma 6 2 5 3 2 5 2" xfId="7639" xr:uid="{00000000-0005-0000-0000-0000221C0000}"/>
    <cellStyle name="Comma 6 2 5 3 2 6" xfId="7640" xr:uid="{00000000-0005-0000-0000-0000231C0000}"/>
    <cellStyle name="Comma 6 2 5 3 3" xfId="7641" xr:uid="{00000000-0005-0000-0000-0000241C0000}"/>
    <cellStyle name="Comma 6 2 5 3 3 2" xfId="7642" xr:uid="{00000000-0005-0000-0000-0000251C0000}"/>
    <cellStyle name="Comma 6 2 5 3 3 2 2" xfId="7643" xr:uid="{00000000-0005-0000-0000-0000261C0000}"/>
    <cellStyle name="Comma 6 2 5 3 3 3" xfId="7644" xr:uid="{00000000-0005-0000-0000-0000271C0000}"/>
    <cellStyle name="Comma 6 2 5 3 4" xfId="7645" xr:uid="{00000000-0005-0000-0000-0000281C0000}"/>
    <cellStyle name="Comma 6 2 5 3 4 2" xfId="7646" xr:uid="{00000000-0005-0000-0000-0000291C0000}"/>
    <cellStyle name="Comma 6 2 5 3 4 2 2" xfId="7647" xr:uid="{00000000-0005-0000-0000-00002A1C0000}"/>
    <cellStyle name="Comma 6 2 5 3 4 3" xfId="7648" xr:uid="{00000000-0005-0000-0000-00002B1C0000}"/>
    <cellStyle name="Comma 6 2 5 3 5" xfId="7649" xr:uid="{00000000-0005-0000-0000-00002C1C0000}"/>
    <cellStyle name="Comma 6 2 5 3 5 2" xfId="7650" xr:uid="{00000000-0005-0000-0000-00002D1C0000}"/>
    <cellStyle name="Comma 6 2 5 3 6" xfId="7651" xr:uid="{00000000-0005-0000-0000-00002E1C0000}"/>
    <cellStyle name="Comma 6 2 5 3 6 2" xfId="7652" xr:uid="{00000000-0005-0000-0000-00002F1C0000}"/>
    <cellStyle name="Comma 6 2 5 3 7" xfId="7653" xr:uid="{00000000-0005-0000-0000-0000301C0000}"/>
    <cellStyle name="Comma 6 2 5 4" xfId="7654" xr:uid="{00000000-0005-0000-0000-0000311C0000}"/>
    <cellStyle name="Comma 6 2 5 4 2" xfId="7655" xr:uid="{00000000-0005-0000-0000-0000321C0000}"/>
    <cellStyle name="Comma 6 2 5 4 2 2" xfId="7656" xr:uid="{00000000-0005-0000-0000-0000331C0000}"/>
    <cellStyle name="Comma 6 2 5 4 2 2 2" xfId="7657" xr:uid="{00000000-0005-0000-0000-0000341C0000}"/>
    <cellStyle name="Comma 6 2 5 4 2 2 2 2" xfId="7658" xr:uid="{00000000-0005-0000-0000-0000351C0000}"/>
    <cellStyle name="Comma 6 2 5 4 2 2 3" xfId="7659" xr:uid="{00000000-0005-0000-0000-0000361C0000}"/>
    <cellStyle name="Comma 6 2 5 4 2 3" xfId="7660" xr:uid="{00000000-0005-0000-0000-0000371C0000}"/>
    <cellStyle name="Comma 6 2 5 4 2 3 2" xfId="7661" xr:uid="{00000000-0005-0000-0000-0000381C0000}"/>
    <cellStyle name="Comma 6 2 5 4 2 3 2 2" xfId="7662" xr:uid="{00000000-0005-0000-0000-0000391C0000}"/>
    <cellStyle name="Comma 6 2 5 4 2 3 3" xfId="7663" xr:uid="{00000000-0005-0000-0000-00003A1C0000}"/>
    <cellStyle name="Comma 6 2 5 4 2 4" xfId="7664" xr:uid="{00000000-0005-0000-0000-00003B1C0000}"/>
    <cellStyle name="Comma 6 2 5 4 2 4 2" xfId="7665" xr:uid="{00000000-0005-0000-0000-00003C1C0000}"/>
    <cellStyle name="Comma 6 2 5 4 2 5" xfId="7666" xr:uid="{00000000-0005-0000-0000-00003D1C0000}"/>
    <cellStyle name="Comma 6 2 5 4 2 5 2" xfId="7667" xr:uid="{00000000-0005-0000-0000-00003E1C0000}"/>
    <cellStyle name="Comma 6 2 5 4 2 6" xfId="7668" xr:uid="{00000000-0005-0000-0000-00003F1C0000}"/>
    <cellStyle name="Comma 6 2 5 4 3" xfId="7669" xr:uid="{00000000-0005-0000-0000-0000401C0000}"/>
    <cellStyle name="Comma 6 2 5 4 3 2" xfId="7670" xr:uid="{00000000-0005-0000-0000-0000411C0000}"/>
    <cellStyle name="Comma 6 2 5 4 3 2 2" xfId="7671" xr:uid="{00000000-0005-0000-0000-0000421C0000}"/>
    <cellStyle name="Comma 6 2 5 4 3 3" xfId="7672" xr:uid="{00000000-0005-0000-0000-0000431C0000}"/>
    <cellStyle name="Comma 6 2 5 4 4" xfId="7673" xr:uid="{00000000-0005-0000-0000-0000441C0000}"/>
    <cellStyle name="Comma 6 2 5 4 4 2" xfId="7674" xr:uid="{00000000-0005-0000-0000-0000451C0000}"/>
    <cellStyle name="Comma 6 2 5 4 4 2 2" xfId="7675" xr:uid="{00000000-0005-0000-0000-0000461C0000}"/>
    <cellStyle name="Comma 6 2 5 4 4 3" xfId="7676" xr:uid="{00000000-0005-0000-0000-0000471C0000}"/>
    <cellStyle name="Comma 6 2 5 4 5" xfId="7677" xr:uid="{00000000-0005-0000-0000-0000481C0000}"/>
    <cellStyle name="Comma 6 2 5 4 5 2" xfId="7678" xr:uid="{00000000-0005-0000-0000-0000491C0000}"/>
    <cellStyle name="Comma 6 2 5 4 6" xfId="7679" xr:uid="{00000000-0005-0000-0000-00004A1C0000}"/>
    <cellStyle name="Comma 6 2 5 4 6 2" xfId="7680" xr:uid="{00000000-0005-0000-0000-00004B1C0000}"/>
    <cellStyle name="Comma 6 2 5 4 7" xfId="7681" xr:uid="{00000000-0005-0000-0000-00004C1C0000}"/>
    <cellStyle name="Comma 6 2 5 5" xfId="7682" xr:uid="{00000000-0005-0000-0000-00004D1C0000}"/>
    <cellStyle name="Comma 6 2 5 5 2" xfId="7683" xr:uid="{00000000-0005-0000-0000-00004E1C0000}"/>
    <cellStyle name="Comma 6 2 5 5 2 2" xfId="7684" xr:uid="{00000000-0005-0000-0000-00004F1C0000}"/>
    <cellStyle name="Comma 6 2 5 5 2 2 2" xfId="7685" xr:uid="{00000000-0005-0000-0000-0000501C0000}"/>
    <cellStyle name="Comma 6 2 5 5 2 3" xfId="7686" xr:uid="{00000000-0005-0000-0000-0000511C0000}"/>
    <cellStyle name="Comma 6 2 5 5 3" xfId="7687" xr:uid="{00000000-0005-0000-0000-0000521C0000}"/>
    <cellStyle name="Comma 6 2 5 5 3 2" xfId="7688" xr:uid="{00000000-0005-0000-0000-0000531C0000}"/>
    <cellStyle name="Comma 6 2 5 5 3 2 2" xfId="7689" xr:uid="{00000000-0005-0000-0000-0000541C0000}"/>
    <cellStyle name="Comma 6 2 5 5 3 3" xfId="7690" xr:uid="{00000000-0005-0000-0000-0000551C0000}"/>
    <cellStyle name="Comma 6 2 5 5 4" xfId="7691" xr:uid="{00000000-0005-0000-0000-0000561C0000}"/>
    <cellStyle name="Comma 6 2 5 5 4 2" xfId="7692" xr:uid="{00000000-0005-0000-0000-0000571C0000}"/>
    <cellStyle name="Comma 6 2 5 5 5" xfId="7693" xr:uid="{00000000-0005-0000-0000-0000581C0000}"/>
    <cellStyle name="Comma 6 2 5 5 5 2" xfId="7694" xr:uid="{00000000-0005-0000-0000-0000591C0000}"/>
    <cellStyle name="Comma 6 2 5 5 6" xfId="7695" xr:uid="{00000000-0005-0000-0000-00005A1C0000}"/>
    <cellStyle name="Comma 6 2 5 6" xfId="7696" xr:uid="{00000000-0005-0000-0000-00005B1C0000}"/>
    <cellStyle name="Comma 6 2 5 6 2" xfId="7697" xr:uid="{00000000-0005-0000-0000-00005C1C0000}"/>
    <cellStyle name="Comma 6 2 5 6 2 2" xfId="7698" xr:uid="{00000000-0005-0000-0000-00005D1C0000}"/>
    <cellStyle name="Comma 6 2 5 6 3" xfId="7699" xr:uid="{00000000-0005-0000-0000-00005E1C0000}"/>
    <cellStyle name="Comma 6 2 5 7" xfId="7700" xr:uid="{00000000-0005-0000-0000-00005F1C0000}"/>
    <cellStyle name="Comma 6 2 5 7 2" xfId="7701" xr:uid="{00000000-0005-0000-0000-0000601C0000}"/>
    <cellStyle name="Comma 6 2 5 7 2 2" xfId="7702" xr:uid="{00000000-0005-0000-0000-0000611C0000}"/>
    <cellStyle name="Comma 6 2 5 7 3" xfId="7703" xr:uid="{00000000-0005-0000-0000-0000621C0000}"/>
    <cellStyle name="Comma 6 2 5 8" xfId="7704" xr:uid="{00000000-0005-0000-0000-0000631C0000}"/>
    <cellStyle name="Comma 6 2 5 8 2" xfId="7705" xr:uid="{00000000-0005-0000-0000-0000641C0000}"/>
    <cellStyle name="Comma 6 2 5 9" xfId="7706" xr:uid="{00000000-0005-0000-0000-0000651C0000}"/>
    <cellStyle name="Comma 6 2 5 9 2" xfId="7707" xr:uid="{00000000-0005-0000-0000-0000661C0000}"/>
    <cellStyle name="Comma 6 2 6" xfId="7708" xr:uid="{00000000-0005-0000-0000-0000671C0000}"/>
    <cellStyle name="Comma 6 2 6 10" xfId="7709" xr:uid="{00000000-0005-0000-0000-0000681C0000}"/>
    <cellStyle name="Comma 6 2 6 2" xfId="7710" xr:uid="{00000000-0005-0000-0000-0000691C0000}"/>
    <cellStyle name="Comma 6 2 6 2 2" xfId="7711" xr:uid="{00000000-0005-0000-0000-00006A1C0000}"/>
    <cellStyle name="Comma 6 2 6 2 2 2" xfId="7712" xr:uid="{00000000-0005-0000-0000-00006B1C0000}"/>
    <cellStyle name="Comma 6 2 6 2 2 2 2" xfId="7713" xr:uid="{00000000-0005-0000-0000-00006C1C0000}"/>
    <cellStyle name="Comma 6 2 6 2 2 2 2 2" xfId="7714" xr:uid="{00000000-0005-0000-0000-00006D1C0000}"/>
    <cellStyle name="Comma 6 2 6 2 2 2 2 2 2" xfId="7715" xr:uid="{00000000-0005-0000-0000-00006E1C0000}"/>
    <cellStyle name="Comma 6 2 6 2 2 2 2 3" xfId="7716" xr:uid="{00000000-0005-0000-0000-00006F1C0000}"/>
    <cellStyle name="Comma 6 2 6 2 2 2 3" xfId="7717" xr:uid="{00000000-0005-0000-0000-0000701C0000}"/>
    <cellStyle name="Comma 6 2 6 2 2 2 3 2" xfId="7718" xr:uid="{00000000-0005-0000-0000-0000711C0000}"/>
    <cellStyle name="Comma 6 2 6 2 2 2 3 2 2" xfId="7719" xr:uid="{00000000-0005-0000-0000-0000721C0000}"/>
    <cellStyle name="Comma 6 2 6 2 2 2 3 3" xfId="7720" xr:uid="{00000000-0005-0000-0000-0000731C0000}"/>
    <cellStyle name="Comma 6 2 6 2 2 2 4" xfId="7721" xr:uid="{00000000-0005-0000-0000-0000741C0000}"/>
    <cellStyle name="Comma 6 2 6 2 2 2 4 2" xfId="7722" xr:uid="{00000000-0005-0000-0000-0000751C0000}"/>
    <cellStyle name="Comma 6 2 6 2 2 2 5" xfId="7723" xr:uid="{00000000-0005-0000-0000-0000761C0000}"/>
    <cellStyle name="Comma 6 2 6 2 2 2 5 2" xfId="7724" xr:uid="{00000000-0005-0000-0000-0000771C0000}"/>
    <cellStyle name="Comma 6 2 6 2 2 2 6" xfId="7725" xr:uid="{00000000-0005-0000-0000-0000781C0000}"/>
    <cellStyle name="Comma 6 2 6 2 2 3" xfId="7726" xr:uid="{00000000-0005-0000-0000-0000791C0000}"/>
    <cellStyle name="Comma 6 2 6 2 2 3 2" xfId="7727" xr:uid="{00000000-0005-0000-0000-00007A1C0000}"/>
    <cellStyle name="Comma 6 2 6 2 2 3 2 2" xfId="7728" xr:uid="{00000000-0005-0000-0000-00007B1C0000}"/>
    <cellStyle name="Comma 6 2 6 2 2 3 3" xfId="7729" xr:uid="{00000000-0005-0000-0000-00007C1C0000}"/>
    <cellStyle name="Comma 6 2 6 2 2 4" xfId="7730" xr:uid="{00000000-0005-0000-0000-00007D1C0000}"/>
    <cellStyle name="Comma 6 2 6 2 2 4 2" xfId="7731" xr:uid="{00000000-0005-0000-0000-00007E1C0000}"/>
    <cellStyle name="Comma 6 2 6 2 2 4 2 2" xfId="7732" xr:uid="{00000000-0005-0000-0000-00007F1C0000}"/>
    <cellStyle name="Comma 6 2 6 2 2 4 3" xfId="7733" xr:uid="{00000000-0005-0000-0000-0000801C0000}"/>
    <cellStyle name="Comma 6 2 6 2 2 5" xfId="7734" xr:uid="{00000000-0005-0000-0000-0000811C0000}"/>
    <cellStyle name="Comma 6 2 6 2 2 5 2" xfId="7735" xr:uid="{00000000-0005-0000-0000-0000821C0000}"/>
    <cellStyle name="Comma 6 2 6 2 2 6" xfId="7736" xr:uid="{00000000-0005-0000-0000-0000831C0000}"/>
    <cellStyle name="Comma 6 2 6 2 2 6 2" xfId="7737" xr:uid="{00000000-0005-0000-0000-0000841C0000}"/>
    <cellStyle name="Comma 6 2 6 2 2 7" xfId="7738" xr:uid="{00000000-0005-0000-0000-0000851C0000}"/>
    <cellStyle name="Comma 6 2 6 2 3" xfId="7739" xr:uid="{00000000-0005-0000-0000-0000861C0000}"/>
    <cellStyle name="Comma 6 2 6 2 3 2" xfId="7740" xr:uid="{00000000-0005-0000-0000-0000871C0000}"/>
    <cellStyle name="Comma 6 2 6 2 3 2 2" xfId="7741" xr:uid="{00000000-0005-0000-0000-0000881C0000}"/>
    <cellStyle name="Comma 6 2 6 2 3 2 2 2" xfId="7742" xr:uid="{00000000-0005-0000-0000-0000891C0000}"/>
    <cellStyle name="Comma 6 2 6 2 3 2 3" xfId="7743" xr:uid="{00000000-0005-0000-0000-00008A1C0000}"/>
    <cellStyle name="Comma 6 2 6 2 3 3" xfId="7744" xr:uid="{00000000-0005-0000-0000-00008B1C0000}"/>
    <cellStyle name="Comma 6 2 6 2 3 3 2" xfId="7745" xr:uid="{00000000-0005-0000-0000-00008C1C0000}"/>
    <cellStyle name="Comma 6 2 6 2 3 3 2 2" xfId="7746" xr:uid="{00000000-0005-0000-0000-00008D1C0000}"/>
    <cellStyle name="Comma 6 2 6 2 3 3 3" xfId="7747" xr:uid="{00000000-0005-0000-0000-00008E1C0000}"/>
    <cellStyle name="Comma 6 2 6 2 3 4" xfId="7748" xr:uid="{00000000-0005-0000-0000-00008F1C0000}"/>
    <cellStyle name="Comma 6 2 6 2 3 4 2" xfId="7749" xr:uid="{00000000-0005-0000-0000-0000901C0000}"/>
    <cellStyle name="Comma 6 2 6 2 3 5" xfId="7750" xr:uid="{00000000-0005-0000-0000-0000911C0000}"/>
    <cellStyle name="Comma 6 2 6 2 3 5 2" xfId="7751" xr:uid="{00000000-0005-0000-0000-0000921C0000}"/>
    <cellStyle name="Comma 6 2 6 2 3 6" xfId="7752" xr:uid="{00000000-0005-0000-0000-0000931C0000}"/>
    <cellStyle name="Comma 6 2 6 2 4" xfId="7753" xr:uid="{00000000-0005-0000-0000-0000941C0000}"/>
    <cellStyle name="Comma 6 2 6 2 4 2" xfId="7754" xr:uid="{00000000-0005-0000-0000-0000951C0000}"/>
    <cellStyle name="Comma 6 2 6 2 4 2 2" xfId="7755" xr:uid="{00000000-0005-0000-0000-0000961C0000}"/>
    <cellStyle name="Comma 6 2 6 2 4 3" xfId="7756" xr:uid="{00000000-0005-0000-0000-0000971C0000}"/>
    <cellStyle name="Comma 6 2 6 2 5" xfId="7757" xr:uid="{00000000-0005-0000-0000-0000981C0000}"/>
    <cellStyle name="Comma 6 2 6 2 5 2" xfId="7758" xr:uid="{00000000-0005-0000-0000-0000991C0000}"/>
    <cellStyle name="Comma 6 2 6 2 5 2 2" xfId="7759" xr:uid="{00000000-0005-0000-0000-00009A1C0000}"/>
    <cellStyle name="Comma 6 2 6 2 5 3" xfId="7760" xr:uid="{00000000-0005-0000-0000-00009B1C0000}"/>
    <cellStyle name="Comma 6 2 6 2 6" xfId="7761" xr:uid="{00000000-0005-0000-0000-00009C1C0000}"/>
    <cellStyle name="Comma 6 2 6 2 6 2" xfId="7762" xr:uid="{00000000-0005-0000-0000-00009D1C0000}"/>
    <cellStyle name="Comma 6 2 6 2 7" xfId="7763" xr:uid="{00000000-0005-0000-0000-00009E1C0000}"/>
    <cellStyle name="Comma 6 2 6 2 7 2" xfId="7764" xr:uid="{00000000-0005-0000-0000-00009F1C0000}"/>
    <cellStyle name="Comma 6 2 6 2 8" xfId="7765" xr:uid="{00000000-0005-0000-0000-0000A01C0000}"/>
    <cellStyle name="Comma 6 2 6 3" xfId="7766" xr:uid="{00000000-0005-0000-0000-0000A11C0000}"/>
    <cellStyle name="Comma 6 2 6 3 2" xfId="7767" xr:uid="{00000000-0005-0000-0000-0000A21C0000}"/>
    <cellStyle name="Comma 6 2 6 3 2 2" xfId="7768" xr:uid="{00000000-0005-0000-0000-0000A31C0000}"/>
    <cellStyle name="Comma 6 2 6 3 2 2 2" xfId="7769" xr:uid="{00000000-0005-0000-0000-0000A41C0000}"/>
    <cellStyle name="Comma 6 2 6 3 2 2 2 2" xfId="7770" xr:uid="{00000000-0005-0000-0000-0000A51C0000}"/>
    <cellStyle name="Comma 6 2 6 3 2 2 3" xfId="7771" xr:uid="{00000000-0005-0000-0000-0000A61C0000}"/>
    <cellStyle name="Comma 6 2 6 3 2 3" xfId="7772" xr:uid="{00000000-0005-0000-0000-0000A71C0000}"/>
    <cellStyle name="Comma 6 2 6 3 2 3 2" xfId="7773" xr:uid="{00000000-0005-0000-0000-0000A81C0000}"/>
    <cellStyle name="Comma 6 2 6 3 2 3 2 2" xfId="7774" xr:uid="{00000000-0005-0000-0000-0000A91C0000}"/>
    <cellStyle name="Comma 6 2 6 3 2 3 3" xfId="7775" xr:uid="{00000000-0005-0000-0000-0000AA1C0000}"/>
    <cellStyle name="Comma 6 2 6 3 2 4" xfId="7776" xr:uid="{00000000-0005-0000-0000-0000AB1C0000}"/>
    <cellStyle name="Comma 6 2 6 3 2 4 2" xfId="7777" xr:uid="{00000000-0005-0000-0000-0000AC1C0000}"/>
    <cellStyle name="Comma 6 2 6 3 2 5" xfId="7778" xr:uid="{00000000-0005-0000-0000-0000AD1C0000}"/>
    <cellStyle name="Comma 6 2 6 3 2 5 2" xfId="7779" xr:uid="{00000000-0005-0000-0000-0000AE1C0000}"/>
    <cellStyle name="Comma 6 2 6 3 2 6" xfId="7780" xr:uid="{00000000-0005-0000-0000-0000AF1C0000}"/>
    <cellStyle name="Comma 6 2 6 3 3" xfId="7781" xr:uid="{00000000-0005-0000-0000-0000B01C0000}"/>
    <cellStyle name="Comma 6 2 6 3 3 2" xfId="7782" xr:uid="{00000000-0005-0000-0000-0000B11C0000}"/>
    <cellStyle name="Comma 6 2 6 3 3 2 2" xfId="7783" xr:uid="{00000000-0005-0000-0000-0000B21C0000}"/>
    <cellStyle name="Comma 6 2 6 3 3 3" xfId="7784" xr:uid="{00000000-0005-0000-0000-0000B31C0000}"/>
    <cellStyle name="Comma 6 2 6 3 4" xfId="7785" xr:uid="{00000000-0005-0000-0000-0000B41C0000}"/>
    <cellStyle name="Comma 6 2 6 3 4 2" xfId="7786" xr:uid="{00000000-0005-0000-0000-0000B51C0000}"/>
    <cellStyle name="Comma 6 2 6 3 4 2 2" xfId="7787" xr:uid="{00000000-0005-0000-0000-0000B61C0000}"/>
    <cellStyle name="Comma 6 2 6 3 4 3" xfId="7788" xr:uid="{00000000-0005-0000-0000-0000B71C0000}"/>
    <cellStyle name="Comma 6 2 6 3 5" xfId="7789" xr:uid="{00000000-0005-0000-0000-0000B81C0000}"/>
    <cellStyle name="Comma 6 2 6 3 5 2" xfId="7790" xr:uid="{00000000-0005-0000-0000-0000B91C0000}"/>
    <cellStyle name="Comma 6 2 6 3 6" xfId="7791" xr:uid="{00000000-0005-0000-0000-0000BA1C0000}"/>
    <cellStyle name="Comma 6 2 6 3 6 2" xfId="7792" xr:uid="{00000000-0005-0000-0000-0000BB1C0000}"/>
    <cellStyle name="Comma 6 2 6 3 7" xfId="7793" xr:uid="{00000000-0005-0000-0000-0000BC1C0000}"/>
    <cellStyle name="Comma 6 2 6 4" xfId="7794" xr:uid="{00000000-0005-0000-0000-0000BD1C0000}"/>
    <cellStyle name="Comma 6 2 6 4 2" xfId="7795" xr:uid="{00000000-0005-0000-0000-0000BE1C0000}"/>
    <cellStyle name="Comma 6 2 6 4 2 2" xfId="7796" xr:uid="{00000000-0005-0000-0000-0000BF1C0000}"/>
    <cellStyle name="Comma 6 2 6 4 2 2 2" xfId="7797" xr:uid="{00000000-0005-0000-0000-0000C01C0000}"/>
    <cellStyle name="Comma 6 2 6 4 2 2 2 2" xfId="7798" xr:uid="{00000000-0005-0000-0000-0000C11C0000}"/>
    <cellStyle name="Comma 6 2 6 4 2 2 3" xfId="7799" xr:uid="{00000000-0005-0000-0000-0000C21C0000}"/>
    <cellStyle name="Comma 6 2 6 4 2 3" xfId="7800" xr:uid="{00000000-0005-0000-0000-0000C31C0000}"/>
    <cellStyle name="Comma 6 2 6 4 2 3 2" xfId="7801" xr:uid="{00000000-0005-0000-0000-0000C41C0000}"/>
    <cellStyle name="Comma 6 2 6 4 2 3 2 2" xfId="7802" xr:uid="{00000000-0005-0000-0000-0000C51C0000}"/>
    <cellStyle name="Comma 6 2 6 4 2 3 3" xfId="7803" xr:uid="{00000000-0005-0000-0000-0000C61C0000}"/>
    <cellStyle name="Comma 6 2 6 4 2 4" xfId="7804" xr:uid="{00000000-0005-0000-0000-0000C71C0000}"/>
    <cellStyle name="Comma 6 2 6 4 2 4 2" xfId="7805" xr:uid="{00000000-0005-0000-0000-0000C81C0000}"/>
    <cellStyle name="Comma 6 2 6 4 2 5" xfId="7806" xr:uid="{00000000-0005-0000-0000-0000C91C0000}"/>
    <cellStyle name="Comma 6 2 6 4 2 5 2" xfId="7807" xr:uid="{00000000-0005-0000-0000-0000CA1C0000}"/>
    <cellStyle name="Comma 6 2 6 4 2 6" xfId="7808" xr:uid="{00000000-0005-0000-0000-0000CB1C0000}"/>
    <cellStyle name="Comma 6 2 6 4 3" xfId="7809" xr:uid="{00000000-0005-0000-0000-0000CC1C0000}"/>
    <cellStyle name="Comma 6 2 6 4 3 2" xfId="7810" xr:uid="{00000000-0005-0000-0000-0000CD1C0000}"/>
    <cellStyle name="Comma 6 2 6 4 3 2 2" xfId="7811" xr:uid="{00000000-0005-0000-0000-0000CE1C0000}"/>
    <cellStyle name="Comma 6 2 6 4 3 3" xfId="7812" xr:uid="{00000000-0005-0000-0000-0000CF1C0000}"/>
    <cellStyle name="Comma 6 2 6 4 4" xfId="7813" xr:uid="{00000000-0005-0000-0000-0000D01C0000}"/>
    <cellStyle name="Comma 6 2 6 4 4 2" xfId="7814" xr:uid="{00000000-0005-0000-0000-0000D11C0000}"/>
    <cellStyle name="Comma 6 2 6 4 4 2 2" xfId="7815" xr:uid="{00000000-0005-0000-0000-0000D21C0000}"/>
    <cellStyle name="Comma 6 2 6 4 4 3" xfId="7816" xr:uid="{00000000-0005-0000-0000-0000D31C0000}"/>
    <cellStyle name="Comma 6 2 6 4 5" xfId="7817" xr:uid="{00000000-0005-0000-0000-0000D41C0000}"/>
    <cellStyle name="Comma 6 2 6 4 5 2" xfId="7818" xr:uid="{00000000-0005-0000-0000-0000D51C0000}"/>
    <cellStyle name="Comma 6 2 6 4 6" xfId="7819" xr:uid="{00000000-0005-0000-0000-0000D61C0000}"/>
    <cellStyle name="Comma 6 2 6 4 6 2" xfId="7820" xr:uid="{00000000-0005-0000-0000-0000D71C0000}"/>
    <cellStyle name="Comma 6 2 6 4 7" xfId="7821" xr:uid="{00000000-0005-0000-0000-0000D81C0000}"/>
    <cellStyle name="Comma 6 2 6 5" xfId="7822" xr:uid="{00000000-0005-0000-0000-0000D91C0000}"/>
    <cellStyle name="Comma 6 2 6 5 2" xfId="7823" xr:uid="{00000000-0005-0000-0000-0000DA1C0000}"/>
    <cellStyle name="Comma 6 2 6 5 2 2" xfId="7824" xr:uid="{00000000-0005-0000-0000-0000DB1C0000}"/>
    <cellStyle name="Comma 6 2 6 5 2 2 2" xfId="7825" xr:uid="{00000000-0005-0000-0000-0000DC1C0000}"/>
    <cellStyle name="Comma 6 2 6 5 2 3" xfId="7826" xr:uid="{00000000-0005-0000-0000-0000DD1C0000}"/>
    <cellStyle name="Comma 6 2 6 5 3" xfId="7827" xr:uid="{00000000-0005-0000-0000-0000DE1C0000}"/>
    <cellStyle name="Comma 6 2 6 5 3 2" xfId="7828" xr:uid="{00000000-0005-0000-0000-0000DF1C0000}"/>
    <cellStyle name="Comma 6 2 6 5 3 2 2" xfId="7829" xr:uid="{00000000-0005-0000-0000-0000E01C0000}"/>
    <cellStyle name="Comma 6 2 6 5 3 3" xfId="7830" xr:uid="{00000000-0005-0000-0000-0000E11C0000}"/>
    <cellStyle name="Comma 6 2 6 5 4" xfId="7831" xr:uid="{00000000-0005-0000-0000-0000E21C0000}"/>
    <cellStyle name="Comma 6 2 6 5 4 2" xfId="7832" xr:uid="{00000000-0005-0000-0000-0000E31C0000}"/>
    <cellStyle name="Comma 6 2 6 5 5" xfId="7833" xr:uid="{00000000-0005-0000-0000-0000E41C0000}"/>
    <cellStyle name="Comma 6 2 6 5 5 2" xfId="7834" xr:uid="{00000000-0005-0000-0000-0000E51C0000}"/>
    <cellStyle name="Comma 6 2 6 5 6" xfId="7835" xr:uid="{00000000-0005-0000-0000-0000E61C0000}"/>
    <cellStyle name="Comma 6 2 6 6" xfId="7836" xr:uid="{00000000-0005-0000-0000-0000E71C0000}"/>
    <cellStyle name="Comma 6 2 6 6 2" xfId="7837" xr:uid="{00000000-0005-0000-0000-0000E81C0000}"/>
    <cellStyle name="Comma 6 2 6 6 2 2" xfId="7838" xr:uid="{00000000-0005-0000-0000-0000E91C0000}"/>
    <cellStyle name="Comma 6 2 6 6 3" xfId="7839" xr:uid="{00000000-0005-0000-0000-0000EA1C0000}"/>
    <cellStyle name="Comma 6 2 6 7" xfId="7840" xr:uid="{00000000-0005-0000-0000-0000EB1C0000}"/>
    <cellStyle name="Comma 6 2 6 7 2" xfId="7841" xr:uid="{00000000-0005-0000-0000-0000EC1C0000}"/>
    <cellStyle name="Comma 6 2 6 7 2 2" xfId="7842" xr:uid="{00000000-0005-0000-0000-0000ED1C0000}"/>
    <cellStyle name="Comma 6 2 6 7 3" xfId="7843" xr:uid="{00000000-0005-0000-0000-0000EE1C0000}"/>
    <cellStyle name="Comma 6 2 6 8" xfId="7844" xr:uid="{00000000-0005-0000-0000-0000EF1C0000}"/>
    <cellStyle name="Comma 6 2 6 8 2" xfId="7845" xr:uid="{00000000-0005-0000-0000-0000F01C0000}"/>
    <cellStyle name="Comma 6 2 6 9" xfId="7846" xr:uid="{00000000-0005-0000-0000-0000F11C0000}"/>
    <cellStyle name="Comma 6 2 6 9 2" xfId="7847" xr:uid="{00000000-0005-0000-0000-0000F21C0000}"/>
    <cellStyle name="Comma 6 2 7" xfId="7848" xr:uid="{00000000-0005-0000-0000-0000F31C0000}"/>
    <cellStyle name="Comma 6 2 7 2" xfId="7849" xr:uid="{00000000-0005-0000-0000-0000F41C0000}"/>
    <cellStyle name="Comma 6 2 7 2 2" xfId="7850" xr:uid="{00000000-0005-0000-0000-0000F51C0000}"/>
    <cellStyle name="Comma 6 2 7 2 2 2" xfId="7851" xr:uid="{00000000-0005-0000-0000-0000F61C0000}"/>
    <cellStyle name="Comma 6 2 7 2 2 2 2" xfId="7852" xr:uid="{00000000-0005-0000-0000-0000F71C0000}"/>
    <cellStyle name="Comma 6 2 7 2 2 2 2 2" xfId="7853" xr:uid="{00000000-0005-0000-0000-0000F81C0000}"/>
    <cellStyle name="Comma 6 2 7 2 2 2 3" xfId="7854" xr:uid="{00000000-0005-0000-0000-0000F91C0000}"/>
    <cellStyle name="Comma 6 2 7 2 2 3" xfId="7855" xr:uid="{00000000-0005-0000-0000-0000FA1C0000}"/>
    <cellStyle name="Comma 6 2 7 2 2 3 2" xfId="7856" xr:uid="{00000000-0005-0000-0000-0000FB1C0000}"/>
    <cellStyle name="Comma 6 2 7 2 2 3 2 2" xfId="7857" xr:uid="{00000000-0005-0000-0000-0000FC1C0000}"/>
    <cellStyle name="Comma 6 2 7 2 2 3 3" xfId="7858" xr:uid="{00000000-0005-0000-0000-0000FD1C0000}"/>
    <cellStyle name="Comma 6 2 7 2 2 4" xfId="7859" xr:uid="{00000000-0005-0000-0000-0000FE1C0000}"/>
    <cellStyle name="Comma 6 2 7 2 2 4 2" xfId="7860" xr:uid="{00000000-0005-0000-0000-0000FF1C0000}"/>
    <cellStyle name="Comma 6 2 7 2 2 5" xfId="7861" xr:uid="{00000000-0005-0000-0000-0000001D0000}"/>
    <cellStyle name="Comma 6 2 7 2 2 5 2" xfId="7862" xr:uid="{00000000-0005-0000-0000-0000011D0000}"/>
    <cellStyle name="Comma 6 2 7 2 2 6" xfId="7863" xr:uid="{00000000-0005-0000-0000-0000021D0000}"/>
    <cellStyle name="Comma 6 2 7 2 3" xfId="7864" xr:uid="{00000000-0005-0000-0000-0000031D0000}"/>
    <cellStyle name="Comma 6 2 7 2 3 2" xfId="7865" xr:uid="{00000000-0005-0000-0000-0000041D0000}"/>
    <cellStyle name="Comma 6 2 7 2 3 2 2" xfId="7866" xr:uid="{00000000-0005-0000-0000-0000051D0000}"/>
    <cellStyle name="Comma 6 2 7 2 3 3" xfId="7867" xr:uid="{00000000-0005-0000-0000-0000061D0000}"/>
    <cellStyle name="Comma 6 2 7 2 4" xfId="7868" xr:uid="{00000000-0005-0000-0000-0000071D0000}"/>
    <cellStyle name="Comma 6 2 7 2 4 2" xfId="7869" xr:uid="{00000000-0005-0000-0000-0000081D0000}"/>
    <cellStyle name="Comma 6 2 7 2 4 2 2" xfId="7870" xr:uid="{00000000-0005-0000-0000-0000091D0000}"/>
    <cellStyle name="Comma 6 2 7 2 4 3" xfId="7871" xr:uid="{00000000-0005-0000-0000-00000A1D0000}"/>
    <cellStyle name="Comma 6 2 7 2 5" xfId="7872" xr:uid="{00000000-0005-0000-0000-00000B1D0000}"/>
    <cellStyle name="Comma 6 2 7 2 5 2" xfId="7873" xr:uid="{00000000-0005-0000-0000-00000C1D0000}"/>
    <cellStyle name="Comma 6 2 7 2 6" xfId="7874" xr:uid="{00000000-0005-0000-0000-00000D1D0000}"/>
    <cellStyle name="Comma 6 2 7 2 6 2" xfId="7875" xr:uid="{00000000-0005-0000-0000-00000E1D0000}"/>
    <cellStyle name="Comma 6 2 7 2 7" xfId="7876" xr:uid="{00000000-0005-0000-0000-00000F1D0000}"/>
    <cellStyle name="Comma 6 2 7 3" xfId="7877" xr:uid="{00000000-0005-0000-0000-0000101D0000}"/>
    <cellStyle name="Comma 6 2 7 3 2" xfId="7878" xr:uid="{00000000-0005-0000-0000-0000111D0000}"/>
    <cellStyle name="Comma 6 2 7 3 2 2" xfId="7879" xr:uid="{00000000-0005-0000-0000-0000121D0000}"/>
    <cellStyle name="Comma 6 2 7 3 2 2 2" xfId="7880" xr:uid="{00000000-0005-0000-0000-0000131D0000}"/>
    <cellStyle name="Comma 6 2 7 3 2 3" xfId="7881" xr:uid="{00000000-0005-0000-0000-0000141D0000}"/>
    <cellStyle name="Comma 6 2 7 3 3" xfId="7882" xr:uid="{00000000-0005-0000-0000-0000151D0000}"/>
    <cellStyle name="Comma 6 2 7 3 3 2" xfId="7883" xr:uid="{00000000-0005-0000-0000-0000161D0000}"/>
    <cellStyle name="Comma 6 2 7 3 3 2 2" xfId="7884" xr:uid="{00000000-0005-0000-0000-0000171D0000}"/>
    <cellStyle name="Comma 6 2 7 3 3 3" xfId="7885" xr:uid="{00000000-0005-0000-0000-0000181D0000}"/>
    <cellStyle name="Comma 6 2 7 3 4" xfId="7886" xr:uid="{00000000-0005-0000-0000-0000191D0000}"/>
    <cellStyle name="Comma 6 2 7 3 4 2" xfId="7887" xr:uid="{00000000-0005-0000-0000-00001A1D0000}"/>
    <cellStyle name="Comma 6 2 7 3 5" xfId="7888" xr:uid="{00000000-0005-0000-0000-00001B1D0000}"/>
    <cellStyle name="Comma 6 2 7 3 5 2" xfId="7889" xr:uid="{00000000-0005-0000-0000-00001C1D0000}"/>
    <cellStyle name="Comma 6 2 7 3 6" xfId="7890" xr:uid="{00000000-0005-0000-0000-00001D1D0000}"/>
    <cellStyle name="Comma 6 2 7 4" xfId="7891" xr:uid="{00000000-0005-0000-0000-00001E1D0000}"/>
    <cellStyle name="Comma 6 2 7 4 2" xfId="7892" xr:uid="{00000000-0005-0000-0000-00001F1D0000}"/>
    <cellStyle name="Comma 6 2 7 4 2 2" xfId="7893" xr:uid="{00000000-0005-0000-0000-0000201D0000}"/>
    <cellStyle name="Comma 6 2 7 4 3" xfId="7894" xr:uid="{00000000-0005-0000-0000-0000211D0000}"/>
    <cellStyle name="Comma 6 2 7 5" xfId="7895" xr:uid="{00000000-0005-0000-0000-0000221D0000}"/>
    <cellStyle name="Comma 6 2 7 5 2" xfId="7896" xr:uid="{00000000-0005-0000-0000-0000231D0000}"/>
    <cellStyle name="Comma 6 2 7 5 2 2" xfId="7897" xr:uid="{00000000-0005-0000-0000-0000241D0000}"/>
    <cellStyle name="Comma 6 2 7 5 3" xfId="7898" xr:uid="{00000000-0005-0000-0000-0000251D0000}"/>
    <cellStyle name="Comma 6 2 7 6" xfId="7899" xr:uid="{00000000-0005-0000-0000-0000261D0000}"/>
    <cellStyle name="Comma 6 2 7 6 2" xfId="7900" xr:uid="{00000000-0005-0000-0000-0000271D0000}"/>
    <cellStyle name="Comma 6 2 7 7" xfId="7901" xr:uid="{00000000-0005-0000-0000-0000281D0000}"/>
    <cellStyle name="Comma 6 2 7 7 2" xfId="7902" xr:uid="{00000000-0005-0000-0000-0000291D0000}"/>
    <cellStyle name="Comma 6 2 7 8" xfId="7903" xr:uid="{00000000-0005-0000-0000-00002A1D0000}"/>
    <cellStyle name="Comma 6 2 8" xfId="7904" xr:uid="{00000000-0005-0000-0000-00002B1D0000}"/>
    <cellStyle name="Comma 6 2 8 2" xfId="7905" xr:uid="{00000000-0005-0000-0000-00002C1D0000}"/>
    <cellStyle name="Comma 6 2 8 2 2" xfId="7906" xr:uid="{00000000-0005-0000-0000-00002D1D0000}"/>
    <cellStyle name="Comma 6 2 8 2 2 2" xfId="7907" xr:uid="{00000000-0005-0000-0000-00002E1D0000}"/>
    <cellStyle name="Comma 6 2 8 2 2 2 2" xfId="7908" xr:uid="{00000000-0005-0000-0000-00002F1D0000}"/>
    <cellStyle name="Comma 6 2 8 2 2 3" xfId="7909" xr:uid="{00000000-0005-0000-0000-0000301D0000}"/>
    <cellStyle name="Comma 6 2 8 2 3" xfId="7910" xr:uid="{00000000-0005-0000-0000-0000311D0000}"/>
    <cellStyle name="Comma 6 2 8 2 3 2" xfId="7911" xr:uid="{00000000-0005-0000-0000-0000321D0000}"/>
    <cellStyle name="Comma 6 2 8 2 3 2 2" xfId="7912" xr:uid="{00000000-0005-0000-0000-0000331D0000}"/>
    <cellStyle name="Comma 6 2 8 2 3 3" xfId="7913" xr:uid="{00000000-0005-0000-0000-0000341D0000}"/>
    <cellStyle name="Comma 6 2 8 2 4" xfId="7914" xr:uid="{00000000-0005-0000-0000-0000351D0000}"/>
    <cellStyle name="Comma 6 2 8 2 4 2" xfId="7915" xr:uid="{00000000-0005-0000-0000-0000361D0000}"/>
    <cellStyle name="Comma 6 2 8 2 5" xfId="7916" xr:uid="{00000000-0005-0000-0000-0000371D0000}"/>
    <cellStyle name="Comma 6 2 8 2 5 2" xfId="7917" xr:uid="{00000000-0005-0000-0000-0000381D0000}"/>
    <cellStyle name="Comma 6 2 8 2 6" xfId="7918" xr:uid="{00000000-0005-0000-0000-0000391D0000}"/>
    <cellStyle name="Comma 6 2 8 3" xfId="7919" xr:uid="{00000000-0005-0000-0000-00003A1D0000}"/>
    <cellStyle name="Comma 6 2 8 3 2" xfId="7920" xr:uid="{00000000-0005-0000-0000-00003B1D0000}"/>
    <cellStyle name="Comma 6 2 8 3 2 2" xfId="7921" xr:uid="{00000000-0005-0000-0000-00003C1D0000}"/>
    <cellStyle name="Comma 6 2 8 3 3" xfId="7922" xr:uid="{00000000-0005-0000-0000-00003D1D0000}"/>
    <cellStyle name="Comma 6 2 8 4" xfId="7923" xr:uid="{00000000-0005-0000-0000-00003E1D0000}"/>
    <cellStyle name="Comma 6 2 8 4 2" xfId="7924" xr:uid="{00000000-0005-0000-0000-00003F1D0000}"/>
    <cellStyle name="Comma 6 2 8 4 2 2" xfId="7925" xr:uid="{00000000-0005-0000-0000-0000401D0000}"/>
    <cellStyle name="Comma 6 2 8 4 3" xfId="7926" xr:uid="{00000000-0005-0000-0000-0000411D0000}"/>
    <cellStyle name="Comma 6 2 8 5" xfId="7927" xr:uid="{00000000-0005-0000-0000-0000421D0000}"/>
    <cellStyle name="Comma 6 2 8 5 2" xfId="7928" xr:uid="{00000000-0005-0000-0000-0000431D0000}"/>
    <cellStyle name="Comma 6 2 8 6" xfId="7929" xr:uid="{00000000-0005-0000-0000-0000441D0000}"/>
    <cellStyle name="Comma 6 2 8 6 2" xfId="7930" xr:uid="{00000000-0005-0000-0000-0000451D0000}"/>
    <cellStyle name="Comma 6 2 8 7" xfId="7931" xr:uid="{00000000-0005-0000-0000-0000461D0000}"/>
    <cellStyle name="Comma 6 2 9" xfId="7932" xr:uid="{00000000-0005-0000-0000-0000471D0000}"/>
    <cellStyle name="Comma 6 2 9 2" xfId="7933" xr:uid="{00000000-0005-0000-0000-0000481D0000}"/>
    <cellStyle name="Comma 6 2 9 2 2" xfId="7934" xr:uid="{00000000-0005-0000-0000-0000491D0000}"/>
    <cellStyle name="Comma 6 2 9 2 2 2" xfId="7935" xr:uid="{00000000-0005-0000-0000-00004A1D0000}"/>
    <cellStyle name="Comma 6 2 9 2 2 2 2" xfId="7936" xr:uid="{00000000-0005-0000-0000-00004B1D0000}"/>
    <cellStyle name="Comma 6 2 9 2 2 3" xfId="7937" xr:uid="{00000000-0005-0000-0000-00004C1D0000}"/>
    <cellStyle name="Comma 6 2 9 2 3" xfId="7938" xr:uid="{00000000-0005-0000-0000-00004D1D0000}"/>
    <cellStyle name="Comma 6 2 9 2 3 2" xfId="7939" xr:uid="{00000000-0005-0000-0000-00004E1D0000}"/>
    <cellStyle name="Comma 6 2 9 2 3 2 2" xfId="7940" xr:uid="{00000000-0005-0000-0000-00004F1D0000}"/>
    <cellStyle name="Comma 6 2 9 2 3 3" xfId="7941" xr:uid="{00000000-0005-0000-0000-0000501D0000}"/>
    <cellStyle name="Comma 6 2 9 2 4" xfId="7942" xr:uid="{00000000-0005-0000-0000-0000511D0000}"/>
    <cellStyle name="Comma 6 2 9 2 4 2" xfId="7943" xr:uid="{00000000-0005-0000-0000-0000521D0000}"/>
    <cellStyle name="Comma 6 2 9 2 5" xfId="7944" xr:uid="{00000000-0005-0000-0000-0000531D0000}"/>
    <cellStyle name="Comma 6 2 9 2 5 2" xfId="7945" xr:uid="{00000000-0005-0000-0000-0000541D0000}"/>
    <cellStyle name="Comma 6 2 9 2 6" xfId="7946" xr:uid="{00000000-0005-0000-0000-0000551D0000}"/>
    <cellStyle name="Comma 6 2 9 3" xfId="7947" xr:uid="{00000000-0005-0000-0000-0000561D0000}"/>
    <cellStyle name="Comma 6 2 9 3 2" xfId="7948" xr:uid="{00000000-0005-0000-0000-0000571D0000}"/>
    <cellStyle name="Comma 6 2 9 3 2 2" xfId="7949" xr:uid="{00000000-0005-0000-0000-0000581D0000}"/>
    <cellStyle name="Comma 6 2 9 3 3" xfId="7950" xr:uid="{00000000-0005-0000-0000-0000591D0000}"/>
    <cellStyle name="Comma 6 2 9 4" xfId="7951" xr:uid="{00000000-0005-0000-0000-00005A1D0000}"/>
    <cellStyle name="Comma 6 2 9 4 2" xfId="7952" xr:uid="{00000000-0005-0000-0000-00005B1D0000}"/>
    <cellStyle name="Comma 6 2 9 4 2 2" xfId="7953" xr:uid="{00000000-0005-0000-0000-00005C1D0000}"/>
    <cellStyle name="Comma 6 2 9 4 3" xfId="7954" xr:uid="{00000000-0005-0000-0000-00005D1D0000}"/>
    <cellStyle name="Comma 6 2 9 5" xfId="7955" xr:uid="{00000000-0005-0000-0000-00005E1D0000}"/>
    <cellStyle name="Comma 6 2 9 5 2" xfId="7956" xr:uid="{00000000-0005-0000-0000-00005F1D0000}"/>
    <cellStyle name="Comma 6 2 9 6" xfId="7957" xr:uid="{00000000-0005-0000-0000-0000601D0000}"/>
    <cellStyle name="Comma 6 2 9 6 2" xfId="7958" xr:uid="{00000000-0005-0000-0000-0000611D0000}"/>
    <cellStyle name="Comma 6 2 9 7" xfId="7959" xr:uid="{00000000-0005-0000-0000-0000621D0000}"/>
    <cellStyle name="Comma 6 3" xfId="7960" xr:uid="{00000000-0005-0000-0000-0000631D0000}"/>
    <cellStyle name="Comma 6 4" xfId="7961" xr:uid="{00000000-0005-0000-0000-0000641D0000}"/>
    <cellStyle name="Comma 6 4 10" xfId="7962" xr:uid="{00000000-0005-0000-0000-0000651D0000}"/>
    <cellStyle name="Comma 6 4 10 2" xfId="7963" xr:uid="{00000000-0005-0000-0000-0000661D0000}"/>
    <cellStyle name="Comma 6 4 11" xfId="7964" xr:uid="{00000000-0005-0000-0000-0000671D0000}"/>
    <cellStyle name="Comma 6 4 11 2" xfId="7965" xr:uid="{00000000-0005-0000-0000-0000681D0000}"/>
    <cellStyle name="Comma 6 4 12" xfId="7966" xr:uid="{00000000-0005-0000-0000-0000691D0000}"/>
    <cellStyle name="Comma 6 4 2" xfId="7967" xr:uid="{00000000-0005-0000-0000-00006A1D0000}"/>
    <cellStyle name="Comma 6 4 2 10" xfId="7968" xr:uid="{00000000-0005-0000-0000-00006B1D0000}"/>
    <cellStyle name="Comma 6 4 2 10 2" xfId="7969" xr:uid="{00000000-0005-0000-0000-00006C1D0000}"/>
    <cellStyle name="Comma 6 4 2 11" xfId="7970" xr:uid="{00000000-0005-0000-0000-00006D1D0000}"/>
    <cellStyle name="Comma 6 4 2 2" xfId="7971" xr:uid="{00000000-0005-0000-0000-00006E1D0000}"/>
    <cellStyle name="Comma 6 4 2 2 10" xfId="7972" xr:uid="{00000000-0005-0000-0000-00006F1D0000}"/>
    <cellStyle name="Comma 6 4 2 2 2" xfId="7973" xr:uid="{00000000-0005-0000-0000-0000701D0000}"/>
    <cellStyle name="Comma 6 4 2 2 2 2" xfId="7974" xr:uid="{00000000-0005-0000-0000-0000711D0000}"/>
    <cellStyle name="Comma 6 4 2 2 2 2 2" xfId="7975" xr:uid="{00000000-0005-0000-0000-0000721D0000}"/>
    <cellStyle name="Comma 6 4 2 2 2 2 2 2" xfId="7976" xr:uid="{00000000-0005-0000-0000-0000731D0000}"/>
    <cellStyle name="Comma 6 4 2 2 2 2 2 2 2" xfId="7977" xr:uid="{00000000-0005-0000-0000-0000741D0000}"/>
    <cellStyle name="Comma 6 4 2 2 2 2 2 2 2 2" xfId="7978" xr:uid="{00000000-0005-0000-0000-0000751D0000}"/>
    <cellStyle name="Comma 6 4 2 2 2 2 2 2 3" xfId="7979" xr:uid="{00000000-0005-0000-0000-0000761D0000}"/>
    <cellStyle name="Comma 6 4 2 2 2 2 2 3" xfId="7980" xr:uid="{00000000-0005-0000-0000-0000771D0000}"/>
    <cellStyle name="Comma 6 4 2 2 2 2 2 3 2" xfId="7981" xr:uid="{00000000-0005-0000-0000-0000781D0000}"/>
    <cellStyle name="Comma 6 4 2 2 2 2 2 3 2 2" xfId="7982" xr:uid="{00000000-0005-0000-0000-0000791D0000}"/>
    <cellStyle name="Comma 6 4 2 2 2 2 2 3 3" xfId="7983" xr:uid="{00000000-0005-0000-0000-00007A1D0000}"/>
    <cellStyle name="Comma 6 4 2 2 2 2 2 4" xfId="7984" xr:uid="{00000000-0005-0000-0000-00007B1D0000}"/>
    <cellStyle name="Comma 6 4 2 2 2 2 2 4 2" xfId="7985" xr:uid="{00000000-0005-0000-0000-00007C1D0000}"/>
    <cellStyle name="Comma 6 4 2 2 2 2 2 5" xfId="7986" xr:uid="{00000000-0005-0000-0000-00007D1D0000}"/>
    <cellStyle name="Comma 6 4 2 2 2 2 2 5 2" xfId="7987" xr:uid="{00000000-0005-0000-0000-00007E1D0000}"/>
    <cellStyle name="Comma 6 4 2 2 2 2 2 6" xfId="7988" xr:uid="{00000000-0005-0000-0000-00007F1D0000}"/>
    <cellStyle name="Comma 6 4 2 2 2 2 3" xfId="7989" xr:uid="{00000000-0005-0000-0000-0000801D0000}"/>
    <cellStyle name="Comma 6 4 2 2 2 2 3 2" xfId="7990" xr:uid="{00000000-0005-0000-0000-0000811D0000}"/>
    <cellStyle name="Comma 6 4 2 2 2 2 3 2 2" xfId="7991" xr:uid="{00000000-0005-0000-0000-0000821D0000}"/>
    <cellStyle name="Comma 6 4 2 2 2 2 3 3" xfId="7992" xr:uid="{00000000-0005-0000-0000-0000831D0000}"/>
    <cellStyle name="Comma 6 4 2 2 2 2 4" xfId="7993" xr:uid="{00000000-0005-0000-0000-0000841D0000}"/>
    <cellStyle name="Comma 6 4 2 2 2 2 4 2" xfId="7994" xr:uid="{00000000-0005-0000-0000-0000851D0000}"/>
    <cellStyle name="Comma 6 4 2 2 2 2 4 2 2" xfId="7995" xr:uid="{00000000-0005-0000-0000-0000861D0000}"/>
    <cellStyle name="Comma 6 4 2 2 2 2 4 3" xfId="7996" xr:uid="{00000000-0005-0000-0000-0000871D0000}"/>
    <cellStyle name="Comma 6 4 2 2 2 2 5" xfId="7997" xr:uid="{00000000-0005-0000-0000-0000881D0000}"/>
    <cellStyle name="Comma 6 4 2 2 2 2 5 2" xfId="7998" xr:uid="{00000000-0005-0000-0000-0000891D0000}"/>
    <cellStyle name="Comma 6 4 2 2 2 2 6" xfId="7999" xr:uid="{00000000-0005-0000-0000-00008A1D0000}"/>
    <cellStyle name="Comma 6 4 2 2 2 2 6 2" xfId="8000" xr:uid="{00000000-0005-0000-0000-00008B1D0000}"/>
    <cellStyle name="Comma 6 4 2 2 2 2 7" xfId="8001" xr:uid="{00000000-0005-0000-0000-00008C1D0000}"/>
    <cellStyle name="Comma 6 4 2 2 2 3" xfId="8002" xr:uid="{00000000-0005-0000-0000-00008D1D0000}"/>
    <cellStyle name="Comma 6 4 2 2 2 3 2" xfId="8003" xr:uid="{00000000-0005-0000-0000-00008E1D0000}"/>
    <cellStyle name="Comma 6 4 2 2 2 3 2 2" xfId="8004" xr:uid="{00000000-0005-0000-0000-00008F1D0000}"/>
    <cellStyle name="Comma 6 4 2 2 2 3 2 2 2" xfId="8005" xr:uid="{00000000-0005-0000-0000-0000901D0000}"/>
    <cellStyle name="Comma 6 4 2 2 2 3 2 3" xfId="8006" xr:uid="{00000000-0005-0000-0000-0000911D0000}"/>
    <cellStyle name="Comma 6 4 2 2 2 3 3" xfId="8007" xr:uid="{00000000-0005-0000-0000-0000921D0000}"/>
    <cellStyle name="Comma 6 4 2 2 2 3 3 2" xfId="8008" xr:uid="{00000000-0005-0000-0000-0000931D0000}"/>
    <cellStyle name="Comma 6 4 2 2 2 3 3 2 2" xfId="8009" xr:uid="{00000000-0005-0000-0000-0000941D0000}"/>
    <cellStyle name="Comma 6 4 2 2 2 3 3 3" xfId="8010" xr:uid="{00000000-0005-0000-0000-0000951D0000}"/>
    <cellStyle name="Comma 6 4 2 2 2 3 4" xfId="8011" xr:uid="{00000000-0005-0000-0000-0000961D0000}"/>
    <cellStyle name="Comma 6 4 2 2 2 3 4 2" xfId="8012" xr:uid="{00000000-0005-0000-0000-0000971D0000}"/>
    <cellStyle name="Comma 6 4 2 2 2 3 5" xfId="8013" xr:uid="{00000000-0005-0000-0000-0000981D0000}"/>
    <cellStyle name="Comma 6 4 2 2 2 3 5 2" xfId="8014" xr:uid="{00000000-0005-0000-0000-0000991D0000}"/>
    <cellStyle name="Comma 6 4 2 2 2 3 6" xfId="8015" xr:uid="{00000000-0005-0000-0000-00009A1D0000}"/>
    <cellStyle name="Comma 6 4 2 2 2 4" xfId="8016" xr:uid="{00000000-0005-0000-0000-00009B1D0000}"/>
    <cellStyle name="Comma 6 4 2 2 2 4 2" xfId="8017" xr:uid="{00000000-0005-0000-0000-00009C1D0000}"/>
    <cellStyle name="Comma 6 4 2 2 2 4 2 2" xfId="8018" xr:uid="{00000000-0005-0000-0000-00009D1D0000}"/>
    <cellStyle name="Comma 6 4 2 2 2 4 3" xfId="8019" xr:uid="{00000000-0005-0000-0000-00009E1D0000}"/>
    <cellStyle name="Comma 6 4 2 2 2 5" xfId="8020" xr:uid="{00000000-0005-0000-0000-00009F1D0000}"/>
    <cellStyle name="Comma 6 4 2 2 2 5 2" xfId="8021" xr:uid="{00000000-0005-0000-0000-0000A01D0000}"/>
    <cellStyle name="Comma 6 4 2 2 2 5 2 2" xfId="8022" xr:uid="{00000000-0005-0000-0000-0000A11D0000}"/>
    <cellStyle name="Comma 6 4 2 2 2 5 3" xfId="8023" xr:uid="{00000000-0005-0000-0000-0000A21D0000}"/>
    <cellStyle name="Comma 6 4 2 2 2 6" xfId="8024" xr:uid="{00000000-0005-0000-0000-0000A31D0000}"/>
    <cellStyle name="Comma 6 4 2 2 2 6 2" xfId="8025" xr:uid="{00000000-0005-0000-0000-0000A41D0000}"/>
    <cellStyle name="Comma 6 4 2 2 2 7" xfId="8026" xr:uid="{00000000-0005-0000-0000-0000A51D0000}"/>
    <cellStyle name="Comma 6 4 2 2 2 7 2" xfId="8027" xr:uid="{00000000-0005-0000-0000-0000A61D0000}"/>
    <cellStyle name="Comma 6 4 2 2 2 8" xfId="8028" xr:uid="{00000000-0005-0000-0000-0000A71D0000}"/>
    <cellStyle name="Comma 6 4 2 2 3" xfId="8029" xr:uid="{00000000-0005-0000-0000-0000A81D0000}"/>
    <cellStyle name="Comma 6 4 2 2 3 2" xfId="8030" xr:uid="{00000000-0005-0000-0000-0000A91D0000}"/>
    <cellStyle name="Comma 6 4 2 2 3 2 2" xfId="8031" xr:uid="{00000000-0005-0000-0000-0000AA1D0000}"/>
    <cellStyle name="Comma 6 4 2 2 3 2 2 2" xfId="8032" xr:uid="{00000000-0005-0000-0000-0000AB1D0000}"/>
    <cellStyle name="Comma 6 4 2 2 3 2 2 2 2" xfId="8033" xr:uid="{00000000-0005-0000-0000-0000AC1D0000}"/>
    <cellStyle name="Comma 6 4 2 2 3 2 2 3" xfId="8034" xr:uid="{00000000-0005-0000-0000-0000AD1D0000}"/>
    <cellStyle name="Comma 6 4 2 2 3 2 3" xfId="8035" xr:uid="{00000000-0005-0000-0000-0000AE1D0000}"/>
    <cellStyle name="Comma 6 4 2 2 3 2 3 2" xfId="8036" xr:uid="{00000000-0005-0000-0000-0000AF1D0000}"/>
    <cellStyle name="Comma 6 4 2 2 3 2 3 2 2" xfId="8037" xr:uid="{00000000-0005-0000-0000-0000B01D0000}"/>
    <cellStyle name="Comma 6 4 2 2 3 2 3 3" xfId="8038" xr:uid="{00000000-0005-0000-0000-0000B11D0000}"/>
    <cellStyle name="Comma 6 4 2 2 3 2 4" xfId="8039" xr:uid="{00000000-0005-0000-0000-0000B21D0000}"/>
    <cellStyle name="Comma 6 4 2 2 3 2 4 2" xfId="8040" xr:uid="{00000000-0005-0000-0000-0000B31D0000}"/>
    <cellStyle name="Comma 6 4 2 2 3 2 5" xfId="8041" xr:uid="{00000000-0005-0000-0000-0000B41D0000}"/>
    <cellStyle name="Comma 6 4 2 2 3 2 5 2" xfId="8042" xr:uid="{00000000-0005-0000-0000-0000B51D0000}"/>
    <cellStyle name="Comma 6 4 2 2 3 2 6" xfId="8043" xr:uid="{00000000-0005-0000-0000-0000B61D0000}"/>
    <cellStyle name="Comma 6 4 2 2 3 3" xfId="8044" xr:uid="{00000000-0005-0000-0000-0000B71D0000}"/>
    <cellStyle name="Comma 6 4 2 2 3 3 2" xfId="8045" xr:uid="{00000000-0005-0000-0000-0000B81D0000}"/>
    <cellStyle name="Comma 6 4 2 2 3 3 2 2" xfId="8046" xr:uid="{00000000-0005-0000-0000-0000B91D0000}"/>
    <cellStyle name="Comma 6 4 2 2 3 3 3" xfId="8047" xr:uid="{00000000-0005-0000-0000-0000BA1D0000}"/>
    <cellStyle name="Comma 6 4 2 2 3 4" xfId="8048" xr:uid="{00000000-0005-0000-0000-0000BB1D0000}"/>
    <cellStyle name="Comma 6 4 2 2 3 4 2" xfId="8049" xr:uid="{00000000-0005-0000-0000-0000BC1D0000}"/>
    <cellStyle name="Comma 6 4 2 2 3 4 2 2" xfId="8050" xr:uid="{00000000-0005-0000-0000-0000BD1D0000}"/>
    <cellStyle name="Comma 6 4 2 2 3 4 3" xfId="8051" xr:uid="{00000000-0005-0000-0000-0000BE1D0000}"/>
    <cellStyle name="Comma 6 4 2 2 3 5" xfId="8052" xr:uid="{00000000-0005-0000-0000-0000BF1D0000}"/>
    <cellStyle name="Comma 6 4 2 2 3 5 2" xfId="8053" xr:uid="{00000000-0005-0000-0000-0000C01D0000}"/>
    <cellStyle name="Comma 6 4 2 2 3 6" xfId="8054" xr:uid="{00000000-0005-0000-0000-0000C11D0000}"/>
    <cellStyle name="Comma 6 4 2 2 3 6 2" xfId="8055" xr:uid="{00000000-0005-0000-0000-0000C21D0000}"/>
    <cellStyle name="Comma 6 4 2 2 3 7" xfId="8056" xr:uid="{00000000-0005-0000-0000-0000C31D0000}"/>
    <cellStyle name="Comma 6 4 2 2 4" xfId="8057" xr:uid="{00000000-0005-0000-0000-0000C41D0000}"/>
    <cellStyle name="Comma 6 4 2 2 4 2" xfId="8058" xr:uid="{00000000-0005-0000-0000-0000C51D0000}"/>
    <cellStyle name="Comma 6 4 2 2 4 2 2" xfId="8059" xr:uid="{00000000-0005-0000-0000-0000C61D0000}"/>
    <cellStyle name="Comma 6 4 2 2 4 2 2 2" xfId="8060" xr:uid="{00000000-0005-0000-0000-0000C71D0000}"/>
    <cellStyle name="Comma 6 4 2 2 4 2 2 2 2" xfId="8061" xr:uid="{00000000-0005-0000-0000-0000C81D0000}"/>
    <cellStyle name="Comma 6 4 2 2 4 2 2 3" xfId="8062" xr:uid="{00000000-0005-0000-0000-0000C91D0000}"/>
    <cellStyle name="Comma 6 4 2 2 4 2 3" xfId="8063" xr:uid="{00000000-0005-0000-0000-0000CA1D0000}"/>
    <cellStyle name="Comma 6 4 2 2 4 2 3 2" xfId="8064" xr:uid="{00000000-0005-0000-0000-0000CB1D0000}"/>
    <cellStyle name="Comma 6 4 2 2 4 2 3 2 2" xfId="8065" xr:uid="{00000000-0005-0000-0000-0000CC1D0000}"/>
    <cellStyle name="Comma 6 4 2 2 4 2 3 3" xfId="8066" xr:uid="{00000000-0005-0000-0000-0000CD1D0000}"/>
    <cellStyle name="Comma 6 4 2 2 4 2 4" xfId="8067" xr:uid="{00000000-0005-0000-0000-0000CE1D0000}"/>
    <cellStyle name="Comma 6 4 2 2 4 2 4 2" xfId="8068" xr:uid="{00000000-0005-0000-0000-0000CF1D0000}"/>
    <cellStyle name="Comma 6 4 2 2 4 2 5" xfId="8069" xr:uid="{00000000-0005-0000-0000-0000D01D0000}"/>
    <cellStyle name="Comma 6 4 2 2 4 2 5 2" xfId="8070" xr:uid="{00000000-0005-0000-0000-0000D11D0000}"/>
    <cellStyle name="Comma 6 4 2 2 4 2 6" xfId="8071" xr:uid="{00000000-0005-0000-0000-0000D21D0000}"/>
    <cellStyle name="Comma 6 4 2 2 4 3" xfId="8072" xr:uid="{00000000-0005-0000-0000-0000D31D0000}"/>
    <cellStyle name="Comma 6 4 2 2 4 3 2" xfId="8073" xr:uid="{00000000-0005-0000-0000-0000D41D0000}"/>
    <cellStyle name="Comma 6 4 2 2 4 3 2 2" xfId="8074" xr:uid="{00000000-0005-0000-0000-0000D51D0000}"/>
    <cellStyle name="Comma 6 4 2 2 4 3 3" xfId="8075" xr:uid="{00000000-0005-0000-0000-0000D61D0000}"/>
    <cellStyle name="Comma 6 4 2 2 4 4" xfId="8076" xr:uid="{00000000-0005-0000-0000-0000D71D0000}"/>
    <cellStyle name="Comma 6 4 2 2 4 4 2" xfId="8077" xr:uid="{00000000-0005-0000-0000-0000D81D0000}"/>
    <cellStyle name="Comma 6 4 2 2 4 4 2 2" xfId="8078" xr:uid="{00000000-0005-0000-0000-0000D91D0000}"/>
    <cellStyle name="Comma 6 4 2 2 4 4 3" xfId="8079" xr:uid="{00000000-0005-0000-0000-0000DA1D0000}"/>
    <cellStyle name="Comma 6 4 2 2 4 5" xfId="8080" xr:uid="{00000000-0005-0000-0000-0000DB1D0000}"/>
    <cellStyle name="Comma 6 4 2 2 4 5 2" xfId="8081" xr:uid="{00000000-0005-0000-0000-0000DC1D0000}"/>
    <cellStyle name="Comma 6 4 2 2 4 6" xfId="8082" xr:uid="{00000000-0005-0000-0000-0000DD1D0000}"/>
    <cellStyle name="Comma 6 4 2 2 4 6 2" xfId="8083" xr:uid="{00000000-0005-0000-0000-0000DE1D0000}"/>
    <cellStyle name="Comma 6 4 2 2 4 7" xfId="8084" xr:uid="{00000000-0005-0000-0000-0000DF1D0000}"/>
    <cellStyle name="Comma 6 4 2 2 5" xfId="8085" xr:uid="{00000000-0005-0000-0000-0000E01D0000}"/>
    <cellStyle name="Comma 6 4 2 2 5 2" xfId="8086" xr:uid="{00000000-0005-0000-0000-0000E11D0000}"/>
    <cellStyle name="Comma 6 4 2 2 5 2 2" xfId="8087" xr:uid="{00000000-0005-0000-0000-0000E21D0000}"/>
    <cellStyle name="Comma 6 4 2 2 5 2 2 2" xfId="8088" xr:uid="{00000000-0005-0000-0000-0000E31D0000}"/>
    <cellStyle name="Comma 6 4 2 2 5 2 3" xfId="8089" xr:uid="{00000000-0005-0000-0000-0000E41D0000}"/>
    <cellStyle name="Comma 6 4 2 2 5 3" xfId="8090" xr:uid="{00000000-0005-0000-0000-0000E51D0000}"/>
    <cellStyle name="Comma 6 4 2 2 5 3 2" xfId="8091" xr:uid="{00000000-0005-0000-0000-0000E61D0000}"/>
    <cellStyle name="Comma 6 4 2 2 5 3 2 2" xfId="8092" xr:uid="{00000000-0005-0000-0000-0000E71D0000}"/>
    <cellStyle name="Comma 6 4 2 2 5 3 3" xfId="8093" xr:uid="{00000000-0005-0000-0000-0000E81D0000}"/>
    <cellStyle name="Comma 6 4 2 2 5 4" xfId="8094" xr:uid="{00000000-0005-0000-0000-0000E91D0000}"/>
    <cellStyle name="Comma 6 4 2 2 5 4 2" xfId="8095" xr:uid="{00000000-0005-0000-0000-0000EA1D0000}"/>
    <cellStyle name="Comma 6 4 2 2 5 5" xfId="8096" xr:uid="{00000000-0005-0000-0000-0000EB1D0000}"/>
    <cellStyle name="Comma 6 4 2 2 5 5 2" xfId="8097" xr:uid="{00000000-0005-0000-0000-0000EC1D0000}"/>
    <cellStyle name="Comma 6 4 2 2 5 6" xfId="8098" xr:uid="{00000000-0005-0000-0000-0000ED1D0000}"/>
    <cellStyle name="Comma 6 4 2 2 6" xfId="8099" xr:uid="{00000000-0005-0000-0000-0000EE1D0000}"/>
    <cellStyle name="Comma 6 4 2 2 6 2" xfId="8100" xr:uid="{00000000-0005-0000-0000-0000EF1D0000}"/>
    <cellStyle name="Comma 6 4 2 2 6 2 2" xfId="8101" xr:uid="{00000000-0005-0000-0000-0000F01D0000}"/>
    <cellStyle name="Comma 6 4 2 2 6 3" xfId="8102" xr:uid="{00000000-0005-0000-0000-0000F11D0000}"/>
    <cellStyle name="Comma 6 4 2 2 7" xfId="8103" xr:uid="{00000000-0005-0000-0000-0000F21D0000}"/>
    <cellStyle name="Comma 6 4 2 2 7 2" xfId="8104" xr:uid="{00000000-0005-0000-0000-0000F31D0000}"/>
    <cellStyle name="Comma 6 4 2 2 7 2 2" xfId="8105" xr:uid="{00000000-0005-0000-0000-0000F41D0000}"/>
    <cellStyle name="Comma 6 4 2 2 7 3" xfId="8106" xr:uid="{00000000-0005-0000-0000-0000F51D0000}"/>
    <cellStyle name="Comma 6 4 2 2 8" xfId="8107" xr:uid="{00000000-0005-0000-0000-0000F61D0000}"/>
    <cellStyle name="Comma 6 4 2 2 8 2" xfId="8108" xr:uid="{00000000-0005-0000-0000-0000F71D0000}"/>
    <cellStyle name="Comma 6 4 2 2 9" xfId="8109" xr:uid="{00000000-0005-0000-0000-0000F81D0000}"/>
    <cellStyle name="Comma 6 4 2 2 9 2" xfId="8110" xr:uid="{00000000-0005-0000-0000-0000F91D0000}"/>
    <cellStyle name="Comma 6 4 2 3" xfId="8111" xr:uid="{00000000-0005-0000-0000-0000FA1D0000}"/>
    <cellStyle name="Comma 6 4 2 3 2" xfId="8112" xr:uid="{00000000-0005-0000-0000-0000FB1D0000}"/>
    <cellStyle name="Comma 6 4 2 3 2 2" xfId="8113" xr:uid="{00000000-0005-0000-0000-0000FC1D0000}"/>
    <cellStyle name="Comma 6 4 2 3 2 2 2" xfId="8114" xr:uid="{00000000-0005-0000-0000-0000FD1D0000}"/>
    <cellStyle name="Comma 6 4 2 3 2 2 2 2" xfId="8115" xr:uid="{00000000-0005-0000-0000-0000FE1D0000}"/>
    <cellStyle name="Comma 6 4 2 3 2 2 2 2 2" xfId="8116" xr:uid="{00000000-0005-0000-0000-0000FF1D0000}"/>
    <cellStyle name="Comma 6 4 2 3 2 2 2 3" xfId="8117" xr:uid="{00000000-0005-0000-0000-0000001E0000}"/>
    <cellStyle name="Comma 6 4 2 3 2 2 3" xfId="8118" xr:uid="{00000000-0005-0000-0000-0000011E0000}"/>
    <cellStyle name="Comma 6 4 2 3 2 2 3 2" xfId="8119" xr:uid="{00000000-0005-0000-0000-0000021E0000}"/>
    <cellStyle name="Comma 6 4 2 3 2 2 3 2 2" xfId="8120" xr:uid="{00000000-0005-0000-0000-0000031E0000}"/>
    <cellStyle name="Comma 6 4 2 3 2 2 3 3" xfId="8121" xr:uid="{00000000-0005-0000-0000-0000041E0000}"/>
    <cellStyle name="Comma 6 4 2 3 2 2 4" xfId="8122" xr:uid="{00000000-0005-0000-0000-0000051E0000}"/>
    <cellStyle name="Comma 6 4 2 3 2 2 4 2" xfId="8123" xr:uid="{00000000-0005-0000-0000-0000061E0000}"/>
    <cellStyle name="Comma 6 4 2 3 2 2 5" xfId="8124" xr:uid="{00000000-0005-0000-0000-0000071E0000}"/>
    <cellStyle name="Comma 6 4 2 3 2 2 5 2" xfId="8125" xr:uid="{00000000-0005-0000-0000-0000081E0000}"/>
    <cellStyle name="Comma 6 4 2 3 2 2 6" xfId="8126" xr:uid="{00000000-0005-0000-0000-0000091E0000}"/>
    <cellStyle name="Comma 6 4 2 3 2 3" xfId="8127" xr:uid="{00000000-0005-0000-0000-00000A1E0000}"/>
    <cellStyle name="Comma 6 4 2 3 2 3 2" xfId="8128" xr:uid="{00000000-0005-0000-0000-00000B1E0000}"/>
    <cellStyle name="Comma 6 4 2 3 2 3 2 2" xfId="8129" xr:uid="{00000000-0005-0000-0000-00000C1E0000}"/>
    <cellStyle name="Comma 6 4 2 3 2 3 3" xfId="8130" xr:uid="{00000000-0005-0000-0000-00000D1E0000}"/>
    <cellStyle name="Comma 6 4 2 3 2 4" xfId="8131" xr:uid="{00000000-0005-0000-0000-00000E1E0000}"/>
    <cellStyle name="Comma 6 4 2 3 2 4 2" xfId="8132" xr:uid="{00000000-0005-0000-0000-00000F1E0000}"/>
    <cellStyle name="Comma 6 4 2 3 2 4 2 2" xfId="8133" xr:uid="{00000000-0005-0000-0000-0000101E0000}"/>
    <cellStyle name="Comma 6 4 2 3 2 4 3" xfId="8134" xr:uid="{00000000-0005-0000-0000-0000111E0000}"/>
    <cellStyle name="Comma 6 4 2 3 2 5" xfId="8135" xr:uid="{00000000-0005-0000-0000-0000121E0000}"/>
    <cellStyle name="Comma 6 4 2 3 2 5 2" xfId="8136" xr:uid="{00000000-0005-0000-0000-0000131E0000}"/>
    <cellStyle name="Comma 6 4 2 3 2 6" xfId="8137" xr:uid="{00000000-0005-0000-0000-0000141E0000}"/>
    <cellStyle name="Comma 6 4 2 3 2 6 2" xfId="8138" xr:uid="{00000000-0005-0000-0000-0000151E0000}"/>
    <cellStyle name="Comma 6 4 2 3 2 7" xfId="8139" xr:uid="{00000000-0005-0000-0000-0000161E0000}"/>
    <cellStyle name="Comma 6 4 2 3 3" xfId="8140" xr:uid="{00000000-0005-0000-0000-0000171E0000}"/>
    <cellStyle name="Comma 6 4 2 3 3 2" xfId="8141" xr:uid="{00000000-0005-0000-0000-0000181E0000}"/>
    <cellStyle name="Comma 6 4 2 3 3 2 2" xfId="8142" xr:uid="{00000000-0005-0000-0000-0000191E0000}"/>
    <cellStyle name="Comma 6 4 2 3 3 2 2 2" xfId="8143" xr:uid="{00000000-0005-0000-0000-00001A1E0000}"/>
    <cellStyle name="Comma 6 4 2 3 3 2 3" xfId="8144" xr:uid="{00000000-0005-0000-0000-00001B1E0000}"/>
    <cellStyle name="Comma 6 4 2 3 3 3" xfId="8145" xr:uid="{00000000-0005-0000-0000-00001C1E0000}"/>
    <cellStyle name="Comma 6 4 2 3 3 3 2" xfId="8146" xr:uid="{00000000-0005-0000-0000-00001D1E0000}"/>
    <cellStyle name="Comma 6 4 2 3 3 3 2 2" xfId="8147" xr:uid="{00000000-0005-0000-0000-00001E1E0000}"/>
    <cellStyle name="Comma 6 4 2 3 3 3 3" xfId="8148" xr:uid="{00000000-0005-0000-0000-00001F1E0000}"/>
    <cellStyle name="Comma 6 4 2 3 3 4" xfId="8149" xr:uid="{00000000-0005-0000-0000-0000201E0000}"/>
    <cellStyle name="Comma 6 4 2 3 3 4 2" xfId="8150" xr:uid="{00000000-0005-0000-0000-0000211E0000}"/>
    <cellStyle name="Comma 6 4 2 3 3 5" xfId="8151" xr:uid="{00000000-0005-0000-0000-0000221E0000}"/>
    <cellStyle name="Comma 6 4 2 3 3 5 2" xfId="8152" xr:uid="{00000000-0005-0000-0000-0000231E0000}"/>
    <cellStyle name="Comma 6 4 2 3 3 6" xfId="8153" xr:uid="{00000000-0005-0000-0000-0000241E0000}"/>
    <cellStyle name="Comma 6 4 2 3 4" xfId="8154" xr:uid="{00000000-0005-0000-0000-0000251E0000}"/>
    <cellStyle name="Comma 6 4 2 3 4 2" xfId="8155" xr:uid="{00000000-0005-0000-0000-0000261E0000}"/>
    <cellStyle name="Comma 6 4 2 3 4 2 2" xfId="8156" xr:uid="{00000000-0005-0000-0000-0000271E0000}"/>
    <cellStyle name="Comma 6 4 2 3 4 3" xfId="8157" xr:uid="{00000000-0005-0000-0000-0000281E0000}"/>
    <cellStyle name="Comma 6 4 2 3 5" xfId="8158" xr:uid="{00000000-0005-0000-0000-0000291E0000}"/>
    <cellStyle name="Comma 6 4 2 3 5 2" xfId="8159" xr:uid="{00000000-0005-0000-0000-00002A1E0000}"/>
    <cellStyle name="Comma 6 4 2 3 5 2 2" xfId="8160" xr:uid="{00000000-0005-0000-0000-00002B1E0000}"/>
    <cellStyle name="Comma 6 4 2 3 5 3" xfId="8161" xr:uid="{00000000-0005-0000-0000-00002C1E0000}"/>
    <cellStyle name="Comma 6 4 2 3 6" xfId="8162" xr:uid="{00000000-0005-0000-0000-00002D1E0000}"/>
    <cellStyle name="Comma 6 4 2 3 6 2" xfId="8163" xr:uid="{00000000-0005-0000-0000-00002E1E0000}"/>
    <cellStyle name="Comma 6 4 2 3 7" xfId="8164" xr:uid="{00000000-0005-0000-0000-00002F1E0000}"/>
    <cellStyle name="Comma 6 4 2 3 7 2" xfId="8165" xr:uid="{00000000-0005-0000-0000-0000301E0000}"/>
    <cellStyle name="Comma 6 4 2 3 8" xfId="8166" xr:uid="{00000000-0005-0000-0000-0000311E0000}"/>
    <cellStyle name="Comma 6 4 2 4" xfId="8167" xr:uid="{00000000-0005-0000-0000-0000321E0000}"/>
    <cellStyle name="Comma 6 4 2 4 2" xfId="8168" xr:uid="{00000000-0005-0000-0000-0000331E0000}"/>
    <cellStyle name="Comma 6 4 2 4 2 2" xfId="8169" xr:uid="{00000000-0005-0000-0000-0000341E0000}"/>
    <cellStyle name="Comma 6 4 2 4 2 2 2" xfId="8170" xr:uid="{00000000-0005-0000-0000-0000351E0000}"/>
    <cellStyle name="Comma 6 4 2 4 2 2 2 2" xfId="8171" xr:uid="{00000000-0005-0000-0000-0000361E0000}"/>
    <cellStyle name="Comma 6 4 2 4 2 2 3" xfId="8172" xr:uid="{00000000-0005-0000-0000-0000371E0000}"/>
    <cellStyle name="Comma 6 4 2 4 2 3" xfId="8173" xr:uid="{00000000-0005-0000-0000-0000381E0000}"/>
    <cellStyle name="Comma 6 4 2 4 2 3 2" xfId="8174" xr:uid="{00000000-0005-0000-0000-0000391E0000}"/>
    <cellStyle name="Comma 6 4 2 4 2 3 2 2" xfId="8175" xr:uid="{00000000-0005-0000-0000-00003A1E0000}"/>
    <cellStyle name="Comma 6 4 2 4 2 3 3" xfId="8176" xr:uid="{00000000-0005-0000-0000-00003B1E0000}"/>
    <cellStyle name="Comma 6 4 2 4 2 4" xfId="8177" xr:uid="{00000000-0005-0000-0000-00003C1E0000}"/>
    <cellStyle name="Comma 6 4 2 4 2 4 2" xfId="8178" xr:uid="{00000000-0005-0000-0000-00003D1E0000}"/>
    <cellStyle name="Comma 6 4 2 4 2 5" xfId="8179" xr:uid="{00000000-0005-0000-0000-00003E1E0000}"/>
    <cellStyle name="Comma 6 4 2 4 2 5 2" xfId="8180" xr:uid="{00000000-0005-0000-0000-00003F1E0000}"/>
    <cellStyle name="Comma 6 4 2 4 2 6" xfId="8181" xr:uid="{00000000-0005-0000-0000-0000401E0000}"/>
    <cellStyle name="Comma 6 4 2 4 3" xfId="8182" xr:uid="{00000000-0005-0000-0000-0000411E0000}"/>
    <cellStyle name="Comma 6 4 2 4 3 2" xfId="8183" xr:uid="{00000000-0005-0000-0000-0000421E0000}"/>
    <cellStyle name="Comma 6 4 2 4 3 2 2" xfId="8184" xr:uid="{00000000-0005-0000-0000-0000431E0000}"/>
    <cellStyle name="Comma 6 4 2 4 3 3" xfId="8185" xr:uid="{00000000-0005-0000-0000-0000441E0000}"/>
    <cellStyle name="Comma 6 4 2 4 4" xfId="8186" xr:uid="{00000000-0005-0000-0000-0000451E0000}"/>
    <cellStyle name="Comma 6 4 2 4 4 2" xfId="8187" xr:uid="{00000000-0005-0000-0000-0000461E0000}"/>
    <cellStyle name="Comma 6 4 2 4 4 2 2" xfId="8188" xr:uid="{00000000-0005-0000-0000-0000471E0000}"/>
    <cellStyle name="Comma 6 4 2 4 4 3" xfId="8189" xr:uid="{00000000-0005-0000-0000-0000481E0000}"/>
    <cellStyle name="Comma 6 4 2 4 5" xfId="8190" xr:uid="{00000000-0005-0000-0000-0000491E0000}"/>
    <cellStyle name="Comma 6 4 2 4 5 2" xfId="8191" xr:uid="{00000000-0005-0000-0000-00004A1E0000}"/>
    <cellStyle name="Comma 6 4 2 4 6" xfId="8192" xr:uid="{00000000-0005-0000-0000-00004B1E0000}"/>
    <cellStyle name="Comma 6 4 2 4 6 2" xfId="8193" xr:uid="{00000000-0005-0000-0000-00004C1E0000}"/>
    <cellStyle name="Comma 6 4 2 4 7" xfId="8194" xr:uid="{00000000-0005-0000-0000-00004D1E0000}"/>
    <cellStyle name="Comma 6 4 2 5" xfId="8195" xr:uid="{00000000-0005-0000-0000-00004E1E0000}"/>
    <cellStyle name="Comma 6 4 2 5 2" xfId="8196" xr:uid="{00000000-0005-0000-0000-00004F1E0000}"/>
    <cellStyle name="Comma 6 4 2 5 2 2" xfId="8197" xr:uid="{00000000-0005-0000-0000-0000501E0000}"/>
    <cellStyle name="Comma 6 4 2 5 2 2 2" xfId="8198" xr:uid="{00000000-0005-0000-0000-0000511E0000}"/>
    <cellStyle name="Comma 6 4 2 5 2 2 2 2" xfId="8199" xr:uid="{00000000-0005-0000-0000-0000521E0000}"/>
    <cellStyle name="Comma 6 4 2 5 2 2 3" xfId="8200" xr:uid="{00000000-0005-0000-0000-0000531E0000}"/>
    <cellStyle name="Comma 6 4 2 5 2 3" xfId="8201" xr:uid="{00000000-0005-0000-0000-0000541E0000}"/>
    <cellStyle name="Comma 6 4 2 5 2 3 2" xfId="8202" xr:uid="{00000000-0005-0000-0000-0000551E0000}"/>
    <cellStyle name="Comma 6 4 2 5 2 3 2 2" xfId="8203" xr:uid="{00000000-0005-0000-0000-0000561E0000}"/>
    <cellStyle name="Comma 6 4 2 5 2 3 3" xfId="8204" xr:uid="{00000000-0005-0000-0000-0000571E0000}"/>
    <cellStyle name="Comma 6 4 2 5 2 4" xfId="8205" xr:uid="{00000000-0005-0000-0000-0000581E0000}"/>
    <cellStyle name="Comma 6 4 2 5 2 4 2" xfId="8206" xr:uid="{00000000-0005-0000-0000-0000591E0000}"/>
    <cellStyle name="Comma 6 4 2 5 2 5" xfId="8207" xr:uid="{00000000-0005-0000-0000-00005A1E0000}"/>
    <cellStyle name="Comma 6 4 2 5 2 5 2" xfId="8208" xr:uid="{00000000-0005-0000-0000-00005B1E0000}"/>
    <cellStyle name="Comma 6 4 2 5 2 6" xfId="8209" xr:uid="{00000000-0005-0000-0000-00005C1E0000}"/>
    <cellStyle name="Comma 6 4 2 5 3" xfId="8210" xr:uid="{00000000-0005-0000-0000-00005D1E0000}"/>
    <cellStyle name="Comma 6 4 2 5 3 2" xfId="8211" xr:uid="{00000000-0005-0000-0000-00005E1E0000}"/>
    <cellStyle name="Comma 6 4 2 5 3 2 2" xfId="8212" xr:uid="{00000000-0005-0000-0000-00005F1E0000}"/>
    <cellStyle name="Comma 6 4 2 5 3 3" xfId="8213" xr:uid="{00000000-0005-0000-0000-0000601E0000}"/>
    <cellStyle name="Comma 6 4 2 5 4" xfId="8214" xr:uid="{00000000-0005-0000-0000-0000611E0000}"/>
    <cellStyle name="Comma 6 4 2 5 4 2" xfId="8215" xr:uid="{00000000-0005-0000-0000-0000621E0000}"/>
    <cellStyle name="Comma 6 4 2 5 4 2 2" xfId="8216" xr:uid="{00000000-0005-0000-0000-0000631E0000}"/>
    <cellStyle name="Comma 6 4 2 5 4 3" xfId="8217" xr:uid="{00000000-0005-0000-0000-0000641E0000}"/>
    <cellStyle name="Comma 6 4 2 5 5" xfId="8218" xr:uid="{00000000-0005-0000-0000-0000651E0000}"/>
    <cellStyle name="Comma 6 4 2 5 5 2" xfId="8219" xr:uid="{00000000-0005-0000-0000-0000661E0000}"/>
    <cellStyle name="Comma 6 4 2 5 6" xfId="8220" xr:uid="{00000000-0005-0000-0000-0000671E0000}"/>
    <cellStyle name="Comma 6 4 2 5 6 2" xfId="8221" xr:uid="{00000000-0005-0000-0000-0000681E0000}"/>
    <cellStyle name="Comma 6 4 2 5 7" xfId="8222" xr:uid="{00000000-0005-0000-0000-0000691E0000}"/>
    <cellStyle name="Comma 6 4 2 6" xfId="8223" xr:uid="{00000000-0005-0000-0000-00006A1E0000}"/>
    <cellStyle name="Comma 6 4 2 6 2" xfId="8224" xr:uid="{00000000-0005-0000-0000-00006B1E0000}"/>
    <cellStyle name="Comma 6 4 2 6 2 2" xfId="8225" xr:uid="{00000000-0005-0000-0000-00006C1E0000}"/>
    <cellStyle name="Comma 6 4 2 6 2 2 2" xfId="8226" xr:uid="{00000000-0005-0000-0000-00006D1E0000}"/>
    <cellStyle name="Comma 6 4 2 6 2 3" xfId="8227" xr:uid="{00000000-0005-0000-0000-00006E1E0000}"/>
    <cellStyle name="Comma 6 4 2 6 3" xfId="8228" xr:uid="{00000000-0005-0000-0000-00006F1E0000}"/>
    <cellStyle name="Comma 6 4 2 6 3 2" xfId="8229" xr:uid="{00000000-0005-0000-0000-0000701E0000}"/>
    <cellStyle name="Comma 6 4 2 6 3 2 2" xfId="8230" xr:uid="{00000000-0005-0000-0000-0000711E0000}"/>
    <cellStyle name="Comma 6 4 2 6 3 3" xfId="8231" xr:uid="{00000000-0005-0000-0000-0000721E0000}"/>
    <cellStyle name="Comma 6 4 2 6 4" xfId="8232" xr:uid="{00000000-0005-0000-0000-0000731E0000}"/>
    <cellStyle name="Comma 6 4 2 6 4 2" xfId="8233" xr:uid="{00000000-0005-0000-0000-0000741E0000}"/>
    <cellStyle name="Comma 6 4 2 6 5" xfId="8234" xr:uid="{00000000-0005-0000-0000-0000751E0000}"/>
    <cellStyle name="Comma 6 4 2 6 5 2" xfId="8235" xr:uid="{00000000-0005-0000-0000-0000761E0000}"/>
    <cellStyle name="Comma 6 4 2 6 6" xfId="8236" xr:uid="{00000000-0005-0000-0000-0000771E0000}"/>
    <cellStyle name="Comma 6 4 2 7" xfId="8237" xr:uid="{00000000-0005-0000-0000-0000781E0000}"/>
    <cellStyle name="Comma 6 4 2 7 2" xfId="8238" xr:uid="{00000000-0005-0000-0000-0000791E0000}"/>
    <cellStyle name="Comma 6 4 2 7 2 2" xfId="8239" xr:uid="{00000000-0005-0000-0000-00007A1E0000}"/>
    <cellStyle name="Comma 6 4 2 7 3" xfId="8240" xr:uid="{00000000-0005-0000-0000-00007B1E0000}"/>
    <cellStyle name="Comma 6 4 2 8" xfId="8241" xr:uid="{00000000-0005-0000-0000-00007C1E0000}"/>
    <cellStyle name="Comma 6 4 2 8 2" xfId="8242" xr:uid="{00000000-0005-0000-0000-00007D1E0000}"/>
    <cellStyle name="Comma 6 4 2 8 2 2" xfId="8243" xr:uid="{00000000-0005-0000-0000-00007E1E0000}"/>
    <cellStyle name="Comma 6 4 2 8 3" xfId="8244" xr:uid="{00000000-0005-0000-0000-00007F1E0000}"/>
    <cellStyle name="Comma 6 4 2 9" xfId="8245" xr:uid="{00000000-0005-0000-0000-0000801E0000}"/>
    <cellStyle name="Comma 6 4 2 9 2" xfId="8246" xr:uid="{00000000-0005-0000-0000-0000811E0000}"/>
    <cellStyle name="Comma 6 4 3" xfId="8247" xr:uid="{00000000-0005-0000-0000-0000821E0000}"/>
    <cellStyle name="Comma 6 4 3 10" xfId="8248" xr:uid="{00000000-0005-0000-0000-0000831E0000}"/>
    <cellStyle name="Comma 6 4 3 2" xfId="8249" xr:uid="{00000000-0005-0000-0000-0000841E0000}"/>
    <cellStyle name="Comma 6 4 3 2 2" xfId="8250" xr:uid="{00000000-0005-0000-0000-0000851E0000}"/>
    <cellStyle name="Comma 6 4 3 2 2 2" xfId="8251" xr:uid="{00000000-0005-0000-0000-0000861E0000}"/>
    <cellStyle name="Comma 6 4 3 2 2 2 2" xfId="8252" xr:uid="{00000000-0005-0000-0000-0000871E0000}"/>
    <cellStyle name="Comma 6 4 3 2 2 2 2 2" xfId="8253" xr:uid="{00000000-0005-0000-0000-0000881E0000}"/>
    <cellStyle name="Comma 6 4 3 2 2 2 2 2 2" xfId="8254" xr:uid="{00000000-0005-0000-0000-0000891E0000}"/>
    <cellStyle name="Comma 6 4 3 2 2 2 2 3" xfId="8255" xr:uid="{00000000-0005-0000-0000-00008A1E0000}"/>
    <cellStyle name="Comma 6 4 3 2 2 2 3" xfId="8256" xr:uid="{00000000-0005-0000-0000-00008B1E0000}"/>
    <cellStyle name="Comma 6 4 3 2 2 2 3 2" xfId="8257" xr:uid="{00000000-0005-0000-0000-00008C1E0000}"/>
    <cellStyle name="Comma 6 4 3 2 2 2 3 2 2" xfId="8258" xr:uid="{00000000-0005-0000-0000-00008D1E0000}"/>
    <cellStyle name="Comma 6 4 3 2 2 2 3 3" xfId="8259" xr:uid="{00000000-0005-0000-0000-00008E1E0000}"/>
    <cellStyle name="Comma 6 4 3 2 2 2 4" xfId="8260" xr:uid="{00000000-0005-0000-0000-00008F1E0000}"/>
    <cellStyle name="Comma 6 4 3 2 2 2 4 2" xfId="8261" xr:uid="{00000000-0005-0000-0000-0000901E0000}"/>
    <cellStyle name="Comma 6 4 3 2 2 2 5" xfId="8262" xr:uid="{00000000-0005-0000-0000-0000911E0000}"/>
    <cellStyle name="Comma 6 4 3 2 2 2 5 2" xfId="8263" xr:uid="{00000000-0005-0000-0000-0000921E0000}"/>
    <cellStyle name="Comma 6 4 3 2 2 2 6" xfId="8264" xr:uid="{00000000-0005-0000-0000-0000931E0000}"/>
    <cellStyle name="Comma 6 4 3 2 2 3" xfId="8265" xr:uid="{00000000-0005-0000-0000-0000941E0000}"/>
    <cellStyle name="Comma 6 4 3 2 2 3 2" xfId="8266" xr:uid="{00000000-0005-0000-0000-0000951E0000}"/>
    <cellStyle name="Comma 6 4 3 2 2 3 2 2" xfId="8267" xr:uid="{00000000-0005-0000-0000-0000961E0000}"/>
    <cellStyle name="Comma 6 4 3 2 2 3 3" xfId="8268" xr:uid="{00000000-0005-0000-0000-0000971E0000}"/>
    <cellStyle name="Comma 6 4 3 2 2 4" xfId="8269" xr:uid="{00000000-0005-0000-0000-0000981E0000}"/>
    <cellStyle name="Comma 6 4 3 2 2 4 2" xfId="8270" xr:uid="{00000000-0005-0000-0000-0000991E0000}"/>
    <cellStyle name="Comma 6 4 3 2 2 4 2 2" xfId="8271" xr:uid="{00000000-0005-0000-0000-00009A1E0000}"/>
    <cellStyle name="Comma 6 4 3 2 2 4 3" xfId="8272" xr:uid="{00000000-0005-0000-0000-00009B1E0000}"/>
    <cellStyle name="Comma 6 4 3 2 2 5" xfId="8273" xr:uid="{00000000-0005-0000-0000-00009C1E0000}"/>
    <cellStyle name="Comma 6 4 3 2 2 5 2" xfId="8274" xr:uid="{00000000-0005-0000-0000-00009D1E0000}"/>
    <cellStyle name="Comma 6 4 3 2 2 6" xfId="8275" xr:uid="{00000000-0005-0000-0000-00009E1E0000}"/>
    <cellStyle name="Comma 6 4 3 2 2 6 2" xfId="8276" xr:uid="{00000000-0005-0000-0000-00009F1E0000}"/>
    <cellStyle name="Comma 6 4 3 2 2 7" xfId="8277" xr:uid="{00000000-0005-0000-0000-0000A01E0000}"/>
    <cellStyle name="Comma 6 4 3 2 3" xfId="8278" xr:uid="{00000000-0005-0000-0000-0000A11E0000}"/>
    <cellStyle name="Comma 6 4 3 2 3 2" xfId="8279" xr:uid="{00000000-0005-0000-0000-0000A21E0000}"/>
    <cellStyle name="Comma 6 4 3 2 3 2 2" xfId="8280" xr:uid="{00000000-0005-0000-0000-0000A31E0000}"/>
    <cellStyle name="Comma 6 4 3 2 3 2 2 2" xfId="8281" xr:uid="{00000000-0005-0000-0000-0000A41E0000}"/>
    <cellStyle name="Comma 6 4 3 2 3 2 3" xfId="8282" xr:uid="{00000000-0005-0000-0000-0000A51E0000}"/>
    <cellStyle name="Comma 6 4 3 2 3 3" xfId="8283" xr:uid="{00000000-0005-0000-0000-0000A61E0000}"/>
    <cellStyle name="Comma 6 4 3 2 3 3 2" xfId="8284" xr:uid="{00000000-0005-0000-0000-0000A71E0000}"/>
    <cellStyle name="Comma 6 4 3 2 3 3 2 2" xfId="8285" xr:uid="{00000000-0005-0000-0000-0000A81E0000}"/>
    <cellStyle name="Comma 6 4 3 2 3 3 3" xfId="8286" xr:uid="{00000000-0005-0000-0000-0000A91E0000}"/>
    <cellStyle name="Comma 6 4 3 2 3 4" xfId="8287" xr:uid="{00000000-0005-0000-0000-0000AA1E0000}"/>
    <cellStyle name="Comma 6 4 3 2 3 4 2" xfId="8288" xr:uid="{00000000-0005-0000-0000-0000AB1E0000}"/>
    <cellStyle name="Comma 6 4 3 2 3 5" xfId="8289" xr:uid="{00000000-0005-0000-0000-0000AC1E0000}"/>
    <cellStyle name="Comma 6 4 3 2 3 5 2" xfId="8290" xr:uid="{00000000-0005-0000-0000-0000AD1E0000}"/>
    <cellStyle name="Comma 6 4 3 2 3 6" xfId="8291" xr:uid="{00000000-0005-0000-0000-0000AE1E0000}"/>
    <cellStyle name="Comma 6 4 3 2 4" xfId="8292" xr:uid="{00000000-0005-0000-0000-0000AF1E0000}"/>
    <cellStyle name="Comma 6 4 3 2 4 2" xfId="8293" xr:uid="{00000000-0005-0000-0000-0000B01E0000}"/>
    <cellStyle name="Comma 6 4 3 2 4 2 2" xfId="8294" xr:uid="{00000000-0005-0000-0000-0000B11E0000}"/>
    <cellStyle name="Comma 6 4 3 2 4 3" xfId="8295" xr:uid="{00000000-0005-0000-0000-0000B21E0000}"/>
    <cellStyle name="Comma 6 4 3 2 5" xfId="8296" xr:uid="{00000000-0005-0000-0000-0000B31E0000}"/>
    <cellStyle name="Comma 6 4 3 2 5 2" xfId="8297" xr:uid="{00000000-0005-0000-0000-0000B41E0000}"/>
    <cellStyle name="Comma 6 4 3 2 5 2 2" xfId="8298" xr:uid="{00000000-0005-0000-0000-0000B51E0000}"/>
    <cellStyle name="Comma 6 4 3 2 5 3" xfId="8299" xr:uid="{00000000-0005-0000-0000-0000B61E0000}"/>
    <cellStyle name="Comma 6 4 3 2 6" xfId="8300" xr:uid="{00000000-0005-0000-0000-0000B71E0000}"/>
    <cellStyle name="Comma 6 4 3 2 6 2" xfId="8301" xr:uid="{00000000-0005-0000-0000-0000B81E0000}"/>
    <cellStyle name="Comma 6 4 3 2 7" xfId="8302" xr:uid="{00000000-0005-0000-0000-0000B91E0000}"/>
    <cellStyle name="Comma 6 4 3 2 7 2" xfId="8303" xr:uid="{00000000-0005-0000-0000-0000BA1E0000}"/>
    <cellStyle name="Comma 6 4 3 2 8" xfId="8304" xr:uid="{00000000-0005-0000-0000-0000BB1E0000}"/>
    <cellStyle name="Comma 6 4 3 3" xfId="8305" xr:uid="{00000000-0005-0000-0000-0000BC1E0000}"/>
    <cellStyle name="Comma 6 4 3 3 2" xfId="8306" xr:uid="{00000000-0005-0000-0000-0000BD1E0000}"/>
    <cellStyle name="Comma 6 4 3 3 2 2" xfId="8307" xr:uid="{00000000-0005-0000-0000-0000BE1E0000}"/>
    <cellStyle name="Comma 6 4 3 3 2 2 2" xfId="8308" xr:uid="{00000000-0005-0000-0000-0000BF1E0000}"/>
    <cellStyle name="Comma 6 4 3 3 2 2 2 2" xfId="8309" xr:uid="{00000000-0005-0000-0000-0000C01E0000}"/>
    <cellStyle name="Comma 6 4 3 3 2 2 3" xfId="8310" xr:uid="{00000000-0005-0000-0000-0000C11E0000}"/>
    <cellStyle name="Comma 6 4 3 3 2 3" xfId="8311" xr:uid="{00000000-0005-0000-0000-0000C21E0000}"/>
    <cellStyle name="Comma 6 4 3 3 2 3 2" xfId="8312" xr:uid="{00000000-0005-0000-0000-0000C31E0000}"/>
    <cellStyle name="Comma 6 4 3 3 2 3 2 2" xfId="8313" xr:uid="{00000000-0005-0000-0000-0000C41E0000}"/>
    <cellStyle name="Comma 6 4 3 3 2 3 3" xfId="8314" xr:uid="{00000000-0005-0000-0000-0000C51E0000}"/>
    <cellStyle name="Comma 6 4 3 3 2 4" xfId="8315" xr:uid="{00000000-0005-0000-0000-0000C61E0000}"/>
    <cellStyle name="Comma 6 4 3 3 2 4 2" xfId="8316" xr:uid="{00000000-0005-0000-0000-0000C71E0000}"/>
    <cellStyle name="Comma 6 4 3 3 2 5" xfId="8317" xr:uid="{00000000-0005-0000-0000-0000C81E0000}"/>
    <cellStyle name="Comma 6 4 3 3 2 5 2" xfId="8318" xr:uid="{00000000-0005-0000-0000-0000C91E0000}"/>
    <cellStyle name="Comma 6 4 3 3 2 6" xfId="8319" xr:uid="{00000000-0005-0000-0000-0000CA1E0000}"/>
    <cellStyle name="Comma 6 4 3 3 3" xfId="8320" xr:uid="{00000000-0005-0000-0000-0000CB1E0000}"/>
    <cellStyle name="Comma 6 4 3 3 3 2" xfId="8321" xr:uid="{00000000-0005-0000-0000-0000CC1E0000}"/>
    <cellStyle name="Comma 6 4 3 3 3 2 2" xfId="8322" xr:uid="{00000000-0005-0000-0000-0000CD1E0000}"/>
    <cellStyle name="Comma 6 4 3 3 3 3" xfId="8323" xr:uid="{00000000-0005-0000-0000-0000CE1E0000}"/>
    <cellStyle name="Comma 6 4 3 3 4" xfId="8324" xr:uid="{00000000-0005-0000-0000-0000CF1E0000}"/>
    <cellStyle name="Comma 6 4 3 3 4 2" xfId="8325" xr:uid="{00000000-0005-0000-0000-0000D01E0000}"/>
    <cellStyle name="Comma 6 4 3 3 4 2 2" xfId="8326" xr:uid="{00000000-0005-0000-0000-0000D11E0000}"/>
    <cellStyle name="Comma 6 4 3 3 4 3" xfId="8327" xr:uid="{00000000-0005-0000-0000-0000D21E0000}"/>
    <cellStyle name="Comma 6 4 3 3 5" xfId="8328" xr:uid="{00000000-0005-0000-0000-0000D31E0000}"/>
    <cellStyle name="Comma 6 4 3 3 5 2" xfId="8329" xr:uid="{00000000-0005-0000-0000-0000D41E0000}"/>
    <cellStyle name="Comma 6 4 3 3 6" xfId="8330" xr:uid="{00000000-0005-0000-0000-0000D51E0000}"/>
    <cellStyle name="Comma 6 4 3 3 6 2" xfId="8331" xr:uid="{00000000-0005-0000-0000-0000D61E0000}"/>
    <cellStyle name="Comma 6 4 3 3 7" xfId="8332" xr:uid="{00000000-0005-0000-0000-0000D71E0000}"/>
    <cellStyle name="Comma 6 4 3 4" xfId="8333" xr:uid="{00000000-0005-0000-0000-0000D81E0000}"/>
    <cellStyle name="Comma 6 4 3 4 2" xfId="8334" xr:uid="{00000000-0005-0000-0000-0000D91E0000}"/>
    <cellStyle name="Comma 6 4 3 4 2 2" xfId="8335" xr:uid="{00000000-0005-0000-0000-0000DA1E0000}"/>
    <cellStyle name="Comma 6 4 3 4 2 2 2" xfId="8336" xr:uid="{00000000-0005-0000-0000-0000DB1E0000}"/>
    <cellStyle name="Comma 6 4 3 4 2 2 2 2" xfId="8337" xr:uid="{00000000-0005-0000-0000-0000DC1E0000}"/>
    <cellStyle name="Comma 6 4 3 4 2 2 3" xfId="8338" xr:uid="{00000000-0005-0000-0000-0000DD1E0000}"/>
    <cellStyle name="Comma 6 4 3 4 2 3" xfId="8339" xr:uid="{00000000-0005-0000-0000-0000DE1E0000}"/>
    <cellStyle name="Comma 6 4 3 4 2 3 2" xfId="8340" xr:uid="{00000000-0005-0000-0000-0000DF1E0000}"/>
    <cellStyle name="Comma 6 4 3 4 2 3 2 2" xfId="8341" xr:uid="{00000000-0005-0000-0000-0000E01E0000}"/>
    <cellStyle name="Comma 6 4 3 4 2 3 3" xfId="8342" xr:uid="{00000000-0005-0000-0000-0000E11E0000}"/>
    <cellStyle name="Comma 6 4 3 4 2 4" xfId="8343" xr:uid="{00000000-0005-0000-0000-0000E21E0000}"/>
    <cellStyle name="Comma 6 4 3 4 2 4 2" xfId="8344" xr:uid="{00000000-0005-0000-0000-0000E31E0000}"/>
    <cellStyle name="Comma 6 4 3 4 2 5" xfId="8345" xr:uid="{00000000-0005-0000-0000-0000E41E0000}"/>
    <cellStyle name="Comma 6 4 3 4 2 5 2" xfId="8346" xr:uid="{00000000-0005-0000-0000-0000E51E0000}"/>
    <cellStyle name="Comma 6 4 3 4 2 6" xfId="8347" xr:uid="{00000000-0005-0000-0000-0000E61E0000}"/>
    <cellStyle name="Comma 6 4 3 4 3" xfId="8348" xr:uid="{00000000-0005-0000-0000-0000E71E0000}"/>
    <cellStyle name="Comma 6 4 3 4 3 2" xfId="8349" xr:uid="{00000000-0005-0000-0000-0000E81E0000}"/>
    <cellStyle name="Comma 6 4 3 4 3 2 2" xfId="8350" xr:uid="{00000000-0005-0000-0000-0000E91E0000}"/>
    <cellStyle name="Comma 6 4 3 4 3 3" xfId="8351" xr:uid="{00000000-0005-0000-0000-0000EA1E0000}"/>
    <cellStyle name="Comma 6 4 3 4 4" xfId="8352" xr:uid="{00000000-0005-0000-0000-0000EB1E0000}"/>
    <cellStyle name="Comma 6 4 3 4 4 2" xfId="8353" xr:uid="{00000000-0005-0000-0000-0000EC1E0000}"/>
    <cellStyle name="Comma 6 4 3 4 4 2 2" xfId="8354" xr:uid="{00000000-0005-0000-0000-0000ED1E0000}"/>
    <cellStyle name="Comma 6 4 3 4 4 3" xfId="8355" xr:uid="{00000000-0005-0000-0000-0000EE1E0000}"/>
    <cellStyle name="Comma 6 4 3 4 5" xfId="8356" xr:uid="{00000000-0005-0000-0000-0000EF1E0000}"/>
    <cellStyle name="Comma 6 4 3 4 5 2" xfId="8357" xr:uid="{00000000-0005-0000-0000-0000F01E0000}"/>
    <cellStyle name="Comma 6 4 3 4 6" xfId="8358" xr:uid="{00000000-0005-0000-0000-0000F11E0000}"/>
    <cellStyle name="Comma 6 4 3 4 6 2" xfId="8359" xr:uid="{00000000-0005-0000-0000-0000F21E0000}"/>
    <cellStyle name="Comma 6 4 3 4 7" xfId="8360" xr:uid="{00000000-0005-0000-0000-0000F31E0000}"/>
    <cellStyle name="Comma 6 4 3 5" xfId="8361" xr:uid="{00000000-0005-0000-0000-0000F41E0000}"/>
    <cellStyle name="Comma 6 4 3 5 2" xfId="8362" xr:uid="{00000000-0005-0000-0000-0000F51E0000}"/>
    <cellStyle name="Comma 6 4 3 5 2 2" xfId="8363" xr:uid="{00000000-0005-0000-0000-0000F61E0000}"/>
    <cellStyle name="Comma 6 4 3 5 2 2 2" xfId="8364" xr:uid="{00000000-0005-0000-0000-0000F71E0000}"/>
    <cellStyle name="Comma 6 4 3 5 2 3" xfId="8365" xr:uid="{00000000-0005-0000-0000-0000F81E0000}"/>
    <cellStyle name="Comma 6 4 3 5 3" xfId="8366" xr:uid="{00000000-0005-0000-0000-0000F91E0000}"/>
    <cellStyle name="Comma 6 4 3 5 3 2" xfId="8367" xr:uid="{00000000-0005-0000-0000-0000FA1E0000}"/>
    <cellStyle name="Comma 6 4 3 5 3 2 2" xfId="8368" xr:uid="{00000000-0005-0000-0000-0000FB1E0000}"/>
    <cellStyle name="Comma 6 4 3 5 3 3" xfId="8369" xr:uid="{00000000-0005-0000-0000-0000FC1E0000}"/>
    <cellStyle name="Comma 6 4 3 5 4" xfId="8370" xr:uid="{00000000-0005-0000-0000-0000FD1E0000}"/>
    <cellStyle name="Comma 6 4 3 5 4 2" xfId="8371" xr:uid="{00000000-0005-0000-0000-0000FE1E0000}"/>
    <cellStyle name="Comma 6 4 3 5 5" xfId="8372" xr:uid="{00000000-0005-0000-0000-0000FF1E0000}"/>
    <cellStyle name="Comma 6 4 3 5 5 2" xfId="8373" xr:uid="{00000000-0005-0000-0000-0000001F0000}"/>
    <cellStyle name="Comma 6 4 3 5 6" xfId="8374" xr:uid="{00000000-0005-0000-0000-0000011F0000}"/>
    <cellStyle name="Comma 6 4 3 6" xfId="8375" xr:uid="{00000000-0005-0000-0000-0000021F0000}"/>
    <cellStyle name="Comma 6 4 3 6 2" xfId="8376" xr:uid="{00000000-0005-0000-0000-0000031F0000}"/>
    <cellStyle name="Comma 6 4 3 6 2 2" xfId="8377" xr:uid="{00000000-0005-0000-0000-0000041F0000}"/>
    <cellStyle name="Comma 6 4 3 6 3" xfId="8378" xr:uid="{00000000-0005-0000-0000-0000051F0000}"/>
    <cellStyle name="Comma 6 4 3 7" xfId="8379" xr:uid="{00000000-0005-0000-0000-0000061F0000}"/>
    <cellStyle name="Comma 6 4 3 7 2" xfId="8380" xr:uid="{00000000-0005-0000-0000-0000071F0000}"/>
    <cellStyle name="Comma 6 4 3 7 2 2" xfId="8381" xr:uid="{00000000-0005-0000-0000-0000081F0000}"/>
    <cellStyle name="Comma 6 4 3 7 3" xfId="8382" xr:uid="{00000000-0005-0000-0000-0000091F0000}"/>
    <cellStyle name="Comma 6 4 3 8" xfId="8383" xr:uid="{00000000-0005-0000-0000-00000A1F0000}"/>
    <cellStyle name="Comma 6 4 3 8 2" xfId="8384" xr:uid="{00000000-0005-0000-0000-00000B1F0000}"/>
    <cellStyle name="Comma 6 4 3 9" xfId="8385" xr:uid="{00000000-0005-0000-0000-00000C1F0000}"/>
    <cellStyle name="Comma 6 4 3 9 2" xfId="8386" xr:uid="{00000000-0005-0000-0000-00000D1F0000}"/>
    <cellStyle name="Comma 6 4 4" xfId="8387" xr:uid="{00000000-0005-0000-0000-00000E1F0000}"/>
    <cellStyle name="Comma 6 4 4 2" xfId="8388" xr:uid="{00000000-0005-0000-0000-00000F1F0000}"/>
    <cellStyle name="Comma 6 4 4 2 2" xfId="8389" xr:uid="{00000000-0005-0000-0000-0000101F0000}"/>
    <cellStyle name="Comma 6 4 4 2 2 2" xfId="8390" xr:uid="{00000000-0005-0000-0000-0000111F0000}"/>
    <cellStyle name="Comma 6 4 4 2 2 2 2" xfId="8391" xr:uid="{00000000-0005-0000-0000-0000121F0000}"/>
    <cellStyle name="Comma 6 4 4 2 2 2 2 2" xfId="8392" xr:uid="{00000000-0005-0000-0000-0000131F0000}"/>
    <cellStyle name="Comma 6 4 4 2 2 2 3" xfId="8393" xr:uid="{00000000-0005-0000-0000-0000141F0000}"/>
    <cellStyle name="Comma 6 4 4 2 2 3" xfId="8394" xr:uid="{00000000-0005-0000-0000-0000151F0000}"/>
    <cellStyle name="Comma 6 4 4 2 2 3 2" xfId="8395" xr:uid="{00000000-0005-0000-0000-0000161F0000}"/>
    <cellStyle name="Comma 6 4 4 2 2 3 2 2" xfId="8396" xr:uid="{00000000-0005-0000-0000-0000171F0000}"/>
    <cellStyle name="Comma 6 4 4 2 2 3 3" xfId="8397" xr:uid="{00000000-0005-0000-0000-0000181F0000}"/>
    <cellStyle name="Comma 6 4 4 2 2 4" xfId="8398" xr:uid="{00000000-0005-0000-0000-0000191F0000}"/>
    <cellStyle name="Comma 6 4 4 2 2 4 2" xfId="8399" xr:uid="{00000000-0005-0000-0000-00001A1F0000}"/>
    <cellStyle name="Comma 6 4 4 2 2 5" xfId="8400" xr:uid="{00000000-0005-0000-0000-00001B1F0000}"/>
    <cellStyle name="Comma 6 4 4 2 2 5 2" xfId="8401" xr:uid="{00000000-0005-0000-0000-00001C1F0000}"/>
    <cellStyle name="Comma 6 4 4 2 2 6" xfId="8402" xr:uid="{00000000-0005-0000-0000-00001D1F0000}"/>
    <cellStyle name="Comma 6 4 4 2 3" xfId="8403" xr:uid="{00000000-0005-0000-0000-00001E1F0000}"/>
    <cellStyle name="Comma 6 4 4 2 3 2" xfId="8404" xr:uid="{00000000-0005-0000-0000-00001F1F0000}"/>
    <cellStyle name="Comma 6 4 4 2 3 2 2" xfId="8405" xr:uid="{00000000-0005-0000-0000-0000201F0000}"/>
    <cellStyle name="Comma 6 4 4 2 3 3" xfId="8406" xr:uid="{00000000-0005-0000-0000-0000211F0000}"/>
    <cellStyle name="Comma 6 4 4 2 4" xfId="8407" xr:uid="{00000000-0005-0000-0000-0000221F0000}"/>
    <cellStyle name="Comma 6 4 4 2 4 2" xfId="8408" xr:uid="{00000000-0005-0000-0000-0000231F0000}"/>
    <cellStyle name="Comma 6 4 4 2 4 2 2" xfId="8409" xr:uid="{00000000-0005-0000-0000-0000241F0000}"/>
    <cellStyle name="Comma 6 4 4 2 4 3" xfId="8410" xr:uid="{00000000-0005-0000-0000-0000251F0000}"/>
    <cellStyle name="Comma 6 4 4 2 5" xfId="8411" xr:uid="{00000000-0005-0000-0000-0000261F0000}"/>
    <cellStyle name="Comma 6 4 4 2 5 2" xfId="8412" xr:uid="{00000000-0005-0000-0000-0000271F0000}"/>
    <cellStyle name="Comma 6 4 4 2 6" xfId="8413" xr:uid="{00000000-0005-0000-0000-0000281F0000}"/>
    <cellStyle name="Comma 6 4 4 2 6 2" xfId="8414" xr:uid="{00000000-0005-0000-0000-0000291F0000}"/>
    <cellStyle name="Comma 6 4 4 2 7" xfId="8415" xr:uid="{00000000-0005-0000-0000-00002A1F0000}"/>
    <cellStyle name="Comma 6 4 4 3" xfId="8416" xr:uid="{00000000-0005-0000-0000-00002B1F0000}"/>
    <cellStyle name="Comma 6 4 4 3 2" xfId="8417" xr:uid="{00000000-0005-0000-0000-00002C1F0000}"/>
    <cellStyle name="Comma 6 4 4 3 2 2" xfId="8418" xr:uid="{00000000-0005-0000-0000-00002D1F0000}"/>
    <cellStyle name="Comma 6 4 4 3 2 2 2" xfId="8419" xr:uid="{00000000-0005-0000-0000-00002E1F0000}"/>
    <cellStyle name="Comma 6 4 4 3 2 3" xfId="8420" xr:uid="{00000000-0005-0000-0000-00002F1F0000}"/>
    <cellStyle name="Comma 6 4 4 3 3" xfId="8421" xr:uid="{00000000-0005-0000-0000-0000301F0000}"/>
    <cellStyle name="Comma 6 4 4 3 3 2" xfId="8422" xr:uid="{00000000-0005-0000-0000-0000311F0000}"/>
    <cellStyle name="Comma 6 4 4 3 3 2 2" xfId="8423" xr:uid="{00000000-0005-0000-0000-0000321F0000}"/>
    <cellStyle name="Comma 6 4 4 3 3 3" xfId="8424" xr:uid="{00000000-0005-0000-0000-0000331F0000}"/>
    <cellStyle name="Comma 6 4 4 3 4" xfId="8425" xr:uid="{00000000-0005-0000-0000-0000341F0000}"/>
    <cellStyle name="Comma 6 4 4 3 4 2" xfId="8426" xr:uid="{00000000-0005-0000-0000-0000351F0000}"/>
    <cellStyle name="Comma 6 4 4 3 5" xfId="8427" xr:uid="{00000000-0005-0000-0000-0000361F0000}"/>
    <cellStyle name="Comma 6 4 4 3 5 2" xfId="8428" xr:uid="{00000000-0005-0000-0000-0000371F0000}"/>
    <cellStyle name="Comma 6 4 4 3 6" xfId="8429" xr:uid="{00000000-0005-0000-0000-0000381F0000}"/>
    <cellStyle name="Comma 6 4 4 4" xfId="8430" xr:uid="{00000000-0005-0000-0000-0000391F0000}"/>
    <cellStyle name="Comma 6 4 4 4 2" xfId="8431" xr:uid="{00000000-0005-0000-0000-00003A1F0000}"/>
    <cellStyle name="Comma 6 4 4 4 2 2" xfId="8432" xr:uid="{00000000-0005-0000-0000-00003B1F0000}"/>
    <cellStyle name="Comma 6 4 4 4 3" xfId="8433" xr:uid="{00000000-0005-0000-0000-00003C1F0000}"/>
    <cellStyle name="Comma 6 4 4 5" xfId="8434" xr:uid="{00000000-0005-0000-0000-00003D1F0000}"/>
    <cellStyle name="Comma 6 4 4 5 2" xfId="8435" xr:uid="{00000000-0005-0000-0000-00003E1F0000}"/>
    <cellStyle name="Comma 6 4 4 5 2 2" xfId="8436" xr:uid="{00000000-0005-0000-0000-00003F1F0000}"/>
    <cellStyle name="Comma 6 4 4 5 3" xfId="8437" xr:uid="{00000000-0005-0000-0000-0000401F0000}"/>
    <cellStyle name="Comma 6 4 4 6" xfId="8438" xr:uid="{00000000-0005-0000-0000-0000411F0000}"/>
    <cellStyle name="Comma 6 4 4 6 2" xfId="8439" xr:uid="{00000000-0005-0000-0000-0000421F0000}"/>
    <cellStyle name="Comma 6 4 4 7" xfId="8440" xr:uid="{00000000-0005-0000-0000-0000431F0000}"/>
    <cellStyle name="Comma 6 4 4 7 2" xfId="8441" xr:uid="{00000000-0005-0000-0000-0000441F0000}"/>
    <cellStyle name="Comma 6 4 4 8" xfId="8442" xr:uid="{00000000-0005-0000-0000-0000451F0000}"/>
    <cellStyle name="Comma 6 4 5" xfId="8443" xr:uid="{00000000-0005-0000-0000-0000461F0000}"/>
    <cellStyle name="Comma 6 4 5 2" xfId="8444" xr:uid="{00000000-0005-0000-0000-0000471F0000}"/>
    <cellStyle name="Comma 6 4 5 2 2" xfId="8445" xr:uid="{00000000-0005-0000-0000-0000481F0000}"/>
    <cellStyle name="Comma 6 4 5 2 2 2" xfId="8446" xr:uid="{00000000-0005-0000-0000-0000491F0000}"/>
    <cellStyle name="Comma 6 4 5 2 2 2 2" xfId="8447" xr:uid="{00000000-0005-0000-0000-00004A1F0000}"/>
    <cellStyle name="Comma 6 4 5 2 2 3" xfId="8448" xr:uid="{00000000-0005-0000-0000-00004B1F0000}"/>
    <cellStyle name="Comma 6 4 5 2 3" xfId="8449" xr:uid="{00000000-0005-0000-0000-00004C1F0000}"/>
    <cellStyle name="Comma 6 4 5 2 3 2" xfId="8450" xr:uid="{00000000-0005-0000-0000-00004D1F0000}"/>
    <cellStyle name="Comma 6 4 5 2 3 2 2" xfId="8451" xr:uid="{00000000-0005-0000-0000-00004E1F0000}"/>
    <cellStyle name="Comma 6 4 5 2 3 3" xfId="8452" xr:uid="{00000000-0005-0000-0000-00004F1F0000}"/>
    <cellStyle name="Comma 6 4 5 2 4" xfId="8453" xr:uid="{00000000-0005-0000-0000-0000501F0000}"/>
    <cellStyle name="Comma 6 4 5 2 4 2" xfId="8454" xr:uid="{00000000-0005-0000-0000-0000511F0000}"/>
    <cellStyle name="Comma 6 4 5 2 5" xfId="8455" xr:uid="{00000000-0005-0000-0000-0000521F0000}"/>
    <cellStyle name="Comma 6 4 5 2 5 2" xfId="8456" xr:uid="{00000000-0005-0000-0000-0000531F0000}"/>
    <cellStyle name="Comma 6 4 5 2 6" xfId="8457" xr:uid="{00000000-0005-0000-0000-0000541F0000}"/>
    <cellStyle name="Comma 6 4 5 3" xfId="8458" xr:uid="{00000000-0005-0000-0000-0000551F0000}"/>
    <cellStyle name="Comma 6 4 5 3 2" xfId="8459" xr:uid="{00000000-0005-0000-0000-0000561F0000}"/>
    <cellStyle name="Comma 6 4 5 3 2 2" xfId="8460" xr:uid="{00000000-0005-0000-0000-0000571F0000}"/>
    <cellStyle name="Comma 6 4 5 3 3" xfId="8461" xr:uid="{00000000-0005-0000-0000-0000581F0000}"/>
    <cellStyle name="Comma 6 4 5 4" xfId="8462" xr:uid="{00000000-0005-0000-0000-0000591F0000}"/>
    <cellStyle name="Comma 6 4 5 4 2" xfId="8463" xr:uid="{00000000-0005-0000-0000-00005A1F0000}"/>
    <cellStyle name="Comma 6 4 5 4 2 2" xfId="8464" xr:uid="{00000000-0005-0000-0000-00005B1F0000}"/>
    <cellStyle name="Comma 6 4 5 4 3" xfId="8465" xr:uid="{00000000-0005-0000-0000-00005C1F0000}"/>
    <cellStyle name="Comma 6 4 5 5" xfId="8466" xr:uid="{00000000-0005-0000-0000-00005D1F0000}"/>
    <cellStyle name="Comma 6 4 5 5 2" xfId="8467" xr:uid="{00000000-0005-0000-0000-00005E1F0000}"/>
    <cellStyle name="Comma 6 4 5 6" xfId="8468" xr:uid="{00000000-0005-0000-0000-00005F1F0000}"/>
    <cellStyle name="Comma 6 4 5 6 2" xfId="8469" xr:uid="{00000000-0005-0000-0000-0000601F0000}"/>
    <cellStyle name="Comma 6 4 5 7" xfId="8470" xr:uid="{00000000-0005-0000-0000-0000611F0000}"/>
    <cellStyle name="Comma 6 4 6" xfId="8471" xr:uid="{00000000-0005-0000-0000-0000621F0000}"/>
    <cellStyle name="Comma 6 4 6 2" xfId="8472" xr:uid="{00000000-0005-0000-0000-0000631F0000}"/>
    <cellStyle name="Comma 6 4 6 2 2" xfId="8473" xr:uid="{00000000-0005-0000-0000-0000641F0000}"/>
    <cellStyle name="Comma 6 4 6 2 2 2" xfId="8474" xr:uid="{00000000-0005-0000-0000-0000651F0000}"/>
    <cellStyle name="Comma 6 4 6 2 2 2 2" xfId="8475" xr:uid="{00000000-0005-0000-0000-0000661F0000}"/>
    <cellStyle name="Comma 6 4 6 2 2 3" xfId="8476" xr:uid="{00000000-0005-0000-0000-0000671F0000}"/>
    <cellStyle name="Comma 6 4 6 2 3" xfId="8477" xr:uid="{00000000-0005-0000-0000-0000681F0000}"/>
    <cellStyle name="Comma 6 4 6 2 3 2" xfId="8478" xr:uid="{00000000-0005-0000-0000-0000691F0000}"/>
    <cellStyle name="Comma 6 4 6 2 3 2 2" xfId="8479" xr:uid="{00000000-0005-0000-0000-00006A1F0000}"/>
    <cellStyle name="Comma 6 4 6 2 3 3" xfId="8480" xr:uid="{00000000-0005-0000-0000-00006B1F0000}"/>
    <cellStyle name="Comma 6 4 6 2 4" xfId="8481" xr:uid="{00000000-0005-0000-0000-00006C1F0000}"/>
    <cellStyle name="Comma 6 4 6 2 4 2" xfId="8482" xr:uid="{00000000-0005-0000-0000-00006D1F0000}"/>
    <cellStyle name="Comma 6 4 6 2 5" xfId="8483" xr:uid="{00000000-0005-0000-0000-00006E1F0000}"/>
    <cellStyle name="Comma 6 4 6 2 5 2" xfId="8484" xr:uid="{00000000-0005-0000-0000-00006F1F0000}"/>
    <cellStyle name="Comma 6 4 6 2 6" xfId="8485" xr:uid="{00000000-0005-0000-0000-0000701F0000}"/>
    <cellStyle name="Comma 6 4 6 3" xfId="8486" xr:uid="{00000000-0005-0000-0000-0000711F0000}"/>
    <cellStyle name="Comma 6 4 6 3 2" xfId="8487" xr:uid="{00000000-0005-0000-0000-0000721F0000}"/>
    <cellStyle name="Comma 6 4 6 3 2 2" xfId="8488" xr:uid="{00000000-0005-0000-0000-0000731F0000}"/>
    <cellStyle name="Comma 6 4 6 3 3" xfId="8489" xr:uid="{00000000-0005-0000-0000-0000741F0000}"/>
    <cellStyle name="Comma 6 4 6 4" xfId="8490" xr:uid="{00000000-0005-0000-0000-0000751F0000}"/>
    <cellStyle name="Comma 6 4 6 4 2" xfId="8491" xr:uid="{00000000-0005-0000-0000-0000761F0000}"/>
    <cellStyle name="Comma 6 4 6 4 2 2" xfId="8492" xr:uid="{00000000-0005-0000-0000-0000771F0000}"/>
    <cellStyle name="Comma 6 4 6 4 3" xfId="8493" xr:uid="{00000000-0005-0000-0000-0000781F0000}"/>
    <cellStyle name="Comma 6 4 6 5" xfId="8494" xr:uid="{00000000-0005-0000-0000-0000791F0000}"/>
    <cellStyle name="Comma 6 4 6 5 2" xfId="8495" xr:uid="{00000000-0005-0000-0000-00007A1F0000}"/>
    <cellStyle name="Comma 6 4 6 6" xfId="8496" xr:uid="{00000000-0005-0000-0000-00007B1F0000}"/>
    <cellStyle name="Comma 6 4 6 6 2" xfId="8497" xr:uid="{00000000-0005-0000-0000-00007C1F0000}"/>
    <cellStyle name="Comma 6 4 6 7" xfId="8498" xr:uid="{00000000-0005-0000-0000-00007D1F0000}"/>
    <cellStyle name="Comma 6 4 7" xfId="8499" xr:uid="{00000000-0005-0000-0000-00007E1F0000}"/>
    <cellStyle name="Comma 6 4 7 2" xfId="8500" xr:uid="{00000000-0005-0000-0000-00007F1F0000}"/>
    <cellStyle name="Comma 6 4 7 2 2" xfId="8501" xr:uid="{00000000-0005-0000-0000-0000801F0000}"/>
    <cellStyle name="Comma 6 4 7 2 2 2" xfId="8502" xr:uid="{00000000-0005-0000-0000-0000811F0000}"/>
    <cellStyle name="Comma 6 4 7 2 3" xfId="8503" xr:uid="{00000000-0005-0000-0000-0000821F0000}"/>
    <cellStyle name="Comma 6 4 7 3" xfId="8504" xr:uid="{00000000-0005-0000-0000-0000831F0000}"/>
    <cellStyle name="Comma 6 4 7 3 2" xfId="8505" xr:uid="{00000000-0005-0000-0000-0000841F0000}"/>
    <cellStyle name="Comma 6 4 7 3 2 2" xfId="8506" xr:uid="{00000000-0005-0000-0000-0000851F0000}"/>
    <cellStyle name="Comma 6 4 7 3 3" xfId="8507" xr:uid="{00000000-0005-0000-0000-0000861F0000}"/>
    <cellStyle name="Comma 6 4 7 4" xfId="8508" xr:uid="{00000000-0005-0000-0000-0000871F0000}"/>
    <cellStyle name="Comma 6 4 7 4 2" xfId="8509" xr:uid="{00000000-0005-0000-0000-0000881F0000}"/>
    <cellStyle name="Comma 6 4 7 5" xfId="8510" xr:uid="{00000000-0005-0000-0000-0000891F0000}"/>
    <cellStyle name="Comma 6 4 7 5 2" xfId="8511" xr:uid="{00000000-0005-0000-0000-00008A1F0000}"/>
    <cellStyle name="Comma 6 4 7 6" xfId="8512" xr:uid="{00000000-0005-0000-0000-00008B1F0000}"/>
    <cellStyle name="Comma 6 4 8" xfId="8513" xr:uid="{00000000-0005-0000-0000-00008C1F0000}"/>
    <cellStyle name="Comma 6 4 8 2" xfId="8514" xr:uid="{00000000-0005-0000-0000-00008D1F0000}"/>
    <cellStyle name="Comma 6 4 8 2 2" xfId="8515" xr:uid="{00000000-0005-0000-0000-00008E1F0000}"/>
    <cellStyle name="Comma 6 4 8 3" xfId="8516" xr:uid="{00000000-0005-0000-0000-00008F1F0000}"/>
    <cellStyle name="Comma 6 4 9" xfId="8517" xr:uid="{00000000-0005-0000-0000-0000901F0000}"/>
    <cellStyle name="Comma 6 4 9 2" xfId="8518" xr:uid="{00000000-0005-0000-0000-0000911F0000}"/>
    <cellStyle name="Comma 6 4 9 2 2" xfId="8519" xr:uid="{00000000-0005-0000-0000-0000921F0000}"/>
    <cellStyle name="Comma 6 4 9 3" xfId="8520" xr:uid="{00000000-0005-0000-0000-0000931F0000}"/>
    <cellStyle name="Comma 6 5" xfId="8521" xr:uid="{00000000-0005-0000-0000-0000941F0000}"/>
    <cellStyle name="Comma 6 5 10" xfId="8522" xr:uid="{00000000-0005-0000-0000-0000951F0000}"/>
    <cellStyle name="Comma 6 5 10 2" xfId="8523" xr:uid="{00000000-0005-0000-0000-0000961F0000}"/>
    <cellStyle name="Comma 6 5 11" xfId="8524" xr:uid="{00000000-0005-0000-0000-0000971F0000}"/>
    <cellStyle name="Comma 6 5 2" xfId="8525" xr:uid="{00000000-0005-0000-0000-0000981F0000}"/>
    <cellStyle name="Comma 6 5 2 10" xfId="8526" xr:uid="{00000000-0005-0000-0000-0000991F0000}"/>
    <cellStyle name="Comma 6 5 2 2" xfId="8527" xr:uid="{00000000-0005-0000-0000-00009A1F0000}"/>
    <cellStyle name="Comma 6 5 2 2 2" xfId="8528" xr:uid="{00000000-0005-0000-0000-00009B1F0000}"/>
    <cellStyle name="Comma 6 5 2 2 2 2" xfId="8529" xr:uid="{00000000-0005-0000-0000-00009C1F0000}"/>
    <cellStyle name="Comma 6 5 2 2 2 2 2" xfId="8530" xr:uid="{00000000-0005-0000-0000-00009D1F0000}"/>
    <cellStyle name="Comma 6 5 2 2 2 2 2 2" xfId="8531" xr:uid="{00000000-0005-0000-0000-00009E1F0000}"/>
    <cellStyle name="Comma 6 5 2 2 2 2 2 2 2" xfId="8532" xr:uid="{00000000-0005-0000-0000-00009F1F0000}"/>
    <cellStyle name="Comma 6 5 2 2 2 2 2 3" xfId="8533" xr:uid="{00000000-0005-0000-0000-0000A01F0000}"/>
    <cellStyle name="Comma 6 5 2 2 2 2 3" xfId="8534" xr:uid="{00000000-0005-0000-0000-0000A11F0000}"/>
    <cellStyle name="Comma 6 5 2 2 2 2 3 2" xfId="8535" xr:uid="{00000000-0005-0000-0000-0000A21F0000}"/>
    <cellStyle name="Comma 6 5 2 2 2 2 3 2 2" xfId="8536" xr:uid="{00000000-0005-0000-0000-0000A31F0000}"/>
    <cellStyle name="Comma 6 5 2 2 2 2 3 3" xfId="8537" xr:uid="{00000000-0005-0000-0000-0000A41F0000}"/>
    <cellStyle name="Comma 6 5 2 2 2 2 4" xfId="8538" xr:uid="{00000000-0005-0000-0000-0000A51F0000}"/>
    <cellStyle name="Comma 6 5 2 2 2 2 4 2" xfId="8539" xr:uid="{00000000-0005-0000-0000-0000A61F0000}"/>
    <cellStyle name="Comma 6 5 2 2 2 2 5" xfId="8540" xr:uid="{00000000-0005-0000-0000-0000A71F0000}"/>
    <cellStyle name="Comma 6 5 2 2 2 2 5 2" xfId="8541" xr:uid="{00000000-0005-0000-0000-0000A81F0000}"/>
    <cellStyle name="Comma 6 5 2 2 2 2 6" xfId="8542" xr:uid="{00000000-0005-0000-0000-0000A91F0000}"/>
    <cellStyle name="Comma 6 5 2 2 2 3" xfId="8543" xr:uid="{00000000-0005-0000-0000-0000AA1F0000}"/>
    <cellStyle name="Comma 6 5 2 2 2 3 2" xfId="8544" xr:uid="{00000000-0005-0000-0000-0000AB1F0000}"/>
    <cellStyle name="Comma 6 5 2 2 2 3 2 2" xfId="8545" xr:uid="{00000000-0005-0000-0000-0000AC1F0000}"/>
    <cellStyle name="Comma 6 5 2 2 2 3 3" xfId="8546" xr:uid="{00000000-0005-0000-0000-0000AD1F0000}"/>
    <cellStyle name="Comma 6 5 2 2 2 4" xfId="8547" xr:uid="{00000000-0005-0000-0000-0000AE1F0000}"/>
    <cellStyle name="Comma 6 5 2 2 2 4 2" xfId="8548" xr:uid="{00000000-0005-0000-0000-0000AF1F0000}"/>
    <cellStyle name="Comma 6 5 2 2 2 4 2 2" xfId="8549" xr:uid="{00000000-0005-0000-0000-0000B01F0000}"/>
    <cellStyle name="Comma 6 5 2 2 2 4 3" xfId="8550" xr:uid="{00000000-0005-0000-0000-0000B11F0000}"/>
    <cellStyle name="Comma 6 5 2 2 2 5" xfId="8551" xr:uid="{00000000-0005-0000-0000-0000B21F0000}"/>
    <cellStyle name="Comma 6 5 2 2 2 5 2" xfId="8552" xr:uid="{00000000-0005-0000-0000-0000B31F0000}"/>
    <cellStyle name="Comma 6 5 2 2 2 6" xfId="8553" xr:uid="{00000000-0005-0000-0000-0000B41F0000}"/>
    <cellStyle name="Comma 6 5 2 2 2 6 2" xfId="8554" xr:uid="{00000000-0005-0000-0000-0000B51F0000}"/>
    <cellStyle name="Comma 6 5 2 2 2 7" xfId="8555" xr:uid="{00000000-0005-0000-0000-0000B61F0000}"/>
    <cellStyle name="Comma 6 5 2 2 3" xfId="8556" xr:uid="{00000000-0005-0000-0000-0000B71F0000}"/>
    <cellStyle name="Comma 6 5 2 2 3 2" xfId="8557" xr:uid="{00000000-0005-0000-0000-0000B81F0000}"/>
    <cellStyle name="Comma 6 5 2 2 3 2 2" xfId="8558" xr:uid="{00000000-0005-0000-0000-0000B91F0000}"/>
    <cellStyle name="Comma 6 5 2 2 3 2 2 2" xfId="8559" xr:uid="{00000000-0005-0000-0000-0000BA1F0000}"/>
    <cellStyle name="Comma 6 5 2 2 3 2 3" xfId="8560" xr:uid="{00000000-0005-0000-0000-0000BB1F0000}"/>
    <cellStyle name="Comma 6 5 2 2 3 3" xfId="8561" xr:uid="{00000000-0005-0000-0000-0000BC1F0000}"/>
    <cellStyle name="Comma 6 5 2 2 3 3 2" xfId="8562" xr:uid="{00000000-0005-0000-0000-0000BD1F0000}"/>
    <cellStyle name="Comma 6 5 2 2 3 3 2 2" xfId="8563" xr:uid="{00000000-0005-0000-0000-0000BE1F0000}"/>
    <cellStyle name="Comma 6 5 2 2 3 3 3" xfId="8564" xr:uid="{00000000-0005-0000-0000-0000BF1F0000}"/>
    <cellStyle name="Comma 6 5 2 2 3 4" xfId="8565" xr:uid="{00000000-0005-0000-0000-0000C01F0000}"/>
    <cellStyle name="Comma 6 5 2 2 3 4 2" xfId="8566" xr:uid="{00000000-0005-0000-0000-0000C11F0000}"/>
    <cellStyle name="Comma 6 5 2 2 3 5" xfId="8567" xr:uid="{00000000-0005-0000-0000-0000C21F0000}"/>
    <cellStyle name="Comma 6 5 2 2 3 5 2" xfId="8568" xr:uid="{00000000-0005-0000-0000-0000C31F0000}"/>
    <cellStyle name="Comma 6 5 2 2 3 6" xfId="8569" xr:uid="{00000000-0005-0000-0000-0000C41F0000}"/>
    <cellStyle name="Comma 6 5 2 2 4" xfId="8570" xr:uid="{00000000-0005-0000-0000-0000C51F0000}"/>
    <cellStyle name="Comma 6 5 2 2 4 2" xfId="8571" xr:uid="{00000000-0005-0000-0000-0000C61F0000}"/>
    <cellStyle name="Comma 6 5 2 2 4 2 2" xfId="8572" xr:uid="{00000000-0005-0000-0000-0000C71F0000}"/>
    <cellStyle name="Comma 6 5 2 2 4 3" xfId="8573" xr:uid="{00000000-0005-0000-0000-0000C81F0000}"/>
    <cellStyle name="Comma 6 5 2 2 5" xfId="8574" xr:uid="{00000000-0005-0000-0000-0000C91F0000}"/>
    <cellStyle name="Comma 6 5 2 2 5 2" xfId="8575" xr:uid="{00000000-0005-0000-0000-0000CA1F0000}"/>
    <cellStyle name="Comma 6 5 2 2 5 2 2" xfId="8576" xr:uid="{00000000-0005-0000-0000-0000CB1F0000}"/>
    <cellStyle name="Comma 6 5 2 2 5 3" xfId="8577" xr:uid="{00000000-0005-0000-0000-0000CC1F0000}"/>
    <cellStyle name="Comma 6 5 2 2 6" xfId="8578" xr:uid="{00000000-0005-0000-0000-0000CD1F0000}"/>
    <cellStyle name="Comma 6 5 2 2 6 2" xfId="8579" xr:uid="{00000000-0005-0000-0000-0000CE1F0000}"/>
    <cellStyle name="Comma 6 5 2 2 7" xfId="8580" xr:uid="{00000000-0005-0000-0000-0000CF1F0000}"/>
    <cellStyle name="Comma 6 5 2 2 7 2" xfId="8581" xr:uid="{00000000-0005-0000-0000-0000D01F0000}"/>
    <cellStyle name="Comma 6 5 2 2 8" xfId="8582" xr:uid="{00000000-0005-0000-0000-0000D11F0000}"/>
    <cellStyle name="Comma 6 5 2 3" xfId="8583" xr:uid="{00000000-0005-0000-0000-0000D21F0000}"/>
    <cellStyle name="Comma 6 5 2 3 2" xfId="8584" xr:uid="{00000000-0005-0000-0000-0000D31F0000}"/>
    <cellStyle name="Comma 6 5 2 3 2 2" xfId="8585" xr:uid="{00000000-0005-0000-0000-0000D41F0000}"/>
    <cellStyle name="Comma 6 5 2 3 2 2 2" xfId="8586" xr:uid="{00000000-0005-0000-0000-0000D51F0000}"/>
    <cellStyle name="Comma 6 5 2 3 2 2 2 2" xfId="8587" xr:uid="{00000000-0005-0000-0000-0000D61F0000}"/>
    <cellStyle name="Comma 6 5 2 3 2 2 3" xfId="8588" xr:uid="{00000000-0005-0000-0000-0000D71F0000}"/>
    <cellStyle name="Comma 6 5 2 3 2 3" xfId="8589" xr:uid="{00000000-0005-0000-0000-0000D81F0000}"/>
    <cellStyle name="Comma 6 5 2 3 2 3 2" xfId="8590" xr:uid="{00000000-0005-0000-0000-0000D91F0000}"/>
    <cellStyle name="Comma 6 5 2 3 2 3 2 2" xfId="8591" xr:uid="{00000000-0005-0000-0000-0000DA1F0000}"/>
    <cellStyle name="Comma 6 5 2 3 2 3 3" xfId="8592" xr:uid="{00000000-0005-0000-0000-0000DB1F0000}"/>
    <cellStyle name="Comma 6 5 2 3 2 4" xfId="8593" xr:uid="{00000000-0005-0000-0000-0000DC1F0000}"/>
    <cellStyle name="Comma 6 5 2 3 2 4 2" xfId="8594" xr:uid="{00000000-0005-0000-0000-0000DD1F0000}"/>
    <cellStyle name="Comma 6 5 2 3 2 5" xfId="8595" xr:uid="{00000000-0005-0000-0000-0000DE1F0000}"/>
    <cellStyle name="Comma 6 5 2 3 2 5 2" xfId="8596" xr:uid="{00000000-0005-0000-0000-0000DF1F0000}"/>
    <cellStyle name="Comma 6 5 2 3 2 6" xfId="8597" xr:uid="{00000000-0005-0000-0000-0000E01F0000}"/>
    <cellStyle name="Comma 6 5 2 3 3" xfId="8598" xr:uid="{00000000-0005-0000-0000-0000E11F0000}"/>
    <cellStyle name="Comma 6 5 2 3 3 2" xfId="8599" xr:uid="{00000000-0005-0000-0000-0000E21F0000}"/>
    <cellStyle name="Comma 6 5 2 3 3 2 2" xfId="8600" xr:uid="{00000000-0005-0000-0000-0000E31F0000}"/>
    <cellStyle name="Comma 6 5 2 3 3 3" xfId="8601" xr:uid="{00000000-0005-0000-0000-0000E41F0000}"/>
    <cellStyle name="Comma 6 5 2 3 4" xfId="8602" xr:uid="{00000000-0005-0000-0000-0000E51F0000}"/>
    <cellStyle name="Comma 6 5 2 3 4 2" xfId="8603" xr:uid="{00000000-0005-0000-0000-0000E61F0000}"/>
    <cellStyle name="Comma 6 5 2 3 4 2 2" xfId="8604" xr:uid="{00000000-0005-0000-0000-0000E71F0000}"/>
    <cellStyle name="Comma 6 5 2 3 4 3" xfId="8605" xr:uid="{00000000-0005-0000-0000-0000E81F0000}"/>
    <cellStyle name="Comma 6 5 2 3 5" xfId="8606" xr:uid="{00000000-0005-0000-0000-0000E91F0000}"/>
    <cellStyle name="Comma 6 5 2 3 5 2" xfId="8607" xr:uid="{00000000-0005-0000-0000-0000EA1F0000}"/>
    <cellStyle name="Comma 6 5 2 3 6" xfId="8608" xr:uid="{00000000-0005-0000-0000-0000EB1F0000}"/>
    <cellStyle name="Comma 6 5 2 3 6 2" xfId="8609" xr:uid="{00000000-0005-0000-0000-0000EC1F0000}"/>
    <cellStyle name="Comma 6 5 2 3 7" xfId="8610" xr:uid="{00000000-0005-0000-0000-0000ED1F0000}"/>
    <cellStyle name="Comma 6 5 2 4" xfId="8611" xr:uid="{00000000-0005-0000-0000-0000EE1F0000}"/>
    <cellStyle name="Comma 6 5 2 4 2" xfId="8612" xr:uid="{00000000-0005-0000-0000-0000EF1F0000}"/>
    <cellStyle name="Comma 6 5 2 4 2 2" xfId="8613" xr:uid="{00000000-0005-0000-0000-0000F01F0000}"/>
    <cellStyle name="Comma 6 5 2 4 2 2 2" xfId="8614" xr:uid="{00000000-0005-0000-0000-0000F11F0000}"/>
    <cellStyle name="Comma 6 5 2 4 2 2 2 2" xfId="8615" xr:uid="{00000000-0005-0000-0000-0000F21F0000}"/>
    <cellStyle name="Comma 6 5 2 4 2 2 3" xfId="8616" xr:uid="{00000000-0005-0000-0000-0000F31F0000}"/>
    <cellStyle name="Comma 6 5 2 4 2 3" xfId="8617" xr:uid="{00000000-0005-0000-0000-0000F41F0000}"/>
    <cellStyle name="Comma 6 5 2 4 2 3 2" xfId="8618" xr:uid="{00000000-0005-0000-0000-0000F51F0000}"/>
    <cellStyle name="Comma 6 5 2 4 2 3 2 2" xfId="8619" xr:uid="{00000000-0005-0000-0000-0000F61F0000}"/>
    <cellStyle name="Comma 6 5 2 4 2 3 3" xfId="8620" xr:uid="{00000000-0005-0000-0000-0000F71F0000}"/>
    <cellStyle name="Comma 6 5 2 4 2 4" xfId="8621" xr:uid="{00000000-0005-0000-0000-0000F81F0000}"/>
    <cellStyle name="Comma 6 5 2 4 2 4 2" xfId="8622" xr:uid="{00000000-0005-0000-0000-0000F91F0000}"/>
    <cellStyle name="Comma 6 5 2 4 2 5" xfId="8623" xr:uid="{00000000-0005-0000-0000-0000FA1F0000}"/>
    <cellStyle name="Comma 6 5 2 4 2 5 2" xfId="8624" xr:uid="{00000000-0005-0000-0000-0000FB1F0000}"/>
    <cellStyle name="Comma 6 5 2 4 2 6" xfId="8625" xr:uid="{00000000-0005-0000-0000-0000FC1F0000}"/>
    <cellStyle name="Comma 6 5 2 4 3" xfId="8626" xr:uid="{00000000-0005-0000-0000-0000FD1F0000}"/>
    <cellStyle name="Comma 6 5 2 4 3 2" xfId="8627" xr:uid="{00000000-0005-0000-0000-0000FE1F0000}"/>
    <cellStyle name="Comma 6 5 2 4 3 2 2" xfId="8628" xr:uid="{00000000-0005-0000-0000-0000FF1F0000}"/>
    <cellStyle name="Comma 6 5 2 4 3 3" xfId="8629" xr:uid="{00000000-0005-0000-0000-000000200000}"/>
    <cellStyle name="Comma 6 5 2 4 4" xfId="8630" xr:uid="{00000000-0005-0000-0000-000001200000}"/>
    <cellStyle name="Comma 6 5 2 4 4 2" xfId="8631" xr:uid="{00000000-0005-0000-0000-000002200000}"/>
    <cellStyle name="Comma 6 5 2 4 4 2 2" xfId="8632" xr:uid="{00000000-0005-0000-0000-000003200000}"/>
    <cellStyle name="Comma 6 5 2 4 4 3" xfId="8633" xr:uid="{00000000-0005-0000-0000-000004200000}"/>
    <cellStyle name="Comma 6 5 2 4 5" xfId="8634" xr:uid="{00000000-0005-0000-0000-000005200000}"/>
    <cellStyle name="Comma 6 5 2 4 5 2" xfId="8635" xr:uid="{00000000-0005-0000-0000-000006200000}"/>
    <cellStyle name="Comma 6 5 2 4 6" xfId="8636" xr:uid="{00000000-0005-0000-0000-000007200000}"/>
    <cellStyle name="Comma 6 5 2 4 6 2" xfId="8637" xr:uid="{00000000-0005-0000-0000-000008200000}"/>
    <cellStyle name="Comma 6 5 2 4 7" xfId="8638" xr:uid="{00000000-0005-0000-0000-000009200000}"/>
    <cellStyle name="Comma 6 5 2 5" xfId="8639" xr:uid="{00000000-0005-0000-0000-00000A200000}"/>
    <cellStyle name="Comma 6 5 2 5 2" xfId="8640" xr:uid="{00000000-0005-0000-0000-00000B200000}"/>
    <cellStyle name="Comma 6 5 2 5 2 2" xfId="8641" xr:uid="{00000000-0005-0000-0000-00000C200000}"/>
    <cellStyle name="Comma 6 5 2 5 2 2 2" xfId="8642" xr:uid="{00000000-0005-0000-0000-00000D200000}"/>
    <cellStyle name="Comma 6 5 2 5 2 3" xfId="8643" xr:uid="{00000000-0005-0000-0000-00000E200000}"/>
    <cellStyle name="Comma 6 5 2 5 3" xfId="8644" xr:uid="{00000000-0005-0000-0000-00000F200000}"/>
    <cellStyle name="Comma 6 5 2 5 3 2" xfId="8645" xr:uid="{00000000-0005-0000-0000-000010200000}"/>
    <cellStyle name="Comma 6 5 2 5 3 2 2" xfId="8646" xr:uid="{00000000-0005-0000-0000-000011200000}"/>
    <cellStyle name="Comma 6 5 2 5 3 3" xfId="8647" xr:uid="{00000000-0005-0000-0000-000012200000}"/>
    <cellStyle name="Comma 6 5 2 5 4" xfId="8648" xr:uid="{00000000-0005-0000-0000-000013200000}"/>
    <cellStyle name="Comma 6 5 2 5 4 2" xfId="8649" xr:uid="{00000000-0005-0000-0000-000014200000}"/>
    <cellStyle name="Comma 6 5 2 5 5" xfId="8650" xr:uid="{00000000-0005-0000-0000-000015200000}"/>
    <cellStyle name="Comma 6 5 2 5 5 2" xfId="8651" xr:uid="{00000000-0005-0000-0000-000016200000}"/>
    <cellStyle name="Comma 6 5 2 5 6" xfId="8652" xr:uid="{00000000-0005-0000-0000-000017200000}"/>
    <cellStyle name="Comma 6 5 2 6" xfId="8653" xr:uid="{00000000-0005-0000-0000-000018200000}"/>
    <cellStyle name="Comma 6 5 2 6 2" xfId="8654" xr:uid="{00000000-0005-0000-0000-000019200000}"/>
    <cellStyle name="Comma 6 5 2 6 2 2" xfId="8655" xr:uid="{00000000-0005-0000-0000-00001A200000}"/>
    <cellStyle name="Comma 6 5 2 6 3" xfId="8656" xr:uid="{00000000-0005-0000-0000-00001B200000}"/>
    <cellStyle name="Comma 6 5 2 7" xfId="8657" xr:uid="{00000000-0005-0000-0000-00001C200000}"/>
    <cellStyle name="Comma 6 5 2 7 2" xfId="8658" xr:uid="{00000000-0005-0000-0000-00001D200000}"/>
    <cellStyle name="Comma 6 5 2 7 2 2" xfId="8659" xr:uid="{00000000-0005-0000-0000-00001E200000}"/>
    <cellStyle name="Comma 6 5 2 7 3" xfId="8660" xr:uid="{00000000-0005-0000-0000-00001F200000}"/>
    <cellStyle name="Comma 6 5 2 8" xfId="8661" xr:uid="{00000000-0005-0000-0000-000020200000}"/>
    <cellStyle name="Comma 6 5 2 8 2" xfId="8662" xr:uid="{00000000-0005-0000-0000-000021200000}"/>
    <cellStyle name="Comma 6 5 2 9" xfId="8663" xr:uid="{00000000-0005-0000-0000-000022200000}"/>
    <cellStyle name="Comma 6 5 2 9 2" xfId="8664" xr:uid="{00000000-0005-0000-0000-000023200000}"/>
    <cellStyle name="Comma 6 5 3" xfId="8665" xr:uid="{00000000-0005-0000-0000-000024200000}"/>
    <cellStyle name="Comma 6 5 3 2" xfId="8666" xr:uid="{00000000-0005-0000-0000-000025200000}"/>
    <cellStyle name="Comma 6 5 3 2 2" xfId="8667" xr:uid="{00000000-0005-0000-0000-000026200000}"/>
    <cellStyle name="Comma 6 5 3 2 2 2" xfId="8668" xr:uid="{00000000-0005-0000-0000-000027200000}"/>
    <cellStyle name="Comma 6 5 3 2 2 2 2" xfId="8669" xr:uid="{00000000-0005-0000-0000-000028200000}"/>
    <cellStyle name="Comma 6 5 3 2 2 2 2 2" xfId="8670" xr:uid="{00000000-0005-0000-0000-000029200000}"/>
    <cellStyle name="Comma 6 5 3 2 2 2 3" xfId="8671" xr:uid="{00000000-0005-0000-0000-00002A200000}"/>
    <cellStyle name="Comma 6 5 3 2 2 3" xfId="8672" xr:uid="{00000000-0005-0000-0000-00002B200000}"/>
    <cellStyle name="Comma 6 5 3 2 2 3 2" xfId="8673" xr:uid="{00000000-0005-0000-0000-00002C200000}"/>
    <cellStyle name="Comma 6 5 3 2 2 3 2 2" xfId="8674" xr:uid="{00000000-0005-0000-0000-00002D200000}"/>
    <cellStyle name="Comma 6 5 3 2 2 3 3" xfId="8675" xr:uid="{00000000-0005-0000-0000-00002E200000}"/>
    <cellStyle name="Comma 6 5 3 2 2 4" xfId="8676" xr:uid="{00000000-0005-0000-0000-00002F200000}"/>
    <cellStyle name="Comma 6 5 3 2 2 4 2" xfId="8677" xr:uid="{00000000-0005-0000-0000-000030200000}"/>
    <cellStyle name="Comma 6 5 3 2 2 5" xfId="8678" xr:uid="{00000000-0005-0000-0000-000031200000}"/>
    <cellStyle name="Comma 6 5 3 2 2 5 2" xfId="8679" xr:uid="{00000000-0005-0000-0000-000032200000}"/>
    <cellStyle name="Comma 6 5 3 2 2 6" xfId="8680" xr:uid="{00000000-0005-0000-0000-000033200000}"/>
    <cellStyle name="Comma 6 5 3 2 3" xfId="8681" xr:uid="{00000000-0005-0000-0000-000034200000}"/>
    <cellStyle name="Comma 6 5 3 2 3 2" xfId="8682" xr:uid="{00000000-0005-0000-0000-000035200000}"/>
    <cellStyle name="Comma 6 5 3 2 3 2 2" xfId="8683" xr:uid="{00000000-0005-0000-0000-000036200000}"/>
    <cellStyle name="Comma 6 5 3 2 3 3" xfId="8684" xr:uid="{00000000-0005-0000-0000-000037200000}"/>
    <cellStyle name="Comma 6 5 3 2 4" xfId="8685" xr:uid="{00000000-0005-0000-0000-000038200000}"/>
    <cellStyle name="Comma 6 5 3 2 4 2" xfId="8686" xr:uid="{00000000-0005-0000-0000-000039200000}"/>
    <cellStyle name="Comma 6 5 3 2 4 2 2" xfId="8687" xr:uid="{00000000-0005-0000-0000-00003A200000}"/>
    <cellStyle name="Comma 6 5 3 2 4 3" xfId="8688" xr:uid="{00000000-0005-0000-0000-00003B200000}"/>
    <cellStyle name="Comma 6 5 3 2 5" xfId="8689" xr:uid="{00000000-0005-0000-0000-00003C200000}"/>
    <cellStyle name="Comma 6 5 3 2 5 2" xfId="8690" xr:uid="{00000000-0005-0000-0000-00003D200000}"/>
    <cellStyle name="Comma 6 5 3 2 6" xfId="8691" xr:uid="{00000000-0005-0000-0000-00003E200000}"/>
    <cellStyle name="Comma 6 5 3 2 6 2" xfId="8692" xr:uid="{00000000-0005-0000-0000-00003F200000}"/>
    <cellStyle name="Comma 6 5 3 2 7" xfId="8693" xr:uid="{00000000-0005-0000-0000-000040200000}"/>
    <cellStyle name="Comma 6 5 3 3" xfId="8694" xr:uid="{00000000-0005-0000-0000-000041200000}"/>
    <cellStyle name="Comma 6 5 3 3 2" xfId="8695" xr:uid="{00000000-0005-0000-0000-000042200000}"/>
    <cellStyle name="Comma 6 5 3 3 2 2" xfId="8696" xr:uid="{00000000-0005-0000-0000-000043200000}"/>
    <cellStyle name="Comma 6 5 3 3 2 2 2" xfId="8697" xr:uid="{00000000-0005-0000-0000-000044200000}"/>
    <cellStyle name="Comma 6 5 3 3 2 3" xfId="8698" xr:uid="{00000000-0005-0000-0000-000045200000}"/>
    <cellStyle name="Comma 6 5 3 3 3" xfId="8699" xr:uid="{00000000-0005-0000-0000-000046200000}"/>
    <cellStyle name="Comma 6 5 3 3 3 2" xfId="8700" xr:uid="{00000000-0005-0000-0000-000047200000}"/>
    <cellStyle name="Comma 6 5 3 3 3 2 2" xfId="8701" xr:uid="{00000000-0005-0000-0000-000048200000}"/>
    <cellStyle name="Comma 6 5 3 3 3 3" xfId="8702" xr:uid="{00000000-0005-0000-0000-000049200000}"/>
    <cellStyle name="Comma 6 5 3 3 4" xfId="8703" xr:uid="{00000000-0005-0000-0000-00004A200000}"/>
    <cellStyle name="Comma 6 5 3 3 4 2" xfId="8704" xr:uid="{00000000-0005-0000-0000-00004B200000}"/>
    <cellStyle name="Comma 6 5 3 3 5" xfId="8705" xr:uid="{00000000-0005-0000-0000-00004C200000}"/>
    <cellStyle name="Comma 6 5 3 3 5 2" xfId="8706" xr:uid="{00000000-0005-0000-0000-00004D200000}"/>
    <cellStyle name="Comma 6 5 3 3 6" xfId="8707" xr:uid="{00000000-0005-0000-0000-00004E200000}"/>
    <cellStyle name="Comma 6 5 3 4" xfId="8708" xr:uid="{00000000-0005-0000-0000-00004F200000}"/>
    <cellStyle name="Comma 6 5 3 4 2" xfId="8709" xr:uid="{00000000-0005-0000-0000-000050200000}"/>
    <cellStyle name="Comma 6 5 3 4 2 2" xfId="8710" xr:uid="{00000000-0005-0000-0000-000051200000}"/>
    <cellStyle name="Comma 6 5 3 4 3" xfId="8711" xr:uid="{00000000-0005-0000-0000-000052200000}"/>
    <cellStyle name="Comma 6 5 3 5" xfId="8712" xr:uid="{00000000-0005-0000-0000-000053200000}"/>
    <cellStyle name="Comma 6 5 3 5 2" xfId="8713" xr:uid="{00000000-0005-0000-0000-000054200000}"/>
    <cellStyle name="Comma 6 5 3 5 2 2" xfId="8714" xr:uid="{00000000-0005-0000-0000-000055200000}"/>
    <cellStyle name="Comma 6 5 3 5 3" xfId="8715" xr:uid="{00000000-0005-0000-0000-000056200000}"/>
    <cellStyle name="Comma 6 5 3 6" xfId="8716" xr:uid="{00000000-0005-0000-0000-000057200000}"/>
    <cellStyle name="Comma 6 5 3 6 2" xfId="8717" xr:uid="{00000000-0005-0000-0000-000058200000}"/>
    <cellStyle name="Comma 6 5 3 7" xfId="8718" xr:uid="{00000000-0005-0000-0000-000059200000}"/>
    <cellStyle name="Comma 6 5 3 7 2" xfId="8719" xr:uid="{00000000-0005-0000-0000-00005A200000}"/>
    <cellStyle name="Comma 6 5 3 8" xfId="8720" xr:uid="{00000000-0005-0000-0000-00005B200000}"/>
    <cellStyle name="Comma 6 5 4" xfId="8721" xr:uid="{00000000-0005-0000-0000-00005C200000}"/>
    <cellStyle name="Comma 6 5 4 2" xfId="8722" xr:uid="{00000000-0005-0000-0000-00005D200000}"/>
    <cellStyle name="Comma 6 5 4 2 2" xfId="8723" xr:uid="{00000000-0005-0000-0000-00005E200000}"/>
    <cellStyle name="Comma 6 5 4 2 2 2" xfId="8724" xr:uid="{00000000-0005-0000-0000-00005F200000}"/>
    <cellStyle name="Comma 6 5 4 2 2 2 2" xfId="8725" xr:uid="{00000000-0005-0000-0000-000060200000}"/>
    <cellStyle name="Comma 6 5 4 2 2 3" xfId="8726" xr:uid="{00000000-0005-0000-0000-000061200000}"/>
    <cellStyle name="Comma 6 5 4 2 3" xfId="8727" xr:uid="{00000000-0005-0000-0000-000062200000}"/>
    <cellStyle name="Comma 6 5 4 2 3 2" xfId="8728" xr:uid="{00000000-0005-0000-0000-000063200000}"/>
    <cellStyle name="Comma 6 5 4 2 3 2 2" xfId="8729" xr:uid="{00000000-0005-0000-0000-000064200000}"/>
    <cellStyle name="Comma 6 5 4 2 3 3" xfId="8730" xr:uid="{00000000-0005-0000-0000-000065200000}"/>
    <cellStyle name="Comma 6 5 4 2 4" xfId="8731" xr:uid="{00000000-0005-0000-0000-000066200000}"/>
    <cellStyle name="Comma 6 5 4 2 4 2" xfId="8732" xr:uid="{00000000-0005-0000-0000-000067200000}"/>
    <cellStyle name="Comma 6 5 4 2 5" xfId="8733" xr:uid="{00000000-0005-0000-0000-000068200000}"/>
    <cellStyle name="Comma 6 5 4 2 5 2" xfId="8734" xr:uid="{00000000-0005-0000-0000-000069200000}"/>
    <cellStyle name="Comma 6 5 4 2 6" xfId="8735" xr:uid="{00000000-0005-0000-0000-00006A200000}"/>
    <cellStyle name="Comma 6 5 4 3" xfId="8736" xr:uid="{00000000-0005-0000-0000-00006B200000}"/>
    <cellStyle name="Comma 6 5 4 3 2" xfId="8737" xr:uid="{00000000-0005-0000-0000-00006C200000}"/>
    <cellStyle name="Comma 6 5 4 3 2 2" xfId="8738" xr:uid="{00000000-0005-0000-0000-00006D200000}"/>
    <cellStyle name="Comma 6 5 4 3 3" xfId="8739" xr:uid="{00000000-0005-0000-0000-00006E200000}"/>
    <cellStyle name="Comma 6 5 4 4" xfId="8740" xr:uid="{00000000-0005-0000-0000-00006F200000}"/>
    <cellStyle name="Comma 6 5 4 4 2" xfId="8741" xr:uid="{00000000-0005-0000-0000-000070200000}"/>
    <cellStyle name="Comma 6 5 4 4 2 2" xfId="8742" xr:uid="{00000000-0005-0000-0000-000071200000}"/>
    <cellStyle name="Comma 6 5 4 4 3" xfId="8743" xr:uid="{00000000-0005-0000-0000-000072200000}"/>
    <cellStyle name="Comma 6 5 4 5" xfId="8744" xr:uid="{00000000-0005-0000-0000-000073200000}"/>
    <cellStyle name="Comma 6 5 4 5 2" xfId="8745" xr:uid="{00000000-0005-0000-0000-000074200000}"/>
    <cellStyle name="Comma 6 5 4 6" xfId="8746" xr:uid="{00000000-0005-0000-0000-000075200000}"/>
    <cellStyle name="Comma 6 5 4 6 2" xfId="8747" xr:uid="{00000000-0005-0000-0000-000076200000}"/>
    <cellStyle name="Comma 6 5 4 7" xfId="8748" xr:uid="{00000000-0005-0000-0000-000077200000}"/>
    <cellStyle name="Comma 6 5 5" xfId="8749" xr:uid="{00000000-0005-0000-0000-000078200000}"/>
    <cellStyle name="Comma 6 5 5 2" xfId="8750" xr:uid="{00000000-0005-0000-0000-000079200000}"/>
    <cellStyle name="Comma 6 5 5 2 2" xfId="8751" xr:uid="{00000000-0005-0000-0000-00007A200000}"/>
    <cellStyle name="Comma 6 5 5 2 2 2" xfId="8752" xr:uid="{00000000-0005-0000-0000-00007B200000}"/>
    <cellStyle name="Comma 6 5 5 2 2 2 2" xfId="8753" xr:uid="{00000000-0005-0000-0000-00007C200000}"/>
    <cellStyle name="Comma 6 5 5 2 2 3" xfId="8754" xr:uid="{00000000-0005-0000-0000-00007D200000}"/>
    <cellStyle name="Comma 6 5 5 2 3" xfId="8755" xr:uid="{00000000-0005-0000-0000-00007E200000}"/>
    <cellStyle name="Comma 6 5 5 2 3 2" xfId="8756" xr:uid="{00000000-0005-0000-0000-00007F200000}"/>
    <cellStyle name="Comma 6 5 5 2 3 2 2" xfId="8757" xr:uid="{00000000-0005-0000-0000-000080200000}"/>
    <cellStyle name="Comma 6 5 5 2 3 3" xfId="8758" xr:uid="{00000000-0005-0000-0000-000081200000}"/>
    <cellStyle name="Comma 6 5 5 2 4" xfId="8759" xr:uid="{00000000-0005-0000-0000-000082200000}"/>
    <cellStyle name="Comma 6 5 5 2 4 2" xfId="8760" xr:uid="{00000000-0005-0000-0000-000083200000}"/>
    <cellStyle name="Comma 6 5 5 2 5" xfId="8761" xr:uid="{00000000-0005-0000-0000-000084200000}"/>
    <cellStyle name="Comma 6 5 5 2 5 2" xfId="8762" xr:uid="{00000000-0005-0000-0000-000085200000}"/>
    <cellStyle name="Comma 6 5 5 2 6" xfId="8763" xr:uid="{00000000-0005-0000-0000-000086200000}"/>
    <cellStyle name="Comma 6 5 5 3" xfId="8764" xr:uid="{00000000-0005-0000-0000-000087200000}"/>
    <cellStyle name="Comma 6 5 5 3 2" xfId="8765" xr:uid="{00000000-0005-0000-0000-000088200000}"/>
    <cellStyle name="Comma 6 5 5 3 2 2" xfId="8766" xr:uid="{00000000-0005-0000-0000-000089200000}"/>
    <cellStyle name="Comma 6 5 5 3 3" xfId="8767" xr:uid="{00000000-0005-0000-0000-00008A200000}"/>
    <cellStyle name="Comma 6 5 5 4" xfId="8768" xr:uid="{00000000-0005-0000-0000-00008B200000}"/>
    <cellStyle name="Comma 6 5 5 4 2" xfId="8769" xr:uid="{00000000-0005-0000-0000-00008C200000}"/>
    <cellStyle name="Comma 6 5 5 4 2 2" xfId="8770" xr:uid="{00000000-0005-0000-0000-00008D200000}"/>
    <cellStyle name="Comma 6 5 5 4 3" xfId="8771" xr:uid="{00000000-0005-0000-0000-00008E200000}"/>
    <cellStyle name="Comma 6 5 5 5" xfId="8772" xr:uid="{00000000-0005-0000-0000-00008F200000}"/>
    <cellStyle name="Comma 6 5 5 5 2" xfId="8773" xr:uid="{00000000-0005-0000-0000-000090200000}"/>
    <cellStyle name="Comma 6 5 5 6" xfId="8774" xr:uid="{00000000-0005-0000-0000-000091200000}"/>
    <cellStyle name="Comma 6 5 5 6 2" xfId="8775" xr:uid="{00000000-0005-0000-0000-000092200000}"/>
    <cellStyle name="Comma 6 5 5 7" xfId="8776" xr:uid="{00000000-0005-0000-0000-000093200000}"/>
    <cellStyle name="Comma 6 5 6" xfId="8777" xr:uid="{00000000-0005-0000-0000-000094200000}"/>
    <cellStyle name="Comma 6 5 6 2" xfId="8778" xr:uid="{00000000-0005-0000-0000-000095200000}"/>
    <cellStyle name="Comma 6 5 6 2 2" xfId="8779" xr:uid="{00000000-0005-0000-0000-000096200000}"/>
    <cellStyle name="Comma 6 5 6 2 2 2" xfId="8780" xr:uid="{00000000-0005-0000-0000-000097200000}"/>
    <cellStyle name="Comma 6 5 6 2 3" xfId="8781" xr:uid="{00000000-0005-0000-0000-000098200000}"/>
    <cellStyle name="Comma 6 5 6 3" xfId="8782" xr:uid="{00000000-0005-0000-0000-000099200000}"/>
    <cellStyle name="Comma 6 5 6 3 2" xfId="8783" xr:uid="{00000000-0005-0000-0000-00009A200000}"/>
    <cellStyle name="Comma 6 5 6 3 2 2" xfId="8784" xr:uid="{00000000-0005-0000-0000-00009B200000}"/>
    <cellStyle name="Comma 6 5 6 3 3" xfId="8785" xr:uid="{00000000-0005-0000-0000-00009C200000}"/>
    <cellStyle name="Comma 6 5 6 4" xfId="8786" xr:uid="{00000000-0005-0000-0000-00009D200000}"/>
    <cellStyle name="Comma 6 5 6 4 2" xfId="8787" xr:uid="{00000000-0005-0000-0000-00009E200000}"/>
    <cellStyle name="Comma 6 5 6 5" xfId="8788" xr:uid="{00000000-0005-0000-0000-00009F200000}"/>
    <cellStyle name="Comma 6 5 6 5 2" xfId="8789" xr:uid="{00000000-0005-0000-0000-0000A0200000}"/>
    <cellStyle name="Comma 6 5 6 6" xfId="8790" xr:uid="{00000000-0005-0000-0000-0000A1200000}"/>
    <cellStyle name="Comma 6 5 7" xfId="8791" xr:uid="{00000000-0005-0000-0000-0000A2200000}"/>
    <cellStyle name="Comma 6 5 7 2" xfId="8792" xr:uid="{00000000-0005-0000-0000-0000A3200000}"/>
    <cellStyle name="Comma 6 5 7 2 2" xfId="8793" xr:uid="{00000000-0005-0000-0000-0000A4200000}"/>
    <cellStyle name="Comma 6 5 7 3" xfId="8794" xr:uid="{00000000-0005-0000-0000-0000A5200000}"/>
    <cellStyle name="Comma 6 5 8" xfId="8795" xr:uid="{00000000-0005-0000-0000-0000A6200000}"/>
    <cellStyle name="Comma 6 5 8 2" xfId="8796" xr:uid="{00000000-0005-0000-0000-0000A7200000}"/>
    <cellStyle name="Comma 6 5 8 2 2" xfId="8797" xr:uid="{00000000-0005-0000-0000-0000A8200000}"/>
    <cellStyle name="Comma 6 5 8 3" xfId="8798" xr:uid="{00000000-0005-0000-0000-0000A9200000}"/>
    <cellStyle name="Comma 6 5 9" xfId="8799" xr:uid="{00000000-0005-0000-0000-0000AA200000}"/>
    <cellStyle name="Comma 6 5 9 2" xfId="8800" xr:uid="{00000000-0005-0000-0000-0000AB200000}"/>
    <cellStyle name="Comma 6 6" xfId="8801" xr:uid="{00000000-0005-0000-0000-0000AC200000}"/>
    <cellStyle name="Comma 6 6 10" xfId="8802" xr:uid="{00000000-0005-0000-0000-0000AD200000}"/>
    <cellStyle name="Comma 6 6 2" xfId="8803" xr:uid="{00000000-0005-0000-0000-0000AE200000}"/>
    <cellStyle name="Comma 6 6 2 2" xfId="8804" xr:uid="{00000000-0005-0000-0000-0000AF200000}"/>
    <cellStyle name="Comma 6 6 2 2 2" xfId="8805" xr:uid="{00000000-0005-0000-0000-0000B0200000}"/>
    <cellStyle name="Comma 6 6 2 2 2 2" xfId="8806" xr:uid="{00000000-0005-0000-0000-0000B1200000}"/>
    <cellStyle name="Comma 6 6 2 2 2 2 2" xfId="8807" xr:uid="{00000000-0005-0000-0000-0000B2200000}"/>
    <cellStyle name="Comma 6 6 2 2 2 2 2 2" xfId="8808" xr:uid="{00000000-0005-0000-0000-0000B3200000}"/>
    <cellStyle name="Comma 6 6 2 2 2 2 3" xfId="8809" xr:uid="{00000000-0005-0000-0000-0000B4200000}"/>
    <cellStyle name="Comma 6 6 2 2 2 3" xfId="8810" xr:uid="{00000000-0005-0000-0000-0000B5200000}"/>
    <cellStyle name="Comma 6 6 2 2 2 3 2" xfId="8811" xr:uid="{00000000-0005-0000-0000-0000B6200000}"/>
    <cellStyle name="Comma 6 6 2 2 2 3 2 2" xfId="8812" xr:uid="{00000000-0005-0000-0000-0000B7200000}"/>
    <cellStyle name="Comma 6 6 2 2 2 3 3" xfId="8813" xr:uid="{00000000-0005-0000-0000-0000B8200000}"/>
    <cellStyle name="Comma 6 6 2 2 2 4" xfId="8814" xr:uid="{00000000-0005-0000-0000-0000B9200000}"/>
    <cellStyle name="Comma 6 6 2 2 2 4 2" xfId="8815" xr:uid="{00000000-0005-0000-0000-0000BA200000}"/>
    <cellStyle name="Comma 6 6 2 2 2 5" xfId="8816" xr:uid="{00000000-0005-0000-0000-0000BB200000}"/>
    <cellStyle name="Comma 6 6 2 2 2 5 2" xfId="8817" xr:uid="{00000000-0005-0000-0000-0000BC200000}"/>
    <cellStyle name="Comma 6 6 2 2 2 6" xfId="8818" xr:uid="{00000000-0005-0000-0000-0000BD200000}"/>
    <cellStyle name="Comma 6 6 2 2 3" xfId="8819" xr:uid="{00000000-0005-0000-0000-0000BE200000}"/>
    <cellStyle name="Comma 6 6 2 2 3 2" xfId="8820" xr:uid="{00000000-0005-0000-0000-0000BF200000}"/>
    <cellStyle name="Comma 6 6 2 2 3 2 2" xfId="8821" xr:uid="{00000000-0005-0000-0000-0000C0200000}"/>
    <cellStyle name="Comma 6 6 2 2 3 3" xfId="8822" xr:uid="{00000000-0005-0000-0000-0000C1200000}"/>
    <cellStyle name="Comma 6 6 2 2 4" xfId="8823" xr:uid="{00000000-0005-0000-0000-0000C2200000}"/>
    <cellStyle name="Comma 6 6 2 2 4 2" xfId="8824" xr:uid="{00000000-0005-0000-0000-0000C3200000}"/>
    <cellStyle name="Comma 6 6 2 2 4 2 2" xfId="8825" xr:uid="{00000000-0005-0000-0000-0000C4200000}"/>
    <cellStyle name="Comma 6 6 2 2 4 3" xfId="8826" xr:uid="{00000000-0005-0000-0000-0000C5200000}"/>
    <cellStyle name="Comma 6 6 2 2 5" xfId="8827" xr:uid="{00000000-0005-0000-0000-0000C6200000}"/>
    <cellStyle name="Comma 6 6 2 2 5 2" xfId="8828" xr:uid="{00000000-0005-0000-0000-0000C7200000}"/>
    <cellStyle name="Comma 6 6 2 2 6" xfId="8829" xr:uid="{00000000-0005-0000-0000-0000C8200000}"/>
    <cellStyle name="Comma 6 6 2 2 6 2" xfId="8830" xr:uid="{00000000-0005-0000-0000-0000C9200000}"/>
    <cellStyle name="Comma 6 6 2 2 7" xfId="8831" xr:uid="{00000000-0005-0000-0000-0000CA200000}"/>
    <cellStyle name="Comma 6 6 2 3" xfId="8832" xr:uid="{00000000-0005-0000-0000-0000CB200000}"/>
    <cellStyle name="Comma 6 6 2 3 2" xfId="8833" xr:uid="{00000000-0005-0000-0000-0000CC200000}"/>
    <cellStyle name="Comma 6 6 2 3 2 2" xfId="8834" xr:uid="{00000000-0005-0000-0000-0000CD200000}"/>
    <cellStyle name="Comma 6 6 2 3 2 2 2" xfId="8835" xr:uid="{00000000-0005-0000-0000-0000CE200000}"/>
    <cellStyle name="Comma 6 6 2 3 2 3" xfId="8836" xr:uid="{00000000-0005-0000-0000-0000CF200000}"/>
    <cellStyle name="Comma 6 6 2 3 3" xfId="8837" xr:uid="{00000000-0005-0000-0000-0000D0200000}"/>
    <cellStyle name="Comma 6 6 2 3 3 2" xfId="8838" xr:uid="{00000000-0005-0000-0000-0000D1200000}"/>
    <cellStyle name="Comma 6 6 2 3 3 2 2" xfId="8839" xr:uid="{00000000-0005-0000-0000-0000D2200000}"/>
    <cellStyle name="Comma 6 6 2 3 3 3" xfId="8840" xr:uid="{00000000-0005-0000-0000-0000D3200000}"/>
    <cellStyle name="Comma 6 6 2 3 4" xfId="8841" xr:uid="{00000000-0005-0000-0000-0000D4200000}"/>
    <cellStyle name="Comma 6 6 2 3 4 2" xfId="8842" xr:uid="{00000000-0005-0000-0000-0000D5200000}"/>
    <cellStyle name="Comma 6 6 2 3 5" xfId="8843" xr:uid="{00000000-0005-0000-0000-0000D6200000}"/>
    <cellStyle name="Comma 6 6 2 3 5 2" xfId="8844" xr:uid="{00000000-0005-0000-0000-0000D7200000}"/>
    <cellStyle name="Comma 6 6 2 3 6" xfId="8845" xr:uid="{00000000-0005-0000-0000-0000D8200000}"/>
    <cellStyle name="Comma 6 6 2 4" xfId="8846" xr:uid="{00000000-0005-0000-0000-0000D9200000}"/>
    <cellStyle name="Comma 6 6 2 4 2" xfId="8847" xr:uid="{00000000-0005-0000-0000-0000DA200000}"/>
    <cellStyle name="Comma 6 6 2 4 2 2" xfId="8848" xr:uid="{00000000-0005-0000-0000-0000DB200000}"/>
    <cellStyle name="Comma 6 6 2 4 3" xfId="8849" xr:uid="{00000000-0005-0000-0000-0000DC200000}"/>
    <cellStyle name="Comma 6 6 2 5" xfId="8850" xr:uid="{00000000-0005-0000-0000-0000DD200000}"/>
    <cellStyle name="Comma 6 6 2 5 2" xfId="8851" xr:uid="{00000000-0005-0000-0000-0000DE200000}"/>
    <cellStyle name="Comma 6 6 2 5 2 2" xfId="8852" xr:uid="{00000000-0005-0000-0000-0000DF200000}"/>
    <cellStyle name="Comma 6 6 2 5 3" xfId="8853" xr:uid="{00000000-0005-0000-0000-0000E0200000}"/>
    <cellStyle name="Comma 6 6 2 6" xfId="8854" xr:uid="{00000000-0005-0000-0000-0000E1200000}"/>
    <cellStyle name="Comma 6 6 2 6 2" xfId="8855" xr:uid="{00000000-0005-0000-0000-0000E2200000}"/>
    <cellStyle name="Comma 6 6 2 7" xfId="8856" xr:uid="{00000000-0005-0000-0000-0000E3200000}"/>
    <cellStyle name="Comma 6 6 2 7 2" xfId="8857" xr:uid="{00000000-0005-0000-0000-0000E4200000}"/>
    <cellStyle name="Comma 6 6 2 8" xfId="8858" xr:uid="{00000000-0005-0000-0000-0000E5200000}"/>
    <cellStyle name="Comma 6 6 3" xfId="8859" xr:uid="{00000000-0005-0000-0000-0000E6200000}"/>
    <cellStyle name="Comma 6 6 3 2" xfId="8860" xr:uid="{00000000-0005-0000-0000-0000E7200000}"/>
    <cellStyle name="Comma 6 6 3 2 2" xfId="8861" xr:uid="{00000000-0005-0000-0000-0000E8200000}"/>
    <cellStyle name="Comma 6 6 3 2 2 2" xfId="8862" xr:uid="{00000000-0005-0000-0000-0000E9200000}"/>
    <cellStyle name="Comma 6 6 3 2 2 2 2" xfId="8863" xr:uid="{00000000-0005-0000-0000-0000EA200000}"/>
    <cellStyle name="Comma 6 6 3 2 2 3" xfId="8864" xr:uid="{00000000-0005-0000-0000-0000EB200000}"/>
    <cellStyle name="Comma 6 6 3 2 3" xfId="8865" xr:uid="{00000000-0005-0000-0000-0000EC200000}"/>
    <cellStyle name="Comma 6 6 3 2 3 2" xfId="8866" xr:uid="{00000000-0005-0000-0000-0000ED200000}"/>
    <cellStyle name="Comma 6 6 3 2 3 2 2" xfId="8867" xr:uid="{00000000-0005-0000-0000-0000EE200000}"/>
    <cellStyle name="Comma 6 6 3 2 3 3" xfId="8868" xr:uid="{00000000-0005-0000-0000-0000EF200000}"/>
    <cellStyle name="Comma 6 6 3 2 4" xfId="8869" xr:uid="{00000000-0005-0000-0000-0000F0200000}"/>
    <cellStyle name="Comma 6 6 3 2 4 2" xfId="8870" xr:uid="{00000000-0005-0000-0000-0000F1200000}"/>
    <cellStyle name="Comma 6 6 3 2 5" xfId="8871" xr:uid="{00000000-0005-0000-0000-0000F2200000}"/>
    <cellStyle name="Comma 6 6 3 2 5 2" xfId="8872" xr:uid="{00000000-0005-0000-0000-0000F3200000}"/>
    <cellStyle name="Comma 6 6 3 2 6" xfId="8873" xr:uid="{00000000-0005-0000-0000-0000F4200000}"/>
    <cellStyle name="Comma 6 6 3 3" xfId="8874" xr:uid="{00000000-0005-0000-0000-0000F5200000}"/>
    <cellStyle name="Comma 6 6 3 3 2" xfId="8875" xr:uid="{00000000-0005-0000-0000-0000F6200000}"/>
    <cellStyle name="Comma 6 6 3 3 2 2" xfId="8876" xr:uid="{00000000-0005-0000-0000-0000F7200000}"/>
    <cellStyle name="Comma 6 6 3 3 3" xfId="8877" xr:uid="{00000000-0005-0000-0000-0000F8200000}"/>
    <cellStyle name="Comma 6 6 3 4" xfId="8878" xr:uid="{00000000-0005-0000-0000-0000F9200000}"/>
    <cellStyle name="Comma 6 6 3 4 2" xfId="8879" xr:uid="{00000000-0005-0000-0000-0000FA200000}"/>
    <cellStyle name="Comma 6 6 3 4 2 2" xfId="8880" xr:uid="{00000000-0005-0000-0000-0000FB200000}"/>
    <cellStyle name="Comma 6 6 3 4 3" xfId="8881" xr:uid="{00000000-0005-0000-0000-0000FC200000}"/>
    <cellStyle name="Comma 6 6 3 5" xfId="8882" xr:uid="{00000000-0005-0000-0000-0000FD200000}"/>
    <cellStyle name="Comma 6 6 3 5 2" xfId="8883" xr:uid="{00000000-0005-0000-0000-0000FE200000}"/>
    <cellStyle name="Comma 6 6 3 6" xfId="8884" xr:uid="{00000000-0005-0000-0000-0000FF200000}"/>
    <cellStyle name="Comma 6 6 3 6 2" xfId="8885" xr:uid="{00000000-0005-0000-0000-000000210000}"/>
    <cellStyle name="Comma 6 6 3 7" xfId="8886" xr:uid="{00000000-0005-0000-0000-000001210000}"/>
    <cellStyle name="Comma 6 6 4" xfId="8887" xr:uid="{00000000-0005-0000-0000-000002210000}"/>
    <cellStyle name="Comma 6 6 4 2" xfId="8888" xr:uid="{00000000-0005-0000-0000-000003210000}"/>
    <cellStyle name="Comma 6 6 4 2 2" xfId="8889" xr:uid="{00000000-0005-0000-0000-000004210000}"/>
    <cellStyle name="Comma 6 6 4 2 2 2" xfId="8890" xr:uid="{00000000-0005-0000-0000-000005210000}"/>
    <cellStyle name="Comma 6 6 4 2 2 2 2" xfId="8891" xr:uid="{00000000-0005-0000-0000-000006210000}"/>
    <cellStyle name="Comma 6 6 4 2 2 3" xfId="8892" xr:uid="{00000000-0005-0000-0000-000007210000}"/>
    <cellStyle name="Comma 6 6 4 2 3" xfId="8893" xr:uid="{00000000-0005-0000-0000-000008210000}"/>
    <cellStyle name="Comma 6 6 4 2 3 2" xfId="8894" xr:uid="{00000000-0005-0000-0000-000009210000}"/>
    <cellStyle name="Comma 6 6 4 2 3 2 2" xfId="8895" xr:uid="{00000000-0005-0000-0000-00000A210000}"/>
    <cellStyle name="Comma 6 6 4 2 3 3" xfId="8896" xr:uid="{00000000-0005-0000-0000-00000B210000}"/>
    <cellStyle name="Comma 6 6 4 2 4" xfId="8897" xr:uid="{00000000-0005-0000-0000-00000C210000}"/>
    <cellStyle name="Comma 6 6 4 2 4 2" xfId="8898" xr:uid="{00000000-0005-0000-0000-00000D210000}"/>
    <cellStyle name="Comma 6 6 4 2 5" xfId="8899" xr:uid="{00000000-0005-0000-0000-00000E210000}"/>
    <cellStyle name="Comma 6 6 4 2 5 2" xfId="8900" xr:uid="{00000000-0005-0000-0000-00000F210000}"/>
    <cellStyle name="Comma 6 6 4 2 6" xfId="8901" xr:uid="{00000000-0005-0000-0000-000010210000}"/>
    <cellStyle name="Comma 6 6 4 3" xfId="8902" xr:uid="{00000000-0005-0000-0000-000011210000}"/>
    <cellStyle name="Comma 6 6 4 3 2" xfId="8903" xr:uid="{00000000-0005-0000-0000-000012210000}"/>
    <cellStyle name="Comma 6 6 4 3 2 2" xfId="8904" xr:uid="{00000000-0005-0000-0000-000013210000}"/>
    <cellStyle name="Comma 6 6 4 3 3" xfId="8905" xr:uid="{00000000-0005-0000-0000-000014210000}"/>
    <cellStyle name="Comma 6 6 4 4" xfId="8906" xr:uid="{00000000-0005-0000-0000-000015210000}"/>
    <cellStyle name="Comma 6 6 4 4 2" xfId="8907" xr:uid="{00000000-0005-0000-0000-000016210000}"/>
    <cellStyle name="Comma 6 6 4 4 2 2" xfId="8908" xr:uid="{00000000-0005-0000-0000-000017210000}"/>
    <cellStyle name="Comma 6 6 4 4 3" xfId="8909" xr:uid="{00000000-0005-0000-0000-000018210000}"/>
    <cellStyle name="Comma 6 6 4 5" xfId="8910" xr:uid="{00000000-0005-0000-0000-000019210000}"/>
    <cellStyle name="Comma 6 6 4 5 2" xfId="8911" xr:uid="{00000000-0005-0000-0000-00001A210000}"/>
    <cellStyle name="Comma 6 6 4 6" xfId="8912" xr:uid="{00000000-0005-0000-0000-00001B210000}"/>
    <cellStyle name="Comma 6 6 4 6 2" xfId="8913" xr:uid="{00000000-0005-0000-0000-00001C210000}"/>
    <cellStyle name="Comma 6 6 4 7" xfId="8914" xr:uid="{00000000-0005-0000-0000-00001D210000}"/>
    <cellStyle name="Comma 6 6 5" xfId="8915" xr:uid="{00000000-0005-0000-0000-00001E210000}"/>
    <cellStyle name="Comma 6 6 5 2" xfId="8916" xr:uid="{00000000-0005-0000-0000-00001F210000}"/>
    <cellStyle name="Comma 6 6 5 2 2" xfId="8917" xr:uid="{00000000-0005-0000-0000-000020210000}"/>
    <cellStyle name="Comma 6 6 5 2 2 2" xfId="8918" xr:uid="{00000000-0005-0000-0000-000021210000}"/>
    <cellStyle name="Comma 6 6 5 2 3" xfId="8919" xr:uid="{00000000-0005-0000-0000-000022210000}"/>
    <cellStyle name="Comma 6 6 5 3" xfId="8920" xr:uid="{00000000-0005-0000-0000-000023210000}"/>
    <cellStyle name="Comma 6 6 5 3 2" xfId="8921" xr:uid="{00000000-0005-0000-0000-000024210000}"/>
    <cellStyle name="Comma 6 6 5 3 2 2" xfId="8922" xr:uid="{00000000-0005-0000-0000-000025210000}"/>
    <cellStyle name="Comma 6 6 5 3 3" xfId="8923" xr:uid="{00000000-0005-0000-0000-000026210000}"/>
    <cellStyle name="Comma 6 6 5 4" xfId="8924" xr:uid="{00000000-0005-0000-0000-000027210000}"/>
    <cellStyle name="Comma 6 6 5 4 2" xfId="8925" xr:uid="{00000000-0005-0000-0000-000028210000}"/>
    <cellStyle name="Comma 6 6 5 5" xfId="8926" xr:uid="{00000000-0005-0000-0000-000029210000}"/>
    <cellStyle name="Comma 6 6 5 5 2" xfId="8927" xr:uid="{00000000-0005-0000-0000-00002A210000}"/>
    <cellStyle name="Comma 6 6 5 6" xfId="8928" xr:uid="{00000000-0005-0000-0000-00002B210000}"/>
    <cellStyle name="Comma 6 6 6" xfId="8929" xr:uid="{00000000-0005-0000-0000-00002C210000}"/>
    <cellStyle name="Comma 6 6 6 2" xfId="8930" xr:uid="{00000000-0005-0000-0000-00002D210000}"/>
    <cellStyle name="Comma 6 6 6 2 2" xfId="8931" xr:uid="{00000000-0005-0000-0000-00002E210000}"/>
    <cellStyle name="Comma 6 6 6 3" xfId="8932" xr:uid="{00000000-0005-0000-0000-00002F210000}"/>
    <cellStyle name="Comma 6 6 7" xfId="8933" xr:uid="{00000000-0005-0000-0000-000030210000}"/>
    <cellStyle name="Comma 6 6 7 2" xfId="8934" xr:uid="{00000000-0005-0000-0000-000031210000}"/>
    <cellStyle name="Comma 6 6 7 2 2" xfId="8935" xr:uid="{00000000-0005-0000-0000-000032210000}"/>
    <cellStyle name="Comma 6 6 7 3" xfId="8936" xr:uid="{00000000-0005-0000-0000-000033210000}"/>
    <cellStyle name="Comma 6 6 8" xfId="8937" xr:uid="{00000000-0005-0000-0000-000034210000}"/>
    <cellStyle name="Comma 6 6 8 2" xfId="8938" xr:uid="{00000000-0005-0000-0000-000035210000}"/>
    <cellStyle name="Comma 6 6 9" xfId="8939" xr:uid="{00000000-0005-0000-0000-000036210000}"/>
    <cellStyle name="Comma 6 6 9 2" xfId="8940" xr:uid="{00000000-0005-0000-0000-000037210000}"/>
    <cellStyle name="Comma 6 7" xfId="8941" xr:uid="{00000000-0005-0000-0000-000038210000}"/>
    <cellStyle name="Comma 6 7 2" xfId="8942" xr:uid="{00000000-0005-0000-0000-000039210000}"/>
    <cellStyle name="Comma 6 7 2 2" xfId="8943" xr:uid="{00000000-0005-0000-0000-00003A210000}"/>
    <cellStyle name="Comma 6 7 2 2 2" xfId="8944" xr:uid="{00000000-0005-0000-0000-00003B210000}"/>
    <cellStyle name="Comma 6 7 2 2 2 2" xfId="8945" xr:uid="{00000000-0005-0000-0000-00003C210000}"/>
    <cellStyle name="Comma 6 7 2 2 2 2 2" xfId="8946" xr:uid="{00000000-0005-0000-0000-00003D210000}"/>
    <cellStyle name="Comma 6 7 2 2 2 3" xfId="8947" xr:uid="{00000000-0005-0000-0000-00003E210000}"/>
    <cellStyle name="Comma 6 7 2 2 3" xfId="8948" xr:uid="{00000000-0005-0000-0000-00003F210000}"/>
    <cellStyle name="Comma 6 7 2 2 3 2" xfId="8949" xr:uid="{00000000-0005-0000-0000-000040210000}"/>
    <cellStyle name="Comma 6 7 2 2 3 2 2" xfId="8950" xr:uid="{00000000-0005-0000-0000-000041210000}"/>
    <cellStyle name="Comma 6 7 2 2 3 3" xfId="8951" xr:uid="{00000000-0005-0000-0000-000042210000}"/>
    <cellStyle name="Comma 6 7 2 2 4" xfId="8952" xr:uid="{00000000-0005-0000-0000-000043210000}"/>
    <cellStyle name="Comma 6 7 2 2 4 2" xfId="8953" xr:uid="{00000000-0005-0000-0000-000044210000}"/>
    <cellStyle name="Comma 6 7 2 2 5" xfId="8954" xr:uid="{00000000-0005-0000-0000-000045210000}"/>
    <cellStyle name="Comma 6 7 2 2 5 2" xfId="8955" xr:uid="{00000000-0005-0000-0000-000046210000}"/>
    <cellStyle name="Comma 6 7 2 2 6" xfId="8956" xr:uid="{00000000-0005-0000-0000-000047210000}"/>
    <cellStyle name="Comma 6 7 2 3" xfId="8957" xr:uid="{00000000-0005-0000-0000-000048210000}"/>
    <cellStyle name="Comma 6 7 2 3 2" xfId="8958" xr:uid="{00000000-0005-0000-0000-000049210000}"/>
    <cellStyle name="Comma 6 7 2 3 2 2" xfId="8959" xr:uid="{00000000-0005-0000-0000-00004A210000}"/>
    <cellStyle name="Comma 6 7 2 3 3" xfId="8960" xr:uid="{00000000-0005-0000-0000-00004B210000}"/>
    <cellStyle name="Comma 6 7 2 4" xfId="8961" xr:uid="{00000000-0005-0000-0000-00004C210000}"/>
    <cellStyle name="Comma 6 7 2 4 2" xfId="8962" xr:uid="{00000000-0005-0000-0000-00004D210000}"/>
    <cellStyle name="Comma 6 7 2 4 2 2" xfId="8963" xr:uid="{00000000-0005-0000-0000-00004E210000}"/>
    <cellStyle name="Comma 6 7 2 4 3" xfId="8964" xr:uid="{00000000-0005-0000-0000-00004F210000}"/>
    <cellStyle name="Comma 6 7 2 5" xfId="8965" xr:uid="{00000000-0005-0000-0000-000050210000}"/>
    <cellStyle name="Comma 6 7 2 5 2" xfId="8966" xr:uid="{00000000-0005-0000-0000-000051210000}"/>
    <cellStyle name="Comma 6 7 2 6" xfId="8967" xr:uid="{00000000-0005-0000-0000-000052210000}"/>
    <cellStyle name="Comma 6 7 2 6 2" xfId="8968" xr:uid="{00000000-0005-0000-0000-000053210000}"/>
    <cellStyle name="Comma 6 7 2 7" xfId="8969" xr:uid="{00000000-0005-0000-0000-000054210000}"/>
    <cellStyle name="Comma 6 7 3" xfId="8970" xr:uid="{00000000-0005-0000-0000-000055210000}"/>
    <cellStyle name="Comma 6 7 3 2" xfId="8971" xr:uid="{00000000-0005-0000-0000-000056210000}"/>
    <cellStyle name="Comma 6 7 3 2 2" xfId="8972" xr:uid="{00000000-0005-0000-0000-000057210000}"/>
    <cellStyle name="Comma 6 7 3 2 2 2" xfId="8973" xr:uid="{00000000-0005-0000-0000-000058210000}"/>
    <cellStyle name="Comma 6 7 3 2 3" xfId="8974" xr:uid="{00000000-0005-0000-0000-000059210000}"/>
    <cellStyle name="Comma 6 7 3 3" xfId="8975" xr:uid="{00000000-0005-0000-0000-00005A210000}"/>
    <cellStyle name="Comma 6 7 3 3 2" xfId="8976" xr:uid="{00000000-0005-0000-0000-00005B210000}"/>
    <cellStyle name="Comma 6 7 3 3 2 2" xfId="8977" xr:uid="{00000000-0005-0000-0000-00005C210000}"/>
    <cellStyle name="Comma 6 7 3 3 3" xfId="8978" xr:uid="{00000000-0005-0000-0000-00005D210000}"/>
    <cellStyle name="Comma 6 7 3 4" xfId="8979" xr:uid="{00000000-0005-0000-0000-00005E210000}"/>
    <cellStyle name="Comma 6 7 3 4 2" xfId="8980" xr:uid="{00000000-0005-0000-0000-00005F210000}"/>
    <cellStyle name="Comma 6 7 3 5" xfId="8981" xr:uid="{00000000-0005-0000-0000-000060210000}"/>
    <cellStyle name="Comma 6 7 3 5 2" xfId="8982" xr:uid="{00000000-0005-0000-0000-000061210000}"/>
    <cellStyle name="Comma 6 7 3 6" xfId="8983" xr:uid="{00000000-0005-0000-0000-000062210000}"/>
    <cellStyle name="Comma 6 7 4" xfId="8984" xr:uid="{00000000-0005-0000-0000-000063210000}"/>
    <cellStyle name="Comma 6 7 4 2" xfId="8985" xr:uid="{00000000-0005-0000-0000-000064210000}"/>
    <cellStyle name="Comma 6 7 4 2 2" xfId="8986" xr:uid="{00000000-0005-0000-0000-000065210000}"/>
    <cellStyle name="Comma 6 7 4 3" xfId="8987" xr:uid="{00000000-0005-0000-0000-000066210000}"/>
    <cellStyle name="Comma 6 7 5" xfId="8988" xr:uid="{00000000-0005-0000-0000-000067210000}"/>
    <cellStyle name="Comma 6 7 5 2" xfId="8989" xr:uid="{00000000-0005-0000-0000-000068210000}"/>
    <cellStyle name="Comma 6 7 5 2 2" xfId="8990" xr:uid="{00000000-0005-0000-0000-000069210000}"/>
    <cellStyle name="Comma 6 7 5 3" xfId="8991" xr:uid="{00000000-0005-0000-0000-00006A210000}"/>
    <cellStyle name="Comma 6 7 6" xfId="8992" xr:uid="{00000000-0005-0000-0000-00006B210000}"/>
    <cellStyle name="Comma 6 7 6 2" xfId="8993" xr:uid="{00000000-0005-0000-0000-00006C210000}"/>
    <cellStyle name="Comma 6 7 7" xfId="8994" xr:uid="{00000000-0005-0000-0000-00006D210000}"/>
    <cellStyle name="Comma 6 7 7 2" xfId="8995" xr:uid="{00000000-0005-0000-0000-00006E210000}"/>
    <cellStyle name="Comma 6 7 8" xfId="8996" xr:uid="{00000000-0005-0000-0000-00006F210000}"/>
    <cellStyle name="Comma 6 8" xfId="8997" xr:uid="{00000000-0005-0000-0000-000070210000}"/>
    <cellStyle name="Comma 6 8 2" xfId="8998" xr:uid="{00000000-0005-0000-0000-000071210000}"/>
    <cellStyle name="Comma 6 8 2 2" xfId="8999" xr:uid="{00000000-0005-0000-0000-000072210000}"/>
    <cellStyle name="Comma 6 8 2 2 2" xfId="9000" xr:uid="{00000000-0005-0000-0000-000073210000}"/>
    <cellStyle name="Comma 6 8 2 2 2 2" xfId="9001" xr:uid="{00000000-0005-0000-0000-000074210000}"/>
    <cellStyle name="Comma 6 8 2 2 3" xfId="9002" xr:uid="{00000000-0005-0000-0000-000075210000}"/>
    <cellStyle name="Comma 6 8 2 3" xfId="9003" xr:uid="{00000000-0005-0000-0000-000076210000}"/>
    <cellStyle name="Comma 6 8 2 3 2" xfId="9004" xr:uid="{00000000-0005-0000-0000-000077210000}"/>
    <cellStyle name="Comma 6 8 2 3 2 2" xfId="9005" xr:uid="{00000000-0005-0000-0000-000078210000}"/>
    <cellStyle name="Comma 6 8 2 3 3" xfId="9006" xr:uid="{00000000-0005-0000-0000-000079210000}"/>
    <cellStyle name="Comma 6 8 2 4" xfId="9007" xr:uid="{00000000-0005-0000-0000-00007A210000}"/>
    <cellStyle name="Comma 6 8 2 4 2" xfId="9008" xr:uid="{00000000-0005-0000-0000-00007B210000}"/>
    <cellStyle name="Comma 6 8 2 5" xfId="9009" xr:uid="{00000000-0005-0000-0000-00007C210000}"/>
    <cellStyle name="Comma 6 8 2 5 2" xfId="9010" xr:uid="{00000000-0005-0000-0000-00007D210000}"/>
    <cellStyle name="Comma 6 8 2 6" xfId="9011" xr:uid="{00000000-0005-0000-0000-00007E210000}"/>
    <cellStyle name="Comma 6 8 3" xfId="9012" xr:uid="{00000000-0005-0000-0000-00007F210000}"/>
    <cellStyle name="Comma 6 8 3 2" xfId="9013" xr:uid="{00000000-0005-0000-0000-000080210000}"/>
    <cellStyle name="Comma 6 8 3 2 2" xfId="9014" xr:uid="{00000000-0005-0000-0000-000081210000}"/>
    <cellStyle name="Comma 6 8 3 3" xfId="9015" xr:uid="{00000000-0005-0000-0000-000082210000}"/>
    <cellStyle name="Comma 6 8 4" xfId="9016" xr:uid="{00000000-0005-0000-0000-000083210000}"/>
    <cellStyle name="Comma 6 8 4 2" xfId="9017" xr:uid="{00000000-0005-0000-0000-000084210000}"/>
    <cellStyle name="Comma 6 8 4 2 2" xfId="9018" xr:uid="{00000000-0005-0000-0000-000085210000}"/>
    <cellStyle name="Comma 6 8 4 3" xfId="9019" xr:uid="{00000000-0005-0000-0000-000086210000}"/>
    <cellStyle name="Comma 6 8 5" xfId="9020" xr:uid="{00000000-0005-0000-0000-000087210000}"/>
    <cellStyle name="Comma 6 8 5 2" xfId="9021" xr:uid="{00000000-0005-0000-0000-000088210000}"/>
    <cellStyle name="Comma 6 8 6" xfId="9022" xr:uid="{00000000-0005-0000-0000-000089210000}"/>
    <cellStyle name="Comma 6 8 6 2" xfId="9023" xr:uid="{00000000-0005-0000-0000-00008A210000}"/>
    <cellStyle name="Comma 6 8 7" xfId="9024" xr:uid="{00000000-0005-0000-0000-00008B210000}"/>
    <cellStyle name="Comma 6 9" xfId="9025" xr:uid="{00000000-0005-0000-0000-00008C210000}"/>
    <cellStyle name="Comma 6 9 2" xfId="9026" xr:uid="{00000000-0005-0000-0000-00008D210000}"/>
    <cellStyle name="Comma 6 9 2 2" xfId="9027" xr:uid="{00000000-0005-0000-0000-00008E210000}"/>
    <cellStyle name="Comma 6 9 2 2 2" xfId="9028" xr:uid="{00000000-0005-0000-0000-00008F210000}"/>
    <cellStyle name="Comma 6 9 2 2 2 2" xfId="9029" xr:uid="{00000000-0005-0000-0000-000090210000}"/>
    <cellStyle name="Comma 6 9 2 2 3" xfId="9030" xr:uid="{00000000-0005-0000-0000-000091210000}"/>
    <cellStyle name="Comma 6 9 2 3" xfId="9031" xr:uid="{00000000-0005-0000-0000-000092210000}"/>
    <cellStyle name="Comma 6 9 2 3 2" xfId="9032" xr:uid="{00000000-0005-0000-0000-000093210000}"/>
    <cellStyle name="Comma 6 9 2 3 2 2" xfId="9033" xr:uid="{00000000-0005-0000-0000-000094210000}"/>
    <cellStyle name="Comma 6 9 2 3 3" xfId="9034" xr:uid="{00000000-0005-0000-0000-000095210000}"/>
    <cellStyle name="Comma 6 9 2 4" xfId="9035" xr:uid="{00000000-0005-0000-0000-000096210000}"/>
    <cellStyle name="Comma 6 9 2 4 2" xfId="9036" xr:uid="{00000000-0005-0000-0000-000097210000}"/>
    <cellStyle name="Comma 6 9 2 5" xfId="9037" xr:uid="{00000000-0005-0000-0000-000098210000}"/>
    <cellStyle name="Comma 6 9 2 5 2" xfId="9038" xr:uid="{00000000-0005-0000-0000-000099210000}"/>
    <cellStyle name="Comma 6 9 2 6" xfId="9039" xr:uid="{00000000-0005-0000-0000-00009A210000}"/>
    <cellStyle name="Comma 6 9 3" xfId="9040" xr:uid="{00000000-0005-0000-0000-00009B210000}"/>
    <cellStyle name="Comma 6 9 3 2" xfId="9041" xr:uid="{00000000-0005-0000-0000-00009C210000}"/>
    <cellStyle name="Comma 6 9 3 2 2" xfId="9042" xr:uid="{00000000-0005-0000-0000-00009D210000}"/>
    <cellStyle name="Comma 6 9 3 3" xfId="9043" xr:uid="{00000000-0005-0000-0000-00009E210000}"/>
    <cellStyle name="Comma 6 9 4" xfId="9044" xr:uid="{00000000-0005-0000-0000-00009F210000}"/>
    <cellStyle name="Comma 6 9 4 2" xfId="9045" xr:uid="{00000000-0005-0000-0000-0000A0210000}"/>
    <cellStyle name="Comma 6 9 4 2 2" xfId="9046" xr:uid="{00000000-0005-0000-0000-0000A1210000}"/>
    <cellStyle name="Comma 6 9 4 3" xfId="9047" xr:uid="{00000000-0005-0000-0000-0000A2210000}"/>
    <cellStyle name="Comma 6 9 5" xfId="9048" xr:uid="{00000000-0005-0000-0000-0000A3210000}"/>
    <cellStyle name="Comma 6 9 5 2" xfId="9049" xr:uid="{00000000-0005-0000-0000-0000A4210000}"/>
    <cellStyle name="Comma 6 9 6" xfId="9050" xr:uid="{00000000-0005-0000-0000-0000A5210000}"/>
    <cellStyle name="Comma 6 9 6 2" xfId="9051" xr:uid="{00000000-0005-0000-0000-0000A6210000}"/>
    <cellStyle name="Comma 6 9 7" xfId="9052" xr:uid="{00000000-0005-0000-0000-0000A7210000}"/>
    <cellStyle name="Comma 60" xfId="594" xr:uid="{00000000-0005-0000-0000-0000A8210000}"/>
    <cellStyle name="Comma 61" xfId="595" xr:uid="{00000000-0005-0000-0000-0000A9210000}"/>
    <cellStyle name="Comma 62" xfId="596" xr:uid="{00000000-0005-0000-0000-0000AA210000}"/>
    <cellStyle name="Comma 63" xfId="597" xr:uid="{00000000-0005-0000-0000-0000AB210000}"/>
    <cellStyle name="Comma 64" xfId="598" xr:uid="{00000000-0005-0000-0000-0000AC210000}"/>
    <cellStyle name="Comma 65" xfId="599" xr:uid="{00000000-0005-0000-0000-0000AD210000}"/>
    <cellStyle name="Comma 66" xfId="600" xr:uid="{00000000-0005-0000-0000-0000AE210000}"/>
    <cellStyle name="Comma 67" xfId="601" xr:uid="{00000000-0005-0000-0000-0000AF210000}"/>
    <cellStyle name="Comma 68" xfId="602" xr:uid="{00000000-0005-0000-0000-0000B0210000}"/>
    <cellStyle name="Comma 69" xfId="603" xr:uid="{00000000-0005-0000-0000-0000B1210000}"/>
    <cellStyle name="Comma 7" xfId="604" xr:uid="{00000000-0005-0000-0000-0000B2210000}"/>
    <cellStyle name="Comma 7 2" xfId="9053" xr:uid="{00000000-0005-0000-0000-0000B3210000}"/>
    <cellStyle name="Comma 7 3" xfId="9054" xr:uid="{00000000-0005-0000-0000-0000B4210000}"/>
    <cellStyle name="Comma 7 3 2" xfId="9055" xr:uid="{00000000-0005-0000-0000-0000B5210000}"/>
    <cellStyle name="Comma 7 4" xfId="9056" xr:uid="{00000000-0005-0000-0000-0000B6210000}"/>
    <cellStyle name="Comma 7 5" xfId="38425" xr:uid="{C91164BF-5382-4FF3-9C43-278A964D107A}"/>
    <cellStyle name="Comma 7 6" xfId="38459" xr:uid="{649EAA2C-F035-44D5-978A-8C55E20BFC9E}"/>
    <cellStyle name="Comma 70" xfId="605" xr:uid="{00000000-0005-0000-0000-0000B7210000}"/>
    <cellStyle name="Comma 71" xfId="606" xr:uid="{00000000-0005-0000-0000-0000B8210000}"/>
    <cellStyle name="Comma 72" xfId="607" xr:uid="{00000000-0005-0000-0000-0000B9210000}"/>
    <cellStyle name="Comma 73" xfId="608" xr:uid="{00000000-0005-0000-0000-0000BA210000}"/>
    <cellStyle name="Comma 74" xfId="609" xr:uid="{00000000-0005-0000-0000-0000BB210000}"/>
    <cellStyle name="Comma 75" xfId="610" xr:uid="{00000000-0005-0000-0000-0000BC210000}"/>
    <cellStyle name="Comma 76" xfId="611" xr:uid="{00000000-0005-0000-0000-0000BD210000}"/>
    <cellStyle name="Comma 77" xfId="612" xr:uid="{00000000-0005-0000-0000-0000BE210000}"/>
    <cellStyle name="Comma 78" xfId="613" xr:uid="{00000000-0005-0000-0000-0000BF210000}"/>
    <cellStyle name="Comma 79" xfId="614" xr:uid="{00000000-0005-0000-0000-0000C0210000}"/>
    <cellStyle name="Comma 8" xfId="615" xr:uid="{00000000-0005-0000-0000-0000C1210000}"/>
    <cellStyle name="Comma 8 10" xfId="9057" xr:uid="{00000000-0005-0000-0000-0000C2210000}"/>
    <cellStyle name="Comma 8 2" xfId="9058" xr:uid="{00000000-0005-0000-0000-0000C3210000}"/>
    <cellStyle name="Comma 8 3" xfId="9059" xr:uid="{00000000-0005-0000-0000-0000C4210000}"/>
    <cellStyle name="Comma 8 3 10" xfId="9060" xr:uid="{00000000-0005-0000-0000-0000C5210000}"/>
    <cellStyle name="Comma 8 3 10 2" xfId="9061" xr:uid="{00000000-0005-0000-0000-0000C6210000}"/>
    <cellStyle name="Comma 8 3 11" xfId="9062" xr:uid="{00000000-0005-0000-0000-0000C7210000}"/>
    <cellStyle name="Comma 8 3 11 2" xfId="9063" xr:uid="{00000000-0005-0000-0000-0000C8210000}"/>
    <cellStyle name="Comma 8 3 12" xfId="9064" xr:uid="{00000000-0005-0000-0000-0000C9210000}"/>
    <cellStyle name="Comma 8 3 2" xfId="9065" xr:uid="{00000000-0005-0000-0000-0000CA210000}"/>
    <cellStyle name="Comma 8 3 2 10" xfId="9066" xr:uid="{00000000-0005-0000-0000-0000CB210000}"/>
    <cellStyle name="Comma 8 3 2 10 2" xfId="9067" xr:uid="{00000000-0005-0000-0000-0000CC210000}"/>
    <cellStyle name="Comma 8 3 2 11" xfId="9068" xr:uid="{00000000-0005-0000-0000-0000CD210000}"/>
    <cellStyle name="Comma 8 3 2 2" xfId="9069" xr:uid="{00000000-0005-0000-0000-0000CE210000}"/>
    <cellStyle name="Comma 8 3 2 2 10" xfId="9070" xr:uid="{00000000-0005-0000-0000-0000CF210000}"/>
    <cellStyle name="Comma 8 3 2 2 2" xfId="9071" xr:uid="{00000000-0005-0000-0000-0000D0210000}"/>
    <cellStyle name="Comma 8 3 2 2 2 2" xfId="9072" xr:uid="{00000000-0005-0000-0000-0000D1210000}"/>
    <cellStyle name="Comma 8 3 2 2 2 2 2" xfId="9073" xr:uid="{00000000-0005-0000-0000-0000D2210000}"/>
    <cellStyle name="Comma 8 3 2 2 2 2 2 2" xfId="9074" xr:uid="{00000000-0005-0000-0000-0000D3210000}"/>
    <cellStyle name="Comma 8 3 2 2 2 2 2 2 2" xfId="9075" xr:uid="{00000000-0005-0000-0000-0000D4210000}"/>
    <cellStyle name="Comma 8 3 2 2 2 2 2 2 2 2" xfId="9076" xr:uid="{00000000-0005-0000-0000-0000D5210000}"/>
    <cellStyle name="Comma 8 3 2 2 2 2 2 2 3" xfId="9077" xr:uid="{00000000-0005-0000-0000-0000D6210000}"/>
    <cellStyle name="Comma 8 3 2 2 2 2 2 3" xfId="9078" xr:uid="{00000000-0005-0000-0000-0000D7210000}"/>
    <cellStyle name="Comma 8 3 2 2 2 2 2 3 2" xfId="9079" xr:uid="{00000000-0005-0000-0000-0000D8210000}"/>
    <cellStyle name="Comma 8 3 2 2 2 2 2 3 2 2" xfId="9080" xr:uid="{00000000-0005-0000-0000-0000D9210000}"/>
    <cellStyle name="Comma 8 3 2 2 2 2 2 3 3" xfId="9081" xr:uid="{00000000-0005-0000-0000-0000DA210000}"/>
    <cellStyle name="Comma 8 3 2 2 2 2 2 4" xfId="9082" xr:uid="{00000000-0005-0000-0000-0000DB210000}"/>
    <cellStyle name="Comma 8 3 2 2 2 2 2 4 2" xfId="9083" xr:uid="{00000000-0005-0000-0000-0000DC210000}"/>
    <cellStyle name="Comma 8 3 2 2 2 2 2 5" xfId="9084" xr:uid="{00000000-0005-0000-0000-0000DD210000}"/>
    <cellStyle name="Comma 8 3 2 2 2 2 2 5 2" xfId="9085" xr:uid="{00000000-0005-0000-0000-0000DE210000}"/>
    <cellStyle name="Comma 8 3 2 2 2 2 2 6" xfId="9086" xr:uid="{00000000-0005-0000-0000-0000DF210000}"/>
    <cellStyle name="Comma 8 3 2 2 2 2 3" xfId="9087" xr:uid="{00000000-0005-0000-0000-0000E0210000}"/>
    <cellStyle name="Comma 8 3 2 2 2 2 3 2" xfId="9088" xr:uid="{00000000-0005-0000-0000-0000E1210000}"/>
    <cellStyle name="Comma 8 3 2 2 2 2 3 2 2" xfId="9089" xr:uid="{00000000-0005-0000-0000-0000E2210000}"/>
    <cellStyle name="Comma 8 3 2 2 2 2 3 3" xfId="9090" xr:uid="{00000000-0005-0000-0000-0000E3210000}"/>
    <cellStyle name="Comma 8 3 2 2 2 2 4" xfId="9091" xr:uid="{00000000-0005-0000-0000-0000E4210000}"/>
    <cellStyle name="Comma 8 3 2 2 2 2 4 2" xfId="9092" xr:uid="{00000000-0005-0000-0000-0000E5210000}"/>
    <cellStyle name="Comma 8 3 2 2 2 2 4 2 2" xfId="9093" xr:uid="{00000000-0005-0000-0000-0000E6210000}"/>
    <cellStyle name="Comma 8 3 2 2 2 2 4 3" xfId="9094" xr:uid="{00000000-0005-0000-0000-0000E7210000}"/>
    <cellStyle name="Comma 8 3 2 2 2 2 5" xfId="9095" xr:uid="{00000000-0005-0000-0000-0000E8210000}"/>
    <cellStyle name="Comma 8 3 2 2 2 2 5 2" xfId="9096" xr:uid="{00000000-0005-0000-0000-0000E9210000}"/>
    <cellStyle name="Comma 8 3 2 2 2 2 6" xfId="9097" xr:uid="{00000000-0005-0000-0000-0000EA210000}"/>
    <cellStyle name="Comma 8 3 2 2 2 2 6 2" xfId="9098" xr:uid="{00000000-0005-0000-0000-0000EB210000}"/>
    <cellStyle name="Comma 8 3 2 2 2 2 7" xfId="9099" xr:uid="{00000000-0005-0000-0000-0000EC210000}"/>
    <cellStyle name="Comma 8 3 2 2 2 3" xfId="9100" xr:uid="{00000000-0005-0000-0000-0000ED210000}"/>
    <cellStyle name="Comma 8 3 2 2 2 3 2" xfId="9101" xr:uid="{00000000-0005-0000-0000-0000EE210000}"/>
    <cellStyle name="Comma 8 3 2 2 2 3 2 2" xfId="9102" xr:uid="{00000000-0005-0000-0000-0000EF210000}"/>
    <cellStyle name="Comma 8 3 2 2 2 3 2 2 2" xfId="9103" xr:uid="{00000000-0005-0000-0000-0000F0210000}"/>
    <cellStyle name="Comma 8 3 2 2 2 3 2 3" xfId="9104" xr:uid="{00000000-0005-0000-0000-0000F1210000}"/>
    <cellStyle name="Comma 8 3 2 2 2 3 3" xfId="9105" xr:uid="{00000000-0005-0000-0000-0000F2210000}"/>
    <cellStyle name="Comma 8 3 2 2 2 3 3 2" xfId="9106" xr:uid="{00000000-0005-0000-0000-0000F3210000}"/>
    <cellStyle name="Comma 8 3 2 2 2 3 3 2 2" xfId="9107" xr:uid="{00000000-0005-0000-0000-0000F4210000}"/>
    <cellStyle name="Comma 8 3 2 2 2 3 3 3" xfId="9108" xr:uid="{00000000-0005-0000-0000-0000F5210000}"/>
    <cellStyle name="Comma 8 3 2 2 2 3 4" xfId="9109" xr:uid="{00000000-0005-0000-0000-0000F6210000}"/>
    <cellStyle name="Comma 8 3 2 2 2 3 4 2" xfId="9110" xr:uid="{00000000-0005-0000-0000-0000F7210000}"/>
    <cellStyle name="Comma 8 3 2 2 2 3 5" xfId="9111" xr:uid="{00000000-0005-0000-0000-0000F8210000}"/>
    <cellStyle name="Comma 8 3 2 2 2 3 5 2" xfId="9112" xr:uid="{00000000-0005-0000-0000-0000F9210000}"/>
    <cellStyle name="Comma 8 3 2 2 2 3 6" xfId="9113" xr:uid="{00000000-0005-0000-0000-0000FA210000}"/>
    <cellStyle name="Comma 8 3 2 2 2 4" xfId="9114" xr:uid="{00000000-0005-0000-0000-0000FB210000}"/>
    <cellStyle name="Comma 8 3 2 2 2 4 2" xfId="9115" xr:uid="{00000000-0005-0000-0000-0000FC210000}"/>
    <cellStyle name="Comma 8 3 2 2 2 4 2 2" xfId="9116" xr:uid="{00000000-0005-0000-0000-0000FD210000}"/>
    <cellStyle name="Comma 8 3 2 2 2 4 3" xfId="9117" xr:uid="{00000000-0005-0000-0000-0000FE210000}"/>
    <cellStyle name="Comma 8 3 2 2 2 5" xfId="9118" xr:uid="{00000000-0005-0000-0000-0000FF210000}"/>
    <cellStyle name="Comma 8 3 2 2 2 5 2" xfId="9119" xr:uid="{00000000-0005-0000-0000-000000220000}"/>
    <cellStyle name="Comma 8 3 2 2 2 5 2 2" xfId="9120" xr:uid="{00000000-0005-0000-0000-000001220000}"/>
    <cellStyle name="Comma 8 3 2 2 2 5 3" xfId="9121" xr:uid="{00000000-0005-0000-0000-000002220000}"/>
    <cellStyle name="Comma 8 3 2 2 2 6" xfId="9122" xr:uid="{00000000-0005-0000-0000-000003220000}"/>
    <cellStyle name="Comma 8 3 2 2 2 6 2" xfId="9123" xr:uid="{00000000-0005-0000-0000-000004220000}"/>
    <cellStyle name="Comma 8 3 2 2 2 7" xfId="9124" xr:uid="{00000000-0005-0000-0000-000005220000}"/>
    <cellStyle name="Comma 8 3 2 2 2 7 2" xfId="9125" xr:uid="{00000000-0005-0000-0000-000006220000}"/>
    <cellStyle name="Comma 8 3 2 2 2 8" xfId="9126" xr:uid="{00000000-0005-0000-0000-000007220000}"/>
    <cellStyle name="Comma 8 3 2 2 3" xfId="9127" xr:uid="{00000000-0005-0000-0000-000008220000}"/>
    <cellStyle name="Comma 8 3 2 2 3 2" xfId="9128" xr:uid="{00000000-0005-0000-0000-000009220000}"/>
    <cellStyle name="Comma 8 3 2 2 3 2 2" xfId="9129" xr:uid="{00000000-0005-0000-0000-00000A220000}"/>
    <cellStyle name="Comma 8 3 2 2 3 2 2 2" xfId="9130" xr:uid="{00000000-0005-0000-0000-00000B220000}"/>
    <cellStyle name="Comma 8 3 2 2 3 2 2 2 2" xfId="9131" xr:uid="{00000000-0005-0000-0000-00000C220000}"/>
    <cellStyle name="Comma 8 3 2 2 3 2 2 3" xfId="9132" xr:uid="{00000000-0005-0000-0000-00000D220000}"/>
    <cellStyle name="Comma 8 3 2 2 3 2 3" xfId="9133" xr:uid="{00000000-0005-0000-0000-00000E220000}"/>
    <cellStyle name="Comma 8 3 2 2 3 2 3 2" xfId="9134" xr:uid="{00000000-0005-0000-0000-00000F220000}"/>
    <cellStyle name="Comma 8 3 2 2 3 2 3 2 2" xfId="9135" xr:uid="{00000000-0005-0000-0000-000010220000}"/>
    <cellStyle name="Comma 8 3 2 2 3 2 3 3" xfId="9136" xr:uid="{00000000-0005-0000-0000-000011220000}"/>
    <cellStyle name="Comma 8 3 2 2 3 2 4" xfId="9137" xr:uid="{00000000-0005-0000-0000-000012220000}"/>
    <cellStyle name="Comma 8 3 2 2 3 2 4 2" xfId="9138" xr:uid="{00000000-0005-0000-0000-000013220000}"/>
    <cellStyle name="Comma 8 3 2 2 3 2 5" xfId="9139" xr:uid="{00000000-0005-0000-0000-000014220000}"/>
    <cellStyle name="Comma 8 3 2 2 3 2 5 2" xfId="9140" xr:uid="{00000000-0005-0000-0000-000015220000}"/>
    <cellStyle name="Comma 8 3 2 2 3 2 6" xfId="9141" xr:uid="{00000000-0005-0000-0000-000016220000}"/>
    <cellStyle name="Comma 8 3 2 2 3 3" xfId="9142" xr:uid="{00000000-0005-0000-0000-000017220000}"/>
    <cellStyle name="Comma 8 3 2 2 3 3 2" xfId="9143" xr:uid="{00000000-0005-0000-0000-000018220000}"/>
    <cellStyle name="Comma 8 3 2 2 3 3 2 2" xfId="9144" xr:uid="{00000000-0005-0000-0000-000019220000}"/>
    <cellStyle name="Comma 8 3 2 2 3 3 3" xfId="9145" xr:uid="{00000000-0005-0000-0000-00001A220000}"/>
    <cellStyle name="Comma 8 3 2 2 3 4" xfId="9146" xr:uid="{00000000-0005-0000-0000-00001B220000}"/>
    <cellStyle name="Comma 8 3 2 2 3 4 2" xfId="9147" xr:uid="{00000000-0005-0000-0000-00001C220000}"/>
    <cellStyle name="Comma 8 3 2 2 3 4 2 2" xfId="9148" xr:uid="{00000000-0005-0000-0000-00001D220000}"/>
    <cellStyle name="Comma 8 3 2 2 3 4 3" xfId="9149" xr:uid="{00000000-0005-0000-0000-00001E220000}"/>
    <cellStyle name="Comma 8 3 2 2 3 5" xfId="9150" xr:uid="{00000000-0005-0000-0000-00001F220000}"/>
    <cellStyle name="Comma 8 3 2 2 3 5 2" xfId="9151" xr:uid="{00000000-0005-0000-0000-000020220000}"/>
    <cellStyle name="Comma 8 3 2 2 3 6" xfId="9152" xr:uid="{00000000-0005-0000-0000-000021220000}"/>
    <cellStyle name="Comma 8 3 2 2 3 6 2" xfId="9153" xr:uid="{00000000-0005-0000-0000-000022220000}"/>
    <cellStyle name="Comma 8 3 2 2 3 7" xfId="9154" xr:uid="{00000000-0005-0000-0000-000023220000}"/>
    <cellStyle name="Comma 8 3 2 2 4" xfId="9155" xr:uid="{00000000-0005-0000-0000-000024220000}"/>
    <cellStyle name="Comma 8 3 2 2 4 2" xfId="9156" xr:uid="{00000000-0005-0000-0000-000025220000}"/>
    <cellStyle name="Comma 8 3 2 2 4 2 2" xfId="9157" xr:uid="{00000000-0005-0000-0000-000026220000}"/>
    <cellStyle name="Comma 8 3 2 2 4 2 2 2" xfId="9158" xr:uid="{00000000-0005-0000-0000-000027220000}"/>
    <cellStyle name="Comma 8 3 2 2 4 2 2 2 2" xfId="9159" xr:uid="{00000000-0005-0000-0000-000028220000}"/>
    <cellStyle name="Comma 8 3 2 2 4 2 2 3" xfId="9160" xr:uid="{00000000-0005-0000-0000-000029220000}"/>
    <cellStyle name="Comma 8 3 2 2 4 2 3" xfId="9161" xr:uid="{00000000-0005-0000-0000-00002A220000}"/>
    <cellStyle name="Comma 8 3 2 2 4 2 3 2" xfId="9162" xr:uid="{00000000-0005-0000-0000-00002B220000}"/>
    <cellStyle name="Comma 8 3 2 2 4 2 3 2 2" xfId="9163" xr:uid="{00000000-0005-0000-0000-00002C220000}"/>
    <cellStyle name="Comma 8 3 2 2 4 2 3 3" xfId="9164" xr:uid="{00000000-0005-0000-0000-00002D220000}"/>
    <cellStyle name="Comma 8 3 2 2 4 2 4" xfId="9165" xr:uid="{00000000-0005-0000-0000-00002E220000}"/>
    <cellStyle name="Comma 8 3 2 2 4 2 4 2" xfId="9166" xr:uid="{00000000-0005-0000-0000-00002F220000}"/>
    <cellStyle name="Comma 8 3 2 2 4 2 5" xfId="9167" xr:uid="{00000000-0005-0000-0000-000030220000}"/>
    <cellStyle name="Comma 8 3 2 2 4 2 5 2" xfId="9168" xr:uid="{00000000-0005-0000-0000-000031220000}"/>
    <cellStyle name="Comma 8 3 2 2 4 2 6" xfId="9169" xr:uid="{00000000-0005-0000-0000-000032220000}"/>
    <cellStyle name="Comma 8 3 2 2 4 3" xfId="9170" xr:uid="{00000000-0005-0000-0000-000033220000}"/>
    <cellStyle name="Comma 8 3 2 2 4 3 2" xfId="9171" xr:uid="{00000000-0005-0000-0000-000034220000}"/>
    <cellStyle name="Comma 8 3 2 2 4 3 2 2" xfId="9172" xr:uid="{00000000-0005-0000-0000-000035220000}"/>
    <cellStyle name="Comma 8 3 2 2 4 3 3" xfId="9173" xr:uid="{00000000-0005-0000-0000-000036220000}"/>
    <cellStyle name="Comma 8 3 2 2 4 4" xfId="9174" xr:uid="{00000000-0005-0000-0000-000037220000}"/>
    <cellStyle name="Comma 8 3 2 2 4 4 2" xfId="9175" xr:uid="{00000000-0005-0000-0000-000038220000}"/>
    <cellStyle name="Comma 8 3 2 2 4 4 2 2" xfId="9176" xr:uid="{00000000-0005-0000-0000-000039220000}"/>
    <cellStyle name="Comma 8 3 2 2 4 4 3" xfId="9177" xr:uid="{00000000-0005-0000-0000-00003A220000}"/>
    <cellStyle name="Comma 8 3 2 2 4 5" xfId="9178" xr:uid="{00000000-0005-0000-0000-00003B220000}"/>
    <cellStyle name="Comma 8 3 2 2 4 5 2" xfId="9179" xr:uid="{00000000-0005-0000-0000-00003C220000}"/>
    <cellStyle name="Comma 8 3 2 2 4 6" xfId="9180" xr:uid="{00000000-0005-0000-0000-00003D220000}"/>
    <cellStyle name="Comma 8 3 2 2 4 6 2" xfId="9181" xr:uid="{00000000-0005-0000-0000-00003E220000}"/>
    <cellStyle name="Comma 8 3 2 2 4 7" xfId="9182" xr:uid="{00000000-0005-0000-0000-00003F220000}"/>
    <cellStyle name="Comma 8 3 2 2 5" xfId="9183" xr:uid="{00000000-0005-0000-0000-000040220000}"/>
    <cellStyle name="Comma 8 3 2 2 5 2" xfId="9184" xr:uid="{00000000-0005-0000-0000-000041220000}"/>
    <cellStyle name="Comma 8 3 2 2 5 2 2" xfId="9185" xr:uid="{00000000-0005-0000-0000-000042220000}"/>
    <cellStyle name="Comma 8 3 2 2 5 2 2 2" xfId="9186" xr:uid="{00000000-0005-0000-0000-000043220000}"/>
    <cellStyle name="Comma 8 3 2 2 5 2 3" xfId="9187" xr:uid="{00000000-0005-0000-0000-000044220000}"/>
    <cellStyle name="Comma 8 3 2 2 5 3" xfId="9188" xr:uid="{00000000-0005-0000-0000-000045220000}"/>
    <cellStyle name="Comma 8 3 2 2 5 3 2" xfId="9189" xr:uid="{00000000-0005-0000-0000-000046220000}"/>
    <cellStyle name="Comma 8 3 2 2 5 3 2 2" xfId="9190" xr:uid="{00000000-0005-0000-0000-000047220000}"/>
    <cellStyle name="Comma 8 3 2 2 5 3 3" xfId="9191" xr:uid="{00000000-0005-0000-0000-000048220000}"/>
    <cellStyle name="Comma 8 3 2 2 5 4" xfId="9192" xr:uid="{00000000-0005-0000-0000-000049220000}"/>
    <cellStyle name="Comma 8 3 2 2 5 4 2" xfId="9193" xr:uid="{00000000-0005-0000-0000-00004A220000}"/>
    <cellStyle name="Comma 8 3 2 2 5 5" xfId="9194" xr:uid="{00000000-0005-0000-0000-00004B220000}"/>
    <cellStyle name="Comma 8 3 2 2 5 5 2" xfId="9195" xr:uid="{00000000-0005-0000-0000-00004C220000}"/>
    <cellStyle name="Comma 8 3 2 2 5 6" xfId="9196" xr:uid="{00000000-0005-0000-0000-00004D220000}"/>
    <cellStyle name="Comma 8 3 2 2 6" xfId="9197" xr:uid="{00000000-0005-0000-0000-00004E220000}"/>
    <cellStyle name="Comma 8 3 2 2 6 2" xfId="9198" xr:uid="{00000000-0005-0000-0000-00004F220000}"/>
    <cellStyle name="Comma 8 3 2 2 6 2 2" xfId="9199" xr:uid="{00000000-0005-0000-0000-000050220000}"/>
    <cellStyle name="Comma 8 3 2 2 6 3" xfId="9200" xr:uid="{00000000-0005-0000-0000-000051220000}"/>
    <cellStyle name="Comma 8 3 2 2 7" xfId="9201" xr:uid="{00000000-0005-0000-0000-000052220000}"/>
    <cellStyle name="Comma 8 3 2 2 7 2" xfId="9202" xr:uid="{00000000-0005-0000-0000-000053220000}"/>
    <cellStyle name="Comma 8 3 2 2 7 2 2" xfId="9203" xr:uid="{00000000-0005-0000-0000-000054220000}"/>
    <cellStyle name="Comma 8 3 2 2 7 3" xfId="9204" xr:uid="{00000000-0005-0000-0000-000055220000}"/>
    <cellStyle name="Comma 8 3 2 2 8" xfId="9205" xr:uid="{00000000-0005-0000-0000-000056220000}"/>
    <cellStyle name="Comma 8 3 2 2 8 2" xfId="9206" xr:uid="{00000000-0005-0000-0000-000057220000}"/>
    <cellStyle name="Comma 8 3 2 2 9" xfId="9207" xr:uid="{00000000-0005-0000-0000-000058220000}"/>
    <cellStyle name="Comma 8 3 2 2 9 2" xfId="9208" xr:uid="{00000000-0005-0000-0000-000059220000}"/>
    <cellStyle name="Comma 8 3 2 3" xfId="9209" xr:uid="{00000000-0005-0000-0000-00005A220000}"/>
    <cellStyle name="Comma 8 3 2 3 2" xfId="9210" xr:uid="{00000000-0005-0000-0000-00005B220000}"/>
    <cellStyle name="Comma 8 3 2 3 2 2" xfId="9211" xr:uid="{00000000-0005-0000-0000-00005C220000}"/>
    <cellStyle name="Comma 8 3 2 3 2 2 2" xfId="9212" xr:uid="{00000000-0005-0000-0000-00005D220000}"/>
    <cellStyle name="Comma 8 3 2 3 2 2 2 2" xfId="9213" xr:uid="{00000000-0005-0000-0000-00005E220000}"/>
    <cellStyle name="Comma 8 3 2 3 2 2 2 2 2" xfId="9214" xr:uid="{00000000-0005-0000-0000-00005F220000}"/>
    <cellStyle name="Comma 8 3 2 3 2 2 2 3" xfId="9215" xr:uid="{00000000-0005-0000-0000-000060220000}"/>
    <cellStyle name="Comma 8 3 2 3 2 2 3" xfId="9216" xr:uid="{00000000-0005-0000-0000-000061220000}"/>
    <cellStyle name="Comma 8 3 2 3 2 2 3 2" xfId="9217" xr:uid="{00000000-0005-0000-0000-000062220000}"/>
    <cellStyle name="Comma 8 3 2 3 2 2 3 2 2" xfId="9218" xr:uid="{00000000-0005-0000-0000-000063220000}"/>
    <cellStyle name="Comma 8 3 2 3 2 2 3 3" xfId="9219" xr:uid="{00000000-0005-0000-0000-000064220000}"/>
    <cellStyle name="Comma 8 3 2 3 2 2 4" xfId="9220" xr:uid="{00000000-0005-0000-0000-000065220000}"/>
    <cellStyle name="Comma 8 3 2 3 2 2 4 2" xfId="9221" xr:uid="{00000000-0005-0000-0000-000066220000}"/>
    <cellStyle name="Comma 8 3 2 3 2 2 5" xfId="9222" xr:uid="{00000000-0005-0000-0000-000067220000}"/>
    <cellStyle name="Comma 8 3 2 3 2 2 5 2" xfId="9223" xr:uid="{00000000-0005-0000-0000-000068220000}"/>
    <cellStyle name="Comma 8 3 2 3 2 2 6" xfId="9224" xr:uid="{00000000-0005-0000-0000-000069220000}"/>
    <cellStyle name="Comma 8 3 2 3 2 3" xfId="9225" xr:uid="{00000000-0005-0000-0000-00006A220000}"/>
    <cellStyle name="Comma 8 3 2 3 2 3 2" xfId="9226" xr:uid="{00000000-0005-0000-0000-00006B220000}"/>
    <cellStyle name="Comma 8 3 2 3 2 3 2 2" xfId="9227" xr:uid="{00000000-0005-0000-0000-00006C220000}"/>
    <cellStyle name="Comma 8 3 2 3 2 3 3" xfId="9228" xr:uid="{00000000-0005-0000-0000-00006D220000}"/>
    <cellStyle name="Comma 8 3 2 3 2 4" xfId="9229" xr:uid="{00000000-0005-0000-0000-00006E220000}"/>
    <cellStyle name="Comma 8 3 2 3 2 4 2" xfId="9230" xr:uid="{00000000-0005-0000-0000-00006F220000}"/>
    <cellStyle name="Comma 8 3 2 3 2 4 2 2" xfId="9231" xr:uid="{00000000-0005-0000-0000-000070220000}"/>
    <cellStyle name="Comma 8 3 2 3 2 4 3" xfId="9232" xr:uid="{00000000-0005-0000-0000-000071220000}"/>
    <cellStyle name="Comma 8 3 2 3 2 5" xfId="9233" xr:uid="{00000000-0005-0000-0000-000072220000}"/>
    <cellStyle name="Comma 8 3 2 3 2 5 2" xfId="9234" xr:uid="{00000000-0005-0000-0000-000073220000}"/>
    <cellStyle name="Comma 8 3 2 3 2 6" xfId="9235" xr:uid="{00000000-0005-0000-0000-000074220000}"/>
    <cellStyle name="Comma 8 3 2 3 2 6 2" xfId="9236" xr:uid="{00000000-0005-0000-0000-000075220000}"/>
    <cellStyle name="Comma 8 3 2 3 2 7" xfId="9237" xr:uid="{00000000-0005-0000-0000-000076220000}"/>
    <cellStyle name="Comma 8 3 2 3 3" xfId="9238" xr:uid="{00000000-0005-0000-0000-000077220000}"/>
    <cellStyle name="Comma 8 3 2 3 3 2" xfId="9239" xr:uid="{00000000-0005-0000-0000-000078220000}"/>
    <cellStyle name="Comma 8 3 2 3 3 2 2" xfId="9240" xr:uid="{00000000-0005-0000-0000-000079220000}"/>
    <cellStyle name="Comma 8 3 2 3 3 2 2 2" xfId="9241" xr:uid="{00000000-0005-0000-0000-00007A220000}"/>
    <cellStyle name="Comma 8 3 2 3 3 2 3" xfId="9242" xr:uid="{00000000-0005-0000-0000-00007B220000}"/>
    <cellStyle name="Comma 8 3 2 3 3 3" xfId="9243" xr:uid="{00000000-0005-0000-0000-00007C220000}"/>
    <cellStyle name="Comma 8 3 2 3 3 3 2" xfId="9244" xr:uid="{00000000-0005-0000-0000-00007D220000}"/>
    <cellStyle name="Comma 8 3 2 3 3 3 2 2" xfId="9245" xr:uid="{00000000-0005-0000-0000-00007E220000}"/>
    <cellStyle name="Comma 8 3 2 3 3 3 3" xfId="9246" xr:uid="{00000000-0005-0000-0000-00007F220000}"/>
    <cellStyle name="Comma 8 3 2 3 3 4" xfId="9247" xr:uid="{00000000-0005-0000-0000-000080220000}"/>
    <cellStyle name="Comma 8 3 2 3 3 4 2" xfId="9248" xr:uid="{00000000-0005-0000-0000-000081220000}"/>
    <cellStyle name="Comma 8 3 2 3 3 5" xfId="9249" xr:uid="{00000000-0005-0000-0000-000082220000}"/>
    <cellStyle name="Comma 8 3 2 3 3 5 2" xfId="9250" xr:uid="{00000000-0005-0000-0000-000083220000}"/>
    <cellStyle name="Comma 8 3 2 3 3 6" xfId="9251" xr:uid="{00000000-0005-0000-0000-000084220000}"/>
    <cellStyle name="Comma 8 3 2 3 4" xfId="9252" xr:uid="{00000000-0005-0000-0000-000085220000}"/>
    <cellStyle name="Comma 8 3 2 3 4 2" xfId="9253" xr:uid="{00000000-0005-0000-0000-000086220000}"/>
    <cellStyle name="Comma 8 3 2 3 4 2 2" xfId="9254" xr:uid="{00000000-0005-0000-0000-000087220000}"/>
    <cellStyle name="Comma 8 3 2 3 4 3" xfId="9255" xr:uid="{00000000-0005-0000-0000-000088220000}"/>
    <cellStyle name="Comma 8 3 2 3 5" xfId="9256" xr:uid="{00000000-0005-0000-0000-000089220000}"/>
    <cellStyle name="Comma 8 3 2 3 5 2" xfId="9257" xr:uid="{00000000-0005-0000-0000-00008A220000}"/>
    <cellStyle name="Comma 8 3 2 3 5 2 2" xfId="9258" xr:uid="{00000000-0005-0000-0000-00008B220000}"/>
    <cellStyle name="Comma 8 3 2 3 5 3" xfId="9259" xr:uid="{00000000-0005-0000-0000-00008C220000}"/>
    <cellStyle name="Comma 8 3 2 3 6" xfId="9260" xr:uid="{00000000-0005-0000-0000-00008D220000}"/>
    <cellStyle name="Comma 8 3 2 3 6 2" xfId="9261" xr:uid="{00000000-0005-0000-0000-00008E220000}"/>
    <cellStyle name="Comma 8 3 2 3 7" xfId="9262" xr:uid="{00000000-0005-0000-0000-00008F220000}"/>
    <cellStyle name="Comma 8 3 2 3 7 2" xfId="9263" xr:uid="{00000000-0005-0000-0000-000090220000}"/>
    <cellStyle name="Comma 8 3 2 3 8" xfId="9264" xr:uid="{00000000-0005-0000-0000-000091220000}"/>
    <cellStyle name="Comma 8 3 2 4" xfId="9265" xr:uid="{00000000-0005-0000-0000-000092220000}"/>
    <cellStyle name="Comma 8 3 2 4 2" xfId="9266" xr:uid="{00000000-0005-0000-0000-000093220000}"/>
    <cellStyle name="Comma 8 3 2 4 2 2" xfId="9267" xr:uid="{00000000-0005-0000-0000-000094220000}"/>
    <cellStyle name="Comma 8 3 2 4 2 2 2" xfId="9268" xr:uid="{00000000-0005-0000-0000-000095220000}"/>
    <cellStyle name="Comma 8 3 2 4 2 2 2 2" xfId="9269" xr:uid="{00000000-0005-0000-0000-000096220000}"/>
    <cellStyle name="Comma 8 3 2 4 2 2 3" xfId="9270" xr:uid="{00000000-0005-0000-0000-000097220000}"/>
    <cellStyle name="Comma 8 3 2 4 2 3" xfId="9271" xr:uid="{00000000-0005-0000-0000-000098220000}"/>
    <cellStyle name="Comma 8 3 2 4 2 3 2" xfId="9272" xr:uid="{00000000-0005-0000-0000-000099220000}"/>
    <cellStyle name="Comma 8 3 2 4 2 3 2 2" xfId="9273" xr:uid="{00000000-0005-0000-0000-00009A220000}"/>
    <cellStyle name="Comma 8 3 2 4 2 3 3" xfId="9274" xr:uid="{00000000-0005-0000-0000-00009B220000}"/>
    <cellStyle name="Comma 8 3 2 4 2 4" xfId="9275" xr:uid="{00000000-0005-0000-0000-00009C220000}"/>
    <cellStyle name="Comma 8 3 2 4 2 4 2" xfId="9276" xr:uid="{00000000-0005-0000-0000-00009D220000}"/>
    <cellStyle name="Comma 8 3 2 4 2 5" xfId="9277" xr:uid="{00000000-0005-0000-0000-00009E220000}"/>
    <cellStyle name="Comma 8 3 2 4 2 5 2" xfId="9278" xr:uid="{00000000-0005-0000-0000-00009F220000}"/>
    <cellStyle name="Comma 8 3 2 4 2 6" xfId="9279" xr:uid="{00000000-0005-0000-0000-0000A0220000}"/>
    <cellStyle name="Comma 8 3 2 4 3" xfId="9280" xr:uid="{00000000-0005-0000-0000-0000A1220000}"/>
    <cellStyle name="Comma 8 3 2 4 3 2" xfId="9281" xr:uid="{00000000-0005-0000-0000-0000A2220000}"/>
    <cellStyle name="Comma 8 3 2 4 3 2 2" xfId="9282" xr:uid="{00000000-0005-0000-0000-0000A3220000}"/>
    <cellStyle name="Comma 8 3 2 4 3 3" xfId="9283" xr:uid="{00000000-0005-0000-0000-0000A4220000}"/>
    <cellStyle name="Comma 8 3 2 4 4" xfId="9284" xr:uid="{00000000-0005-0000-0000-0000A5220000}"/>
    <cellStyle name="Comma 8 3 2 4 4 2" xfId="9285" xr:uid="{00000000-0005-0000-0000-0000A6220000}"/>
    <cellStyle name="Comma 8 3 2 4 4 2 2" xfId="9286" xr:uid="{00000000-0005-0000-0000-0000A7220000}"/>
    <cellStyle name="Comma 8 3 2 4 4 3" xfId="9287" xr:uid="{00000000-0005-0000-0000-0000A8220000}"/>
    <cellStyle name="Comma 8 3 2 4 5" xfId="9288" xr:uid="{00000000-0005-0000-0000-0000A9220000}"/>
    <cellStyle name="Comma 8 3 2 4 5 2" xfId="9289" xr:uid="{00000000-0005-0000-0000-0000AA220000}"/>
    <cellStyle name="Comma 8 3 2 4 6" xfId="9290" xr:uid="{00000000-0005-0000-0000-0000AB220000}"/>
    <cellStyle name="Comma 8 3 2 4 6 2" xfId="9291" xr:uid="{00000000-0005-0000-0000-0000AC220000}"/>
    <cellStyle name="Comma 8 3 2 4 7" xfId="9292" xr:uid="{00000000-0005-0000-0000-0000AD220000}"/>
    <cellStyle name="Comma 8 3 2 5" xfId="9293" xr:uid="{00000000-0005-0000-0000-0000AE220000}"/>
    <cellStyle name="Comma 8 3 2 5 2" xfId="9294" xr:uid="{00000000-0005-0000-0000-0000AF220000}"/>
    <cellStyle name="Comma 8 3 2 5 2 2" xfId="9295" xr:uid="{00000000-0005-0000-0000-0000B0220000}"/>
    <cellStyle name="Comma 8 3 2 5 2 2 2" xfId="9296" xr:uid="{00000000-0005-0000-0000-0000B1220000}"/>
    <cellStyle name="Comma 8 3 2 5 2 2 2 2" xfId="9297" xr:uid="{00000000-0005-0000-0000-0000B2220000}"/>
    <cellStyle name="Comma 8 3 2 5 2 2 3" xfId="9298" xr:uid="{00000000-0005-0000-0000-0000B3220000}"/>
    <cellStyle name="Comma 8 3 2 5 2 3" xfId="9299" xr:uid="{00000000-0005-0000-0000-0000B4220000}"/>
    <cellStyle name="Comma 8 3 2 5 2 3 2" xfId="9300" xr:uid="{00000000-0005-0000-0000-0000B5220000}"/>
    <cellStyle name="Comma 8 3 2 5 2 3 2 2" xfId="9301" xr:uid="{00000000-0005-0000-0000-0000B6220000}"/>
    <cellStyle name="Comma 8 3 2 5 2 3 3" xfId="9302" xr:uid="{00000000-0005-0000-0000-0000B7220000}"/>
    <cellStyle name="Comma 8 3 2 5 2 4" xfId="9303" xr:uid="{00000000-0005-0000-0000-0000B8220000}"/>
    <cellStyle name="Comma 8 3 2 5 2 4 2" xfId="9304" xr:uid="{00000000-0005-0000-0000-0000B9220000}"/>
    <cellStyle name="Comma 8 3 2 5 2 5" xfId="9305" xr:uid="{00000000-0005-0000-0000-0000BA220000}"/>
    <cellStyle name="Comma 8 3 2 5 2 5 2" xfId="9306" xr:uid="{00000000-0005-0000-0000-0000BB220000}"/>
    <cellStyle name="Comma 8 3 2 5 2 6" xfId="9307" xr:uid="{00000000-0005-0000-0000-0000BC220000}"/>
    <cellStyle name="Comma 8 3 2 5 3" xfId="9308" xr:uid="{00000000-0005-0000-0000-0000BD220000}"/>
    <cellStyle name="Comma 8 3 2 5 3 2" xfId="9309" xr:uid="{00000000-0005-0000-0000-0000BE220000}"/>
    <cellStyle name="Comma 8 3 2 5 3 2 2" xfId="9310" xr:uid="{00000000-0005-0000-0000-0000BF220000}"/>
    <cellStyle name="Comma 8 3 2 5 3 3" xfId="9311" xr:uid="{00000000-0005-0000-0000-0000C0220000}"/>
    <cellStyle name="Comma 8 3 2 5 4" xfId="9312" xr:uid="{00000000-0005-0000-0000-0000C1220000}"/>
    <cellStyle name="Comma 8 3 2 5 4 2" xfId="9313" xr:uid="{00000000-0005-0000-0000-0000C2220000}"/>
    <cellStyle name="Comma 8 3 2 5 4 2 2" xfId="9314" xr:uid="{00000000-0005-0000-0000-0000C3220000}"/>
    <cellStyle name="Comma 8 3 2 5 4 3" xfId="9315" xr:uid="{00000000-0005-0000-0000-0000C4220000}"/>
    <cellStyle name="Comma 8 3 2 5 5" xfId="9316" xr:uid="{00000000-0005-0000-0000-0000C5220000}"/>
    <cellStyle name="Comma 8 3 2 5 5 2" xfId="9317" xr:uid="{00000000-0005-0000-0000-0000C6220000}"/>
    <cellStyle name="Comma 8 3 2 5 6" xfId="9318" xr:uid="{00000000-0005-0000-0000-0000C7220000}"/>
    <cellStyle name="Comma 8 3 2 5 6 2" xfId="9319" xr:uid="{00000000-0005-0000-0000-0000C8220000}"/>
    <cellStyle name="Comma 8 3 2 5 7" xfId="9320" xr:uid="{00000000-0005-0000-0000-0000C9220000}"/>
    <cellStyle name="Comma 8 3 2 6" xfId="9321" xr:uid="{00000000-0005-0000-0000-0000CA220000}"/>
    <cellStyle name="Comma 8 3 2 6 2" xfId="9322" xr:uid="{00000000-0005-0000-0000-0000CB220000}"/>
    <cellStyle name="Comma 8 3 2 6 2 2" xfId="9323" xr:uid="{00000000-0005-0000-0000-0000CC220000}"/>
    <cellStyle name="Comma 8 3 2 6 2 2 2" xfId="9324" xr:uid="{00000000-0005-0000-0000-0000CD220000}"/>
    <cellStyle name="Comma 8 3 2 6 2 3" xfId="9325" xr:uid="{00000000-0005-0000-0000-0000CE220000}"/>
    <cellStyle name="Comma 8 3 2 6 3" xfId="9326" xr:uid="{00000000-0005-0000-0000-0000CF220000}"/>
    <cellStyle name="Comma 8 3 2 6 3 2" xfId="9327" xr:uid="{00000000-0005-0000-0000-0000D0220000}"/>
    <cellStyle name="Comma 8 3 2 6 3 2 2" xfId="9328" xr:uid="{00000000-0005-0000-0000-0000D1220000}"/>
    <cellStyle name="Comma 8 3 2 6 3 3" xfId="9329" xr:uid="{00000000-0005-0000-0000-0000D2220000}"/>
    <cellStyle name="Comma 8 3 2 6 4" xfId="9330" xr:uid="{00000000-0005-0000-0000-0000D3220000}"/>
    <cellStyle name="Comma 8 3 2 6 4 2" xfId="9331" xr:uid="{00000000-0005-0000-0000-0000D4220000}"/>
    <cellStyle name="Comma 8 3 2 6 5" xfId="9332" xr:uid="{00000000-0005-0000-0000-0000D5220000}"/>
    <cellStyle name="Comma 8 3 2 6 5 2" xfId="9333" xr:uid="{00000000-0005-0000-0000-0000D6220000}"/>
    <cellStyle name="Comma 8 3 2 6 6" xfId="9334" xr:uid="{00000000-0005-0000-0000-0000D7220000}"/>
    <cellStyle name="Comma 8 3 2 7" xfId="9335" xr:uid="{00000000-0005-0000-0000-0000D8220000}"/>
    <cellStyle name="Comma 8 3 2 7 2" xfId="9336" xr:uid="{00000000-0005-0000-0000-0000D9220000}"/>
    <cellStyle name="Comma 8 3 2 7 2 2" xfId="9337" xr:uid="{00000000-0005-0000-0000-0000DA220000}"/>
    <cellStyle name="Comma 8 3 2 7 3" xfId="9338" xr:uid="{00000000-0005-0000-0000-0000DB220000}"/>
    <cellStyle name="Comma 8 3 2 8" xfId="9339" xr:uid="{00000000-0005-0000-0000-0000DC220000}"/>
    <cellStyle name="Comma 8 3 2 8 2" xfId="9340" xr:uid="{00000000-0005-0000-0000-0000DD220000}"/>
    <cellStyle name="Comma 8 3 2 8 2 2" xfId="9341" xr:uid="{00000000-0005-0000-0000-0000DE220000}"/>
    <cellStyle name="Comma 8 3 2 8 3" xfId="9342" xr:uid="{00000000-0005-0000-0000-0000DF220000}"/>
    <cellStyle name="Comma 8 3 2 9" xfId="9343" xr:uid="{00000000-0005-0000-0000-0000E0220000}"/>
    <cellStyle name="Comma 8 3 2 9 2" xfId="9344" xr:uid="{00000000-0005-0000-0000-0000E1220000}"/>
    <cellStyle name="Comma 8 3 3" xfId="9345" xr:uid="{00000000-0005-0000-0000-0000E2220000}"/>
    <cellStyle name="Comma 8 3 3 10" xfId="9346" xr:uid="{00000000-0005-0000-0000-0000E3220000}"/>
    <cellStyle name="Comma 8 3 3 2" xfId="9347" xr:uid="{00000000-0005-0000-0000-0000E4220000}"/>
    <cellStyle name="Comma 8 3 3 2 2" xfId="9348" xr:uid="{00000000-0005-0000-0000-0000E5220000}"/>
    <cellStyle name="Comma 8 3 3 2 2 2" xfId="9349" xr:uid="{00000000-0005-0000-0000-0000E6220000}"/>
    <cellStyle name="Comma 8 3 3 2 2 2 2" xfId="9350" xr:uid="{00000000-0005-0000-0000-0000E7220000}"/>
    <cellStyle name="Comma 8 3 3 2 2 2 2 2" xfId="9351" xr:uid="{00000000-0005-0000-0000-0000E8220000}"/>
    <cellStyle name="Comma 8 3 3 2 2 2 2 2 2" xfId="9352" xr:uid="{00000000-0005-0000-0000-0000E9220000}"/>
    <cellStyle name="Comma 8 3 3 2 2 2 2 3" xfId="9353" xr:uid="{00000000-0005-0000-0000-0000EA220000}"/>
    <cellStyle name="Comma 8 3 3 2 2 2 3" xfId="9354" xr:uid="{00000000-0005-0000-0000-0000EB220000}"/>
    <cellStyle name="Comma 8 3 3 2 2 2 3 2" xfId="9355" xr:uid="{00000000-0005-0000-0000-0000EC220000}"/>
    <cellStyle name="Comma 8 3 3 2 2 2 3 2 2" xfId="9356" xr:uid="{00000000-0005-0000-0000-0000ED220000}"/>
    <cellStyle name="Comma 8 3 3 2 2 2 3 3" xfId="9357" xr:uid="{00000000-0005-0000-0000-0000EE220000}"/>
    <cellStyle name="Comma 8 3 3 2 2 2 4" xfId="9358" xr:uid="{00000000-0005-0000-0000-0000EF220000}"/>
    <cellStyle name="Comma 8 3 3 2 2 2 4 2" xfId="9359" xr:uid="{00000000-0005-0000-0000-0000F0220000}"/>
    <cellStyle name="Comma 8 3 3 2 2 2 5" xfId="9360" xr:uid="{00000000-0005-0000-0000-0000F1220000}"/>
    <cellStyle name="Comma 8 3 3 2 2 2 5 2" xfId="9361" xr:uid="{00000000-0005-0000-0000-0000F2220000}"/>
    <cellStyle name="Comma 8 3 3 2 2 2 6" xfId="9362" xr:uid="{00000000-0005-0000-0000-0000F3220000}"/>
    <cellStyle name="Comma 8 3 3 2 2 3" xfId="9363" xr:uid="{00000000-0005-0000-0000-0000F4220000}"/>
    <cellStyle name="Comma 8 3 3 2 2 3 2" xfId="9364" xr:uid="{00000000-0005-0000-0000-0000F5220000}"/>
    <cellStyle name="Comma 8 3 3 2 2 3 2 2" xfId="9365" xr:uid="{00000000-0005-0000-0000-0000F6220000}"/>
    <cellStyle name="Comma 8 3 3 2 2 3 3" xfId="9366" xr:uid="{00000000-0005-0000-0000-0000F7220000}"/>
    <cellStyle name="Comma 8 3 3 2 2 4" xfId="9367" xr:uid="{00000000-0005-0000-0000-0000F8220000}"/>
    <cellStyle name="Comma 8 3 3 2 2 4 2" xfId="9368" xr:uid="{00000000-0005-0000-0000-0000F9220000}"/>
    <cellStyle name="Comma 8 3 3 2 2 4 2 2" xfId="9369" xr:uid="{00000000-0005-0000-0000-0000FA220000}"/>
    <cellStyle name="Comma 8 3 3 2 2 4 3" xfId="9370" xr:uid="{00000000-0005-0000-0000-0000FB220000}"/>
    <cellStyle name="Comma 8 3 3 2 2 5" xfId="9371" xr:uid="{00000000-0005-0000-0000-0000FC220000}"/>
    <cellStyle name="Comma 8 3 3 2 2 5 2" xfId="9372" xr:uid="{00000000-0005-0000-0000-0000FD220000}"/>
    <cellStyle name="Comma 8 3 3 2 2 6" xfId="9373" xr:uid="{00000000-0005-0000-0000-0000FE220000}"/>
    <cellStyle name="Comma 8 3 3 2 2 6 2" xfId="9374" xr:uid="{00000000-0005-0000-0000-0000FF220000}"/>
    <cellStyle name="Comma 8 3 3 2 2 7" xfId="9375" xr:uid="{00000000-0005-0000-0000-000000230000}"/>
    <cellStyle name="Comma 8 3 3 2 3" xfId="9376" xr:uid="{00000000-0005-0000-0000-000001230000}"/>
    <cellStyle name="Comma 8 3 3 2 3 2" xfId="9377" xr:uid="{00000000-0005-0000-0000-000002230000}"/>
    <cellStyle name="Comma 8 3 3 2 3 2 2" xfId="9378" xr:uid="{00000000-0005-0000-0000-000003230000}"/>
    <cellStyle name="Comma 8 3 3 2 3 2 2 2" xfId="9379" xr:uid="{00000000-0005-0000-0000-000004230000}"/>
    <cellStyle name="Comma 8 3 3 2 3 2 3" xfId="9380" xr:uid="{00000000-0005-0000-0000-000005230000}"/>
    <cellStyle name="Comma 8 3 3 2 3 3" xfId="9381" xr:uid="{00000000-0005-0000-0000-000006230000}"/>
    <cellStyle name="Comma 8 3 3 2 3 3 2" xfId="9382" xr:uid="{00000000-0005-0000-0000-000007230000}"/>
    <cellStyle name="Comma 8 3 3 2 3 3 2 2" xfId="9383" xr:uid="{00000000-0005-0000-0000-000008230000}"/>
    <cellStyle name="Comma 8 3 3 2 3 3 3" xfId="9384" xr:uid="{00000000-0005-0000-0000-000009230000}"/>
    <cellStyle name="Comma 8 3 3 2 3 4" xfId="9385" xr:uid="{00000000-0005-0000-0000-00000A230000}"/>
    <cellStyle name="Comma 8 3 3 2 3 4 2" xfId="9386" xr:uid="{00000000-0005-0000-0000-00000B230000}"/>
    <cellStyle name="Comma 8 3 3 2 3 5" xfId="9387" xr:uid="{00000000-0005-0000-0000-00000C230000}"/>
    <cellStyle name="Comma 8 3 3 2 3 5 2" xfId="9388" xr:uid="{00000000-0005-0000-0000-00000D230000}"/>
    <cellStyle name="Comma 8 3 3 2 3 6" xfId="9389" xr:uid="{00000000-0005-0000-0000-00000E230000}"/>
    <cellStyle name="Comma 8 3 3 2 4" xfId="9390" xr:uid="{00000000-0005-0000-0000-00000F230000}"/>
    <cellStyle name="Comma 8 3 3 2 4 2" xfId="9391" xr:uid="{00000000-0005-0000-0000-000010230000}"/>
    <cellStyle name="Comma 8 3 3 2 4 2 2" xfId="9392" xr:uid="{00000000-0005-0000-0000-000011230000}"/>
    <cellStyle name="Comma 8 3 3 2 4 3" xfId="9393" xr:uid="{00000000-0005-0000-0000-000012230000}"/>
    <cellStyle name="Comma 8 3 3 2 5" xfId="9394" xr:uid="{00000000-0005-0000-0000-000013230000}"/>
    <cellStyle name="Comma 8 3 3 2 5 2" xfId="9395" xr:uid="{00000000-0005-0000-0000-000014230000}"/>
    <cellStyle name="Comma 8 3 3 2 5 2 2" xfId="9396" xr:uid="{00000000-0005-0000-0000-000015230000}"/>
    <cellStyle name="Comma 8 3 3 2 5 3" xfId="9397" xr:uid="{00000000-0005-0000-0000-000016230000}"/>
    <cellStyle name="Comma 8 3 3 2 6" xfId="9398" xr:uid="{00000000-0005-0000-0000-000017230000}"/>
    <cellStyle name="Comma 8 3 3 2 6 2" xfId="9399" xr:uid="{00000000-0005-0000-0000-000018230000}"/>
    <cellStyle name="Comma 8 3 3 2 7" xfId="9400" xr:uid="{00000000-0005-0000-0000-000019230000}"/>
    <cellStyle name="Comma 8 3 3 2 7 2" xfId="9401" xr:uid="{00000000-0005-0000-0000-00001A230000}"/>
    <cellStyle name="Comma 8 3 3 2 8" xfId="9402" xr:uid="{00000000-0005-0000-0000-00001B230000}"/>
    <cellStyle name="Comma 8 3 3 3" xfId="9403" xr:uid="{00000000-0005-0000-0000-00001C230000}"/>
    <cellStyle name="Comma 8 3 3 3 2" xfId="9404" xr:uid="{00000000-0005-0000-0000-00001D230000}"/>
    <cellStyle name="Comma 8 3 3 3 2 2" xfId="9405" xr:uid="{00000000-0005-0000-0000-00001E230000}"/>
    <cellStyle name="Comma 8 3 3 3 2 2 2" xfId="9406" xr:uid="{00000000-0005-0000-0000-00001F230000}"/>
    <cellStyle name="Comma 8 3 3 3 2 2 2 2" xfId="9407" xr:uid="{00000000-0005-0000-0000-000020230000}"/>
    <cellStyle name="Comma 8 3 3 3 2 2 3" xfId="9408" xr:uid="{00000000-0005-0000-0000-000021230000}"/>
    <cellStyle name="Comma 8 3 3 3 2 3" xfId="9409" xr:uid="{00000000-0005-0000-0000-000022230000}"/>
    <cellStyle name="Comma 8 3 3 3 2 3 2" xfId="9410" xr:uid="{00000000-0005-0000-0000-000023230000}"/>
    <cellStyle name="Comma 8 3 3 3 2 3 2 2" xfId="9411" xr:uid="{00000000-0005-0000-0000-000024230000}"/>
    <cellStyle name="Comma 8 3 3 3 2 3 3" xfId="9412" xr:uid="{00000000-0005-0000-0000-000025230000}"/>
    <cellStyle name="Comma 8 3 3 3 2 4" xfId="9413" xr:uid="{00000000-0005-0000-0000-000026230000}"/>
    <cellStyle name="Comma 8 3 3 3 2 4 2" xfId="9414" xr:uid="{00000000-0005-0000-0000-000027230000}"/>
    <cellStyle name="Comma 8 3 3 3 2 5" xfId="9415" xr:uid="{00000000-0005-0000-0000-000028230000}"/>
    <cellStyle name="Comma 8 3 3 3 2 5 2" xfId="9416" xr:uid="{00000000-0005-0000-0000-000029230000}"/>
    <cellStyle name="Comma 8 3 3 3 2 6" xfId="9417" xr:uid="{00000000-0005-0000-0000-00002A230000}"/>
    <cellStyle name="Comma 8 3 3 3 3" xfId="9418" xr:uid="{00000000-0005-0000-0000-00002B230000}"/>
    <cellStyle name="Comma 8 3 3 3 3 2" xfId="9419" xr:uid="{00000000-0005-0000-0000-00002C230000}"/>
    <cellStyle name="Comma 8 3 3 3 3 2 2" xfId="9420" xr:uid="{00000000-0005-0000-0000-00002D230000}"/>
    <cellStyle name="Comma 8 3 3 3 3 3" xfId="9421" xr:uid="{00000000-0005-0000-0000-00002E230000}"/>
    <cellStyle name="Comma 8 3 3 3 4" xfId="9422" xr:uid="{00000000-0005-0000-0000-00002F230000}"/>
    <cellStyle name="Comma 8 3 3 3 4 2" xfId="9423" xr:uid="{00000000-0005-0000-0000-000030230000}"/>
    <cellStyle name="Comma 8 3 3 3 4 2 2" xfId="9424" xr:uid="{00000000-0005-0000-0000-000031230000}"/>
    <cellStyle name="Comma 8 3 3 3 4 3" xfId="9425" xr:uid="{00000000-0005-0000-0000-000032230000}"/>
    <cellStyle name="Comma 8 3 3 3 5" xfId="9426" xr:uid="{00000000-0005-0000-0000-000033230000}"/>
    <cellStyle name="Comma 8 3 3 3 5 2" xfId="9427" xr:uid="{00000000-0005-0000-0000-000034230000}"/>
    <cellStyle name="Comma 8 3 3 3 6" xfId="9428" xr:uid="{00000000-0005-0000-0000-000035230000}"/>
    <cellStyle name="Comma 8 3 3 3 6 2" xfId="9429" xr:uid="{00000000-0005-0000-0000-000036230000}"/>
    <cellStyle name="Comma 8 3 3 3 7" xfId="9430" xr:uid="{00000000-0005-0000-0000-000037230000}"/>
    <cellStyle name="Comma 8 3 3 4" xfId="9431" xr:uid="{00000000-0005-0000-0000-000038230000}"/>
    <cellStyle name="Comma 8 3 3 4 2" xfId="9432" xr:uid="{00000000-0005-0000-0000-000039230000}"/>
    <cellStyle name="Comma 8 3 3 4 2 2" xfId="9433" xr:uid="{00000000-0005-0000-0000-00003A230000}"/>
    <cellStyle name="Comma 8 3 3 4 2 2 2" xfId="9434" xr:uid="{00000000-0005-0000-0000-00003B230000}"/>
    <cellStyle name="Comma 8 3 3 4 2 2 2 2" xfId="9435" xr:uid="{00000000-0005-0000-0000-00003C230000}"/>
    <cellStyle name="Comma 8 3 3 4 2 2 3" xfId="9436" xr:uid="{00000000-0005-0000-0000-00003D230000}"/>
    <cellStyle name="Comma 8 3 3 4 2 3" xfId="9437" xr:uid="{00000000-0005-0000-0000-00003E230000}"/>
    <cellStyle name="Comma 8 3 3 4 2 3 2" xfId="9438" xr:uid="{00000000-0005-0000-0000-00003F230000}"/>
    <cellStyle name="Comma 8 3 3 4 2 3 2 2" xfId="9439" xr:uid="{00000000-0005-0000-0000-000040230000}"/>
    <cellStyle name="Comma 8 3 3 4 2 3 3" xfId="9440" xr:uid="{00000000-0005-0000-0000-000041230000}"/>
    <cellStyle name="Comma 8 3 3 4 2 4" xfId="9441" xr:uid="{00000000-0005-0000-0000-000042230000}"/>
    <cellStyle name="Comma 8 3 3 4 2 4 2" xfId="9442" xr:uid="{00000000-0005-0000-0000-000043230000}"/>
    <cellStyle name="Comma 8 3 3 4 2 5" xfId="9443" xr:uid="{00000000-0005-0000-0000-000044230000}"/>
    <cellStyle name="Comma 8 3 3 4 2 5 2" xfId="9444" xr:uid="{00000000-0005-0000-0000-000045230000}"/>
    <cellStyle name="Comma 8 3 3 4 2 6" xfId="9445" xr:uid="{00000000-0005-0000-0000-000046230000}"/>
    <cellStyle name="Comma 8 3 3 4 3" xfId="9446" xr:uid="{00000000-0005-0000-0000-000047230000}"/>
    <cellStyle name="Comma 8 3 3 4 3 2" xfId="9447" xr:uid="{00000000-0005-0000-0000-000048230000}"/>
    <cellStyle name="Comma 8 3 3 4 3 2 2" xfId="9448" xr:uid="{00000000-0005-0000-0000-000049230000}"/>
    <cellStyle name="Comma 8 3 3 4 3 3" xfId="9449" xr:uid="{00000000-0005-0000-0000-00004A230000}"/>
    <cellStyle name="Comma 8 3 3 4 4" xfId="9450" xr:uid="{00000000-0005-0000-0000-00004B230000}"/>
    <cellStyle name="Comma 8 3 3 4 4 2" xfId="9451" xr:uid="{00000000-0005-0000-0000-00004C230000}"/>
    <cellStyle name="Comma 8 3 3 4 4 2 2" xfId="9452" xr:uid="{00000000-0005-0000-0000-00004D230000}"/>
    <cellStyle name="Comma 8 3 3 4 4 3" xfId="9453" xr:uid="{00000000-0005-0000-0000-00004E230000}"/>
    <cellStyle name="Comma 8 3 3 4 5" xfId="9454" xr:uid="{00000000-0005-0000-0000-00004F230000}"/>
    <cellStyle name="Comma 8 3 3 4 5 2" xfId="9455" xr:uid="{00000000-0005-0000-0000-000050230000}"/>
    <cellStyle name="Comma 8 3 3 4 6" xfId="9456" xr:uid="{00000000-0005-0000-0000-000051230000}"/>
    <cellStyle name="Comma 8 3 3 4 6 2" xfId="9457" xr:uid="{00000000-0005-0000-0000-000052230000}"/>
    <cellStyle name="Comma 8 3 3 4 7" xfId="9458" xr:uid="{00000000-0005-0000-0000-000053230000}"/>
    <cellStyle name="Comma 8 3 3 5" xfId="9459" xr:uid="{00000000-0005-0000-0000-000054230000}"/>
    <cellStyle name="Comma 8 3 3 5 2" xfId="9460" xr:uid="{00000000-0005-0000-0000-000055230000}"/>
    <cellStyle name="Comma 8 3 3 5 2 2" xfId="9461" xr:uid="{00000000-0005-0000-0000-000056230000}"/>
    <cellStyle name="Comma 8 3 3 5 2 2 2" xfId="9462" xr:uid="{00000000-0005-0000-0000-000057230000}"/>
    <cellStyle name="Comma 8 3 3 5 2 3" xfId="9463" xr:uid="{00000000-0005-0000-0000-000058230000}"/>
    <cellStyle name="Comma 8 3 3 5 3" xfId="9464" xr:uid="{00000000-0005-0000-0000-000059230000}"/>
    <cellStyle name="Comma 8 3 3 5 3 2" xfId="9465" xr:uid="{00000000-0005-0000-0000-00005A230000}"/>
    <cellStyle name="Comma 8 3 3 5 3 2 2" xfId="9466" xr:uid="{00000000-0005-0000-0000-00005B230000}"/>
    <cellStyle name="Comma 8 3 3 5 3 3" xfId="9467" xr:uid="{00000000-0005-0000-0000-00005C230000}"/>
    <cellStyle name="Comma 8 3 3 5 4" xfId="9468" xr:uid="{00000000-0005-0000-0000-00005D230000}"/>
    <cellStyle name="Comma 8 3 3 5 4 2" xfId="9469" xr:uid="{00000000-0005-0000-0000-00005E230000}"/>
    <cellStyle name="Comma 8 3 3 5 5" xfId="9470" xr:uid="{00000000-0005-0000-0000-00005F230000}"/>
    <cellStyle name="Comma 8 3 3 5 5 2" xfId="9471" xr:uid="{00000000-0005-0000-0000-000060230000}"/>
    <cellStyle name="Comma 8 3 3 5 6" xfId="9472" xr:uid="{00000000-0005-0000-0000-000061230000}"/>
    <cellStyle name="Comma 8 3 3 6" xfId="9473" xr:uid="{00000000-0005-0000-0000-000062230000}"/>
    <cellStyle name="Comma 8 3 3 6 2" xfId="9474" xr:uid="{00000000-0005-0000-0000-000063230000}"/>
    <cellStyle name="Comma 8 3 3 6 2 2" xfId="9475" xr:uid="{00000000-0005-0000-0000-000064230000}"/>
    <cellStyle name="Comma 8 3 3 6 3" xfId="9476" xr:uid="{00000000-0005-0000-0000-000065230000}"/>
    <cellStyle name="Comma 8 3 3 7" xfId="9477" xr:uid="{00000000-0005-0000-0000-000066230000}"/>
    <cellStyle name="Comma 8 3 3 7 2" xfId="9478" xr:uid="{00000000-0005-0000-0000-000067230000}"/>
    <cellStyle name="Comma 8 3 3 7 2 2" xfId="9479" xr:uid="{00000000-0005-0000-0000-000068230000}"/>
    <cellStyle name="Comma 8 3 3 7 3" xfId="9480" xr:uid="{00000000-0005-0000-0000-000069230000}"/>
    <cellStyle name="Comma 8 3 3 8" xfId="9481" xr:uid="{00000000-0005-0000-0000-00006A230000}"/>
    <cellStyle name="Comma 8 3 3 8 2" xfId="9482" xr:uid="{00000000-0005-0000-0000-00006B230000}"/>
    <cellStyle name="Comma 8 3 3 9" xfId="9483" xr:uid="{00000000-0005-0000-0000-00006C230000}"/>
    <cellStyle name="Comma 8 3 3 9 2" xfId="9484" xr:uid="{00000000-0005-0000-0000-00006D230000}"/>
    <cellStyle name="Comma 8 3 4" xfId="9485" xr:uid="{00000000-0005-0000-0000-00006E230000}"/>
    <cellStyle name="Comma 8 3 4 2" xfId="9486" xr:uid="{00000000-0005-0000-0000-00006F230000}"/>
    <cellStyle name="Comma 8 3 4 2 2" xfId="9487" xr:uid="{00000000-0005-0000-0000-000070230000}"/>
    <cellStyle name="Comma 8 3 4 2 2 2" xfId="9488" xr:uid="{00000000-0005-0000-0000-000071230000}"/>
    <cellStyle name="Comma 8 3 4 2 2 2 2" xfId="9489" xr:uid="{00000000-0005-0000-0000-000072230000}"/>
    <cellStyle name="Comma 8 3 4 2 2 2 2 2" xfId="9490" xr:uid="{00000000-0005-0000-0000-000073230000}"/>
    <cellStyle name="Comma 8 3 4 2 2 2 3" xfId="9491" xr:uid="{00000000-0005-0000-0000-000074230000}"/>
    <cellStyle name="Comma 8 3 4 2 2 3" xfId="9492" xr:uid="{00000000-0005-0000-0000-000075230000}"/>
    <cellStyle name="Comma 8 3 4 2 2 3 2" xfId="9493" xr:uid="{00000000-0005-0000-0000-000076230000}"/>
    <cellStyle name="Comma 8 3 4 2 2 3 2 2" xfId="9494" xr:uid="{00000000-0005-0000-0000-000077230000}"/>
    <cellStyle name="Comma 8 3 4 2 2 3 3" xfId="9495" xr:uid="{00000000-0005-0000-0000-000078230000}"/>
    <cellStyle name="Comma 8 3 4 2 2 4" xfId="9496" xr:uid="{00000000-0005-0000-0000-000079230000}"/>
    <cellStyle name="Comma 8 3 4 2 2 4 2" xfId="9497" xr:uid="{00000000-0005-0000-0000-00007A230000}"/>
    <cellStyle name="Comma 8 3 4 2 2 5" xfId="9498" xr:uid="{00000000-0005-0000-0000-00007B230000}"/>
    <cellStyle name="Comma 8 3 4 2 2 5 2" xfId="9499" xr:uid="{00000000-0005-0000-0000-00007C230000}"/>
    <cellStyle name="Comma 8 3 4 2 2 6" xfId="9500" xr:uid="{00000000-0005-0000-0000-00007D230000}"/>
    <cellStyle name="Comma 8 3 4 2 3" xfId="9501" xr:uid="{00000000-0005-0000-0000-00007E230000}"/>
    <cellStyle name="Comma 8 3 4 2 3 2" xfId="9502" xr:uid="{00000000-0005-0000-0000-00007F230000}"/>
    <cellStyle name="Comma 8 3 4 2 3 2 2" xfId="9503" xr:uid="{00000000-0005-0000-0000-000080230000}"/>
    <cellStyle name="Comma 8 3 4 2 3 3" xfId="9504" xr:uid="{00000000-0005-0000-0000-000081230000}"/>
    <cellStyle name="Comma 8 3 4 2 4" xfId="9505" xr:uid="{00000000-0005-0000-0000-000082230000}"/>
    <cellStyle name="Comma 8 3 4 2 4 2" xfId="9506" xr:uid="{00000000-0005-0000-0000-000083230000}"/>
    <cellStyle name="Comma 8 3 4 2 4 2 2" xfId="9507" xr:uid="{00000000-0005-0000-0000-000084230000}"/>
    <cellStyle name="Comma 8 3 4 2 4 3" xfId="9508" xr:uid="{00000000-0005-0000-0000-000085230000}"/>
    <cellStyle name="Comma 8 3 4 2 5" xfId="9509" xr:uid="{00000000-0005-0000-0000-000086230000}"/>
    <cellStyle name="Comma 8 3 4 2 5 2" xfId="9510" xr:uid="{00000000-0005-0000-0000-000087230000}"/>
    <cellStyle name="Comma 8 3 4 2 6" xfId="9511" xr:uid="{00000000-0005-0000-0000-000088230000}"/>
    <cellStyle name="Comma 8 3 4 2 6 2" xfId="9512" xr:uid="{00000000-0005-0000-0000-000089230000}"/>
    <cellStyle name="Comma 8 3 4 2 7" xfId="9513" xr:uid="{00000000-0005-0000-0000-00008A230000}"/>
    <cellStyle name="Comma 8 3 4 3" xfId="9514" xr:uid="{00000000-0005-0000-0000-00008B230000}"/>
    <cellStyle name="Comma 8 3 4 3 2" xfId="9515" xr:uid="{00000000-0005-0000-0000-00008C230000}"/>
    <cellStyle name="Comma 8 3 4 3 2 2" xfId="9516" xr:uid="{00000000-0005-0000-0000-00008D230000}"/>
    <cellStyle name="Comma 8 3 4 3 2 2 2" xfId="9517" xr:uid="{00000000-0005-0000-0000-00008E230000}"/>
    <cellStyle name="Comma 8 3 4 3 2 3" xfId="9518" xr:uid="{00000000-0005-0000-0000-00008F230000}"/>
    <cellStyle name="Comma 8 3 4 3 3" xfId="9519" xr:uid="{00000000-0005-0000-0000-000090230000}"/>
    <cellStyle name="Comma 8 3 4 3 3 2" xfId="9520" xr:uid="{00000000-0005-0000-0000-000091230000}"/>
    <cellStyle name="Comma 8 3 4 3 3 2 2" xfId="9521" xr:uid="{00000000-0005-0000-0000-000092230000}"/>
    <cellStyle name="Comma 8 3 4 3 3 3" xfId="9522" xr:uid="{00000000-0005-0000-0000-000093230000}"/>
    <cellStyle name="Comma 8 3 4 3 4" xfId="9523" xr:uid="{00000000-0005-0000-0000-000094230000}"/>
    <cellStyle name="Comma 8 3 4 3 4 2" xfId="9524" xr:uid="{00000000-0005-0000-0000-000095230000}"/>
    <cellStyle name="Comma 8 3 4 3 5" xfId="9525" xr:uid="{00000000-0005-0000-0000-000096230000}"/>
    <cellStyle name="Comma 8 3 4 3 5 2" xfId="9526" xr:uid="{00000000-0005-0000-0000-000097230000}"/>
    <cellStyle name="Comma 8 3 4 3 6" xfId="9527" xr:uid="{00000000-0005-0000-0000-000098230000}"/>
    <cellStyle name="Comma 8 3 4 4" xfId="9528" xr:uid="{00000000-0005-0000-0000-000099230000}"/>
    <cellStyle name="Comma 8 3 4 4 2" xfId="9529" xr:uid="{00000000-0005-0000-0000-00009A230000}"/>
    <cellStyle name="Comma 8 3 4 4 2 2" xfId="9530" xr:uid="{00000000-0005-0000-0000-00009B230000}"/>
    <cellStyle name="Comma 8 3 4 4 3" xfId="9531" xr:uid="{00000000-0005-0000-0000-00009C230000}"/>
    <cellStyle name="Comma 8 3 4 5" xfId="9532" xr:uid="{00000000-0005-0000-0000-00009D230000}"/>
    <cellStyle name="Comma 8 3 4 5 2" xfId="9533" xr:uid="{00000000-0005-0000-0000-00009E230000}"/>
    <cellStyle name="Comma 8 3 4 5 2 2" xfId="9534" xr:uid="{00000000-0005-0000-0000-00009F230000}"/>
    <cellStyle name="Comma 8 3 4 5 3" xfId="9535" xr:uid="{00000000-0005-0000-0000-0000A0230000}"/>
    <cellStyle name="Comma 8 3 4 6" xfId="9536" xr:uid="{00000000-0005-0000-0000-0000A1230000}"/>
    <cellStyle name="Comma 8 3 4 6 2" xfId="9537" xr:uid="{00000000-0005-0000-0000-0000A2230000}"/>
    <cellStyle name="Comma 8 3 4 7" xfId="9538" xr:uid="{00000000-0005-0000-0000-0000A3230000}"/>
    <cellStyle name="Comma 8 3 4 7 2" xfId="9539" xr:uid="{00000000-0005-0000-0000-0000A4230000}"/>
    <cellStyle name="Comma 8 3 4 8" xfId="9540" xr:uid="{00000000-0005-0000-0000-0000A5230000}"/>
    <cellStyle name="Comma 8 3 5" xfId="9541" xr:uid="{00000000-0005-0000-0000-0000A6230000}"/>
    <cellStyle name="Comma 8 3 5 2" xfId="9542" xr:uid="{00000000-0005-0000-0000-0000A7230000}"/>
    <cellStyle name="Comma 8 3 5 2 2" xfId="9543" xr:uid="{00000000-0005-0000-0000-0000A8230000}"/>
    <cellStyle name="Comma 8 3 5 2 2 2" xfId="9544" xr:uid="{00000000-0005-0000-0000-0000A9230000}"/>
    <cellStyle name="Comma 8 3 5 2 2 2 2" xfId="9545" xr:uid="{00000000-0005-0000-0000-0000AA230000}"/>
    <cellStyle name="Comma 8 3 5 2 2 3" xfId="9546" xr:uid="{00000000-0005-0000-0000-0000AB230000}"/>
    <cellStyle name="Comma 8 3 5 2 3" xfId="9547" xr:uid="{00000000-0005-0000-0000-0000AC230000}"/>
    <cellStyle name="Comma 8 3 5 2 3 2" xfId="9548" xr:uid="{00000000-0005-0000-0000-0000AD230000}"/>
    <cellStyle name="Comma 8 3 5 2 3 2 2" xfId="9549" xr:uid="{00000000-0005-0000-0000-0000AE230000}"/>
    <cellStyle name="Comma 8 3 5 2 3 3" xfId="9550" xr:uid="{00000000-0005-0000-0000-0000AF230000}"/>
    <cellStyle name="Comma 8 3 5 2 4" xfId="9551" xr:uid="{00000000-0005-0000-0000-0000B0230000}"/>
    <cellStyle name="Comma 8 3 5 2 4 2" xfId="9552" xr:uid="{00000000-0005-0000-0000-0000B1230000}"/>
    <cellStyle name="Comma 8 3 5 2 5" xfId="9553" xr:uid="{00000000-0005-0000-0000-0000B2230000}"/>
    <cellStyle name="Comma 8 3 5 2 5 2" xfId="9554" xr:uid="{00000000-0005-0000-0000-0000B3230000}"/>
    <cellStyle name="Comma 8 3 5 2 6" xfId="9555" xr:uid="{00000000-0005-0000-0000-0000B4230000}"/>
    <cellStyle name="Comma 8 3 5 3" xfId="9556" xr:uid="{00000000-0005-0000-0000-0000B5230000}"/>
    <cellStyle name="Comma 8 3 5 3 2" xfId="9557" xr:uid="{00000000-0005-0000-0000-0000B6230000}"/>
    <cellStyle name="Comma 8 3 5 3 2 2" xfId="9558" xr:uid="{00000000-0005-0000-0000-0000B7230000}"/>
    <cellStyle name="Comma 8 3 5 3 3" xfId="9559" xr:uid="{00000000-0005-0000-0000-0000B8230000}"/>
    <cellStyle name="Comma 8 3 5 4" xfId="9560" xr:uid="{00000000-0005-0000-0000-0000B9230000}"/>
    <cellStyle name="Comma 8 3 5 4 2" xfId="9561" xr:uid="{00000000-0005-0000-0000-0000BA230000}"/>
    <cellStyle name="Comma 8 3 5 4 2 2" xfId="9562" xr:uid="{00000000-0005-0000-0000-0000BB230000}"/>
    <cellStyle name="Comma 8 3 5 4 3" xfId="9563" xr:uid="{00000000-0005-0000-0000-0000BC230000}"/>
    <cellStyle name="Comma 8 3 5 5" xfId="9564" xr:uid="{00000000-0005-0000-0000-0000BD230000}"/>
    <cellStyle name="Comma 8 3 5 5 2" xfId="9565" xr:uid="{00000000-0005-0000-0000-0000BE230000}"/>
    <cellStyle name="Comma 8 3 5 6" xfId="9566" xr:uid="{00000000-0005-0000-0000-0000BF230000}"/>
    <cellStyle name="Comma 8 3 5 6 2" xfId="9567" xr:uid="{00000000-0005-0000-0000-0000C0230000}"/>
    <cellStyle name="Comma 8 3 5 7" xfId="9568" xr:uid="{00000000-0005-0000-0000-0000C1230000}"/>
    <cellStyle name="Comma 8 3 6" xfId="9569" xr:uid="{00000000-0005-0000-0000-0000C2230000}"/>
    <cellStyle name="Comma 8 3 6 2" xfId="9570" xr:uid="{00000000-0005-0000-0000-0000C3230000}"/>
    <cellStyle name="Comma 8 3 6 2 2" xfId="9571" xr:uid="{00000000-0005-0000-0000-0000C4230000}"/>
    <cellStyle name="Comma 8 3 6 2 2 2" xfId="9572" xr:uid="{00000000-0005-0000-0000-0000C5230000}"/>
    <cellStyle name="Comma 8 3 6 2 2 2 2" xfId="9573" xr:uid="{00000000-0005-0000-0000-0000C6230000}"/>
    <cellStyle name="Comma 8 3 6 2 2 3" xfId="9574" xr:uid="{00000000-0005-0000-0000-0000C7230000}"/>
    <cellStyle name="Comma 8 3 6 2 3" xfId="9575" xr:uid="{00000000-0005-0000-0000-0000C8230000}"/>
    <cellStyle name="Comma 8 3 6 2 3 2" xfId="9576" xr:uid="{00000000-0005-0000-0000-0000C9230000}"/>
    <cellStyle name="Comma 8 3 6 2 3 2 2" xfId="9577" xr:uid="{00000000-0005-0000-0000-0000CA230000}"/>
    <cellStyle name="Comma 8 3 6 2 3 3" xfId="9578" xr:uid="{00000000-0005-0000-0000-0000CB230000}"/>
    <cellStyle name="Comma 8 3 6 2 4" xfId="9579" xr:uid="{00000000-0005-0000-0000-0000CC230000}"/>
    <cellStyle name="Comma 8 3 6 2 4 2" xfId="9580" xr:uid="{00000000-0005-0000-0000-0000CD230000}"/>
    <cellStyle name="Comma 8 3 6 2 5" xfId="9581" xr:uid="{00000000-0005-0000-0000-0000CE230000}"/>
    <cellStyle name="Comma 8 3 6 2 5 2" xfId="9582" xr:uid="{00000000-0005-0000-0000-0000CF230000}"/>
    <cellStyle name="Comma 8 3 6 2 6" xfId="9583" xr:uid="{00000000-0005-0000-0000-0000D0230000}"/>
    <cellStyle name="Comma 8 3 6 3" xfId="9584" xr:uid="{00000000-0005-0000-0000-0000D1230000}"/>
    <cellStyle name="Comma 8 3 6 3 2" xfId="9585" xr:uid="{00000000-0005-0000-0000-0000D2230000}"/>
    <cellStyle name="Comma 8 3 6 3 2 2" xfId="9586" xr:uid="{00000000-0005-0000-0000-0000D3230000}"/>
    <cellStyle name="Comma 8 3 6 3 3" xfId="9587" xr:uid="{00000000-0005-0000-0000-0000D4230000}"/>
    <cellStyle name="Comma 8 3 6 4" xfId="9588" xr:uid="{00000000-0005-0000-0000-0000D5230000}"/>
    <cellStyle name="Comma 8 3 6 4 2" xfId="9589" xr:uid="{00000000-0005-0000-0000-0000D6230000}"/>
    <cellStyle name="Comma 8 3 6 4 2 2" xfId="9590" xr:uid="{00000000-0005-0000-0000-0000D7230000}"/>
    <cellStyle name="Comma 8 3 6 4 3" xfId="9591" xr:uid="{00000000-0005-0000-0000-0000D8230000}"/>
    <cellStyle name="Comma 8 3 6 5" xfId="9592" xr:uid="{00000000-0005-0000-0000-0000D9230000}"/>
    <cellStyle name="Comma 8 3 6 5 2" xfId="9593" xr:uid="{00000000-0005-0000-0000-0000DA230000}"/>
    <cellStyle name="Comma 8 3 6 6" xfId="9594" xr:uid="{00000000-0005-0000-0000-0000DB230000}"/>
    <cellStyle name="Comma 8 3 6 6 2" xfId="9595" xr:uid="{00000000-0005-0000-0000-0000DC230000}"/>
    <cellStyle name="Comma 8 3 6 7" xfId="9596" xr:uid="{00000000-0005-0000-0000-0000DD230000}"/>
    <cellStyle name="Comma 8 3 7" xfId="9597" xr:uid="{00000000-0005-0000-0000-0000DE230000}"/>
    <cellStyle name="Comma 8 3 7 2" xfId="9598" xr:uid="{00000000-0005-0000-0000-0000DF230000}"/>
    <cellStyle name="Comma 8 3 7 2 2" xfId="9599" xr:uid="{00000000-0005-0000-0000-0000E0230000}"/>
    <cellStyle name="Comma 8 3 7 2 2 2" xfId="9600" xr:uid="{00000000-0005-0000-0000-0000E1230000}"/>
    <cellStyle name="Comma 8 3 7 2 3" xfId="9601" xr:uid="{00000000-0005-0000-0000-0000E2230000}"/>
    <cellStyle name="Comma 8 3 7 3" xfId="9602" xr:uid="{00000000-0005-0000-0000-0000E3230000}"/>
    <cellStyle name="Comma 8 3 7 3 2" xfId="9603" xr:uid="{00000000-0005-0000-0000-0000E4230000}"/>
    <cellStyle name="Comma 8 3 7 3 2 2" xfId="9604" xr:uid="{00000000-0005-0000-0000-0000E5230000}"/>
    <cellStyle name="Comma 8 3 7 3 3" xfId="9605" xr:uid="{00000000-0005-0000-0000-0000E6230000}"/>
    <cellStyle name="Comma 8 3 7 4" xfId="9606" xr:uid="{00000000-0005-0000-0000-0000E7230000}"/>
    <cellStyle name="Comma 8 3 7 4 2" xfId="9607" xr:uid="{00000000-0005-0000-0000-0000E8230000}"/>
    <cellStyle name="Comma 8 3 7 5" xfId="9608" xr:uid="{00000000-0005-0000-0000-0000E9230000}"/>
    <cellStyle name="Comma 8 3 7 5 2" xfId="9609" xr:uid="{00000000-0005-0000-0000-0000EA230000}"/>
    <cellStyle name="Comma 8 3 7 6" xfId="9610" xr:uid="{00000000-0005-0000-0000-0000EB230000}"/>
    <cellStyle name="Comma 8 3 8" xfId="9611" xr:uid="{00000000-0005-0000-0000-0000EC230000}"/>
    <cellStyle name="Comma 8 3 8 2" xfId="9612" xr:uid="{00000000-0005-0000-0000-0000ED230000}"/>
    <cellStyle name="Comma 8 3 8 2 2" xfId="9613" xr:uid="{00000000-0005-0000-0000-0000EE230000}"/>
    <cellStyle name="Comma 8 3 8 3" xfId="9614" xr:uid="{00000000-0005-0000-0000-0000EF230000}"/>
    <cellStyle name="Comma 8 3 9" xfId="9615" xr:uid="{00000000-0005-0000-0000-0000F0230000}"/>
    <cellStyle name="Comma 8 3 9 2" xfId="9616" xr:uid="{00000000-0005-0000-0000-0000F1230000}"/>
    <cellStyle name="Comma 8 3 9 2 2" xfId="9617" xr:uid="{00000000-0005-0000-0000-0000F2230000}"/>
    <cellStyle name="Comma 8 3 9 3" xfId="9618" xr:uid="{00000000-0005-0000-0000-0000F3230000}"/>
    <cellStyle name="Comma 8 4" xfId="9619" xr:uid="{00000000-0005-0000-0000-0000F4230000}"/>
    <cellStyle name="Comma 8 4 10" xfId="9620" xr:uid="{00000000-0005-0000-0000-0000F5230000}"/>
    <cellStyle name="Comma 8 4 10 2" xfId="9621" xr:uid="{00000000-0005-0000-0000-0000F6230000}"/>
    <cellStyle name="Comma 8 4 11" xfId="9622" xr:uid="{00000000-0005-0000-0000-0000F7230000}"/>
    <cellStyle name="Comma 8 4 2" xfId="9623" xr:uid="{00000000-0005-0000-0000-0000F8230000}"/>
    <cellStyle name="Comma 8 4 2 10" xfId="9624" xr:uid="{00000000-0005-0000-0000-0000F9230000}"/>
    <cellStyle name="Comma 8 4 2 2" xfId="9625" xr:uid="{00000000-0005-0000-0000-0000FA230000}"/>
    <cellStyle name="Comma 8 4 2 2 2" xfId="9626" xr:uid="{00000000-0005-0000-0000-0000FB230000}"/>
    <cellStyle name="Comma 8 4 2 2 2 2" xfId="9627" xr:uid="{00000000-0005-0000-0000-0000FC230000}"/>
    <cellStyle name="Comma 8 4 2 2 2 2 2" xfId="9628" xr:uid="{00000000-0005-0000-0000-0000FD230000}"/>
    <cellStyle name="Comma 8 4 2 2 2 2 2 2" xfId="9629" xr:uid="{00000000-0005-0000-0000-0000FE230000}"/>
    <cellStyle name="Comma 8 4 2 2 2 2 2 2 2" xfId="9630" xr:uid="{00000000-0005-0000-0000-0000FF230000}"/>
    <cellStyle name="Comma 8 4 2 2 2 2 2 3" xfId="9631" xr:uid="{00000000-0005-0000-0000-000000240000}"/>
    <cellStyle name="Comma 8 4 2 2 2 2 3" xfId="9632" xr:uid="{00000000-0005-0000-0000-000001240000}"/>
    <cellStyle name="Comma 8 4 2 2 2 2 3 2" xfId="9633" xr:uid="{00000000-0005-0000-0000-000002240000}"/>
    <cellStyle name="Comma 8 4 2 2 2 2 3 2 2" xfId="9634" xr:uid="{00000000-0005-0000-0000-000003240000}"/>
    <cellStyle name="Comma 8 4 2 2 2 2 3 3" xfId="9635" xr:uid="{00000000-0005-0000-0000-000004240000}"/>
    <cellStyle name="Comma 8 4 2 2 2 2 4" xfId="9636" xr:uid="{00000000-0005-0000-0000-000005240000}"/>
    <cellStyle name="Comma 8 4 2 2 2 2 4 2" xfId="9637" xr:uid="{00000000-0005-0000-0000-000006240000}"/>
    <cellStyle name="Comma 8 4 2 2 2 2 5" xfId="9638" xr:uid="{00000000-0005-0000-0000-000007240000}"/>
    <cellStyle name="Comma 8 4 2 2 2 2 5 2" xfId="9639" xr:uid="{00000000-0005-0000-0000-000008240000}"/>
    <cellStyle name="Comma 8 4 2 2 2 2 6" xfId="9640" xr:uid="{00000000-0005-0000-0000-000009240000}"/>
    <cellStyle name="Comma 8 4 2 2 2 3" xfId="9641" xr:uid="{00000000-0005-0000-0000-00000A240000}"/>
    <cellStyle name="Comma 8 4 2 2 2 3 2" xfId="9642" xr:uid="{00000000-0005-0000-0000-00000B240000}"/>
    <cellStyle name="Comma 8 4 2 2 2 3 2 2" xfId="9643" xr:uid="{00000000-0005-0000-0000-00000C240000}"/>
    <cellStyle name="Comma 8 4 2 2 2 3 3" xfId="9644" xr:uid="{00000000-0005-0000-0000-00000D240000}"/>
    <cellStyle name="Comma 8 4 2 2 2 4" xfId="9645" xr:uid="{00000000-0005-0000-0000-00000E240000}"/>
    <cellStyle name="Comma 8 4 2 2 2 4 2" xfId="9646" xr:uid="{00000000-0005-0000-0000-00000F240000}"/>
    <cellStyle name="Comma 8 4 2 2 2 4 2 2" xfId="9647" xr:uid="{00000000-0005-0000-0000-000010240000}"/>
    <cellStyle name="Comma 8 4 2 2 2 4 3" xfId="9648" xr:uid="{00000000-0005-0000-0000-000011240000}"/>
    <cellStyle name="Comma 8 4 2 2 2 5" xfId="9649" xr:uid="{00000000-0005-0000-0000-000012240000}"/>
    <cellStyle name="Comma 8 4 2 2 2 5 2" xfId="9650" xr:uid="{00000000-0005-0000-0000-000013240000}"/>
    <cellStyle name="Comma 8 4 2 2 2 6" xfId="9651" xr:uid="{00000000-0005-0000-0000-000014240000}"/>
    <cellStyle name="Comma 8 4 2 2 2 6 2" xfId="9652" xr:uid="{00000000-0005-0000-0000-000015240000}"/>
    <cellStyle name="Comma 8 4 2 2 2 7" xfId="9653" xr:uid="{00000000-0005-0000-0000-000016240000}"/>
    <cellStyle name="Comma 8 4 2 2 3" xfId="9654" xr:uid="{00000000-0005-0000-0000-000017240000}"/>
    <cellStyle name="Comma 8 4 2 2 3 2" xfId="9655" xr:uid="{00000000-0005-0000-0000-000018240000}"/>
    <cellStyle name="Comma 8 4 2 2 3 2 2" xfId="9656" xr:uid="{00000000-0005-0000-0000-000019240000}"/>
    <cellStyle name="Comma 8 4 2 2 3 2 2 2" xfId="9657" xr:uid="{00000000-0005-0000-0000-00001A240000}"/>
    <cellStyle name="Comma 8 4 2 2 3 2 3" xfId="9658" xr:uid="{00000000-0005-0000-0000-00001B240000}"/>
    <cellStyle name="Comma 8 4 2 2 3 3" xfId="9659" xr:uid="{00000000-0005-0000-0000-00001C240000}"/>
    <cellStyle name="Comma 8 4 2 2 3 3 2" xfId="9660" xr:uid="{00000000-0005-0000-0000-00001D240000}"/>
    <cellStyle name="Comma 8 4 2 2 3 3 2 2" xfId="9661" xr:uid="{00000000-0005-0000-0000-00001E240000}"/>
    <cellStyle name="Comma 8 4 2 2 3 3 3" xfId="9662" xr:uid="{00000000-0005-0000-0000-00001F240000}"/>
    <cellStyle name="Comma 8 4 2 2 3 4" xfId="9663" xr:uid="{00000000-0005-0000-0000-000020240000}"/>
    <cellStyle name="Comma 8 4 2 2 3 4 2" xfId="9664" xr:uid="{00000000-0005-0000-0000-000021240000}"/>
    <cellStyle name="Comma 8 4 2 2 3 5" xfId="9665" xr:uid="{00000000-0005-0000-0000-000022240000}"/>
    <cellStyle name="Comma 8 4 2 2 3 5 2" xfId="9666" xr:uid="{00000000-0005-0000-0000-000023240000}"/>
    <cellStyle name="Comma 8 4 2 2 3 6" xfId="9667" xr:uid="{00000000-0005-0000-0000-000024240000}"/>
    <cellStyle name="Comma 8 4 2 2 4" xfId="9668" xr:uid="{00000000-0005-0000-0000-000025240000}"/>
    <cellStyle name="Comma 8 4 2 2 4 2" xfId="9669" xr:uid="{00000000-0005-0000-0000-000026240000}"/>
    <cellStyle name="Comma 8 4 2 2 4 2 2" xfId="9670" xr:uid="{00000000-0005-0000-0000-000027240000}"/>
    <cellStyle name="Comma 8 4 2 2 4 3" xfId="9671" xr:uid="{00000000-0005-0000-0000-000028240000}"/>
    <cellStyle name="Comma 8 4 2 2 5" xfId="9672" xr:uid="{00000000-0005-0000-0000-000029240000}"/>
    <cellStyle name="Comma 8 4 2 2 5 2" xfId="9673" xr:uid="{00000000-0005-0000-0000-00002A240000}"/>
    <cellStyle name="Comma 8 4 2 2 5 2 2" xfId="9674" xr:uid="{00000000-0005-0000-0000-00002B240000}"/>
    <cellStyle name="Comma 8 4 2 2 5 3" xfId="9675" xr:uid="{00000000-0005-0000-0000-00002C240000}"/>
    <cellStyle name="Comma 8 4 2 2 6" xfId="9676" xr:uid="{00000000-0005-0000-0000-00002D240000}"/>
    <cellStyle name="Comma 8 4 2 2 6 2" xfId="9677" xr:uid="{00000000-0005-0000-0000-00002E240000}"/>
    <cellStyle name="Comma 8 4 2 2 7" xfId="9678" xr:uid="{00000000-0005-0000-0000-00002F240000}"/>
    <cellStyle name="Comma 8 4 2 2 7 2" xfId="9679" xr:uid="{00000000-0005-0000-0000-000030240000}"/>
    <cellStyle name="Comma 8 4 2 2 8" xfId="9680" xr:uid="{00000000-0005-0000-0000-000031240000}"/>
    <cellStyle name="Comma 8 4 2 3" xfId="9681" xr:uid="{00000000-0005-0000-0000-000032240000}"/>
    <cellStyle name="Comma 8 4 2 3 2" xfId="9682" xr:uid="{00000000-0005-0000-0000-000033240000}"/>
    <cellStyle name="Comma 8 4 2 3 2 2" xfId="9683" xr:uid="{00000000-0005-0000-0000-000034240000}"/>
    <cellStyle name="Comma 8 4 2 3 2 2 2" xfId="9684" xr:uid="{00000000-0005-0000-0000-000035240000}"/>
    <cellStyle name="Comma 8 4 2 3 2 2 2 2" xfId="9685" xr:uid="{00000000-0005-0000-0000-000036240000}"/>
    <cellStyle name="Comma 8 4 2 3 2 2 3" xfId="9686" xr:uid="{00000000-0005-0000-0000-000037240000}"/>
    <cellStyle name="Comma 8 4 2 3 2 3" xfId="9687" xr:uid="{00000000-0005-0000-0000-000038240000}"/>
    <cellStyle name="Comma 8 4 2 3 2 3 2" xfId="9688" xr:uid="{00000000-0005-0000-0000-000039240000}"/>
    <cellStyle name="Comma 8 4 2 3 2 3 2 2" xfId="9689" xr:uid="{00000000-0005-0000-0000-00003A240000}"/>
    <cellStyle name="Comma 8 4 2 3 2 3 3" xfId="9690" xr:uid="{00000000-0005-0000-0000-00003B240000}"/>
    <cellStyle name="Comma 8 4 2 3 2 4" xfId="9691" xr:uid="{00000000-0005-0000-0000-00003C240000}"/>
    <cellStyle name="Comma 8 4 2 3 2 4 2" xfId="9692" xr:uid="{00000000-0005-0000-0000-00003D240000}"/>
    <cellStyle name="Comma 8 4 2 3 2 5" xfId="9693" xr:uid="{00000000-0005-0000-0000-00003E240000}"/>
    <cellStyle name="Comma 8 4 2 3 2 5 2" xfId="9694" xr:uid="{00000000-0005-0000-0000-00003F240000}"/>
    <cellStyle name="Comma 8 4 2 3 2 6" xfId="9695" xr:uid="{00000000-0005-0000-0000-000040240000}"/>
    <cellStyle name="Comma 8 4 2 3 3" xfId="9696" xr:uid="{00000000-0005-0000-0000-000041240000}"/>
    <cellStyle name="Comma 8 4 2 3 3 2" xfId="9697" xr:uid="{00000000-0005-0000-0000-000042240000}"/>
    <cellStyle name="Comma 8 4 2 3 3 2 2" xfId="9698" xr:uid="{00000000-0005-0000-0000-000043240000}"/>
    <cellStyle name="Comma 8 4 2 3 3 3" xfId="9699" xr:uid="{00000000-0005-0000-0000-000044240000}"/>
    <cellStyle name="Comma 8 4 2 3 4" xfId="9700" xr:uid="{00000000-0005-0000-0000-000045240000}"/>
    <cellStyle name="Comma 8 4 2 3 4 2" xfId="9701" xr:uid="{00000000-0005-0000-0000-000046240000}"/>
    <cellStyle name="Comma 8 4 2 3 4 2 2" xfId="9702" xr:uid="{00000000-0005-0000-0000-000047240000}"/>
    <cellStyle name="Comma 8 4 2 3 4 3" xfId="9703" xr:uid="{00000000-0005-0000-0000-000048240000}"/>
    <cellStyle name="Comma 8 4 2 3 5" xfId="9704" xr:uid="{00000000-0005-0000-0000-000049240000}"/>
    <cellStyle name="Comma 8 4 2 3 5 2" xfId="9705" xr:uid="{00000000-0005-0000-0000-00004A240000}"/>
    <cellStyle name="Comma 8 4 2 3 6" xfId="9706" xr:uid="{00000000-0005-0000-0000-00004B240000}"/>
    <cellStyle name="Comma 8 4 2 3 6 2" xfId="9707" xr:uid="{00000000-0005-0000-0000-00004C240000}"/>
    <cellStyle name="Comma 8 4 2 3 7" xfId="9708" xr:uid="{00000000-0005-0000-0000-00004D240000}"/>
    <cellStyle name="Comma 8 4 2 4" xfId="9709" xr:uid="{00000000-0005-0000-0000-00004E240000}"/>
    <cellStyle name="Comma 8 4 2 4 2" xfId="9710" xr:uid="{00000000-0005-0000-0000-00004F240000}"/>
    <cellStyle name="Comma 8 4 2 4 2 2" xfId="9711" xr:uid="{00000000-0005-0000-0000-000050240000}"/>
    <cellStyle name="Comma 8 4 2 4 2 2 2" xfId="9712" xr:uid="{00000000-0005-0000-0000-000051240000}"/>
    <cellStyle name="Comma 8 4 2 4 2 2 2 2" xfId="9713" xr:uid="{00000000-0005-0000-0000-000052240000}"/>
    <cellStyle name="Comma 8 4 2 4 2 2 3" xfId="9714" xr:uid="{00000000-0005-0000-0000-000053240000}"/>
    <cellStyle name="Comma 8 4 2 4 2 3" xfId="9715" xr:uid="{00000000-0005-0000-0000-000054240000}"/>
    <cellStyle name="Comma 8 4 2 4 2 3 2" xfId="9716" xr:uid="{00000000-0005-0000-0000-000055240000}"/>
    <cellStyle name="Comma 8 4 2 4 2 3 2 2" xfId="9717" xr:uid="{00000000-0005-0000-0000-000056240000}"/>
    <cellStyle name="Comma 8 4 2 4 2 3 3" xfId="9718" xr:uid="{00000000-0005-0000-0000-000057240000}"/>
    <cellStyle name="Comma 8 4 2 4 2 4" xfId="9719" xr:uid="{00000000-0005-0000-0000-000058240000}"/>
    <cellStyle name="Comma 8 4 2 4 2 4 2" xfId="9720" xr:uid="{00000000-0005-0000-0000-000059240000}"/>
    <cellStyle name="Comma 8 4 2 4 2 5" xfId="9721" xr:uid="{00000000-0005-0000-0000-00005A240000}"/>
    <cellStyle name="Comma 8 4 2 4 2 5 2" xfId="9722" xr:uid="{00000000-0005-0000-0000-00005B240000}"/>
    <cellStyle name="Comma 8 4 2 4 2 6" xfId="9723" xr:uid="{00000000-0005-0000-0000-00005C240000}"/>
    <cellStyle name="Comma 8 4 2 4 3" xfId="9724" xr:uid="{00000000-0005-0000-0000-00005D240000}"/>
    <cellStyle name="Comma 8 4 2 4 3 2" xfId="9725" xr:uid="{00000000-0005-0000-0000-00005E240000}"/>
    <cellStyle name="Comma 8 4 2 4 3 2 2" xfId="9726" xr:uid="{00000000-0005-0000-0000-00005F240000}"/>
    <cellStyle name="Comma 8 4 2 4 3 3" xfId="9727" xr:uid="{00000000-0005-0000-0000-000060240000}"/>
    <cellStyle name="Comma 8 4 2 4 4" xfId="9728" xr:uid="{00000000-0005-0000-0000-000061240000}"/>
    <cellStyle name="Comma 8 4 2 4 4 2" xfId="9729" xr:uid="{00000000-0005-0000-0000-000062240000}"/>
    <cellStyle name="Comma 8 4 2 4 4 2 2" xfId="9730" xr:uid="{00000000-0005-0000-0000-000063240000}"/>
    <cellStyle name="Comma 8 4 2 4 4 3" xfId="9731" xr:uid="{00000000-0005-0000-0000-000064240000}"/>
    <cellStyle name="Comma 8 4 2 4 5" xfId="9732" xr:uid="{00000000-0005-0000-0000-000065240000}"/>
    <cellStyle name="Comma 8 4 2 4 5 2" xfId="9733" xr:uid="{00000000-0005-0000-0000-000066240000}"/>
    <cellStyle name="Comma 8 4 2 4 6" xfId="9734" xr:uid="{00000000-0005-0000-0000-000067240000}"/>
    <cellStyle name="Comma 8 4 2 4 6 2" xfId="9735" xr:uid="{00000000-0005-0000-0000-000068240000}"/>
    <cellStyle name="Comma 8 4 2 4 7" xfId="9736" xr:uid="{00000000-0005-0000-0000-000069240000}"/>
    <cellStyle name="Comma 8 4 2 5" xfId="9737" xr:uid="{00000000-0005-0000-0000-00006A240000}"/>
    <cellStyle name="Comma 8 4 2 5 2" xfId="9738" xr:uid="{00000000-0005-0000-0000-00006B240000}"/>
    <cellStyle name="Comma 8 4 2 5 2 2" xfId="9739" xr:uid="{00000000-0005-0000-0000-00006C240000}"/>
    <cellStyle name="Comma 8 4 2 5 2 2 2" xfId="9740" xr:uid="{00000000-0005-0000-0000-00006D240000}"/>
    <cellStyle name="Comma 8 4 2 5 2 3" xfId="9741" xr:uid="{00000000-0005-0000-0000-00006E240000}"/>
    <cellStyle name="Comma 8 4 2 5 3" xfId="9742" xr:uid="{00000000-0005-0000-0000-00006F240000}"/>
    <cellStyle name="Comma 8 4 2 5 3 2" xfId="9743" xr:uid="{00000000-0005-0000-0000-000070240000}"/>
    <cellStyle name="Comma 8 4 2 5 3 2 2" xfId="9744" xr:uid="{00000000-0005-0000-0000-000071240000}"/>
    <cellStyle name="Comma 8 4 2 5 3 3" xfId="9745" xr:uid="{00000000-0005-0000-0000-000072240000}"/>
    <cellStyle name="Comma 8 4 2 5 4" xfId="9746" xr:uid="{00000000-0005-0000-0000-000073240000}"/>
    <cellStyle name="Comma 8 4 2 5 4 2" xfId="9747" xr:uid="{00000000-0005-0000-0000-000074240000}"/>
    <cellStyle name="Comma 8 4 2 5 5" xfId="9748" xr:uid="{00000000-0005-0000-0000-000075240000}"/>
    <cellStyle name="Comma 8 4 2 5 5 2" xfId="9749" xr:uid="{00000000-0005-0000-0000-000076240000}"/>
    <cellStyle name="Comma 8 4 2 5 6" xfId="9750" xr:uid="{00000000-0005-0000-0000-000077240000}"/>
    <cellStyle name="Comma 8 4 2 6" xfId="9751" xr:uid="{00000000-0005-0000-0000-000078240000}"/>
    <cellStyle name="Comma 8 4 2 6 2" xfId="9752" xr:uid="{00000000-0005-0000-0000-000079240000}"/>
    <cellStyle name="Comma 8 4 2 6 2 2" xfId="9753" xr:uid="{00000000-0005-0000-0000-00007A240000}"/>
    <cellStyle name="Comma 8 4 2 6 3" xfId="9754" xr:uid="{00000000-0005-0000-0000-00007B240000}"/>
    <cellStyle name="Comma 8 4 2 7" xfId="9755" xr:uid="{00000000-0005-0000-0000-00007C240000}"/>
    <cellStyle name="Comma 8 4 2 7 2" xfId="9756" xr:uid="{00000000-0005-0000-0000-00007D240000}"/>
    <cellStyle name="Comma 8 4 2 7 2 2" xfId="9757" xr:uid="{00000000-0005-0000-0000-00007E240000}"/>
    <cellStyle name="Comma 8 4 2 7 3" xfId="9758" xr:uid="{00000000-0005-0000-0000-00007F240000}"/>
    <cellStyle name="Comma 8 4 2 8" xfId="9759" xr:uid="{00000000-0005-0000-0000-000080240000}"/>
    <cellStyle name="Comma 8 4 2 8 2" xfId="9760" xr:uid="{00000000-0005-0000-0000-000081240000}"/>
    <cellStyle name="Comma 8 4 2 9" xfId="9761" xr:uid="{00000000-0005-0000-0000-000082240000}"/>
    <cellStyle name="Comma 8 4 2 9 2" xfId="9762" xr:uid="{00000000-0005-0000-0000-000083240000}"/>
    <cellStyle name="Comma 8 4 3" xfId="9763" xr:uid="{00000000-0005-0000-0000-000084240000}"/>
    <cellStyle name="Comma 8 4 3 2" xfId="9764" xr:uid="{00000000-0005-0000-0000-000085240000}"/>
    <cellStyle name="Comma 8 4 3 2 2" xfId="9765" xr:uid="{00000000-0005-0000-0000-000086240000}"/>
    <cellStyle name="Comma 8 4 3 2 2 2" xfId="9766" xr:uid="{00000000-0005-0000-0000-000087240000}"/>
    <cellStyle name="Comma 8 4 3 2 2 2 2" xfId="9767" xr:uid="{00000000-0005-0000-0000-000088240000}"/>
    <cellStyle name="Comma 8 4 3 2 2 2 2 2" xfId="9768" xr:uid="{00000000-0005-0000-0000-000089240000}"/>
    <cellStyle name="Comma 8 4 3 2 2 2 3" xfId="9769" xr:uid="{00000000-0005-0000-0000-00008A240000}"/>
    <cellStyle name="Comma 8 4 3 2 2 3" xfId="9770" xr:uid="{00000000-0005-0000-0000-00008B240000}"/>
    <cellStyle name="Comma 8 4 3 2 2 3 2" xfId="9771" xr:uid="{00000000-0005-0000-0000-00008C240000}"/>
    <cellStyle name="Comma 8 4 3 2 2 3 2 2" xfId="9772" xr:uid="{00000000-0005-0000-0000-00008D240000}"/>
    <cellStyle name="Comma 8 4 3 2 2 3 3" xfId="9773" xr:uid="{00000000-0005-0000-0000-00008E240000}"/>
    <cellStyle name="Comma 8 4 3 2 2 4" xfId="9774" xr:uid="{00000000-0005-0000-0000-00008F240000}"/>
    <cellStyle name="Comma 8 4 3 2 2 4 2" xfId="9775" xr:uid="{00000000-0005-0000-0000-000090240000}"/>
    <cellStyle name="Comma 8 4 3 2 2 5" xfId="9776" xr:uid="{00000000-0005-0000-0000-000091240000}"/>
    <cellStyle name="Comma 8 4 3 2 2 5 2" xfId="9777" xr:uid="{00000000-0005-0000-0000-000092240000}"/>
    <cellStyle name="Comma 8 4 3 2 2 6" xfId="9778" xr:uid="{00000000-0005-0000-0000-000093240000}"/>
    <cellStyle name="Comma 8 4 3 2 3" xfId="9779" xr:uid="{00000000-0005-0000-0000-000094240000}"/>
    <cellStyle name="Comma 8 4 3 2 3 2" xfId="9780" xr:uid="{00000000-0005-0000-0000-000095240000}"/>
    <cellStyle name="Comma 8 4 3 2 3 2 2" xfId="9781" xr:uid="{00000000-0005-0000-0000-000096240000}"/>
    <cellStyle name="Comma 8 4 3 2 3 3" xfId="9782" xr:uid="{00000000-0005-0000-0000-000097240000}"/>
    <cellStyle name="Comma 8 4 3 2 4" xfId="9783" xr:uid="{00000000-0005-0000-0000-000098240000}"/>
    <cellStyle name="Comma 8 4 3 2 4 2" xfId="9784" xr:uid="{00000000-0005-0000-0000-000099240000}"/>
    <cellStyle name="Comma 8 4 3 2 4 2 2" xfId="9785" xr:uid="{00000000-0005-0000-0000-00009A240000}"/>
    <cellStyle name="Comma 8 4 3 2 4 3" xfId="9786" xr:uid="{00000000-0005-0000-0000-00009B240000}"/>
    <cellStyle name="Comma 8 4 3 2 5" xfId="9787" xr:uid="{00000000-0005-0000-0000-00009C240000}"/>
    <cellStyle name="Comma 8 4 3 2 5 2" xfId="9788" xr:uid="{00000000-0005-0000-0000-00009D240000}"/>
    <cellStyle name="Comma 8 4 3 2 6" xfId="9789" xr:uid="{00000000-0005-0000-0000-00009E240000}"/>
    <cellStyle name="Comma 8 4 3 2 6 2" xfId="9790" xr:uid="{00000000-0005-0000-0000-00009F240000}"/>
    <cellStyle name="Comma 8 4 3 2 7" xfId="9791" xr:uid="{00000000-0005-0000-0000-0000A0240000}"/>
    <cellStyle name="Comma 8 4 3 3" xfId="9792" xr:uid="{00000000-0005-0000-0000-0000A1240000}"/>
    <cellStyle name="Comma 8 4 3 3 2" xfId="9793" xr:uid="{00000000-0005-0000-0000-0000A2240000}"/>
    <cellStyle name="Comma 8 4 3 3 2 2" xfId="9794" xr:uid="{00000000-0005-0000-0000-0000A3240000}"/>
    <cellStyle name="Comma 8 4 3 3 2 2 2" xfId="9795" xr:uid="{00000000-0005-0000-0000-0000A4240000}"/>
    <cellStyle name="Comma 8 4 3 3 2 3" xfId="9796" xr:uid="{00000000-0005-0000-0000-0000A5240000}"/>
    <cellStyle name="Comma 8 4 3 3 3" xfId="9797" xr:uid="{00000000-0005-0000-0000-0000A6240000}"/>
    <cellStyle name="Comma 8 4 3 3 3 2" xfId="9798" xr:uid="{00000000-0005-0000-0000-0000A7240000}"/>
    <cellStyle name="Comma 8 4 3 3 3 2 2" xfId="9799" xr:uid="{00000000-0005-0000-0000-0000A8240000}"/>
    <cellStyle name="Comma 8 4 3 3 3 3" xfId="9800" xr:uid="{00000000-0005-0000-0000-0000A9240000}"/>
    <cellStyle name="Comma 8 4 3 3 4" xfId="9801" xr:uid="{00000000-0005-0000-0000-0000AA240000}"/>
    <cellStyle name="Comma 8 4 3 3 4 2" xfId="9802" xr:uid="{00000000-0005-0000-0000-0000AB240000}"/>
    <cellStyle name="Comma 8 4 3 3 5" xfId="9803" xr:uid="{00000000-0005-0000-0000-0000AC240000}"/>
    <cellStyle name="Comma 8 4 3 3 5 2" xfId="9804" xr:uid="{00000000-0005-0000-0000-0000AD240000}"/>
    <cellStyle name="Comma 8 4 3 3 6" xfId="9805" xr:uid="{00000000-0005-0000-0000-0000AE240000}"/>
    <cellStyle name="Comma 8 4 3 4" xfId="9806" xr:uid="{00000000-0005-0000-0000-0000AF240000}"/>
    <cellStyle name="Comma 8 4 3 4 2" xfId="9807" xr:uid="{00000000-0005-0000-0000-0000B0240000}"/>
    <cellStyle name="Comma 8 4 3 4 2 2" xfId="9808" xr:uid="{00000000-0005-0000-0000-0000B1240000}"/>
    <cellStyle name="Comma 8 4 3 4 3" xfId="9809" xr:uid="{00000000-0005-0000-0000-0000B2240000}"/>
    <cellStyle name="Comma 8 4 3 5" xfId="9810" xr:uid="{00000000-0005-0000-0000-0000B3240000}"/>
    <cellStyle name="Comma 8 4 3 5 2" xfId="9811" xr:uid="{00000000-0005-0000-0000-0000B4240000}"/>
    <cellStyle name="Comma 8 4 3 5 2 2" xfId="9812" xr:uid="{00000000-0005-0000-0000-0000B5240000}"/>
    <cellStyle name="Comma 8 4 3 5 3" xfId="9813" xr:uid="{00000000-0005-0000-0000-0000B6240000}"/>
    <cellStyle name="Comma 8 4 3 6" xfId="9814" xr:uid="{00000000-0005-0000-0000-0000B7240000}"/>
    <cellStyle name="Comma 8 4 3 6 2" xfId="9815" xr:uid="{00000000-0005-0000-0000-0000B8240000}"/>
    <cellStyle name="Comma 8 4 3 7" xfId="9816" xr:uid="{00000000-0005-0000-0000-0000B9240000}"/>
    <cellStyle name="Comma 8 4 3 7 2" xfId="9817" xr:uid="{00000000-0005-0000-0000-0000BA240000}"/>
    <cellStyle name="Comma 8 4 3 8" xfId="9818" xr:uid="{00000000-0005-0000-0000-0000BB240000}"/>
    <cellStyle name="Comma 8 4 4" xfId="9819" xr:uid="{00000000-0005-0000-0000-0000BC240000}"/>
    <cellStyle name="Comma 8 4 4 2" xfId="9820" xr:uid="{00000000-0005-0000-0000-0000BD240000}"/>
    <cellStyle name="Comma 8 4 4 2 2" xfId="9821" xr:uid="{00000000-0005-0000-0000-0000BE240000}"/>
    <cellStyle name="Comma 8 4 4 2 2 2" xfId="9822" xr:uid="{00000000-0005-0000-0000-0000BF240000}"/>
    <cellStyle name="Comma 8 4 4 2 2 2 2" xfId="9823" xr:uid="{00000000-0005-0000-0000-0000C0240000}"/>
    <cellStyle name="Comma 8 4 4 2 2 3" xfId="9824" xr:uid="{00000000-0005-0000-0000-0000C1240000}"/>
    <cellStyle name="Comma 8 4 4 2 3" xfId="9825" xr:uid="{00000000-0005-0000-0000-0000C2240000}"/>
    <cellStyle name="Comma 8 4 4 2 3 2" xfId="9826" xr:uid="{00000000-0005-0000-0000-0000C3240000}"/>
    <cellStyle name="Comma 8 4 4 2 3 2 2" xfId="9827" xr:uid="{00000000-0005-0000-0000-0000C4240000}"/>
    <cellStyle name="Comma 8 4 4 2 3 3" xfId="9828" xr:uid="{00000000-0005-0000-0000-0000C5240000}"/>
    <cellStyle name="Comma 8 4 4 2 4" xfId="9829" xr:uid="{00000000-0005-0000-0000-0000C6240000}"/>
    <cellStyle name="Comma 8 4 4 2 4 2" xfId="9830" xr:uid="{00000000-0005-0000-0000-0000C7240000}"/>
    <cellStyle name="Comma 8 4 4 2 5" xfId="9831" xr:uid="{00000000-0005-0000-0000-0000C8240000}"/>
    <cellStyle name="Comma 8 4 4 2 5 2" xfId="9832" xr:uid="{00000000-0005-0000-0000-0000C9240000}"/>
    <cellStyle name="Comma 8 4 4 2 6" xfId="9833" xr:uid="{00000000-0005-0000-0000-0000CA240000}"/>
    <cellStyle name="Comma 8 4 4 3" xfId="9834" xr:uid="{00000000-0005-0000-0000-0000CB240000}"/>
    <cellStyle name="Comma 8 4 4 3 2" xfId="9835" xr:uid="{00000000-0005-0000-0000-0000CC240000}"/>
    <cellStyle name="Comma 8 4 4 3 2 2" xfId="9836" xr:uid="{00000000-0005-0000-0000-0000CD240000}"/>
    <cellStyle name="Comma 8 4 4 3 3" xfId="9837" xr:uid="{00000000-0005-0000-0000-0000CE240000}"/>
    <cellStyle name="Comma 8 4 4 4" xfId="9838" xr:uid="{00000000-0005-0000-0000-0000CF240000}"/>
    <cellStyle name="Comma 8 4 4 4 2" xfId="9839" xr:uid="{00000000-0005-0000-0000-0000D0240000}"/>
    <cellStyle name="Comma 8 4 4 4 2 2" xfId="9840" xr:uid="{00000000-0005-0000-0000-0000D1240000}"/>
    <cellStyle name="Comma 8 4 4 4 3" xfId="9841" xr:uid="{00000000-0005-0000-0000-0000D2240000}"/>
    <cellStyle name="Comma 8 4 4 5" xfId="9842" xr:uid="{00000000-0005-0000-0000-0000D3240000}"/>
    <cellStyle name="Comma 8 4 4 5 2" xfId="9843" xr:uid="{00000000-0005-0000-0000-0000D4240000}"/>
    <cellStyle name="Comma 8 4 4 6" xfId="9844" xr:uid="{00000000-0005-0000-0000-0000D5240000}"/>
    <cellStyle name="Comma 8 4 4 6 2" xfId="9845" xr:uid="{00000000-0005-0000-0000-0000D6240000}"/>
    <cellStyle name="Comma 8 4 4 7" xfId="9846" xr:uid="{00000000-0005-0000-0000-0000D7240000}"/>
    <cellStyle name="Comma 8 4 5" xfId="9847" xr:uid="{00000000-0005-0000-0000-0000D8240000}"/>
    <cellStyle name="Comma 8 4 5 2" xfId="9848" xr:uid="{00000000-0005-0000-0000-0000D9240000}"/>
    <cellStyle name="Comma 8 4 5 2 2" xfId="9849" xr:uid="{00000000-0005-0000-0000-0000DA240000}"/>
    <cellStyle name="Comma 8 4 5 2 2 2" xfId="9850" xr:uid="{00000000-0005-0000-0000-0000DB240000}"/>
    <cellStyle name="Comma 8 4 5 2 2 2 2" xfId="9851" xr:uid="{00000000-0005-0000-0000-0000DC240000}"/>
    <cellStyle name="Comma 8 4 5 2 2 3" xfId="9852" xr:uid="{00000000-0005-0000-0000-0000DD240000}"/>
    <cellStyle name="Comma 8 4 5 2 3" xfId="9853" xr:uid="{00000000-0005-0000-0000-0000DE240000}"/>
    <cellStyle name="Comma 8 4 5 2 3 2" xfId="9854" xr:uid="{00000000-0005-0000-0000-0000DF240000}"/>
    <cellStyle name="Comma 8 4 5 2 3 2 2" xfId="9855" xr:uid="{00000000-0005-0000-0000-0000E0240000}"/>
    <cellStyle name="Comma 8 4 5 2 3 3" xfId="9856" xr:uid="{00000000-0005-0000-0000-0000E1240000}"/>
    <cellStyle name="Comma 8 4 5 2 4" xfId="9857" xr:uid="{00000000-0005-0000-0000-0000E2240000}"/>
    <cellStyle name="Comma 8 4 5 2 4 2" xfId="9858" xr:uid="{00000000-0005-0000-0000-0000E3240000}"/>
    <cellStyle name="Comma 8 4 5 2 5" xfId="9859" xr:uid="{00000000-0005-0000-0000-0000E4240000}"/>
    <cellStyle name="Comma 8 4 5 2 5 2" xfId="9860" xr:uid="{00000000-0005-0000-0000-0000E5240000}"/>
    <cellStyle name="Comma 8 4 5 2 6" xfId="9861" xr:uid="{00000000-0005-0000-0000-0000E6240000}"/>
    <cellStyle name="Comma 8 4 5 3" xfId="9862" xr:uid="{00000000-0005-0000-0000-0000E7240000}"/>
    <cellStyle name="Comma 8 4 5 3 2" xfId="9863" xr:uid="{00000000-0005-0000-0000-0000E8240000}"/>
    <cellStyle name="Comma 8 4 5 3 2 2" xfId="9864" xr:uid="{00000000-0005-0000-0000-0000E9240000}"/>
    <cellStyle name="Comma 8 4 5 3 3" xfId="9865" xr:uid="{00000000-0005-0000-0000-0000EA240000}"/>
    <cellStyle name="Comma 8 4 5 4" xfId="9866" xr:uid="{00000000-0005-0000-0000-0000EB240000}"/>
    <cellStyle name="Comma 8 4 5 4 2" xfId="9867" xr:uid="{00000000-0005-0000-0000-0000EC240000}"/>
    <cellStyle name="Comma 8 4 5 4 2 2" xfId="9868" xr:uid="{00000000-0005-0000-0000-0000ED240000}"/>
    <cellStyle name="Comma 8 4 5 4 3" xfId="9869" xr:uid="{00000000-0005-0000-0000-0000EE240000}"/>
    <cellStyle name="Comma 8 4 5 5" xfId="9870" xr:uid="{00000000-0005-0000-0000-0000EF240000}"/>
    <cellStyle name="Comma 8 4 5 5 2" xfId="9871" xr:uid="{00000000-0005-0000-0000-0000F0240000}"/>
    <cellStyle name="Comma 8 4 5 6" xfId="9872" xr:uid="{00000000-0005-0000-0000-0000F1240000}"/>
    <cellStyle name="Comma 8 4 5 6 2" xfId="9873" xr:uid="{00000000-0005-0000-0000-0000F2240000}"/>
    <cellStyle name="Comma 8 4 5 7" xfId="9874" xr:uid="{00000000-0005-0000-0000-0000F3240000}"/>
    <cellStyle name="Comma 8 4 6" xfId="9875" xr:uid="{00000000-0005-0000-0000-0000F4240000}"/>
    <cellStyle name="Comma 8 4 6 2" xfId="9876" xr:uid="{00000000-0005-0000-0000-0000F5240000}"/>
    <cellStyle name="Comma 8 4 6 2 2" xfId="9877" xr:uid="{00000000-0005-0000-0000-0000F6240000}"/>
    <cellStyle name="Comma 8 4 6 2 2 2" xfId="9878" xr:uid="{00000000-0005-0000-0000-0000F7240000}"/>
    <cellStyle name="Comma 8 4 6 2 3" xfId="9879" xr:uid="{00000000-0005-0000-0000-0000F8240000}"/>
    <cellStyle name="Comma 8 4 6 3" xfId="9880" xr:uid="{00000000-0005-0000-0000-0000F9240000}"/>
    <cellStyle name="Comma 8 4 6 3 2" xfId="9881" xr:uid="{00000000-0005-0000-0000-0000FA240000}"/>
    <cellStyle name="Comma 8 4 6 3 2 2" xfId="9882" xr:uid="{00000000-0005-0000-0000-0000FB240000}"/>
    <cellStyle name="Comma 8 4 6 3 3" xfId="9883" xr:uid="{00000000-0005-0000-0000-0000FC240000}"/>
    <cellStyle name="Comma 8 4 6 4" xfId="9884" xr:uid="{00000000-0005-0000-0000-0000FD240000}"/>
    <cellStyle name="Comma 8 4 6 4 2" xfId="9885" xr:uid="{00000000-0005-0000-0000-0000FE240000}"/>
    <cellStyle name="Comma 8 4 6 5" xfId="9886" xr:uid="{00000000-0005-0000-0000-0000FF240000}"/>
    <cellStyle name="Comma 8 4 6 5 2" xfId="9887" xr:uid="{00000000-0005-0000-0000-000000250000}"/>
    <cellStyle name="Comma 8 4 6 6" xfId="9888" xr:uid="{00000000-0005-0000-0000-000001250000}"/>
    <cellStyle name="Comma 8 4 7" xfId="9889" xr:uid="{00000000-0005-0000-0000-000002250000}"/>
    <cellStyle name="Comma 8 4 7 2" xfId="9890" xr:uid="{00000000-0005-0000-0000-000003250000}"/>
    <cellStyle name="Comma 8 4 7 2 2" xfId="9891" xr:uid="{00000000-0005-0000-0000-000004250000}"/>
    <cellStyle name="Comma 8 4 7 3" xfId="9892" xr:uid="{00000000-0005-0000-0000-000005250000}"/>
    <cellStyle name="Comma 8 4 8" xfId="9893" xr:uid="{00000000-0005-0000-0000-000006250000}"/>
    <cellStyle name="Comma 8 4 8 2" xfId="9894" xr:uid="{00000000-0005-0000-0000-000007250000}"/>
    <cellStyle name="Comma 8 4 8 2 2" xfId="9895" xr:uid="{00000000-0005-0000-0000-000008250000}"/>
    <cellStyle name="Comma 8 4 8 3" xfId="9896" xr:uid="{00000000-0005-0000-0000-000009250000}"/>
    <cellStyle name="Comma 8 4 9" xfId="9897" xr:uid="{00000000-0005-0000-0000-00000A250000}"/>
    <cellStyle name="Comma 8 4 9 2" xfId="9898" xr:uid="{00000000-0005-0000-0000-00000B250000}"/>
    <cellStyle name="Comma 8 5" xfId="9899" xr:uid="{00000000-0005-0000-0000-00000C250000}"/>
    <cellStyle name="Comma 8 5 10" xfId="9900" xr:uid="{00000000-0005-0000-0000-00000D250000}"/>
    <cellStyle name="Comma 8 5 2" xfId="9901" xr:uid="{00000000-0005-0000-0000-00000E250000}"/>
    <cellStyle name="Comma 8 5 2 2" xfId="9902" xr:uid="{00000000-0005-0000-0000-00000F250000}"/>
    <cellStyle name="Comma 8 5 2 2 2" xfId="9903" xr:uid="{00000000-0005-0000-0000-000010250000}"/>
    <cellStyle name="Comma 8 5 2 2 2 2" xfId="9904" xr:uid="{00000000-0005-0000-0000-000011250000}"/>
    <cellStyle name="Comma 8 5 2 2 2 2 2" xfId="9905" xr:uid="{00000000-0005-0000-0000-000012250000}"/>
    <cellStyle name="Comma 8 5 2 2 2 2 2 2" xfId="9906" xr:uid="{00000000-0005-0000-0000-000013250000}"/>
    <cellStyle name="Comma 8 5 2 2 2 2 3" xfId="9907" xr:uid="{00000000-0005-0000-0000-000014250000}"/>
    <cellStyle name="Comma 8 5 2 2 2 3" xfId="9908" xr:uid="{00000000-0005-0000-0000-000015250000}"/>
    <cellStyle name="Comma 8 5 2 2 2 3 2" xfId="9909" xr:uid="{00000000-0005-0000-0000-000016250000}"/>
    <cellStyle name="Comma 8 5 2 2 2 3 2 2" xfId="9910" xr:uid="{00000000-0005-0000-0000-000017250000}"/>
    <cellStyle name="Comma 8 5 2 2 2 3 3" xfId="9911" xr:uid="{00000000-0005-0000-0000-000018250000}"/>
    <cellStyle name="Comma 8 5 2 2 2 4" xfId="9912" xr:uid="{00000000-0005-0000-0000-000019250000}"/>
    <cellStyle name="Comma 8 5 2 2 2 4 2" xfId="9913" xr:uid="{00000000-0005-0000-0000-00001A250000}"/>
    <cellStyle name="Comma 8 5 2 2 2 5" xfId="9914" xr:uid="{00000000-0005-0000-0000-00001B250000}"/>
    <cellStyle name="Comma 8 5 2 2 2 5 2" xfId="9915" xr:uid="{00000000-0005-0000-0000-00001C250000}"/>
    <cellStyle name="Comma 8 5 2 2 2 6" xfId="9916" xr:uid="{00000000-0005-0000-0000-00001D250000}"/>
    <cellStyle name="Comma 8 5 2 2 3" xfId="9917" xr:uid="{00000000-0005-0000-0000-00001E250000}"/>
    <cellStyle name="Comma 8 5 2 2 3 2" xfId="9918" xr:uid="{00000000-0005-0000-0000-00001F250000}"/>
    <cellStyle name="Comma 8 5 2 2 3 2 2" xfId="9919" xr:uid="{00000000-0005-0000-0000-000020250000}"/>
    <cellStyle name="Comma 8 5 2 2 3 3" xfId="9920" xr:uid="{00000000-0005-0000-0000-000021250000}"/>
    <cellStyle name="Comma 8 5 2 2 4" xfId="9921" xr:uid="{00000000-0005-0000-0000-000022250000}"/>
    <cellStyle name="Comma 8 5 2 2 4 2" xfId="9922" xr:uid="{00000000-0005-0000-0000-000023250000}"/>
    <cellStyle name="Comma 8 5 2 2 4 2 2" xfId="9923" xr:uid="{00000000-0005-0000-0000-000024250000}"/>
    <cellStyle name="Comma 8 5 2 2 4 3" xfId="9924" xr:uid="{00000000-0005-0000-0000-000025250000}"/>
    <cellStyle name="Comma 8 5 2 2 5" xfId="9925" xr:uid="{00000000-0005-0000-0000-000026250000}"/>
    <cellStyle name="Comma 8 5 2 2 5 2" xfId="9926" xr:uid="{00000000-0005-0000-0000-000027250000}"/>
    <cellStyle name="Comma 8 5 2 2 6" xfId="9927" xr:uid="{00000000-0005-0000-0000-000028250000}"/>
    <cellStyle name="Comma 8 5 2 2 6 2" xfId="9928" xr:uid="{00000000-0005-0000-0000-000029250000}"/>
    <cellStyle name="Comma 8 5 2 2 7" xfId="9929" xr:uid="{00000000-0005-0000-0000-00002A250000}"/>
    <cellStyle name="Comma 8 5 2 3" xfId="9930" xr:uid="{00000000-0005-0000-0000-00002B250000}"/>
    <cellStyle name="Comma 8 5 2 3 2" xfId="9931" xr:uid="{00000000-0005-0000-0000-00002C250000}"/>
    <cellStyle name="Comma 8 5 2 3 2 2" xfId="9932" xr:uid="{00000000-0005-0000-0000-00002D250000}"/>
    <cellStyle name="Comma 8 5 2 3 2 2 2" xfId="9933" xr:uid="{00000000-0005-0000-0000-00002E250000}"/>
    <cellStyle name="Comma 8 5 2 3 2 3" xfId="9934" xr:uid="{00000000-0005-0000-0000-00002F250000}"/>
    <cellStyle name="Comma 8 5 2 3 3" xfId="9935" xr:uid="{00000000-0005-0000-0000-000030250000}"/>
    <cellStyle name="Comma 8 5 2 3 3 2" xfId="9936" xr:uid="{00000000-0005-0000-0000-000031250000}"/>
    <cellStyle name="Comma 8 5 2 3 3 2 2" xfId="9937" xr:uid="{00000000-0005-0000-0000-000032250000}"/>
    <cellStyle name="Comma 8 5 2 3 3 3" xfId="9938" xr:uid="{00000000-0005-0000-0000-000033250000}"/>
    <cellStyle name="Comma 8 5 2 3 4" xfId="9939" xr:uid="{00000000-0005-0000-0000-000034250000}"/>
    <cellStyle name="Comma 8 5 2 3 4 2" xfId="9940" xr:uid="{00000000-0005-0000-0000-000035250000}"/>
    <cellStyle name="Comma 8 5 2 3 5" xfId="9941" xr:uid="{00000000-0005-0000-0000-000036250000}"/>
    <cellStyle name="Comma 8 5 2 3 5 2" xfId="9942" xr:uid="{00000000-0005-0000-0000-000037250000}"/>
    <cellStyle name="Comma 8 5 2 3 6" xfId="9943" xr:uid="{00000000-0005-0000-0000-000038250000}"/>
    <cellStyle name="Comma 8 5 2 4" xfId="9944" xr:uid="{00000000-0005-0000-0000-000039250000}"/>
    <cellStyle name="Comma 8 5 2 4 2" xfId="9945" xr:uid="{00000000-0005-0000-0000-00003A250000}"/>
    <cellStyle name="Comma 8 5 2 4 2 2" xfId="9946" xr:uid="{00000000-0005-0000-0000-00003B250000}"/>
    <cellStyle name="Comma 8 5 2 4 3" xfId="9947" xr:uid="{00000000-0005-0000-0000-00003C250000}"/>
    <cellStyle name="Comma 8 5 2 5" xfId="9948" xr:uid="{00000000-0005-0000-0000-00003D250000}"/>
    <cellStyle name="Comma 8 5 2 5 2" xfId="9949" xr:uid="{00000000-0005-0000-0000-00003E250000}"/>
    <cellStyle name="Comma 8 5 2 5 2 2" xfId="9950" xr:uid="{00000000-0005-0000-0000-00003F250000}"/>
    <cellStyle name="Comma 8 5 2 5 3" xfId="9951" xr:uid="{00000000-0005-0000-0000-000040250000}"/>
    <cellStyle name="Comma 8 5 2 6" xfId="9952" xr:uid="{00000000-0005-0000-0000-000041250000}"/>
    <cellStyle name="Comma 8 5 2 6 2" xfId="9953" xr:uid="{00000000-0005-0000-0000-000042250000}"/>
    <cellStyle name="Comma 8 5 2 7" xfId="9954" xr:uid="{00000000-0005-0000-0000-000043250000}"/>
    <cellStyle name="Comma 8 5 2 7 2" xfId="9955" xr:uid="{00000000-0005-0000-0000-000044250000}"/>
    <cellStyle name="Comma 8 5 2 8" xfId="9956" xr:uid="{00000000-0005-0000-0000-000045250000}"/>
    <cellStyle name="Comma 8 5 3" xfId="9957" xr:uid="{00000000-0005-0000-0000-000046250000}"/>
    <cellStyle name="Comma 8 5 3 2" xfId="9958" xr:uid="{00000000-0005-0000-0000-000047250000}"/>
    <cellStyle name="Comma 8 5 3 2 2" xfId="9959" xr:uid="{00000000-0005-0000-0000-000048250000}"/>
    <cellStyle name="Comma 8 5 3 2 2 2" xfId="9960" xr:uid="{00000000-0005-0000-0000-000049250000}"/>
    <cellStyle name="Comma 8 5 3 2 2 2 2" xfId="9961" xr:uid="{00000000-0005-0000-0000-00004A250000}"/>
    <cellStyle name="Comma 8 5 3 2 2 3" xfId="9962" xr:uid="{00000000-0005-0000-0000-00004B250000}"/>
    <cellStyle name="Comma 8 5 3 2 3" xfId="9963" xr:uid="{00000000-0005-0000-0000-00004C250000}"/>
    <cellStyle name="Comma 8 5 3 2 3 2" xfId="9964" xr:uid="{00000000-0005-0000-0000-00004D250000}"/>
    <cellStyle name="Comma 8 5 3 2 3 2 2" xfId="9965" xr:uid="{00000000-0005-0000-0000-00004E250000}"/>
    <cellStyle name="Comma 8 5 3 2 3 3" xfId="9966" xr:uid="{00000000-0005-0000-0000-00004F250000}"/>
    <cellStyle name="Comma 8 5 3 2 4" xfId="9967" xr:uid="{00000000-0005-0000-0000-000050250000}"/>
    <cellStyle name="Comma 8 5 3 2 4 2" xfId="9968" xr:uid="{00000000-0005-0000-0000-000051250000}"/>
    <cellStyle name="Comma 8 5 3 2 5" xfId="9969" xr:uid="{00000000-0005-0000-0000-000052250000}"/>
    <cellStyle name="Comma 8 5 3 2 5 2" xfId="9970" xr:uid="{00000000-0005-0000-0000-000053250000}"/>
    <cellStyle name="Comma 8 5 3 2 6" xfId="9971" xr:uid="{00000000-0005-0000-0000-000054250000}"/>
    <cellStyle name="Comma 8 5 3 3" xfId="9972" xr:uid="{00000000-0005-0000-0000-000055250000}"/>
    <cellStyle name="Comma 8 5 3 3 2" xfId="9973" xr:uid="{00000000-0005-0000-0000-000056250000}"/>
    <cellStyle name="Comma 8 5 3 3 2 2" xfId="9974" xr:uid="{00000000-0005-0000-0000-000057250000}"/>
    <cellStyle name="Comma 8 5 3 3 3" xfId="9975" xr:uid="{00000000-0005-0000-0000-000058250000}"/>
    <cellStyle name="Comma 8 5 3 4" xfId="9976" xr:uid="{00000000-0005-0000-0000-000059250000}"/>
    <cellStyle name="Comma 8 5 3 4 2" xfId="9977" xr:uid="{00000000-0005-0000-0000-00005A250000}"/>
    <cellStyle name="Comma 8 5 3 4 2 2" xfId="9978" xr:uid="{00000000-0005-0000-0000-00005B250000}"/>
    <cellStyle name="Comma 8 5 3 4 3" xfId="9979" xr:uid="{00000000-0005-0000-0000-00005C250000}"/>
    <cellStyle name="Comma 8 5 3 5" xfId="9980" xr:uid="{00000000-0005-0000-0000-00005D250000}"/>
    <cellStyle name="Comma 8 5 3 5 2" xfId="9981" xr:uid="{00000000-0005-0000-0000-00005E250000}"/>
    <cellStyle name="Comma 8 5 3 6" xfId="9982" xr:uid="{00000000-0005-0000-0000-00005F250000}"/>
    <cellStyle name="Comma 8 5 3 6 2" xfId="9983" xr:uid="{00000000-0005-0000-0000-000060250000}"/>
    <cellStyle name="Comma 8 5 3 7" xfId="9984" xr:uid="{00000000-0005-0000-0000-000061250000}"/>
    <cellStyle name="Comma 8 5 4" xfId="9985" xr:uid="{00000000-0005-0000-0000-000062250000}"/>
    <cellStyle name="Comma 8 5 4 2" xfId="9986" xr:uid="{00000000-0005-0000-0000-000063250000}"/>
    <cellStyle name="Comma 8 5 4 2 2" xfId="9987" xr:uid="{00000000-0005-0000-0000-000064250000}"/>
    <cellStyle name="Comma 8 5 4 2 2 2" xfId="9988" xr:uid="{00000000-0005-0000-0000-000065250000}"/>
    <cellStyle name="Comma 8 5 4 2 2 2 2" xfId="9989" xr:uid="{00000000-0005-0000-0000-000066250000}"/>
    <cellStyle name="Comma 8 5 4 2 2 3" xfId="9990" xr:uid="{00000000-0005-0000-0000-000067250000}"/>
    <cellStyle name="Comma 8 5 4 2 3" xfId="9991" xr:uid="{00000000-0005-0000-0000-000068250000}"/>
    <cellStyle name="Comma 8 5 4 2 3 2" xfId="9992" xr:uid="{00000000-0005-0000-0000-000069250000}"/>
    <cellStyle name="Comma 8 5 4 2 3 2 2" xfId="9993" xr:uid="{00000000-0005-0000-0000-00006A250000}"/>
    <cellStyle name="Comma 8 5 4 2 3 3" xfId="9994" xr:uid="{00000000-0005-0000-0000-00006B250000}"/>
    <cellStyle name="Comma 8 5 4 2 4" xfId="9995" xr:uid="{00000000-0005-0000-0000-00006C250000}"/>
    <cellStyle name="Comma 8 5 4 2 4 2" xfId="9996" xr:uid="{00000000-0005-0000-0000-00006D250000}"/>
    <cellStyle name="Comma 8 5 4 2 5" xfId="9997" xr:uid="{00000000-0005-0000-0000-00006E250000}"/>
    <cellStyle name="Comma 8 5 4 2 5 2" xfId="9998" xr:uid="{00000000-0005-0000-0000-00006F250000}"/>
    <cellStyle name="Comma 8 5 4 2 6" xfId="9999" xr:uid="{00000000-0005-0000-0000-000070250000}"/>
    <cellStyle name="Comma 8 5 4 3" xfId="10000" xr:uid="{00000000-0005-0000-0000-000071250000}"/>
    <cellStyle name="Comma 8 5 4 3 2" xfId="10001" xr:uid="{00000000-0005-0000-0000-000072250000}"/>
    <cellStyle name="Comma 8 5 4 3 2 2" xfId="10002" xr:uid="{00000000-0005-0000-0000-000073250000}"/>
    <cellStyle name="Comma 8 5 4 3 3" xfId="10003" xr:uid="{00000000-0005-0000-0000-000074250000}"/>
    <cellStyle name="Comma 8 5 4 4" xfId="10004" xr:uid="{00000000-0005-0000-0000-000075250000}"/>
    <cellStyle name="Comma 8 5 4 4 2" xfId="10005" xr:uid="{00000000-0005-0000-0000-000076250000}"/>
    <cellStyle name="Comma 8 5 4 4 2 2" xfId="10006" xr:uid="{00000000-0005-0000-0000-000077250000}"/>
    <cellStyle name="Comma 8 5 4 4 3" xfId="10007" xr:uid="{00000000-0005-0000-0000-000078250000}"/>
    <cellStyle name="Comma 8 5 4 5" xfId="10008" xr:uid="{00000000-0005-0000-0000-000079250000}"/>
    <cellStyle name="Comma 8 5 4 5 2" xfId="10009" xr:uid="{00000000-0005-0000-0000-00007A250000}"/>
    <cellStyle name="Comma 8 5 4 6" xfId="10010" xr:uid="{00000000-0005-0000-0000-00007B250000}"/>
    <cellStyle name="Comma 8 5 4 6 2" xfId="10011" xr:uid="{00000000-0005-0000-0000-00007C250000}"/>
    <cellStyle name="Comma 8 5 4 7" xfId="10012" xr:uid="{00000000-0005-0000-0000-00007D250000}"/>
    <cellStyle name="Comma 8 5 5" xfId="10013" xr:uid="{00000000-0005-0000-0000-00007E250000}"/>
    <cellStyle name="Comma 8 5 5 2" xfId="10014" xr:uid="{00000000-0005-0000-0000-00007F250000}"/>
    <cellStyle name="Comma 8 5 5 2 2" xfId="10015" xr:uid="{00000000-0005-0000-0000-000080250000}"/>
    <cellStyle name="Comma 8 5 5 2 2 2" xfId="10016" xr:uid="{00000000-0005-0000-0000-000081250000}"/>
    <cellStyle name="Comma 8 5 5 2 3" xfId="10017" xr:uid="{00000000-0005-0000-0000-000082250000}"/>
    <cellStyle name="Comma 8 5 5 3" xfId="10018" xr:uid="{00000000-0005-0000-0000-000083250000}"/>
    <cellStyle name="Comma 8 5 5 3 2" xfId="10019" xr:uid="{00000000-0005-0000-0000-000084250000}"/>
    <cellStyle name="Comma 8 5 5 3 2 2" xfId="10020" xr:uid="{00000000-0005-0000-0000-000085250000}"/>
    <cellStyle name="Comma 8 5 5 3 3" xfId="10021" xr:uid="{00000000-0005-0000-0000-000086250000}"/>
    <cellStyle name="Comma 8 5 5 4" xfId="10022" xr:uid="{00000000-0005-0000-0000-000087250000}"/>
    <cellStyle name="Comma 8 5 5 4 2" xfId="10023" xr:uid="{00000000-0005-0000-0000-000088250000}"/>
    <cellStyle name="Comma 8 5 5 5" xfId="10024" xr:uid="{00000000-0005-0000-0000-000089250000}"/>
    <cellStyle name="Comma 8 5 5 5 2" xfId="10025" xr:uid="{00000000-0005-0000-0000-00008A250000}"/>
    <cellStyle name="Comma 8 5 5 6" xfId="10026" xr:uid="{00000000-0005-0000-0000-00008B250000}"/>
    <cellStyle name="Comma 8 5 6" xfId="10027" xr:uid="{00000000-0005-0000-0000-00008C250000}"/>
    <cellStyle name="Comma 8 5 6 2" xfId="10028" xr:uid="{00000000-0005-0000-0000-00008D250000}"/>
    <cellStyle name="Comma 8 5 6 2 2" xfId="10029" xr:uid="{00000000-0005-0000-0000-00008E250000}"/>
    <cellStyle name="Comma 8 5 6 3" xfId="10030" xr:uid="{00000000-0005-0000-0000-00008F250000}"/>
    <cellStyle name="Comma 8 5 7" xfId="10031" xr:uid="{00000000-0005-0000-0000-000090250000}"/>
    <cellStyle name="Comma 8 5 7 2" xfId="10032" xr:uid="{00000000-0005-0000-0000-000091250000}"/>
    <cellStyle name="Comma 8 5 7 2 2" xfId="10033" xr:uid="{00000000-0005-0000-0000-000092250000}"/>
    <cellStyle name="Comma 8 5 7 3" xfId="10034" xr:uid="{00000000-0005-0000-0000-000093250000}"/>
    <cellStyle name="Comma 8 5 8" xfId="10035" xr:uid="{00000000-0005-0000-0000-000094250000}"/>
    <cellStyle name="Comma 8 5 8 2" xfId="10036" xr:uid="{00000000-0005-0000-0000-000095250000}"/>
    <cellStyle name="Comma 8 5 9" xfId="10037" xr:uid="{00000000-0005-0000-0000-000096250000}"/>
    <cellStyle name="Comma 8 5 9 2" xfId="10038" xr:uid="{00000000-0005-0000-0000-000097250000}"/>
    <cellStyle name="Comma 8 6" xfId="10039" xr:uid="{00000000-0005-0000-0000-000098250000}"/>
    <cellStyle name="Comma 8 6 2" xfId="10040" xr:uid="{00000000-0005-0000-0000-000099250000}"/>
    <cellStyle name="Comma 8 6 2 2" xfId="10041" xr:uid="{00000000-0005-0000-0000-00009A250000}"/>
    <cellStyle name="Comma 8 6 2 2 2" xfId="10042" xr:uid="{00000000-0005-0000-0000-00009B250000}"/>
    <cellStyle name="Comma 8 6 2 2 2 2" xfId="10043" xr:uid="{00000000-0005-0000-0000-00009C250000}"/>
    <cellStyle name="Comma 8 6 2 2 2 2 2" xfId="10044" xr:uid="{00000000-0005-0000-0000-00009D250000}"/>
    <cellStyle name="Comma 8 6 2 2 2 3" xfId="10045" xr:uid="{00000000-0005-0000-0000-00009E250000}"/>
    <cellStyle name="Comma 8 6 2 2 3" xfId="10046" xr:uid="{00000000-0005-0000-0000-00009F250000}"/>
    <cellStyle name="Comma 8 6 2 2 3 2" xfId="10047" xr:uid="{00000000-0005-0000-0000-0000A0250000}"/>
    <cellStyle name="Comma 8 6 2 2 3 2 2" xfId="10048" xr:uid="{00000000-0005-0000-0000-0000A1250000}"/>
    <cellStyle name="Comma 8 6 2 2 3 3" xfId="10049" xr:uid="{00000000-0005-0000-0000-0000A2250000}"/>
    <cellStyle name="Comma 8 6 2 2 4" xfId="10050" xr:uid="{00000000-0005-0000-0000-0000A3250000}"/>
    <cellStyle name="Comma 8 6 2 2 4 2" xfId="10051" xr:uid="{00000000-0005-0000-0000-0000A4250000}"/>
    <cellStyle name="Comma 8 6 2 2 5" xfId="10052" xr:uid="{00000000-0005-0000-0000-0000A5250000}"/>
    <cellStyle name="Comma 8 6 2 2 5 2" xfId="10053" xr:uid="{00000000-0005-0000-0000-0000A6250000}"/>
    <cellStyle name="Comma 8 6 2 2 6" xfId="10054" xr:uid="{00000000-0005-0000-0000-0000A7250000}"/>
    <cellStyle name="Comma 8 6 2 3" xfId="10055" xr:uid="{00000000-0005-0000-0000-0000A8250000}"/>
    <cellStyle name="Comma 8 6 2 3 2" xfId="10056" xr:uid="{00000000-0005-0000-0000-0000A9250000}"/>
    <cellStyle name="Comma 8 6 2 3 2 2" xfId="10057" xr:uid="{00000000-0005-0000-0000-0000AA250000}"/>
    <cellStyle name="Comma 8 6 2 3 3" xfId="10058" xr:uid="{00000000-0005-0000-0000-0000AB250000}"/>
    <cellStyle name="Comma 8 6 2 4" xfId="10059" xr:uid="{00000000-0005-0000-0000-0000AC250000}"/>
    <cellStyle name="Comma 8 6 2 4 2" xfId="10060" xr:uid="{00000000-0005-0000-0000-0000AD250000}"/>
    <cellStyle name="Comma 8 6 2 4 2 2" xfId="10061" xr:uid="{00000000-0005-0000-0000-0000AE250000}"/>
    <cellStyle name="Comma 8 6 2 4 3" xfId="10062" xr:uid="{00000000-0005-0000-0000-0000AF250000}"/>
    <cellStyle name="Comma 8 6 2 5" xfId="10063" xr:uid="{00000000-0005-0000-0000-0000B0250000}"/>
    <cellStyle name="Comma 8 6 2 5 2" xfId="10064" xr:uid="{00000000-0005-0000-0000-0000B1250000}"/>
    <cellStyle name="Comma 8 6 2 6" xfId="10065" xr:uid="{00000000-0005-0000-0000-0000B2250000}"/>
    <cellStyle name="Comma 8 6 2 6 2" xfId="10066" xr:uid="{00000000-0005-0000-0000-0000B3250000}"/>
    <cellStyle name="Comma 8 6 2 7" xfId="10067" xr:uid="{00000000-0005-0000-0000-0000B4250000}"/>
    <cellStyle name="Comma 8 6 3" xfId="10068" xr:uid="{00000000-0005-0000-0000-0000B5250000}"/>
    <cellStyle name="Comma 8 6 3 2" xfId="10069" xr:uid="{00000000-0005-0000-0000-0000B6250000}"/>
    <cellStyle name="Comma 8 6 3 2 2" xfId="10070" xr:uid="{00000000-0005-0000-0000-0000B7250000}"/>
    <cellStyle name="Comma 8 6 3 2 2 2" xfId="10071" xr:uid="{00000000-0005-0000-0000-0000B8250000}"/>
    <cellStyle name="Comma 8 6 3 2 3" xfId="10072" xr:uid="{00000000-0005-0000-0000-0000B9250000}"/>
    <cellStyle name="Comma 8 6 3 3" xfId="10073" xr:uid="{00000000-0005-0000-0000-0000BA250000}"/>
    <cellStyle name="Comma 8 6 3 3 2" xfId="10074" xr:uid="{00000000-0005-0000-0000-0000BB250000}"/>
    <cellStyle name="Comma 8 6 3 3 2 2" xfId="10075" xr:uid="{00000000-0005-0000-0000-0000BC250000}"/>
    <cellStyle name="Comma 8 6 3 3 3" xfId="10076" xr:uid="{00000000-0005-0000-0000-0000BD250000}"/>
    <cellStyle name="Comma 8 6 3 4" xfId="10077" xr:uid="{00000000-0005-0000-0000-0000BE250000}"/>
    <cellStyle name="Comma 8 6 3 4 2" xfId="10078" xr:uid="{00000000-0005-0000-0000-0000BF250000}"/>
    <cellStyle name="Comma 8 6 3 5" xfId="10079" xr:uid="{00000000-0005-0000-0000-0000C0250000}"/>
    <cellStyle name="Comma 8 6 3 5 2" xfId="10080" xr:uid="{00000000-0005-0000-0000-0000C1250000}"/>
    <cellStyle name="Comma 8 6 3 6" xfId="10081" xr:uid="{00000000-0005-0000-0000-0000C2250000}"/>
    <cellStyle name="Comma 8 6 4" xfId="10082" xr:uid="{00000000-0005-0000-0000-0000C3250000}"/>
    <cellStyle name="Comma 8 6 4 2" xfId="10083" xr:uid="{00000000-0005-0000-0000-0000C4250000}"/>
    <cellStyle name="Comma 8 6 4 2 2" xfId="10084" xr:uid="{00000000-0005-0000-0000-0000C5250000}"/>
    <cellStyle name="Comma 8 6 4 3" xfId="10085" xr:uid="{00000000-0005-0000-0000-0000C6250000}"/>
    <cellStyle name="Comma 8 6 5" xfId="10086" xr:uid="{00000000-0005-0000-0000-0000C7250000}"/>
    <cellStyle name="Comma 8 6 5 2" xfId="10087" xr:uid="{00000000-0005-0000-0000-0000C8250000}"/>
    <cellStyle name="Comma 8 6 5 2 2" xfId="10088" xr:uid="{00000000-0005-0000-0000-0000C9250000}"/>
    <cellStyle name="Comma 8 6 5 3" xfId="10089" xr:uid="{00000000-0005-0000-0000-0000CA250000}"/>
    <cellStyle name="Comma 8 6 6" xfId="10090" xr:uid="{00000000-0005-0000-0000-0000CB250000}"/>
    <cellStyle name="Comma 8 6 6 2" xfId="10091" xr:uid="{00000000-0005-0000-0000-0000CC250000}"/>
    <cellStyle name="Comma 8 6 7" xfId="10092" xr:uid="{00000000-0005-0000-0000-0000CD250000}"/>
    <cellStyle name="Comma 8 6 7 2" xfId="10093" xr:uid="{00000000-0005-0000-0000-0000CE250000}"/>
    <cellStyle name="Comma 8 6 8" xfId="10094" xr:uid="{00000000-0005-0000-0000-0000CF250000}"/>
    <cellStyle name="Comma 8 7" xfId="10095" xr:uid="{00000000-0005-0000-0000-0000D0250000}"/>
    <cellStyle name="Comma 8 7 2" xfId="10096" xr:uid="{00000000-0005-0000-0000-0000D1250000}"/>
    <cellStyle name="Comma 8 7 2 2" xfId="10097" xr:uid="{00000000-0005-0000-0000-0000D2250000}"/>
    <cellStyle name="Comma 8 7 2 2 2" xfId="10098" xr:uid="{00000000-0005-0000-0000-0000D3250000}"/>
    <cellStyle name="Comma 8 7 2 2 2 2" xfId="10099" xr:uid="{00000000-0005-0000-0000-0000D4250000}"/>
    <cellStyle name="Comma 8 7 2 2 3" xfId="10100" xr:uid="{00000000-0005-0000-0000-0000D5250000}"/>
    <cellStyle name="Comma 8 7 2 3" xfId="10101" xr:uid="{00000000-0005-0000-0000-0000D6250000}"/>
    <cellStyle name="Comma 8 7 2 3 2" xfId="10102" xr:uid="{00000000-0005-0000-0000-0000D7250000}"/>
    <cellStyle name="Comma 8 7 2 3 2 2" xfId="10103" xr:uid="{00000000-0005-0000-0000-0000D8250000}"/>
    <cellStyle name="Comma 8 7 2 3 3" xfId="10104" xr:uid="{00000000-0005-0000-0000-0000D9250000}"/>
    <cellStyle name="Comma 8 7 2 4" xfId="10105" xr:uid="{00000000-0005-0000-0000-0000DA250000}"/>
    <cellStyle name="Comma 8 7 2 4 2" xfId="10106" xr:uid="{00000000-0005-0000-0000-0000DB250000}"/>
    <cellStyle name="Comma 8 7 2 5" xfId="10107" xr:uid="{00000000-0005-0000-0000-0000DC250000}"/>
    <cellStyle name="Comma 8 7 2 5 2" xfId="10108" xr:uid="{00000000-0005-0000-0000-0000DD250000}"/>
    <cellStyle name="Comma 8 7 2 6" xfId="10109" xr:uid="{00000000-0005-0000-0000-0000DE250000}"/>
    <cellStyle name="Comma 8 7 3" xfId="10110" xr:uid="{00000000-0005-0000-0000-0000DF250000}"/>
    <cellStyle name="Comma 8 7 3 2" xfId="10111" xr:uid="{00000000-0005-0000-0000-0000E0250000}"/>
    <cellStyle name="Comma 8 7 3 2 2" xfId="10112" xr:uid="{00000000-0005-0000-0000-0000E1250000}"/>
    <cellStyle name="Comma 8 7 3 3" xfId="10113" xr:uid="{00000000-0005-0000-0000-0000E2250000}"/>
    <cellStyle name="Comma 8 7 4" xfId="10114" xr:uid="{00000000-0005-0000-0000-0000E3250000}"/>
    <cellStyle name="Comma 8 7 4 2" xfId="10115" xr:uid="{00000000-0005-0000-0000-0000E4250000}"/>
    <cellStyle name="Comma 8 7 4 2 2" xfId="10116" xr:uid="{00000000-0005-0000-0000-0000E5250000}"/>
    <cellStyle name="Comma 8 7 4 3" xfId="10117" xr:uid="{00000000-0005-0000-0000-0000E6250000}"/>
    <cellStyle name="Comma 8 7 5" xfId="10118" xr:uid="{00000000-0005-0000-0000-0000E7250000}"/>
    <cellStyle name="Comma 8 7 5 2" xfId="10119" xr:uid="{00000000-0005-0000-0000-0000E8250000}"/>
    <cellStyle name="Comma 8 7 6" xfId="10120" xr:uid="{00000000-0005-0000-0000-0000E9250000}"/>
    <cellStyle name="Comma 8 7 6 2" xfId="10121" xr:uid="{00000000-0005-0000-0000-0000EA250000}"/>
    <cellStyle name="Comma 8 7 7" xfId="10122" xr:uid="{00000000-0005-0000-0000-0000EB250000}"/>
    <cellStyle name="Comma 8 8" xfId="10123" xr:uid="{00000000-0005-0000-0000-0000EC250000}"/>
    <cellStyle name="Comma 8 8 2" xfId="10124" xr:uid="{00000000-0005-0000-0000-0000ED250000}"/>
    <cellStyle name="Comma 8 8 2 2" xfId="10125" xr:uid="{00000000-0005-0000-0000-0000EE250000}"/>
    <cellStyle name="Comma 8 8 2 2 2" xfId="10126" xr:uid="{00000000-0005-0000-0000-0000EF250000}"/>
    <cellStyle name="Comma 8 8 2 2 2 2" xfId="10127" xr:uid="{00000000-0005-0000-0000-0000F0250000}"/>
    <cellStyle name="Comma 8 8 2 2 3" xfId="10128" xr:uid="{00000000-0005-0000-0000-0000F1250000}"/>
    <cellStyle name="Comma 8 8 2 3" xfId="10129" xr:uid="{00000000-0005-0000-0000-0000F2250000}"/>
    <cellStyle name="Comma 8 8 2 3 2" xfId="10130" xr:uid="{00000000-0005-0000-0000-0000F3250000}"/>
    <cellStyle name="Comma 8 8 2 3 2 2" xfId="10131" xr:uid="{00000000-0005-0000-0000-0000F4250000}"/>
    <cellStyle name="Comma 8 8 2 3 3" xfId="10132" xr:uid="{00000000-0005-0000-0000-0000F5250000}"/>
    <cellStyle name="Comma 8 8 2 4" xfId="10133" xr:uid="{00000000-0005-0000-0000-0000F6250000}"/>
    <cellStyle name="Comma 8 8 2 4 2" xfId="10134" xr:uid="{00000000-0005-0000-0000-0000F7250000}"/>
    <cellStyle name="Comma 8 8 2 5" xfId="10135" xr:uid="{00000000-0005-0000-0000-0000F8250000}"/>
    <cellStyle name="Comma 8 8 2 5 2" xfId="10136" xr:uid="{00000000-0005-0000-0000-0000F9250000}"/>
    <cellStyle name="Comma 8 8 2 6" xfId="10137" xr:uid="{00000000-0005-0000-0000-0000FA250000}"/>
    <cellStyle name="Comma 8 8 3" xfId="10138" xr:uid="{00000000-0005-0000-0000-0000FB250000}"/>
    <cellStyle name="Comma 8 8 3 2" xfId="10139" xr:uid="{00000000-0005-0000-0000-0000FC250000}"/>
    <cellStyle name="Comma 8 8 3 2 2" xfId="10140" xr:uid="{00000000-0005-0000-0000-0000FD250000}"/>
    <cellStyle name="Comma 8 8 3 3" xfId="10141" xr:uid="{00000000-0005-0000-0000-0000FE250000}"/>
    <cellStyle name="Comma 8 8 4" xfId="10142" xr:uid="{00000000-0005-0000-0000-0000FF250000}"/>
    <cellStyle name="Comma 8 8 4 2" xfId="10143" xr:uid="{00000000-0005-0000-0000-000000260000}"/>
    <cellStyle name="Comma 8 8 4 2 2" xfId="10144" xr:uid="{00000000-0005-0000-0000-000001260000}"/>
    <cellStyle name="Comma 8 8 4 3" xfId="10145" xr:uid="{00000000-0005-0000-0000-000002260000}"/>
    <cellStyle name="Comma 8 8 5" xfId="10146" xr:uid="{00000000-0005-0000-0000-000003260000}"/>
    <cellStyle name="Comma 8 8 5 2" xfId="10147" xr:uid="{00000000-0005-0000-0000-000004260000}"/>
    <cellStyle name="Comma 8 8 6" xfId="10148" xr:uid="{00000000-0005-0000-0000-000005260000}"/>
    <cellStyle name="Comma 8 8 6 2" xfId="10149" xr:uid="{00000000-0005-0000-0000-000006260000}"/>
    <cellStyle name="Comma 8 8 7" xfId="10150" xr:uid="{00000000-0005-0000-0000-000007260000}"/>
    <cellStyle name="Comma 8 9" xfId="10151" xr:uid="{00000000-0005-0000-0000-000008260000}"/>
    <cellStyle name="Comma 8 9 2" xfId="10152" xr:uid="{00000000-0005-0000-0000-000009260000}"/>
    <cellStyle name="Comma 8 9 2 2" xfId="10153" xr:uid="{00000000-0005-0000-0000-00000A260000}"/>
    <cellStyle name="Comma 8 9 2 2 2" xfId="10154" xr:uid="{00000000-0005-0000-0000-00000B260000}"/>
    <cellStyle name="Comma 8 9 2 3" xfId="10155" xr:uid="{00000000-0005-0000-0000-00000C260000}"/>
    <cellStyle name="Comma 8 9 3" xfId="10156" xr:uid="{00000000-0005-0000-0000-00000D260000}"/>
    <cellStyle name="Comma 8 9 3 2" xfId="10157" xr:uid="{00000000-0005-0000-0000-00000E260000}"/>
    <cellStyle name="Comma 8 9 3 2 2" xfId="10158" xr:uid="{00000000-0005-0000-0000-00000F260000}"/>
    <cellStyle name="Comma 8 9 3 3" xfId="10159" xr:uid="{00000000-0005-0000-0000-000010260000}"/>
    <cellStyle name="Comma 8 9 4" xfId="10160" xr:uid="{00000000-0005-0000-0000-000011260000}"/>
    <cellStyle name="Comma 8 9 4 2" xfId="10161" xr:uid="{00000000-0005-0000-0000-000012260000}"/>
    <cellStyle name="Comma 8 9 5" xfId="10162" xr:uid="{00000000-0005-0000-0000-000013260000}"/>
    <cellStyle name="Comma 8 9 5 2" xfId="10163" xr:uid="{00000000-0005-0000-0000-000014260000}"/>
    <cellStyle name="Comma 8 9 6" xfId="10164" xr:uid="{00000000-0005-0000-0000-000015260000}"/>
    <cellStyle name="Comma 80" xfId="616" xr:uid="{00000000-0005-0000-0000-000016260000}"/>
    <cellStyle name="Comma 81" xfId="617" xr:uid="{00000000-0005-0000-0000-000017260000}"/>
    <cellStyle name="Comma 82" xfId="618" xr:uid="{00000000-0005-0000-0000-000018260000}"/>
    <cellStyle name="Comma 83" xfId="619" xr:uid="{00000000-0005-0000-0000-000019260000}"/>
    <cellStyle name="Comma 84" xfId="620" xr:uid="{00000000-0005-0000-0000-00001A260000}"/>
    <cellStyle name="Comma 85" xfId="621" xr:uid="{00000000-0005-0000-0000-00001B260000}"/>
    <cellStyle name="Comma 86" xfId="658" xr:uid="{00000000-0005-0000-0000-00001C260000}"/>
    <cellStyle name="Comma 87" xfId="659" xr:uid="{00000000-0005-0000-0000-00001D260000}"/>
    <cellStyle name="Comma 88" xfId="38338" xr:uid="{1B812060-F936-476F-A011-54EAF55D3A68}"/>
    <cellStyle name="Comma 89" xfId="38435" xr:uid="{9DB32CE3-415B-4A5C-8513-DE94FC341C99}"/>
    <cellStyle name="Comma 9" xfId="622" xr:uid="{00000000-0005-0000-0000-00001E260000}"/>
    <cellStyle name="Comma 9 2" xfId="10165" xr:uid="{00000000-0005-0000-0000-00001F260000}"/>
    <cellStyle name="Comma 9 2 2" xfId="10166" xr:uid="{00000000-0005-0000-0000-000020260000}"/>
    <cellStyle name="Comma 9 2 2 10" xfId="10167" xr:uid="{00000000-0005-0000-0000-000021260000}"/>
    <cellStyle name="Comma 9 2 2 10 2" xfId="10168" xr:uid="{00000000-0005-0000-0000-000022260000}"/>
    <cellStyle name="Comma 9 2 2 11" xfId="10169" xr:uid="{00000000-0005-0000-0000-000023260000}"/>
    <cellStyle name="Comma 9 2 2 11 2" xfId="10170" xr:uid="{00000000-0005-0000-0000-000024260000}"/>
    <cellStyle name="Comma 9 2 2 12" xfId="10171" xr:uid="{00000000-0005-0000-0000-000025260000}"/>
    <cellStyle name="Comma 9 2 2 2" xfId="10172" xr:uid="{00000000-0005-0000-0000-000026260000}"/>
    <cellStyle name="Comma 9 2 2 2 10" xfId="10173" xr:uid="{00000000-0005-0000-0000-000027260000}"/>
    <cellStyle name="Comma 9 2 2 2 10 2" xfId="10174" xr:uid="{00000000-0005-0000-0000-000028260000}"/>
    <cellStyle name="Comma 9 2 2 2 11" xfId="10175" xr:uid="{00000000-0005-0000-0000-000029260000}"/>
    <cellStyle name="Comma 9 2 2 2 2" xfId="10176" xr:uid="{00000000-0005-0000-0000-00002A260000}"/>
    <cellStyle name="Comma 9 2 2 2 2 10" xfId="10177" xr:uid="{00000000-0005-0000-0000-00002B260000}"/>
    <cellStyle name="Comma 9 2 2 2 2 2" xfId="10178" xr:uid="{00000000-0005-0000-0000-00002C260000}"/>
    <cellStyle name="Comma 9 2 2 2 2 2 2" xfId="10179" xr:uid="{00000000-0005-0000-0000-00002D260000}"/>
    <cellStyle name="Comma 9 2 2 2 2 2 2 2" xfId="10180" xr:uid="{00000000-0005-0000-0000-00002E260000}"/>
    <cellStyle name="Comma 9 2 2 2 2 2 2 2 2" xfId="10181" xr:uid="{00000000-0005-0000-0000-00002F260000}"/>
    <cellStyle name="Comma 9 2 2 2 2 2 2 2 2 2" xfId="10182" xr:uid="{00000000-0005-0000-0000-000030260000}"/>
    <cellStyle name="Comma 9 2 2 2 2 2 2 2 2 2 2" xfId="10183" xr:uid="{00000000-0005-0000-0000-000031260000}"/>
    <cellStyle name="Comma 9 2 2 2 2 2 2 2 2 3" xfId="10184" xr:uid="{00000000-0005-0000-0000-000032260000}"/>
    <cellStyle name="Comma 9 2 2 2 2 2 2 2 3" xfId="10185" xr:uid="{00000000-0005-0000-0000-000033260000}"/>
    <cellStyle name="Comma 9 2 2 2 2 2 2 2 3 2" xfId="10186" xr:uid="{00000000-0005-0000-0000-000034260000}"/>
    <cellStyle name="Comma 9 2 2 2 2 2 2 2 3 2 2" xfId="10187" xr:uid="{00000000-0005-0000-0000-000035260000}"/>
    <cellStyle name="Comma 9 2 2 2 2 2 2 2 3 3" xfId="10188" xr:uid="{00000000-0005-0000-0000-000036260000}"/>
    <cellStyle name="Comma 9 2 2 2 2 2 2 2 4" xfId="10189" xr:uid="{00000000-0005-0000-0000-000037260000}"/>
    <cellStyle name="Comma 9 2 2 2 2 2 2 2 4 2" xfId="10190" xr:uid="{00000000-0005-0000-0000-000038260000}"/>
    <cellStyle name="Comma 9 2 2 2 2 2 2 2 5" xfId="10191" xr:uid="{00000000-0005-0000-0000-000039260000}"/>
    <cellStyle name="Comma 9 2 2 2 2 2 2 2 5 2" xfId="10192" xr:uid="{00000000-0005-0000-0000-00003A260000}"/>
    <cellStyle name="Comma 9 2 2 2 2 2 2 2 6" xfId="10193" xr:uid="{00000000-0005-0000-0000-00003B260000}"/>
    <cellStyle name="Comma 9 2 2 2 2 2 2 3" xfId="10194" xr:uid="{00000000-0005-0000-0000-00003C260000}"/>
    <cellStyle name="Comma 9 2 2 2 2 2 2 3 2" xfId="10195" xr:uid="{00000000-0005-0000-0000-00003D260000}"/>
    <cellStyle name="Comma 9 2 2 2 2 2 2 3 2 2" xfId="10196" xr:uid="{00000000-0005-0000-0000-00003E260000}"/>
    <cellStyle name="Comma 9 2 2 2 2 2 2 3 3" xfId="10197" xr:uid="{00000000-0005-0000-0000-00003F260000}"/>
    <cellStyle name="Comma 9 2 2 2 2 2 2 4" xfId="10198" xr:uid="{00000000-0005-0000-0000-000040260000}"/>
    <cellStyle name="Comma 9 2 2 2 2 2 2 4 2" xfId="10199" xr:uid="{00000000-0005-0000-0000-000041260000}"/>
    <cellStyle name="Comma 9 2 2 2 2 2 2 4 2 2" xfId="10200" xr:uid="{00000000-0005-0000-0000-000042260000}"/>
    <cellStyle name="Comma 9 2 2 2 2 2 2 4 3" xfId="10201" xr:uid="{00000000-0005-0000-0000-000043260000}"/>
    <cellStyle name="Comma 9 2 2 2 2 2 2 5" xfId="10202" xr:uid="{00000000-0005-0000-0000-000044260000}"/>
    <cellStyle name="Comma 9 2 2 2 2 2 2 5 2" xfId="10203" xr:uid="{00000000-0005-0000-0000-000045260000}"/>
    <cellStyle name="Comma 9 2 2 2 2 2 2 6" xfId="10204" xr:uid="{00000000-0005-0000-0000-000046260000}"/>
    <cellStyle name="Comma 9 2 2 2 2 2 2 6 2" xfId="10205" xr:uid="{00000000-0005-0000-0000-000047260000}"/>
    <cellStyle name="Comma 9 2 2 2 2 2 2 7" xfId="10206" xr:uid="{00000000-0005-0000-0000-000048260000}"/>
    <cellStyle name="Comma 9 2 2 2 2 2 3" xfId="10207" xr:uid="{00000000-0005-0000-0000-000049260000}"/>
    <cellStyle name="Comma 9 2 2 2 2 2 3 2" xfId="10208" xr:uid="{00000000-0005-0000-0000-00004A260000}"/>
    <cellStyle name="Comma 9 2 2 2 2 2 3 2 2" xfId="10209" xr:uid="{00000000-0005-0000-0000-00004B260000}"/>
    <cellStyle name="Comma 9 2 2 2 2 2 3 2 2 2" xfId="10210" xr:uid="{00000000-0005-0000-0000-00004C260000}"/>
    <cellStyle name="Comma 9 2 2 2 2 2 3 2 3" xfId="10211" xr:uid="{00000000-0005-0000-0000-00004D260000}"/>
    <cellStyle name="Comma 9 2 2 2 2 2 3 3" xfId="10212" xr:uid="{00000000-0005-0000-0000-00004E260000}"/>
    <cellStyle name="Comma 9 2 2 2 2 2 3 3 2" xfId="10213" xr:uid="{00000000-0005-0000-0000-00004F260000}"/>
    <cellStyle name="Comma 9 2 2 2 2 2 3 3 2 2" xfId="10214" xr:uid="{00000000-0005-0000-0000-000050260000}"/>
    <cellStyle name="Comma 9 2 2 2 2 2 3 3 3" xfId="10215" xr:uid="{00000000-0005-0000-0000-000051260000}"/>
    <cellStyle name="Comma 9 2 2 2 2 2 3 4" xfId="10216" xr:uid="{00000000-0005-0000-0000-000052260000}"/>
    <cellStyle name="Comma 9 2 2 2 2 2 3 4 2" xfId="10217" xr:uid="{00000000-0005-0000-0000-000053260000}"/>
    <cellStyle name="Comma 9 2 2 2 2 2 3 5" xfId="10218" xr:uid="{00000000-0005-0000-0000-000054260000}"/>
    <cellStyle name="Comma 9 2 2 2 2 2 3 5 2" xfId="10219" xr:uid="{00000000-0005-0000-0000-000055260000}"/>
    <cellStyle name="Comma 9 2 2 2 2 2 3 6" xfId="10220" xr:uid="{00000000-0005-0000-0000-000056260000}"/>
    <cellStyle name="Comma 9 2 2 2 2 2 4" xfId="10221" xr:uid="{00000000-0005-0000-0000-000057260000}"/>
    <cellStyle name="Comma 9 2 2 2 2 2 4 2" xfId="10222" xr:uid="{00000000-0005-0000-0000-000058260000}"/>
    <cellStyle name="Comma 9 2 2 2 2 2 4 2 2" xfId="10223" xr:uid="{00000000-0005-0000-0000-000059260000}"/>
    <cellStyle name="Comma 9 2 2 2 2 2 4 3" xfId="10224" xr:uid="{00000000-0005-0000-0000-00005A260000}"/>
    <cellStyle name="Comma 9 2 2 2 2 2 5" xfId="10225" xr:uid="{00000000-0005-0000-0000-00005B260000}"/>
    <cellStyle name="Comma 9 2 2 2 2 2 5 2" xfId="10226" xr:uid="{00000000-0005-0000-0000-00005C260000}"/>
    <cellStyle name="Comma 9 2 2 2 2 2 5 2 2" xfId="10227" xr:uid="{00000000-0005-0000-0000-00005D260000}"/>
    <cellStyle name="Comma 9 2 2 2 2 2 5 3" xfId="10228" xr:uid="{00000000-0005-0000-0000-00005E260000}"/>
    <cellStyle name="Comma 9 2 2 2 2 2 6" xfId="10229" xr:uid="{00000000-0005-0000-0000-00005F260000}"/>
    <cellStyle name="Comma 9 2 2 2 2 2 6 2" xfId="10230" xr:uid="{00000000-0005-0000-0000-000060260000}"/>
    <cellStyle name="Comma 9 2 2 2 2 2 7" xfId="10231" xr:uid="{00000000-0005-0000-0000-000061260000}"/>
    <cellStyle name="Comma 9 2 2 2 2 2 7 2" xfId="10232" xr:uid="{00000000-0005-0000-0000-000062260000}"/>
    <cellStyle name="Comma 9 2 2 2 2 2 8" xfId="10233" xr:uid="{00000000-0005-0000-0000-000063260000}"/>
    <cellStyle name="Comma 9 2 2 2 2 3" xfId="10234" xr:uid="{00000000-0005-0000-0000-000064260000}"/>
    <cellStyle name="Comma 9 2 2 2 2 3 2" xfId="10235" xr:uid="{00000000-0005-0000-0000-000065260000}"/>
    <cellStyle name="Comma 9 2 2 2 2 3 2 2" xfId="10236" xr:uid="{00000000-0005-0000-0000-000066260000}"/>
    <cellStyle name="Comma 9 2 2 2 2 3 2 2 2" xfId="10237" xr:uid="{00000000-0005-0000-0000-000067260000}"/>
    <cellStyle name="Comma 9 2 2 2 2 3 2 2 2 2" xfId="10238" xr:uid="{00000000-0005-0000-0000-000068260000}"/>
    <cellStyle name="Comma 9 2 2 2 2 3 2 2 3" xfId="10239" xr:uid="{00000000-0005-0000-0000-000069260000}"/>
    <cellStyle name="Comma 9 2 2 2 2 3 2 3" xfId="10240" xr:uid="{00000000-0005-0000-0000-00006A260000}"/>
    <cellStyle name="Comma 9 2 2 2 2 3 2 3 2" xfId="10241" xr:uid="{00000000-0005-0000-0000-00006B260000}"/>
    <cellStyle name="Comma 9 2 2 2 2 3 2 3 2 2" xfId="10242" xr:uid="{00000000-0005-0000-0000-00006C260000}"/>
    <cellStyle name="Comma 9 2 2 2 2 3 2 3 3" xfId="10243" xr:uid="{00000000-0005-0000-0000-00006D260000}"/>
    <cellStyle name="Comma 9 2 2 2 2 3 2 4" xfId="10244" xr:uid="{00000000-0005-0000-0000-00006E260000}"/>
    <cellStyle name="Comma 9 2 2 2 2 3 2 4 2" xfId="10245" xr:uid="{00000000-0005-0000-0000-00006F260000}"/>
    <cellStyle name="Comma 9 2 2 2 2 3 2 5" xfId="10246" xr:uid="{00000000-0005-0000-0000-000070260000}"/>
    <cellStyle name="Comma 9 2 2 2 2 3 2 5 2" xfId="10247" xr:uid="{00000000-0005-0000-0000-000071260000}"/>
    <cellStyle name="Comma 9 2 2 2 2 3 2 6" xfId="10248" xr:uid="{00000000-0005-0000-0000-000072260000}"/>
    <cellStyle name="Comma 9 2 2 2 2 3 3" xfId="10249" xr:uid="{00000000-0005-0000-0000-000073260000}"/>
    <cellStyle name="Comma 9 2 2 2 2 3 3 2" xfId="10250" xr:uid="{00000000-0005-0000-0000-000074260000}"/>
    <cellStyle name="Comma 9 2 2 2 2 3 3 2 2" xfId="10251" xr:uid="{00000000-0005-0000-0000-000075260000}"/>
    <cellStyle name="Comma 9 2 2 2 2 3 3 3" xfId="10252" xr:uid="{00000000-0005-0000-0000-000076260000}"/>
    <cellStyle name="Comma 9 2 2 2 2 3 4" xfId="10253" xr:uid="{00000000-0005-0000-0000-000077260000}"/>
    <cellStyle name="Comma 9 2 2 2 2 3 4 2" xfId="10254" xr:uid="{00000000-0005-0000-0000-000078260000}"/>
    <cellStyle name="Comma 9 2 2 2 2 3 4 2 2" xfId="10255" xr:uid="{00000000-0005-0000-0000-000079260000}"/>
    <cellStyle name="Comma 9 2 2 2 2 3 4 3" xfId="10256" xr:uid="{00000000-0005-0000-0000-00007A260000}"/>
    <cellStyle name="Comma 9 2 2 2 2 3 5" xfId="10257" xr:uid="{00000000-0005-0000-0000-00007B260000}"/>
    <cellStyle name="Comma 9 2 2 2 2 3 5 2" xfId="10258" xr:uid="{00000000-0005-0000-0000-00007C260000}"/>
    <cellStyle name="Comma 9 2 2 2 2 3 6" xfId="10259" xr:uid="{00000000-0005-0000-0000-00007D260000}"/>
    <cellStyle name="Comma 9 2 2 2 2 3 6 2" xfId="10260" xr:uid="{00000000-0005-0000-0000-00007E260000}"/>
    <cellStyle name="Comma 9 2 2 2 2 3 7" xfId="10261" xr:uid="{00000000-0005-0000-0000-00007F260000}"/>
    <cellStyle name="Comma 9 2 2 2 2 4" xfId="10262" xr:uid="{00000000-0005-0000-0000-000080260000}"/>
    <cellStyle name="Comma 9 2 2 2 2 4 2" xfId="10263" xr:uid="{00000000-0005-0000-0000-000081260000}"/>
    <cellStyle name="Comma 9 2 2 2 2 4 2 2" xfId="10264" xr:uid="{00000000-0005-0000-0000-000082260000}"/>
    <cellStyle name="Comma 9 2 2 2 2 4 2 2 2" xfId="10265" xr:uid="{00000000-0005-0000-0000-000083260000}"/>
    <cellStyle name="Comma 9 2 2 2 2 4 2 2 2 2" xfId="10266" xr:uid="{00000000-0005-0000-0000-000084260000}"/>
    <cellStyle name="Comma 9 2 2 2 2 4 2 2 3" xfId="10267" xr:uid="{00000000-0005-0000-0000-000085260000}"/>
    <cellStyle name="Comma 9 2 2 2 2 4 2 3" xfId="10268" xr:uid="{00000000-0005-0000-0000-000086260000}"/>
    <cellStyle name="Comma 9 2 2 2 2 4 2 3 2" xfId="10269" xr:uid="{00000000-0005-0000-0000-000087260000}"/>
    <cellStyle name="Comma 9 2 2 2 2 4 2 3 2 2" xfId="10270" xr:uid="{00000000-0005-0000-0000-000088260000}"/>
    <cellStyle name="Comma 9 2 2 2 2 4 2 3 3" xfId="10271" xr:uid="{00000000-0005-0000-0000-000089260000}"/>
    <cellStyle name="Comma 9 2 2 2 2 4 2 4" xfId="10272" xr:uid="{00000000-0005-0000-0000-00008A260000}"/>
    <cellStyle name="Comma 9 2 2 2 2 4 2 4 2" xfId="10273" xr:uid="{00000000-0005-0000-0000-00008B260000}"/>
    <cellStyle name="Comma 9 2 2 2 2 4 2 5" xfId="10274" xr:uid="{00000000-0005-0000-0000-00008C260000}"/>
    <cellStyle name="Comma 9 2 2 2 2 4 2 5 2" xfId="10275" xr:uid="{00000000-0005-0000-0000-00008D260000}"/>
    <cellStyle name="Comma 9 2 2 2 2 4 2 6" xfId="10276" xr:uid="{00000000-0005-0000-0000-00008E260000}"/>
    <cellStyle name="Comma 9 2 2 2 2 4 3" xfId="10277" xr:uid="{00000000-0005-0000-0000-00008F260000}"/>
    <cellStyle name="Comma 9 2 2 2 2 4 3 2" xfId="10278" xr:uid="{00000000-0005-0000-0000-000090260000}"/>
    <cellStyle name="Comma 9 2 2 2 2 4 3 2 2" xfId="10279" xr:uid="{00000000-0005-0000-0000-000091260000}"/>
    <cellStyle name="Comma 9 2 2 2 2 4 3 3" xfId="10280" xr:uid="{00000000-0005-0000-0000-000092260000}"/>
    <cellStyle name="Comma 9 2 2 2 2 4 4" xfId="10281" xr:uid="{00000000-0005-0000-0000-000093260000}"/>
    <cellStyle name="Comma 9 2 2 2 2 4 4 2" xfId="10282" xr:uid="{00000000-0005-0000-0000-000094260000}"/>
    <cellStyle name="Comma 9 2 2 2 2 4 4 2 2" xfId="10283" xr:uid="{00000000-0005-0000-0000-000095260000}"/>
    <cellStyle name="Comma 9 2 2 2 2 4 4 3" xfId="10284" xr:uid="{00000000-0005-0000-0000-000096260000}"/>
    <cellStyle name="Comma 9 2 2 2 2 4 5" xfId="10285" xr:uid="{00000000-0005-0000-0000-000097260000}"/>
    <cellStyle name="Comma 9 2 2 2 2 4 5 2" xfId="10286" xr:uid="{00000000-0005-0000-0000-000098260000}"/>
    <cellStyle name="Comma 9 2 2 2 2 4 6" xfId="10287" xr:uid="{00000000-0005-0000-0000-000099260000}"/>
    <cellStyle name="Comma 9 2 2 2 2 4 6 2" xfId="10288" xr:uid="{00000000-0005-0000-0000-00009A260000}"/>
    <cellStyle name="Comma 9 2 2 2 2 4 7" xfId="10289" xr:uid="{00000000-0005-0000-0000-00009B260000}"/>
    <cellStyle name="Comma 9 2 2 2 2 5" xfId="10290" xr:uid="{00000000-0005-0000-0000-00009C260000}"/>
    <cellStyle name="Comma 9 2 2 2 2 5 2" xfId="10291" xr:uid="{00000000-0005-0000-0000-00009D260000}"/>
    <cellStyle name="Comma 9 2 2 2 2 5 2 2" xfId="10292" xr:uid="{00000000-0005-0000-0000-00009E260000}"/>
    <cellStyle name="Comma 9 2 2 2 2 5 2 2 2" xfId="10293" xr:uid="{00000000-0005-0000-0000-00009F260000}"/>
    <cellStyle name="Comma 9 2 2 2 2 5 2 3" xfId="10294" xr:uid="{00000000-0005-0000-0000-0000A0260000}"/>
    <cellStyle name="Comma 9 2 2 2 2 5 3" xfId="10295" xr:uid="{00000000-0005-0000-0000-0000A1260000}"/>
    <cellStyle name="Comma 9 2 2 2 2 5 3 2" xfId="10296" xr:uid="{00000000-0005-0000-0000-0000A2260000}"/>
    <cellStyle name="Comma 9 2 2 2 2 5 3 2 2" xfId="10297" xr:uid="{00000000-0005-0000-0000-0000A3260000}"/>
    <cellStyle name="Comma 9 2 2 2 2 5 3 3" xfId="10298" xr:uid="{00000000-0005-0000-0000-0000A4260000}"/>
    <cellStyle name="Comma 9 2 2 2 2 5 4" xfId="10299" xr:uid="{00000000-0005-0000-0000-0000A5260000}"/>
    <cellStyle name="Comma 9 2 2 2 2 5 4 2" xfId="10300" xr:uid="{00000000-0005-0000-0000-0000A6260000}"/>
    <cellStyle name="Comma 9 2 2 2 2 5 5" xfId="10301" xr:uid="{00000000-0005-0000-0000-0000A7260000}"/>
    <cellStyle name="Comma 9 2 2 2 2 5 5 2" xfId="10302" xr:uid="{00000000-0005-0000-0000-0000A8260000}"/>
    <cellStyle name="Comma 9 2 2 2 2 5 6" xfId="10303" xr:uid="{00000000-0005-0000-0000-0000A9260000}"/>
    <cellStyle name="Comma 9 2 2 2 2 6" xfId="10304" xr:uid="{00000000-0005-0000-0000-0000AA260000}"/>
    <cellStyle name="Comma 9 2 2 2 2 6 2" xfId="10305" xr:uid="{00000000-0005-0000-0000-0000AB260000}"/>
    <cellStyle name="Comma 9 2 2 2 2 6 2 2" xfId="10306" xr:uid="{00000000-0005-0000-0000-0000AC260000}"/>
    <cellStyle name="Comma 9 2 2 2 2 6 3" xfId="10307" xr:uid="{00000000-0005-0000-0000-0000AD260000}"/>
    <cellStyle name="Comma 9 2 2 2 2 7" xfId="10308" xr:uid="{00000000-0005-0000-0000-0000AE260000}"/>
    <cellStyle name="Comma 9 2 2 2 2 7 2" xfId="10309" xr:uid="{00000000-0005-0000-0000-0000AF260000}"/>
    <cellStyle name="Comma 9 2 2 2 2 7 2 2" xfId="10310" xr:uid="{00000000-0005-0000-0000-0000B0260000}"/>
    <cellStyle name="Comma 9 2 2 2 2 7 3" xfId="10311" xr:uid="{00000000-0005-0000-0000-0000B1260000}"/>
    <cellStyle name="Comma 9 2 2 2 2 8" xfId="10312" xr:uid="{00000000-0005-0000-0000-0000B2260000}"/>
    <cellStyle name="Comma 9 2 2 2 2 8 2" xfId="10313" xr:uid="{00000000-0005-0000-0000-0000B3260000}"/>
    <cellStyle name="Comma 9 2 2 2 2 9" xfId="10314" xr:uid="{00000000-0005-0000-0000-0000B4260000}"/>
    <cellStyle name="Comma 9 2 2 2 2 9 2" xfId="10315" xr:uid="{00000000-0005-0000-0000-0000B5260000}"/>
    <cellStyle name="Comma 9 2 2 2 3" xfId="10316" xr:uid="{00000000-0005-0000-0000-0000B6260000}"/>
    <cellStyle name="Comma 9 2 2 2 3 2" xfId="10317" xr:uid="{00000000-0005-0000-0000-0000B7260000}"/>
    <cellStyle name="Comma 9 2 2 2 3 2 2" xfId="10318" xr:uid="{00000000-0005-0000-0000-0000B8260000}"/>
    <cellStyle name="Comma 9 2 2 2 3 2 2 2" xfId="10319" xr:uid="{00000000-0005-0000-0000-0000B9260000}"/>
    <cellStyle name="Comma 9 2 2 2 3 2 2 2 2" xfId="10320" xr:uid="{00000000-0005-0000-0000-0000BA260000}"/>
    <cellStyle name="Comma 9 2 2 2 3 2 2 2 2 2" xfId="10321" xr:uid="{00000000-0005-0000-0000-0000BB260000}"/>
    <cellStyle name="Comma 9 2 2 2 3 2 2 2 3" xfId="10322" xr:uid="{00000000-0005-0000-0000-0000BC260000}"/>
    <cellStyle name="Comma 9 2 2 2 3 2 2 3" xfId="10323" xr:uid="{00000000-0005-0000-0000-0000BD260000}"/>
    <cellStyle name="Comma 9 2 2 2 3 2 2 3 2" xfId="10324" xr:uid="{00000000-0005-0000-0000-0000BE260000}"/>
    <cellStyle name="Comma 9 2 2 2 3 2 2 3 2 2" xfId="10325" xr:uid="{00000000-0005-0000-0000-0000BF260000}"/>
    <cellStyle name="Comma 9 2 2 2 3 2 2 3 3" xfId="10326" xr:uid="{00000000-0005-0000-0000-0000C0260000}"/>
    <cellStyle name="Comma 9 2 2 2 3 2 2 4" xfId="10327" xr:uid="{00000000-0005-0000-0000-0000C1260000}"/>
    <cellStyle name="Comma 9 2 2 2 3 2 2 4 2" xfId="10328" xr:uid="{00000000-0005-0000-0000-0000C2260000}"/>
    <cellStyle name="Comma 9 2 2 2 3 2 2 5" xfId="10329" xr:uid="{00000000-0005-0000-0000-0000C3260000}"/>
    <cellStyle name="Comma 9 2 2 2 3 2 2 5 2" xfId="10330" xr:uid="{00000000-0005-0000-0000-0000C4260000}"/>
    <cellStyle name="Comma 9 2 2 2 3 2 2 6" xfId="10331" xr:uid="{00000000-0005-0000-0000-0000C5260000}"/>
    <cellStyle name="Comma 9 2 2 2 3 2 3" xfId="10332" xr:uid="{00000000-0005-0000-0000-0000C6260000}"/>
    <cellStyle name="Comma 9 2 2 2 3 2 3 2" xfId="10333" xr:uid="{00000000-0005-0000-0000-0000C7260000}"/>
    <cellStyle name="Comma 9 2 2 2 3 2 3 2 2" xfId="10334" xr:uid="{00000000-0005-0000-0000-0000C8260000}"/>
    <cellStyle name="Comma 9 2 2 2 3 2 3 3" xfId="10335" xr:uid="{00000000-0005-0000-0000-0000C9260000}"/>
    <cellStyle name="Comma 9 2 2 2 3 2 4" xfId="10336" xr:uid="{00000000-0005-0000-0000-0000CA260000}"/>
    <cellStyle name="Comma 9 2 2 2 3 2 4 2" xfId="10337" xr:uid="{00000000-0005-0000-0000-0000CB260000}"/>
    <cellStyle name="Comma 9 2 2 2 3 2 4 2 2" xfId="10338" xr:uid="{00000000-0005-0000-0000-0000CC260000}"/>
    <cellStyle name="Comma 9 2 2 2 3 2 4 3" xfId="10339" xr:uid="{00000000-0005-0000-0000-0000CD260000}"/>
    <cellStyle name="Comma 9 2 2 2 3 2 5" xfId="10340" xr:uid="{00000000-0005-0000-0000-0000CE260000}"/>
    <cellStyle name="Comma 9 2 2 2 3 2 5 2" xfId="10341" xr:uid="{00000000-0005-0000-0000-0000CF260000}"/>
    <cellStyle name="Comma 9 2 2 2 3 2 6" xfId="10342" xr:uid="{00000000-0005-0000-0000-0000D0260000}"/>
    <cellStyle name="Comma 9 2 2 2 3 2 6 2" xfId="10343" xr:uid="{00000000-0005-0000-0000-0000D1260000}"/>
    <cellStyle name="Comma 9 2 2 2 3 2 7" xfId="10344" xr:uid="{00000000-0005-0000-0000-0000D2260000}"/>
    <cellStyle name="Comma 9 2 2 2 3 3" xfId="10345" xr:uid="{00000000-0005-0000-0000-0000D3260000}"/>
    <cellStyle name="Comma 9 2 2 2 3 3 2" xfId="10346" xr:uid="{00000000-0005-0000-0000-0000D4260000}"/>
    <cellStyle name="Comma 9 2 2 2 3 3 2 2" xfId="10347" xr:uid="{00000000-0005-0000-0000-0000D5260000}"/>
    <cellStyle name="Comma 9 2 2 2 3 3 2 2 2" xfId="10348" xr:uid="{00000000-0005-0000-0000-0000D6260000}"/>
    <cellStyle name="Comma 9 2 2 2 3 3 2 3" xfId="10349" xr:uid="{00000000-0005-0000-0000-0000D7260000}"/>
    <cellStyle name="Comma 9 2 2 2 3 3 3" xfId="10350" xr:uid="{00000000-0005-0000-0000-0000D8260000}"/>
    <cellStyle name="Comma 9 2 2 2 3 3 3 2" xfId="10351" xr:uid="{00000000-0005-0000-0000-0000D9260000}"/>
    <cellStyle name="Comma 9 2 2 2 3 3 3 2 2" xfId="10352" xr:uid="{00000000-0005-0000-0000-0000DA260000}"/>
    <cellStyle name="Comma 9 2 2 2 3 3 3 3" xfId="10353" xr:uid="{00000000-0005-0000-0000-0000DB260000}"/>
    <cellStyle name="Comma 9 2 2 2 3 3 4" xfId="10354" xr:uid="{00000000-0005-0000-0000-0000DC260000}"/>
    <cellStyle name="Comma 9 2 2 2 3 3 4 2" xfId="10355" xr:uid="{00000000-0005-0000-0000-0000DD260000}"/>
    <cellStyle name="Comma 9 2 2 2 3 3 5" xfId="10356" xr:uid="{00000000-0005-0000-0000-0000DE260000}"/>
    <cellStyle name="Comma 9 2 2 2 3 3 5 2" xfId="10357" xr:uid="{00000000-0005-0000-0000-0000DF260000}"/>
    <cellStyle name="Comma 9 2 2 2 3 3 6" xfId="10358" xr:uid="{00000000-0005-0000-0000-0000E0260000}"/>
    <cellStyle name="Comma 9 2 2 2 3 4" xfId="10359" xr:uid="{00000000-0005-0000-0000-0000E1260000}"/>
    <cellStyle name="Comma 9 2 2 2 3 4 2" xfId="10360" xr:uid="{00000000-0005-0000-0000-0000E2260000}"/>
    <cellStyle name="Comma 9 2 2 2 3 4 2 2" xfId="10361" xr:uid="{00000000-0005-0000-0000-0000E3260000}"/>
    <cellStyle name="Comma 9 2 2 2 3 4 3" xfId="10362" xr:uid="{00000000-0005-0000-0000-0000E4260000}"/>
    <cellStyle name="Comma 9 2 2 2 3 5" xfId="10363" xr:uid="{00000000-0005-0000-0000-0000E5260000}"/>
    <cellStyle name="Comma 9 2 2 2 3 5 2" xfId="10364" xr:uid="{00000000-0005-0000-0000-0000E6260000}"/>
    <cellStyle name="Comma 9 2 2 2 3 5 2 2" xfId="10365" xr:uid="{00000000-0005-0000-0000-0000E7260000}"/>
    <cellStyle name="Comma 9 2 2 2 3 5 3" xfId="10366" xr:uid="{00000000-0005-0000-0000-0000E8260000}"/>
    <cellStyle name="Comma 9 2 2 2 3 6" xfId="10367" xr:uid="{00000000-0005-0000-0000-0000E9260000}"/>
    <cellStyle name="Comma 9 2 2 2 3 6 2" xfId="10368" xr:uid="{00000000-0005-0000-0000-0000EA260000}"/>
    <cellStyle name="Comma 9 2 2 2 3 7" xfId="10369" xr:uid="{00000000-0005-0000-0000-0000EB260000}"/>
    <cellStyle name="Comma 9 2 2 2 3 7 2" xfId="10370" xr:uid="{00000000-0005-0000-0000-0000EC260000}"/>
    <cellStyle name="Comma 9 2 2 2 3 8" xfId="10371" xr:uid="{00000000-0005-0000-0000-0000ED260000}"/>
    <cellStyle name="Comma 9 2 2 2 4" xfId="10372" xr:uid="{00000000-0005-0000-0000-0000EE260000}"/>
    <cellStyle name="Comma 9 2 2 2 4 2" xfId="10373" xr:uid="{00000000-0005-0000-0000-0000EF260000}"/>
    <cellStyle name="Comma 9 2 2 2 4 2 2" xfId="10374" xr:uid="{00000000-0005-0000-0000-0000F0260000}"/>
    <cellStyle name="Comma 9 2 2 2 4 2 2 2" xfId="10375" xr:uid="{00000000-0005-0000-0000-0000F1260000}"/>
    <cellStyle name="Comma 9 2 2 2 4 2 2 2 2" xfId="10376" xr:uid="{00000000-0005-0000-0000-0000F2260000}"/>
    <cellStyle name="Comma 9 2 2 2 4 2 2 3" xfId="10377" xr:uid="{00000000-0005-0000-0000-0000F3260000}"/>
    <cellStyle name="Comma 9 2 2 2 4 2 3" xfId="10378" xr:uid="{00000000-0005-0000-0000-0000F4260000}"/>
    <cellStyle name="Comma 9 2 2 2 4 2 3 2" xfId="10379" xr:uid="{00000000-0005-0000-0000-0000F5260000}"/>
    <cellStyle name="Comma 9 2 2 2 4 2 3 2 2" xfId="10380" xr:uid="{00000000-0005-0000-0000-0000F6260000}"/>
    <cellStyle name="Comma 9 2 2 2 4 2 3 3" xfId="10381" xr:uid="{00000000-0005-0000-0000-0000F7260000}"/>
    <cellStyle name="Comma 9 2 2 2 4 2 4" xfId="10382" xr:uid="{00000000-0005-0000-0000-0000F8260000}"/>
    <cellStyle name="Comma 9 2 2 2 4 2 4 2" xfId="10383" xr:uid="{00000000-0005-0000-0000-0000F9260000}"/>
    <cellStyle name="Comma 9 2 2 2 4 2 5" xfId="10384" xr:uid="{00000000-0005-0000-0000-0000FA260000}"/>
    <cellStyle name="Comma 9 2 2 2 4 2 5 2" xfId="10385" xr:uid="{00000000-0005-0000-0000-0000FB260000}"/>
    <cellStyle name="Comma 9 2 2 2 4 2 6" xfId="10386" xr:uid="{00000000-0005-0000-0000-0000FC260000}"/>
    <cellStyle name="Comma 9 2 2 2 4 3" xfId="10387" xr:uid="{00000000-0005-0000-0000-0000FD260000}"/>
    <cellStyle name="Comma 9 2 2 2 4 3 2" xfId="10388" xr:uid="{00000000-0005-0000-0000-0000FE260000}"/>
    <cellStyle name="Comma 9 2 2 2 4 3 2 2" xfId="10389" xr:uid="{00000000-0005-0000-0000-0000FF260000}"/>
    <cellStyle name="Comma 9 2 2 2 4 3 3" xfId="10390" xr:uid="{00000000-0005-0000-0000-000000270000}"/>
    <cellStyle name="Comma 9 2 2 2 4 4" xfId="10391" xr:uid="{00000000-0005-0000-0000-000001270000}"/>
    <cellStyle name="Comma 9 2 2 2 4 4 2" xfId="10392" xr:uid="{00000000-0005-0000-0000-000002270000}"/>
    <cellStyle name="Comma 9 2 2 2 4 4 2 2" xfId="10393" xr:uid="{00000000-0005-0000-0000-000003270000}"/>
    <cellStyle name="Comma 9 2 2 2 4 4 3" xfId="10394" xr:uid="{00000000-0005-0000-0000-000004270000}"/>
    <cellStyle name="Comma 9 2 2 2 4 5" xfId="10395" xr:uid="{00000000-0005-0000-0000-000005270000}"/>
    <cellStyle name="Comma 9 2 2 2 4 5 2" xfId="10396" xr:uid="{00000000-0005-0000-0000-000006270000}"/>
    <cellStyle name="Comma 9 2 2 2 4 6" xfId="10397" xr:uid="{00000000-0005-0000-0000-000007270000}"/>
    <cellStyle name="Comma 9 2 2 2 4 6 2" xfId="10398" xr:uid="{00000000-0005-0000-0000-000008270000}"/>
    <cellStyle name="Comma 9 2 2 2 4 7" xfId="10399" xr:uid="{00000000-0005-0000-0000-000009270000}"/>
    <cellStyle name="Comma 9 2 2 2 5" xfId="10400" xr:uid="{00000000-0005-0000-0000-00000A270000}"/>
    <cellStyle name="Comma 9 2 2 2 5 2" xfId="10401" xr:uid="{00000000-0005-0000-0000-00000B270000}"/>
    <cellStyle name="Comma 9 2 2 2 5 2 2" xfId="10402" xr:uid="{00000000-0005-0000-0000-00000C270000}"/>
    <cellStyle name="Comma 9 2 2 2 5 2 2 2" xfId="10403" xr:uid="{00000000-0005-0000-0000-00000D270000}"/>
    <cellStyle name="Comma 9 2 2 2 5 2 2 2 2" xfId="10404" xr:uid="{00000000-0005-0000-0000-00000E270000}"/>
    <cellStyle name="Comma 9 2 2 2 5 2 2 3" xfId="10405" xr:uid="{00000000-0005-0000-0000-00000F270000}"/>
    <cellStyle name="Comma 9 2 2 2 5 2 3" xfId="10406" xr:uid="{00000000-0005-0000-0000-000010270000}"/>
    <cellStyle name="Comma 9 2 2 2 5 2 3 2" xfId="10407" xr:uid="{00000000-0005-0000-0000-000011270000}"/>
    <cellStyle name="Comma 9 2 2 2 5 2 3 2 2" xfId="10408" xr:uid="{00000000-0005-0000-0000-000012270000}"/>
    <cellStyle name="Comma 9 2 2 2 5 2 3 3" xfId="10409" xr:uid="{00000000-0005-0000-0000-000013270000}"/>
    <cellStyle name="Comma 9 2 2 2 5 2 4" xfId="10410" xr:uid="{00000000-0005-0000-0000-000014270000}"/>
    <cellStyle name="Comma 9 2 2 2 5 2 4 2" xfId="10411" xr:uid="{00000000-0005-0000-0000-000015270000}"/>
    <cellStyle name="Comma 9 2 2 2 5 2 5" xfId="10412" xr:uid="{00000000-0005-0000-0000-000016270000}"/>
    <cellStyle name="Comma 9 2 2 2 5 2 5 2" xfId="10413" xr:uid="{00000000-0005-0000-0000-000017270000}"/>
    <cellStyle name="Comma 9 2 2 2 5 2 6" xfId="10414" xr:uid="{00000000-0005-0000-0000-000018270000}"/>
    <cellStyle name="Comma 9 2 2 2 5 3" xfId="10415" xr:uid="{00000000-0005-0000-0000-000019270000}"/>
    <cellStyle name="Comma 9 2 2 2 5 3 2" xfId="10416" xr:uid="{00000000-0005-0000-0000-00001A270000}"/>
    <cellStyle name="Comma 9 2 2 2 5 3 2 2" xfId="10417" xr:uid="{00000000-0005-0000-0000-00001B270000}"/>
    <cellStyle name="Comma 9 2 2 2 5 3 3" xfId="10418" xr:uid="{00000000-0005-0000-0000-00001C270000}"/>
    <cellStyle name="Comma 9 2 2 2 5 4" xfId="10419" xr:uid="{00000000-0005-0000-0000-00001D270000}"/>
    <cellStyle name="Comma 9 2 2 2 5 4 2" xfId="10420" xr:uid="{00000000-0005-0000-0000-00001E270000}"/>
    <cellStyle name="Comma 9 2 2 2 5 4 2 2" xfId="10421" xr:uid="{00000000-0005-0000-0000-00001F270000}"/>
    <cellStyle name="Comma 9 2 2 2 5 4 3" xfId="10422" xr:uid="{00000000-0005-0000-0000-000020270000}"/>
    <cellStyle name="Comma 9 2 2 2 5 5" xfId="10423" xr:uid="{00000000-0005-0000-0000-000021270000}"/>
    <cellStyle name="Comma 9 2 2 2 5 5 2" xfId="10424" xr:uid="{00000000-0005-0000-0000-000022270000}"/>
    <cellStyle name="Comma 9 2 2 2 5 6" xfId="10425" xr:uid="{00000000-0005-0000-0000-000023270000}"/>
    <cellStyle name="Comma 9 2 2 2 5 6 2" xfId="10426" xr:uid="{00000000-0005-0000-0000-000024270000}"/>
    <cellStyle name="Comma 9 2 2 2 5 7" xfId="10427" xr:uid="{00000000-0005-0000-0000-000025270000}"/>
    <cellStyle name="Comma 9 2 2 2 6" xfId="10428" xr:uid="{00000000-0005-0000-0000-000026270000}"/>
    <cellStyle name="Comma 9 2 2 2 6 2" xfId="10429" xr:uid="{00000000-0005-0000-0000-000027270000}"/>
    <cellStyle name="Comma 9 2 2 2 6 2 2" xfId="10430" xr:uid="{00000000-0005-0000-0000-000028270000}"/>
    <cellStyle name="Comma 9 2 2 2 6 2 2 2" xfId="10431" xr:uid="{00000000-0005-0000-0000-000029270000}"/>
    <cellStyle name="Comma 9 2 2 2 6 2 3" xfId="10432" xr:uid="{00000000-0005-0000-0000-00002A270000}"/>
    <cellStyle name="Comma 9 2 2 2 6 3" xfId="10433" xr:uid="{00000000-0005-0000-0000-00002B270000}"/>
    <cellStyle name="Comma 9 2 2 2 6 3 2" xfId="10434" xr:uid="{00000000-0005-0000-0000-00002C270000}"/>
    <cellStyle name="Comma 9 2 2 2 6 3 2 2" xfId="10435" xr:uid="{00000000-0005-0000-0000-00002D270000}"/>
    <cellStyle name="Comma 9 2 2 2 6 3 3" xfId="10436" xr:uid="{00000000-0005-0000-0000-00002E270000}"/>
    <cellStyle name="Comma 9 2 2 2 6 4" xfId="10437" xr:uid="{00000000-0005-0000-0000-00002F270000}"/>
    <cellStyle name="Comma 9 2 2 2 6 4 2" xfId="10438" xr:uid="{00000000-0005-0000-0000-000030270000}"/>
    <cellStyle name="Comma 9 2 2 2 6 5" xfId="10439" xr:uid="{00000000-0005-0000-0000-000031270000}"/>
    <cellStyle name="Comma 9 2 2 2 6 5 2" xfId="10440" xr:uid="{00000000-0005-0000-0000-000032270000}"/>
    <cellStyle name="Comma 9 2 2 2 6 6" xfId="10441" xr:uid="{00000000-0005-0000-0000-000033270000}"/>
    <cellStyle name="Comma 9 2 2 2 7" xfId="10442" xr:uid="{00000000-0005-0000-0000-000034270000}"/>
    <cellStyle name="Comma 9 2 2 2 7 2" xfId="10443" xr:uid="{00000000-0005-0000-0000-000035270000}"/>
    <cellStyle name="Comma 9 2 2 2 7 2 2" xfId="10444" xr:uid="{00000000-0005-0000-0000-000036270000}"/>
    <cellStyle name="Comma 9 2 2 2 7 3" xfId="10445" xr:uid="{00000000-0005-0000-0000-000037270000}"/>
    <cellStyle name="Comma 9 2 2 2 8" xfId="10446" xr:uid="{00000000-0005-0000-0000-000038270000}"/>
    <cellStyle name="Comma 9 2 2 2 8 2" xfId="10447" xr:uid="{00000000-0005-0000-0000-000039270000}"/>
    <cellStyle name="Comma 9 2 2 2 8 2 2" xfId="10448" xr:uid="{00000000-0005-0000-0000-00003A270000}"/>
    <cellStyle name="Comma 9 2 2 2 8 3" xfId="10449" xr:uid="{00000000-0005-0000-0000-00003B270000}"/>
    <cellStyle name="Comma 9 2 2 2 9" xfId="10450" xr:uid="{00000000-0005-0000-0000-00003C270000}"/>
    <cellStyle name="Comma 9 2 2 2 9 2" xfId="10451" xr:uid="{00000000-0005-0000-0000-00003D270000}"/>
    <cellStyle name="Comma 9 2 2 3" xfId="10452" xr:uid="{00000000-0005-0000-0000-00003E270000}"/>
    <cellStyle name="Comma 9 2 2 3 10" xfId="10453" xr:uid="{00000000-0005-0000-0000-00003F270000}"/>
    <cellStyle name="Comma 9 2 2 3 2" xfId="10454" xr:uid="{00000000-0005-0000-0000-000040270000}"/>
    <cellStyle name="Comma 9 2 2 3 2 2" xfId="10455" xr:uid="{00000000-0005-0000-0000-000041270000}"/>
    <cellStyle name="Comma 9 2 2 3 2 2 2" xfId="10456" xr:uid="{00000000-0005-0000-0000-000042270000}"/>
    <cellStyle name="Comma 9 2 2 3 2 2 2 2" xfId="10457" xr:uid="{00000000-0005-0000-0000-000043270000}"/>
    <cellStyle name="Comma 9 2 2 3 2 2 2 2 2" xfId="10458" xr:uid="{00000000-0005-0000-0000-000044270000}"/>
    <cellStyle name="Comma 9 2 2 3 2 2 2 2 2 2" xfId="10459" xr:uid="{00000000-0005-0000-0000-000045270000}"/>
    <cellStyle name="Comma 9 2 2 3 2 2 2 2 3" xfId="10460" xr:uid="{00000000-0005-0000-0000-000046270000}"/>
    <cellStyle name="Comma 9 2 2 3 2 2 2 3" xfId="10461" xr:uid="{00000000-0005-0000-0000-000047270000}"/>
    <cellStyle name="Comma 9 2 2 3 2 2 2 3 2" xfId="10462" xr:uid="{00000000-0005-0000-0000-000048270000}"/>
    <cellStyle name="Comma 9 2 2 3 2 2 2 3 2 2" xfId="10463" xr:uid="{00000000-0005-0000-0000-000049270000}"/>
    <cellStyle name="Comma 9 2 2 3 2 2 2 3 3" xfId="10464" xr:uid="{00000000-0005-0000-0000-00004A270000}"/>
    <cellStyle name="Comma 9 2 2 3 2 2 2 4" xfId="10465" xr:uid="{00000000-0005-0000-0000-00004B270000}"/>
    <cellStyle name="Comma 9 2 2 3 2 2 2 4 2" xfId="10466" xr:uid="{00000000-0005-0000-0000-00004C270000}"/>
    <cellStyle name="Comma 9 2 2 3 2 2 2 5" xfId="10467" xr:uid="{00000000-0005-0000-0000-00004D270000}"/>
    <cellStyle name="Comma 9 2 2 3 2 2 2 5 2" xfId="10468" xr:uid="{00000000-0005-0000-0000-00004E270000}"/>
    <cellStyle name="Comma 9 2 2 3 2 2 2 6" xfId="10469" xr:uid="{00000000-0005-0000-0000-00004F270000}"/>
    <cellStyle name="Comma 9 2 2 3 2 2 3" xfId="10470" xr:uid="{00000000-0005-0000-0000-000050270000}"/>
    <cellStyle name="Comma 9 2 2 3 2 2 3 2" xfId="10471" xr:uid="{00000000-0005-0000-0000-000051270000}"/>
    <cellStyle name="Comma 9 2 2 3 2 2 3 2 2" xfId="10472" xr:uid="{00000000-0005-0000-0000-000052270000}"/>
    <cellStyle name="Comma 9 2 2 3 2 2 3 3" xfId="10473" xr:uid="{00000000-0005-0000-0000-000053270000}"/>
    <cellStyle name="Comma 9 2 2 3 2 2 4" xfId="10474" xr:uid="{00000000-0005-0000-0000-000054270000}"/>
    <cellStyle name="Comma 9 2 2 3 2 2 4 2" xfId="10475" xr:uid="{00000000-0005-0000-0000-000055270000}"/>
    <cellStyle name="Comma 9 2 2 3 2 2 4 2 2" xfId="10476" xr:uid="{00000000-0005-0000-0000-000056270000}"/>
    <cellStyle name="Comma 9 2 2 3 2 2 4 3" xfId="10477" xr:uid="{00000000-0005-0000-0000-000057270000}"/>
    <cellStyle name="Comma 9 2 2 3 2 2 5" xfId="10478" xr:uid="{00000000-0005-0000-0000-000058270000}"/>
    <cellStyle name="Comma 9 2 2 3 2 2 5 2" xfId="10479" xr:uid="{00000000-0005-0000-0000-000059270000}"/>
    <cellStyle name="Comma 9 2 2 3 2 2 6" xfId="10480" xr:uid="{00000000-0005-0000-0000-00005A270000}"/>
    <cellStyle name="Comma 9 2 2 3 2 2 6 2" xfId="10481" xr:uid="{00000000-0005-0000-0000-00005B270000}"/>
    <cellStyle name="Comma 9 2 2 3 2 2 7" xfId="10482" xr:uid="{00000000-0005-0000-0000-00005C270000}"/>
    <cellStyle name="Comma 9 2 2 3 2 3" xfId="10483" xr:uid="{00000000-0005-0000-0000-00005D270000}"/>
    <cellStyle name="Comma 9 2 2 3 2 3 2" xfId="10484" xr:uid="{00000000-0005-0000-0000-00005E270000}"/>
    <cellStyle name="Comma 9 2 2 3 2 3 2 2" xfId="10485" xr:uid="{00000000-0005-0000-0000-00005F270000}"/>
    <cellStyle name="Comma 9 2 2 3 2 3 2 2 2" xfId="10486" xr:uid="{00000000-0005-0000-0000-000060270000}"/>
    <cellStyle name="Comma 9 2 2 3 2 3 2 3" xfId="10487" xr:uid="{00000000-0005-0000-0000-000061270000}"/>
    <cellStyle name="Comma 9 2 2 3 2 3 3" xfId="10488" xr:uid="{00000000-0005-0000-0000-000062270000}"/>
    <cellStyle name="Comma 9 2 2 3 2 3 3 2" xfId="10489" xr:uid="{00000000-0005-0000-0000-000063270000}"/>
    <cellStyle name="Comma 9 2 2 3 2 3 3 2 2" xfId="10490" xr:uid="{00000000-0005-0000-0000-000064270000}"/>
    <cellStyle name="Comma 9 2 2 3 2 3 3 3" xfId="10491" xr:uid="{00000000-0005-0000-0000-000065270000}"/>
    <cellStyle name="Comma 9 2 2 3 2 3 4" xfId="10492" xr:uid="{00000000-0005-0000-0000-000066270000}"/>
    <cellStyle name="Comma 9 2 2 3 2 3 4 2" xfId="10493" xr:uid="{00000000-0005-0000-0000-000067270000}"/>
    <cellStyle name="Comma 9 2 2 3 2 3 5" xfId="10494" xr:uid="{00000000-0005-0000-0000-000068270000}"/>
    <cellStyle name="Comma 9 2 2 3 2 3 5 2" xfId="10495" xr:uid="{00000000-0005-0000-0000-000069270000}"/>
    <cellStyle name="Comma 9 2 2 3 2 3 6" xfId="10496" xr:uid="{00000000-0005-0000-0000-00006A270000}"/>
    <cellStyle name="Comma 9 2 2 3 2 4" xfId="10497" xr:uid="{00000000-0005-0000-0000-00006B270000}"/>
    <cellStyle name="Comma 9 2 2 3 2 4 2" xfId="10498" xr:uid="{00000000-0005-0000-0000-00006C270000}"/>
    <cellStyle name="Comma 9 2 2 3 2 4 2 2" xfId="10499" xr:uid="{00000000-0005-0000-0000-00006D270000}"/>
    <cellStyle name="Comma 9 2 2 3 2 4 3" xfId="10500" xr:uid="{00000000-0005-0000-0000-00006E270000}"/>
    <cellStyle name="Comma 9 2 2 3 2 5" xfId="10501" xr:uid="{00000000-0005-0000-0000-00006F270000}"/>
    <cellStyle name="Comma 9 2 2 3 2 5 2" xfId="10502" xr:uid="{00000000-0005-0000-0000-000070270000}"/>
    <cellStyle name="Comma 9 2 2 3 2 5 2 2" xfId="10503" xr:uid="{00000000-0005-0000-0000-000071270000}"/>
    <cellStyle name="Comma 9 2 2 3 2 5 3" xfId="10504" xr:uid="{00000000-0005-0000-0000-000072270000}"/>
    <cellStyle name="Comma 9 2 2 3 2 6" xfId="10505" xr:uid="{00000000-0005-0000-0000-000073270000}"/>
    <cellStyle name="Comma 9 2 2 3 2 6 2" xfId="10506" xr:uid="{00000000-0005-0000-0000-000074270000}"/>
    <cellStyle name="Comma 9 2 2 3 2 7" xfId="10507" xr:uid="{00000000-0005-0000-0000-000075270000}"/>
    <cellStyle name="Comma 9 2 2 3 2 7 2" xfId="10508" xr:uid="{00000000-0005-0000-0000-000076270000}"/>
    <cellStyle name="Comma 9 2 2 3 2 8" xfId="10509" xr:uid="{00000000-0005-0000-0000-000077270000}"/>
    <cellStyle name="Comma 9 2 2 3 3" xfId="10510" xr:uid="{00000000-0005-0000-0000-000078270000}"/>
    <cellStyle name="Comma 9 2 2 3 3 2" xfId="10511" xr:uid="{00000000-0005-0000-0000-000079270000}"/>
    <cellStyle name="Comma 9 2 2 3 3 2 2" xfId="10512" xr:uid="{00000000-0005-0000-0000-00007A270000}"/>
    <cellStyle name="Comma 9 2 2 3 3 2 2 2" xfId="10513" xr:uid="{00000000-0005-0000-0000-00007B270000}"/>
    <cellStyle name="Comma 9 2 2 3 3 2 2 2 2" xfId="10514" xr:uid="{00000000-0005-0000-0000-00007C270000}"/>
    <cellStyle name="Comma 9 2 2 3 3 2 2 3" xfId="10515" xr:uid="{00000000-0005-0000-0000-00007D270000}"/>
    <cellStyle name="Comma 9 2 2 3 3 2 3" xfId="10516" xr:uid="{00000000-0005-0000-0000-00007E270000}"/>
    <cellStyle name="Comma 9 2 2 3 3 2 3 2" xfId="10517" xr:uid="{00000000-0005-0000-0000-00007F270000}"/>
    <cellStyle name="Comma 9 2 2 3 3 2 3 2 2" xfId="10518" xr:uid="{00000000-0005-0000-0000-000080270000}"/>
    <cellStyle name="Comma 9 2 2 3 3 2 3 3" xfId="10519" xr:uid="{00000000-0005-0000-0000-000081270000}"/>
    <cellStyle name="Comma 9 2 2 3 3 2 4" xfId="10520" xr:uid="{00000000-0005-0000-0000-000082270000}"/>
    <cellStyle name="Comma 9 2 2 3 3 2 4 2" xfId="10521" xr:uid="{00000000-0005-0000-0000-000083270000}"/>
    <cellStyle name="Comma 9 2 2 3 3 2 5" xfId="10522" xr:uid="{00000000-0005-0000-0000-000084270000}"/>
    <cellStyle name="Comma 9 2 2 3 3 2 5 2" xfId="10523" xr:uid="{00000000-0005-0000-0000-000085270000}"/>
    <cellStyle name="Comma 9 2 2 3 3 2 6" xfId="10524" xr:uid="{00000000-0005-0000-0000-000086270000}"/>
    <cellStyle name="Comma 9 2 2 3 3 3" xfId="10525" xr:uid="{00000000-0005-0000-0000-000087270000}"/>
    <cellStyle name="Comma 9 2 2 3 3 3 2" xfId="10526" xr:uid="{00000000-0005-0000-0000-000088270000}"/>
    <cellStyle name="Comma 9 2 2 3 3 3 2 2" xfId="10527" xr:uid="{00000000-0005-0000-0000-000089270000}"/>
    <cellStyle name="Comma 9 2 2 3 3 3 3" xfId="10528" xr:uid="{00000000-0005-0000-0000-00008A270000}"/>
    <cellStyle name="Comma 9 2 2 3 3 4" xfId="10529" xr:uid="{00000000-0005-0000-0000-00008B270000}"/>
    <cellStyle name="Comma 9 2 2 3 3 4 2" xfId="10530" xr:uid="{00000000-0005-0000-0000-00008C270000}"/>
    <cellStyle name="Comma 9 2 2 3 3 4 2 2" xfId="10531" xr:uid="{00000000-0005-0000-0000-00008D270000}"/>
    <cellStyle name="Comma 9 2 2 3 3 4 3" xfId="10532" xr:uid="{00000000-0005-0000-0000-00008E270000}"/>
    <cellStyle name="Comma 9 2 2 3 3 5" xfId="10533" xr:uid="{00000000-0005-0000-0000-00008F270000}"/>
    <cellStyle name="Comma 9 2 2 3 3 5 2" xfId="10534" xr:uid="{00000000-0005-0000-0000-000090270000}"/>
    <cellStyle name="Comma 9 2 2 3 3 6" xfId="10535" xr:uid="{00000000-0005-0000-0000-000091270000}"/>
    <cellStyle name="Comma 9 2 2 3 3 6 2" xfId="10536" xr:uid="{00000000-0005-0000-0000-000092270000}"/>
    <cellStyle name="Comma 9 2 2 3 3 7" xfId="10537" xr:uid="{00000000-0005-0000-0000-000093270000}"/>
    <cellStyle name="Comma 9 2 2 3 4" xfId="10538" xr:uid="{00000000-0005-0000-0000-000094270000}"/>
    <cellStyle name="Comma 9 2 2 3 4 2" xfId="10539" xr:uid="{00000000-0005-0000-0000-000095270000}"/>
    <cellStyle name="Comma 9 2 2 3 4 2 2" xfId="10540" xr:uid="{00000000-0005-0000-0000-000096270000}"/>
    <cellStyle name="Comma 9 2 2 3 4 2 2 2" xfId="10541" xr:uid="{00000000-0005-0000-0000-000097270000}"/>
    <cellStyle name="Comma 9 2 2 3 4 2 2 2 2" xfId="10542" xr:uid="{00000000-0005-0000-0000-000098270000}"/>
    <cellStyle name="Comma 9 2 2 3 4 2 2 3" xfId="10543" xr:uid="{00000000-0005-0000-0000-000099270000}"/>
    <cellStyle name="Comma 9 2 2 3 4 2 3" xfId="10544" xr:uid="{00000000-0005-0000-0000-00009A270000}"/>
    <cellStyle name="Comma 9 2 2 3 4 2 3 2" xfId="10545" xr:uid="{00000000-0005-0000-0000-00009B270000}"/>
    <cellStyle name="Comma 9 2 2 3 4 2 3 2 2" xfId="10546" xr:uid="{00000000-0005-0000-0000-00009C270000}"/>
    <cellStyle name="Comma 9 2 2 3 4 2 3 3" xfId="10547" xr:uid="{00000000-0005-0000-0000-00009D270000}"/>
    <cellStyle name="Comma 9 2 2 3 4 2 4" xfId="10548" xr:uid="{00000000-0005-0000-0000-00009E270000}"/>
    <cellStyle name="Comma 9 2 2 3 4 2 4 2" xfId="10549" xr:uid="{00000000-0005-0000-0000-00009F270000}"/>
    <cellStyle name="Comma 9 2 2 3 4 2 5" xfId="10550" xr:uid="{00000000-0005-0000-0000-0000A0270000}"/>
    <cellStyle name="Comma 9 2 2 3 4 2 5 2" xfId="10551" xr:uid="{00000000-0005-0000-0000-0000A1270000}"/>
    <cellStyle name="Comma 9 2 2 3 4 2 6" xfId="10552" xr:uid="{00000000-0005-0000-0000-0000A2270000}"/>
    <cellStyle name="Comma 9 2 2 3 4 3" xfId="10553" xr:uid="{00000000-0005-0000-0000-0000A3270000}"/>
    <cellStyle name="Comma 9 2 2 3 4 3 2" xfId="10554" xr:uid="{00000000-0005-0000-0000-0000A4270000}"/>
    <cellStyle name="Comma 9 2 2 3 4 3 2 2" xfId="10555" xr:uid="{00000000-0005-0000-0000-0000A5270000}"/>
    <cellStyle name="Comma 9 2 2 3 4 3 3" xfId="10556" xr:uid="{00000000-0005-0000-0000-0000A6270000}"/>
    <cellStyle name="Comma 9 2 2 3 4 4" xfId="10557" xr:uid="{00000000-0005-0000-0000-0000A7270000}"/>
    <cellStyle name="Comma 9 2 2 3 4 4 2" xfId="10558" xr:uid="{00000000-0005-0000-0000-0000A8270000}"/>
    <cellStyle name="Comma 9 2 2 3 4 4 2 2" xfId="10559" xr:uid="{00000000-0005-0000-0000-0000A9270000}"/>
    <cellStyle name="Comma 9 2 2 3 4 4 3" xfId="10560" xr:uid="{00000000-0005-0000-0000-0000AA270000}"/>
    <cellStyle name="Comma 9 2 2 3 4 5" xfId="10561" xr:uid="{00000000-0005-0000-0000-0000AB270000}"/>
    <cellStyle name="Comma 9 2 2 3 4 5 2" xfId="10562" xr:uid="{00000000-0005-0000-0000-0000AC270000}"/>
    <cellStyle name="Comma 9 2 2 3 4 6" xfId="10563" xr:uid="{00000000-0005-0000-0000-0000AD270000}"/>
    <cellStyle name="Comma 9 2 2 3 4 6 2" xfId="10564" xr:uid="{00000000-0005-0000-0000-0000AE270000}"/>
    <cellStyle name="Comma 9 2 2 3 4 7" xfId="10565" xr:uid="{00000000-0005-0000-0000-0000AF270000}"/>
    <cellStyle name="Comma 9 2 2 3 5" xfId="10566" xr:uid="{00000000-0005-0000-0000-0000B0270000}"/>
    <cellStyle name="Comma 9 2 2 3 5 2" xfId="10567" xr:uid="{00000000-0005-0000-0000-0000B1270000}"/>
    <cellStyle name="Comma 9 2 2 3 5 2 2" xfId="10568" xr:uid="{00000000-0005-0000-0000-0000B2270000}"/>
    <cellStyle name="Comma 9 2 2 3 5 2 2 2" xfId="10569" xr:uid="{00000000-0005-0000-0000-0000B3270000}"/>
    <cellStyle name="Comma 9 2 2 3 5 2 3" xfId="10570" xr:uid="{00000000-0005-0000-0000-0000B4270000}"/>
    <cellStyle name="Comma 9 2 2 3 5 3" xfId="10571" xr:uid="{00000000-0005-0000-0000-0000B5270000}"/>
    <cellStyle name="Comma 9 2 2 3 5 3 2" xfId="10572" xr:uid="{00000000-0005-0000-0000-0000B6270000}"/>
    <cellStyle name="Comma 9 2 2 3 5 3 2 2" xfId="10573" xr:uid="{00000000-0005-0000-0000-0000B7270000}"/>
    <cellStyle name="Comma 9 2 2 3 5 3 3" xfId="10574" xr:uid="{00000000-0005-0000-0000-0000B8270000}"/>
    <cellStyle name="Comma 9 2 2 3 5 4" xfId="10575" xr:uid="{00000000-0005-0000-0000-0000B9270000}"/>
    <cellStyle name="Comma 9 2 2 3 5 4 2" xfId="10576" xr:uid="{00000000-0005-0000-0000-0000BA270000}"/>
    <cellStyle name="Comma 9 2 2 3 5 5" xfId="10577" xr:uid="{00000000-0005-0000-0000-0000BB270000}"/>
    <cellStyle name="Comma 9 2 2 3 5 5 2" xfId="10578" xr:uid="{00000000-0005-0000-0000-0000BC270000}"/>
    <cellStyle name="Comma 9 2 2 3 5 6" xfId="10579" xr:uid="{00000000-0005-0000-0000-0000BD270000}"/>
    <cellStyle name="Comma 9 2 2 3 6" xfId="10580" xr:uid="{00000000-0005-0000-0000-0000BE270000}"/>
    <cellStyle name="Comma 9 2 2 3 6 2" xfId="10581" xr:uid="{00000000-0005-0000-0000-0000BF270000}"/>
    <cellStyle name="Comma 9 2 2 3 6 2 2" xfId="10582" xr:uid="{00000000-0005-0000-0000-0000C0270000}"/>
    <cellStyle name="Comma 9 2 2 3 6 3" xfId="10583" xr:uid="{00000000-0005-0000-0000-0000C1270000}"/>
    <cellStyle name="Comma 9 2 2 3 7" xfId="10584" xr:uid="{00000000-0005-0000-0000-0000C2270000}"/>
    <cellStyle name="Comma 9 2 2 3 7 2" xfId="10585" xr:uid="{00000000-0005-0000-0000-0000C3270000}"/>
    <cellStyle name="Comma 9 2 2 3 7 2 2" xfId="10586" xr:uid="{00000000-0005-0000-0000-0000C4270000}"/>
    <cellStyle name="Comma 9 2 2 3 7 3" xfId="10587" xr:uid="{00000000-0005-0000-0000-0000C5270000}"/>
    <cellStyle name="Comma 9 2 2 3 8" xfId="10588" xr:uid="{00000000-0005-0000-0000-0000C6270000}"/>
    <cellStyle name="Comma 9 2 2 3 8 2" xfId="10589" xr:uid="{00000000-0005-0000-0000-0000C7270000}"/>
    <cellStyle name="Comma 9 2 2 3 9" xfId="10590" xr:uid="{00000000-0005-0000-0000-0000C8270000}"/>
    <cellStyle name="Comma 9 2 2 3 9 2" xfId="10591" xr:uid="{00000000-0005-0000-0000-0000C9270000}"/>
    <cellStyle name="Comma 9 2 2 4" xfId="10592" xr:uid="{00000000-0005-0000-0000-0000CA270000}"/>
    <cellStyle name="Comma 9 2 2 4 2" xfId="10593" xr:uid="{00000000-0005-0000-0000-0000CB270000}"/>
    <cellStyle name="Comma 9 2 2 4 2 2" xfId="10594" xr:uid="{00000000-0005-0000-0000-0000CC270000}"/>
    <cellStyle name="Comma 9 2 2 4 2 2 2" xfId="10595" xr:uid="{00000000-0005-0000-0000-0000CD270000}"/>
    <cellStyle name="Comma 9 2 2 4 2 2 2 2" xfId="10596" xr:uid="{00000000-0005-0000-0000-0000CE270000}"/>
    <cellStyle name="Comma 9 2 2 4 2 2 2 2 2" xfId="10597" xr:uid="{00000000-0005-0000-0000-0000CF270000}"/>
    <cellStyle name="Comma 9 2 2 4 2 2 2 3" xfId="10598" xr:uid="{00000000-0005-0000-0000-0000D0270000}"/>
    <cellStyle name="Comma 9 2 2 4 2 2 3" xfId="10599" xr:uid="{00000000-0005-0000-0000-0000D1270000}"/>
    <cellStyle name="Comma 9 2 2 4 2 2 3 2" xfId="10600" xr:uid="{00000000-0005-0000-0000-0000D2270000}"/>
    <cellStyle name="Comma 9 2 2 4 2 2 3 2 2" xfId="10601" xr:uid="{00000000-0005-0000-0000-0000D3270000}"/>
    <cellStyle name="Comma 9 2 2 4 2 2 3 3" xfId="10602" xr:uid="{00000000-0005-0000-0000-0000D4270000}"/>
    <cellStyle name="Comma 9 2 2 4 2 2 4" xfId="10603" xr:uid="{00000000-0005-0000-0000-0000D5270000}"/>
    <cellStyle name="Comma 9 2 2 4 2 2 4 2" xfId="10604" xr:uid="{00000000-0005-0000-0000-0000D6270000}"/>
    <cellStyle name="Comma 9 2 2 4 2 2 5" xfId="10605" xr:uid="{00000000-0005-0000-0000-0000D7270000}"/>
    <cellStyle name="Comma 9 2 2 4 2 2 5 2" xfId="10606" xr:uid="{00000000-0005-0000-0000-0000D8270000}"/>
    <cellStyle name="Comma 9 2 2 4 2 2 6" xfId="10607" xr:uid="{00000000-0005-0000-0000-0000D9270000}"/>
    <cellStyle name="Comma 9 2 2 4 2 3" xfId="10608" xr:uid="{00000000-0005-0000-0000-0000DA270000}"/>
    <cellStyle name="Comma 9 2 2 4 2 3 2" xfId="10609" xr:uid="{00000000-0005-0000-0000-0000DB270000}"/>
    <cellStyle name="Comma 9 2 2 4 2 3 2 2" xfId="10610" xr:uid="{00000000-0005-0000-0000-0000DC270000}"/>
    <cellStyle name="Comma 9 2 2 4 2 3 3" xfId="10611" xr:uid="{00000000-0005-0000-0000-0000DD270000}"/>
    <cellStyle name="Comma 9 2 2 4 2 4" xfId="10612" xr:uid="{00000000-0005-0000-0000-0000DE270000}"/>
    <cellStyle name="Comma 9 2 2 4 2 4 2" xfId="10613" xr:uid="{00000000-0005-0000-0000-0000DF270000}"/>
    <cellStyle name="Comma 9 2 2 4 2 4 2 2" xfId="10614" xr:uid="{00000000-0005-0000-0000-0000E0270000}"/>
    <cellStyle name="Comma 9 2 2 4 2 4 3" xfId="10615" xr:uid="{00000000-0005-0000-0000-0000E1270000}"/>
    <cellStyle name="Comma 9 2 2 4 2 5" xfId="10616" xr:uid="{00000000-0005-0000-0000-0000E2270000}"/>
    <cellStyle name="Comma 9 2 2 4 2 5 2" xfId="10617" xr:uid="{00000000-0005-0000-0000-0000E3270000}"/>
    <cellStyle name="Comma 9 2 2 4 2 6" xfId="10618" xr:uid="{00000000-0005-0000-0000-0000E4270000}"/>
    <cellStyle name="Comma 9 2 2 4 2 6 2" xfId="10619" xr:uid="{00000000-0005-0000-0000-0000E5270000}"/>
    <cellStyle name="Comma 9 2 2 4 2 7" xfId="10620" xr:uid="{00000000-0005-0000-0000-0000E6270000}"/>
    <cellStyle name="Comma 9 2 2 4 3" xfId="10621" xr:uid="{00000000-0005-0000-0000-0000E7270000}"/>
    <cellStyle name="Comma 9 2 2 4 3 2" xfId="10622" xr:uid="{00000000-0005-0000-0000-0000E8270000}"/>
    <cellStyle name="Comma 9 2 2 4 3 2 2" xfId="10623" xr:uid="{00000000-0005-0000-0000-0000E9270000}"/>
    <cellStyle name="Comma 9 2 2 4 3 2 2 2" xfId="10624" xr:uid="{00000000-0005-0000-0000-0000EA270000}"/>
    <cellStyle name="Comma 9 2 2 4 3 2 3" xfId="10625" xr:uid="{00000000-0005-0000-0000-0000EB270000}"/>
    <cellStyle name="Comma 9 2 2 4 3 3" xfId="10626" xr:uid="{00000000-0005-0000-0000-0000EC270000}"/>
    <cellStyle name="Comma 9 2 2 4 3 3 2" xfId="10627" xr:uid="{00000000-0005-0000-0000-0000ED270000}"/>
    <cellStyle name="Comma 9 2 2 4 3 3 2 2" xfId="10628" xr:uid="{00000000-0005-0000-0000-0000EE270000}"/>
    <cellStyle name="Comma 9 2 2 4 3 3 3" xfId="10629" xr:uid="{00000000-0005-0000-0000-0000EF270000}"/>
    <cellStyle name="Comma 9 2 2 4 3 4" xfId="10630" xr:uid="{00000000-0005-0000-0000-0000F0270000}"/>
    <cellStyle name="Comma 9 2 2 4 3 4 2" xfId="10631" xr:uid="{00000000-0005-0000-0000-0000F1270000}"/>
    <cellStyle name="Comma 9 2 2 4 3 5" xfId="10632" xr:uid="{00000000-0005-0000-0000-0000F2270000}"/>
    <cellStyle name="Comma 9 2 2 4 3 5 2" xfId="10633" xr:uid="{00000000-0005-0000-0000-0000F3270000}"/>
    <cellStyle name="Comma 9 2 2 4 3 6" xfId="10634" xr:uid="{00000000-0005-0000-0000-0000F4270000}"/>
    <cellStyle name="Comma 9 2 2 4 4" xfId="10635" xr:uid="{00000000-0005-0000-0000-0000F5270000}"/>
    <cellStyle name="Comma 9 2 2 4 4 2" xfId="10636" xr:uid="{00000000-0005-0000-0000-0000F6270000}"/>
    <cellStyle name="Comma 9 2 2 4 4 2 2" xfId="10637" xr:uid="{00000000-0005-0000-0000-0000F7270000}"/>
    <cellStyle name="Comma 9 2 2 4 4 3" xfId="10638" xr:uid="{00000000-0005-0000-0000-0000F8270000}"/>
    <cellStyle name="Comma 9 2 2 4 5" xfId="10639" xr:uid="{00000000-0005-0000-0000-0000F9270000}"/>
    <cellStyle name="Comma 9 2 2 4 5 2" xfId="10640" xr:uid="{00000000-0005-0000-0000-0000FA270000}"/>
    <cellStyle name="Comma 9 2 2 4 5 2 2" xfId="10641" xr:uid="{00000000-0005-0000-0000-0000FB270000}"/>
    <cellStyle name="Comma 9 2 2 4 5 3" xfId="10642" xr:uid="{00000000-0005-0000-0000-0000FC270000}"/>
    <cellStyle name="Comma 9 2 2 4 6" xfId="10643" xr:uid="{00000000-0005-0000-0000-0000FD270000}"/>
    <cellStyle name="Comma 9 2 2 4 6 2" xfId="10644" xr:uid="{00000000-0005-0000-0000-0000FE270000}"/>
    <cellStyle name="Comma 9 2 2 4 7" xfId="10645" xr:uid="{00000000-0005-0000-0000-0000FF270000}"/>
    <cellStyle name="Comma 9 2 2 4 7 2" xfId="10646" xr:uid="{00000000-0005-0000-0000-000000280000}"/>
    <cellStyle name="Comma 9 2 2 4 8" xfId="10647" xr:uid="{00000000-0005-0000-0000-000001280000}"/>
    <cellStyle name="Comma 9 2 2 5" xfId="10648" xr:uid="{00000000-0005-0000-0000-000002280000}"/>
    <cellStyle name="Comma 9 2 2 5 2" xfId="10649" xr:uid="{00000000-0005-0000-0000-000003280000}"/>
    <cellStyle name="Comma 9 2 2 5 2 2" xfId="10650" xr:uid="{00000000-0005-0000-0000-000004280000}"/>
    <cellStyle name="Comma 9 2 2 5 2 2 2" xfId="10651" xr:uid="{00000000-0005-0000-0000-000005280000}"/>
    <cellStyle name="Comma 9 2 2 5 2 2 2 2" xfId="10652" xr:uid="{00000000-0005-0000-0000-000006280000}"/>
    <cellStyle name="Comma 9 2 2 5 2 2 3" xfId="10653" xr:uid="{00000000-0005-0000-0000-000007280000}"/>
    <cellStyle name="Comma 9 2 2 5 2 3" xfId="10654" xr:uid="{00000000-0005-0000-0000-000008280000}"/>
    <cellStyle name="Comma 9 2 2 5 2 3 2" xfId="10655" xr:uid="{00000000-0005-0000-0000-000009280000}"/>
    <cellStyle name="Comma 9 2 2 5 2 3 2 2" xfId="10656" xr:uid="{00000000-0005-0000-0000-00000A280000}"/>
    <cellStyle name="Comma 9 2 2 5 2 3 3" xfId="10657" xr:uid="{00000000-0005-0000-0000-00000B280000}"/>
    <cellStyle name="Comma 9 2 2 5 2 4" xfId="10658" xr:uid="{00000000-0005-0000-0000-00000C280000}"/>
    <cellStyle name="Comma 9 2 2 5 2 4 2" xfId="10659" xr:uid="{00000000-0005-0000-0000-00000D280000}"/>
    <cellStyle name="Comma 9 2 2 5 2 5" xfId="10660" xr:uid="{00000000-0005-0000-0000-00000E280000}"/>
    <cellStyle name="Comma 9 2 2 5 2 5 2" xfId="10661" xr:uid="{00000000-0005-0000-0000-00000F280000}"/>
    <cellStyle name="Comma 9 2 2 5 2 6" xfId="10662" xr:uid="{00000000-0005-0000-0000-000010280000}"/>
    <cellStyle name="Comma 9 2 2 5 3" xfId="10663" xr:uid="{00000000-0005-0000-0000-000011280000}"/>
    <cellStyle name="Comma 9 2 2 5 3 2" xfId="10664" xr:uid="{00000000-0005-0000-0000-000012280000}"/>
    <cellStyle name="Comma 9 2 2 5 3 2 2" xfId="10665" xr:uid="{00000000-0005-0000-0000-000013280000}"/>
    <cellStyle name="Comma 9 2 2 5 3 3" xfId="10666" xr:uid="{00000000-0005-0000-0000-000014280000}"/>
    <cellStyle name="Comma 9 2 2 5 4" xfId="10667" xr:uid="{00000000-0005-0000-0000-000015280000}"/>
    <cellStyle name="Comma 9 2 2 5 4 2" xfId="10668" xr:uid="{00000000-0005-0000-0000-000016280000}"/>
    <cellStyle name="Comma 9 2 2 5 4 2 2" xfId="10669" xr:uid="{00000000-0005-0000-0000-000017280000}"/>
    <cellStyle name="Comma 9 2 2 5 4 3" xfId="10670" xr:uid="{00000000-0005-0000-0000-000018280000}"/>
    <cellStyle name="Comma 9 2 2 5 5" xfId="10671" xr:uid="{00000000-0005-0000-0000-000019280000}"/>
    <cellStyle name="Comma 9 2 2 5 5 2" xfId="10672" xr:uid="{00000000-0005-0000-0000-00001A280000}"/>
    <cellStyle name="Comma 9 2 2 5 6" xfId="10673" xr:uid="{00000000-0005-0000-0000-00001B280000}"/>
    <cellStyle name="Comma 9 2 2 5 6 2" xfId="10674" xr:uid="{00000000-0005-0000-0000-00001C280000}"/>
    <cellStyle name="Comma 9 2 2 5 7" xfId="10675" xr:uid="{00000000-0005-0000-0000-00001D280000}"/>
    <cellStyle name="Comma 9 2 2 6" xfId="10676" xr:uid="{00000000-0005-0000-0000-00001E280000}"/>
    <cellStyle name="Comma 9 2 2 6 2" xfId="10677" xr:uid="{00000000-0005-0000-0000-00001F280000}"/>
    <cellStyle name="Comma 9 2 2 6 2 2" xfId="10678" xr:uid="{00000000-0005-0000-0000-000020280000}"/>
    <cellStyle name="Comma 9 2 2 6 2 2 2" xfId="10679" xr:uid="{00000000-0005-0000-0000-000021280000}"/>
    <cellStyle name="Comma 9 2 2 6 2 2 2 2" xfId="10680" xr:uid="{00000000-0005-0000-0000-000022280000}"/>
    <cellStyle name="Comma 9 2 2 6 2 2 3" xfId="10681" xr:uid="{00000000-0005-0000-0000-000023280000}"/>
    <cellStyle name="Comma 9 2 2 6 2 3" xfId="10682" xr:uid="{00000000-0005-0000-0000-000024280000}"/>
    <cellStyle name="Comma 9 2 2 6 2 3 2" xfId="10683" xr:uid="{00000000-0005-0000-0000-000025280000}"/>
    <cellStyle name="Comma 9 2 2 6 2 3 2 2" xfId="10684" xr:uid="{00000000-0005-0000-0000-000026280000}"/>
    <cellStyle name="Comma 9 2 2 6 2 3 3" xfId="10685" xr:uid="{00000000-0005-0000-0000-000027280000}"/>
    <cellStyle name="Comma 9 2 2 6 2 4" xfId="10686" xr:uid="{00000000-0005-0000-0000-000028280000}"/>
    <cellStyle name="Comma 9 2 2 6 2 4 2" xfId="10687" xr:uid="{00000000-0005-0000-0000-000029280000}"/>
    <cellStyle name="Comma 9 2 2 6 2 5" xfId="10688" xr:uid="{00000000-0005-0000-0000-00002A280000}"/>
    <cellStyle name="Comma 9 2 2 6 2 5 2" xfId="10689" xr:uid="{00000000-0005-0000-0000-00002B280000}"/>
    <cellStyle name="Comma 9 2 2 6 2 6" xfId="10690" xr:uid="{00000000-0005-0000-0000-00002C280000}"/>
    <cellStyle name="Comma 9 2 2 6 3" xfId="10691" xr:uid="{00000000-0005-0000-0000-00002D280000}"/>
    <cellStyle name="Comma 9 2 2 6 3 2" xfId="10692" xr:uid="{00000000-0005-0000-0000-00002E280000}"/>
    <cellStyle name="Comma 9 2 2 6 3 2 2" xfId="10693" xr:uid="{00000000-0005-0000-0000-00002F280000}"/>
    <cellStyle name="Comma 9 2 2 6 3 3" xfId="10694" xr:uid="{00000000-0005-0000-0000-000030280000}"/>
    <cellStyle name="Comma 9 2 2 6 4" xfId="10695" xr:uid="{00000000-0005-0000-0000-000031280000}"/>
    <cellStyle name="Comma 9 2 2 6 4 2" xfId="10696" xr:uid="{00000000-0005-0000-0000-000032280000}"/>
    <cellStyle name="Comma 9 2 2 6 4 2 2" xfId="10697" xr:uid="{00000000-0005-0000-0000-000033280000}"/>
    <cellStyle name="Comma 9 2 2 6 4 3" xfId="10698" xr:uid="{00000000-0005-0000-0000-000034280000}"/>
    <cellStyle name="Comma 9 2 2 6 5" xfId="10699" xr:uid="{00000000-0005-0000-0000-000035280000}"/>
    <cellStyle name="Comma 9 2 2 6 5 2" xfId="10700" xr:uid="{00000000-0005-0000-0000-000036280000}"/>
    <cellStyle name="Comma 9 2 2 6 6" xfId="10701" xr:uid="{00000000-0005-0000-0000-000037280000}"/>
    <cellStyle name="Comma 9 2 2 6 6 2" xfId="10702" xr:uid="{00000000-0005-0000-0000-000038280000}"/>
    <cellStyle name="Comma 9 2 2 6 7" xfId="10703" xr:uid="{00000000-0005-0000-0000-000039280000}"/>
    <cellStyle name="Comma 9 2 2 7" xfId="10704" xr:uid="{00000000-0005-0000-0000-00003A280000}"/>
    <cellStyle name="Comma 9 2 2 7 2" xfId="10705" xr:uid="{00000000-0005-0000-0000-00003B280000}"/>
    <cellStyle name="Comma 9 2 2 7 2 2" xfId="10706" xr:uid="{00000000-0005-0000-0000-00003C280000}"/>
    <cellStyle name="Comma 9 2 2 7 2 2 2" xfId="10707" xr:uid="{00000000-0005-0000-0000-00003D280000}"/>
    <cellStyle name="Comma 9 2 2 7 2 3" xfId="10708" xr:uid="{00000000-0005-0000-0000-00003E280000}"/>
    <cellStyle name="Comma 9 2 2 7 3" xfId="10709" xr:uid="{00000000-0005-0000-0000-00003F280000}"/>
    <cellStyle name="Comma 9 2 2 7 3 2" xfId="10710" xr:uid="{00000000-0005-0000-0000-000040280000}"/>
    <cellStyle name="Comma 9 2 2 7 3 2 2" xfId="10711" xr:uid="{00000000-0005-0000-0000-000041280000}"/>
    <cellStyle name="Comma 9 2 2 7 3 3" xfId="10712" xr:uid="{00000000-0005-0000-0000-000042280000}"/>
    <cellStyle name="Comma 9 2 2 7 4" xfId="10713" xr:uid="{00000000-0005-0000-0000-000043280000}"/>
    <cellStyle name="Comma 9 2 2 7 4 2" xfId="10714" xr:uid="{00000000-0005-0000-0000-000044280000}"/>
    <cellStyle name="Comma 9 2 2 7 5" xfId="10715" xr:uid="{00000000-0005-0000-0000-000045280000}"/>
    <cellStyle name="Comma 9 2 2 7 5 2" xfId="10716" xr:uid="{00000000-0005-0000-0000-000046280000}"/>
    <cellStyle name="Comma 9 2 2 7 6" xfId="10717" xr:uid="{00000000-0005-0000-0000-000047280000}"/>
    <cellStyle name="Comma 9 2 2 8" xfId="10718" xr:uid="{00000000-0005-0000-0000-000048280000}"/>
    <cellStyle name="Comma 9 2 2 8 2" xfId="10719" xr:uid="{00000000-0005-0000-0000-000049280000}"/>
    <cellStyle name="Comma 9 2 2 8 2 2" xfId="10720" xr:uid="{00000000-0005-0000-0000-00004A280000}"/>
    <cellStyle name="Comma 9 2 2 8 3" xfId="10721" xr:uid="{00000000-0005-0000-0000-00004B280000}"/>
    <cellStyle name="Comma 9 2 2 9" xfId="10722" xr:uid="{00000000-0005-0000-0000-00004C280000}"/>
    <cellStyle name="Comma 9 2 2 9 2" xfId="10723" xr:uid="{00000000-0005-0000-0000-00004D280000}"/>
    <cellStyle name="Comma 9 2 2 9 2 2" xfId="10724" xr:uid="{00000000-0005-0000-0000-00004E280000}"/>
    <cellStyle name="Comma 9 2 2 9 3" xfId="10725" xr:uid="{00000000-0005-0000-0000-00004F280000}"/>
    <cellStyle name="Comma 9 3" xfId="10726" xr:uid="{00000000-0005-0000-0000-000050280000}"/>
    <cellStyle name="Comma 9 3 10" xfId="10727" xr:uid="{00000000-0005-0000-0000-000051280000}"/>
    <cellStyle name="Comma 9 3 10 2" xfId="10728" xr:uid="{00000000-0005-0000-0000-000052280000}"/>
    <cellStyle name="Comma 9 3 11" xfId="10729" xr:uid="{00000000-0005-0000-0000-000053280000}"/>
    <cellStyle name="Comma 9 3 11 2" xfId="10730" xr:uid="{00000000-0005-0000-0000-000054280000}"/>
    <cellStyle name="Comma 9 3 12" xfId="10731" xr:uid="{00000000-0005-0000-0000-000055280000}"/>
    <cellStyle name="Comma 9 3 2" xfId="10732" xr:uid="{00000000-0005-0000-0000-000056280000}"/>
    <cellStyle name="Comma 9 3 2 10" xfId="10733" xr:uid="{00000000-0005-0000-0000-000057280000}"/>
    <cellStyle name="Comma 9 3 2 10 2" xfId="10734" xr:uid="{00000000-0005-0000-0000-000058280000}"/>
    <cellStyle name="Comma 9 3 2 11" xfId="10735" xr:uid="{00000000-0005-0000-0000-000059280000}"/>
    <cellStyle name="Comma 9 3 2 2" xfId="10736" xr:uid="{00000000-0005-0000-0000-00005A280000}"/>
    <cellStyle name="Comma 9 3 2 2 10" xfId="10737" xr:uid="{00000000-0005-0000-0000-00005B280000}"/>
    <cellStyle name="Comma 9 3 2 2 2" xfId="10738" xr:uid="{00000000-0005-0000-0000-00005C280000}"/>
    <cellStyle name="Comma 9 3 2 2 2 2" xfId="10739" xr:uid="{00000000-0005-0000-0000-00005D280000}"/>
    <cellStyle name="Comma 9 3 2 2 2 2 2" xfId="10740" xr:uid="{00000000-0005-0000-0000-00005E280000}"/>
    <cellStyle name="Comma 9 3 2 2 2 2 2 2" xfId="10741" xr:uid="{00000000-0005-0000-0000-00005F280000}"/>
    <cellStyle name="Comma 9 3 2 2 2 2 2 2 2" xfId="10742" xr:uid="{00000000-0005-0000-0000-000060280000}"/>
    <cellStyle name="Comma 9 3 2 2 2 2 2 2 2 2" xfId="10743" xr:uid="{00000000-0005-0000-0000-000061280000}"/>
    <cellStyle name="Comma 9 3 2 2 2 2 2 2 3" xfId="10744" xr:uid="{00000000-0005-0000-0000-000062280000}"/>
    <cellStyle name="Comma 9 3 2 2 2 2 2 3" xfId="10745" xr:uid="{00000000-0005-0000-0000-000063280000}"/>
    <cellStyle name="Comma 9 3 2 2 2 2 2 3 2" xfId="10746" xr:uid="{00000000-0005-0000-0000-000064280000}"/>
    <cellStyle name="Comma 9 3 2 2 2 2 2 3 2 2" xfId="10747" xr:uid="{00000000-0005-0000-0000-000065280000}"/>
    <cellStyle name="Comma 9 3 2 2 2 2 2 3 3" xfId="10748" xr:uid="{00000000-0005-0000-0000-000066280000}"/>
    <cellStyle name="Comma 9 3 2 2 2 2 2 4" xfId="10749" xr:uid="{00000000-0005-0000-0000-000067280000}"/>
    <cellStyle name="Comma 9 3 2 2 2 2 2 4 2" xfId="10750" xr:uid="{00000000-0005-0000-0000-000068280000}"/>
    <cellStyle name="Comma 9 3 2 2 2 2 2 5" xfId="10751" xr:uid="{00000000-0005-0000-0000-000069280000}"/>
    <cellStyle name="Comma 9 3 2 2 2 2 2 5 2" xfId="10752" xr:uid="{00000000-0005-0000-0000-00006A280000}"/>
    <cellStyle name="Comma 9 3 2 2 2 2 2 6" xfId="10753" xr:uid="{00000000-0005-0000-0000-00006B280000}"/>
    <cellStyle name="Comma 9 3 2 2 2 2 3" xfId="10754" xr:uid="{00000000-0005-0000-0000-00006C280000}"/>
    <cellStyle name="Comma 9 3 2 2 2 2 3 2" xfId="10755" xr:uid="{00000000-0005-0000-0000-00006D280000}"/>
    <cellStyle name="Comma 9 3 2 2 2 2 3 2 2" xfId="10756" xr:uid="{00000000-0005-0000-0000-00006E280000}"/>
    <cellStyle name="Comma 9 3 2 2 2 2 3 3" xfId="10757" xr:uid="{00000000-0005-0000-0000-00006F280000}"/>
    <cellStyle name="Comma 9 3 2 2 2 2 4" xfId="10758" xr:uid="{00000000-0005-0000-0000-000070280000}"/>
    <cellStyle name="Comma 9 3 2 2 2 2 4 2" xfId="10759" xr:uid="{00000000-0005-0000-0000-000071280000}"/>
    <cellStyle name="Comma 9 3 2 2 2 2 4 2 2" xfId="10760" xr:uid="{00000000-0005-0000-0000-000072280000}"/>
    <cellStyle name="Comma 9 3 2 2 2 2 4 3" xfId="10761" xr:uid="{00000000-0005-0000-0000-000073280000}"/>
    <cellStyle name="Comma 9 3 2 2 2 2 5" xfId="10762" xr:uid="{00000000-0005-0000-0000-000074280000}"/>
    <cellStyle name="Comma 9 3 2 2 2 2 5 2" xfId="10763" xr:uid="{00000000-0005-0000-0000-000075280000}"/>
    <cellStyle name="Comma 9 3 2 2 2 2 6" xfId="10764" xr:uid="{00000000-0005-0000-0000-000076280000}"/>
    <cellStyle name="Comma 9 3 2 2 2 2 6 2" xfId="10765" xr:uid="{00000000-0005-0000-0000-000077280000}"/>
    <cellStyle name="Comma 9 3 2 2 2 2 7" xfId="10766" xr:uid="{00000000-0005-0000-0000-000078280000}"/>
    <cellStyle name="Comma 9 3 2 2 2 3" xfId="10767" xr:uid="{00000000-0005-0000-0000-000079280000}"/>
    <cellStyle name="Comma 9 3 2 2 2 3 2" xfId="10768" xr:uid="{00000000-0005-0000-0000-00007A280000}"/>
    <cellStyle name="Comma 9 3 2 2 2 3 2 2" xfId="10769" xr:uid="{00000000-0005-0000-0000-00007B280000}"/>
    <cellStyle name="Comma 9 3 2 2 2 3 2 2 2" xfId="10770" xr:uid="{00000000-0005-0000-0000-00007C280000}"/>
    <cellStyle name="Comma 9 3 2 2 2 3 2 3" xfId="10771" xr:uid="{00000000-0005-0000-0000-00007D280000}"/>
    <cellStyle name="Comma 9 3 2 2 2 3 3" xfId="10772" xr:uid="{00000000-0005-0000-0000-00007E280000}"/>
    <cellStyle name="Comma 9 3 2 2 2 3 3 2" xfId="10773" xr:uid="{00000000-0005-0000-0000-00007F280000}"/>
    <cellStyle name="Comma 9 3 2 2 2 3 3 2 2" xfId="10774" xr:uid="{00000000-0005-0000-0000-000080280000}"/>
    <cellStyle name="Comma 9 3 2 2 2 3 3 3" xfId="10775" xr:uid="{00000000-0005-0000-0000-000081280000}"/>
    <cellStyle name="Comma 9 3 2 2 2 3 4" xfId="10776" xr:uid="{00000000-0005-0000-0000-000082280000}"/>
    <cellStyle name="Comma 9 3 2 2 2 3 4 2" xfId="10777" xr:uid="{00000000-0005-0000-0000-000083280000}"/>
    <cellStyle name="Comma 9 3 2 2 2 3 5" xfId="10778" xr:uid="{00000000-0005-0000-0000-000084280000}"/>
    <cellStyle name="Comma 9 3 2 2 2 3 5 2" xfId="10779" xr:uid="{00000000-0005-0000-0000-000085280000}"/>
    <cellStyle name="Comma 9 3 2 2 2 3 6" xfId="10780" xr:uid="{00000000-0005-0000-0000-000086280000}"/>
    <cellStyle name="Comma 9 3 2 2 2 4" xfId="10781" xr:uid="{00000000-0005-0000-0000-000087280000}"/>
    <cellStyle name="Comma 9 3 2 2 2 4 2" xfId="10782" xr:uid="{00000000-0005-0000-0000-000088280000}"/>
    <cellStyle name="Comma 9 3 2 2 2 4 2 2" xfId="10783" xr:uid="{00000000-0005-0000-0000-000089280000}"/>
    <cellStyle name="Comma 9 3 2 2 2 4 3" xfId="10784" xr:uid="{00000000-0005-0000-0000-00008A280000}"/>
    <cellStyle name="Comma 9 3 2 2 2 5" xfId="10785" xr:uid="{00000000-0005-0000-0000-00008B280000}"/>
    <cellStyle name="Comma 9 3 2 2 2 5 2" xfId="10786" xr:uid="{00000000-0005-0000-0000-00008C280000}"/>
    <cellStyle name="Comma 9 3 2 2 2 5 2 2" xfId="10787" xr:uid="{00000000-0005-0000-0000-00008D280000}"/>
    <cellStyle name="Comma 9 3 2 2 2 5 3" xfId="10788" xr:uid="{00000000-0005-0000-0000-00008E280000}"/>
    <cellStyle name="Comma 9 3 2 2 2 6" xfId="10789" xr:uid="{00000000-0005-0000-0000-00008F280000}"/>
    <cellStyle name="Comma 9 3 2 2 2 6 2" xfId="10790" xr:uid="{00000000-0005-0000-0000-000090280000}"/>
    <cellStyle name="Comma 9 3 2 2 2 7" xfId="10791" xr:uid="{00000000-0005-0000-0000-000091280000}"/>
    <cellStyle name="Comma 9 3 2 2 2 7 2" xfId="10792" xr:uid="{00000000-0005-0000-0000-000092280000}"/>
    <cellStyle name="Comma 9 3 2 2 2 8" xfId="10793" xr:uid="{00000000-0005-0000-0000-000093280000}"/>
    <cellStyle name="Comma 9 3 2 2 3" xfId="10794" xr:uid="{00000000-0005-0000-0000-000094280000}"/>
    <cellStyle name="Comma 9 3 2 2 3 2" xfId="10795" xr:uid="{00000000-0005-0000-0000-000095280000}"/>
    <cellStyle name="Comma 9 3 2 2 3 2 2" xfId="10796" xr:uid="{00000000-0005-0000-0000-000096280000}"/>
    <cellStyle name="Comma 9 3 2 2 3 2 2 2" xfId="10797" xr:uid="{00000000-0005-0000-0000-000097280000}"/>
    <cellStyle name="Comma 9 3 2 2 3 2 2 2 2" xfId="10798" xr:uid="{00000000-0005-0000-0000-000098280000}"/>
    <cellStyle name="Comma 9 3 2 2 3 2 2 3" xfId="10799" xr:uid="{00000000-0005-0000-0000-000099280000}"/>
    <cellStyle name="Comma 9 3 2 2 3 2 3" xfId="10800" xr:uid="{00000000-0005-0000-0000-00009A280000}"/>
    <cellStyle name="Comma 9 3 2 2 3 2 3 2" xfId="10801" xr:uid="{00000000-0005-0000-0000-00009B280000}"/>
    <cellStyle name="Comma 9 3 2 2 3 2 3 2 2" xfId="10802" xr:uid="{00000000-0005-0000-0000-00009C280000}"/>
    <cellStyle name="Comma 9 3 2 2 3 2 3 3" xfId="10803" xr:uid="{00000000-0005-0000-0000-00009D280000}"/>
    <cellStyle name="Comma 9 3 2 2 3 2 4" xfId="10804" xr:uid="{00000000-0005-0000-0000-00009E280000}"/>
    <cellStyle name="Comma 9 3 2 2 3 2 4 2" xfId="10805" xr:uid="{00000000-0005-0000-0000-00009F280000}"/>
    <cellStyle name="Comma 9 3 2 2 3 2 5" xfId="10806" xr:uid="{00000000-0005-0000-0000-0000A0280000}"/>
    <cellStyle name="Comma 9 3 2 2 3 2 5 2" xfId="10807" xr:uid="{00000000-0005-0000-0000-0000A1280000}"/>
    <cellStyle name="Comma 9 3 2 2 3 2 6" xfId="10808" xr:uid="{00000000-0005-0000-0000-0000A2280000}"/>
    <cellStyle name="Comma 9 3 2 2 3 3" xfId="10809" xr:uid="{00000000-0005-0000-0000-0000A3280000}"/>
    <cellStyle name="Comma 9 3 2 2 3 3 2" xfId="10810" xr:uid="{00000000-0005-0000-0000-0000A4280000}"/>
    <cellStyle name="Comma 9 3 2 2 3 3 2 2" xfId="10811" xr:uid="{00000000-0005-0000-0000-0000A5280000}"/>
    <cellStyle name="Comma 9 3 2 2 3 3 3" xfId="10812" xr:uid="{00000000-0005-0000-0000-0000A6280000}"/>
    <cellStyle name="Comma 9 3 2 2 3 4" xfId="10813" xr:uid="{00000000-0005-0000-0000-0000A7280000}"/>
    <cellStyle name="Comma 9 3 2 2 3 4 2" xfId="10814" xr:uid="{00000000-0005-0000-0000-0000A8280000}"/>
    <cellStyle name="Comma 9 3 2 2 3 4 2 2" xfId="10815" xr:uid="{00000000-0005-0000-0000-0000A9280000}"/>
    <cellStyle name="Comma 9 3 2 2 3 4 3" xfId="10816" xr:uid="{00000000-0005-0000-0000-0000AA280000}"/>
    <cellStyle name="Comma 9 3 2 2 3 5" xfId="10817" xr:uid="{00000000-0005-0000-0000-0000AB280000}"/>
    <cellStyle name="Comma 9 3 2 2 3 5 2" xfId="10818" xr:uid="{00000000-0005-0000-0000-0000AC280000}"/>
    <cellStyle name="Comma 9 3 2 2 3 6" xfId="10819" xr:uid="{00000000-0005-0000-0000-0000AD280000}"/>
    <cellStyle name="Comma 9 3 2 2 3 6 2" xfId="10820" xr:uid="{00000000-0005-0000-0000-0000AE280000}"/>
    <cellStyle name="Comma 9 3 2 2 3 7" xfId="10821" xr:uid="{00000000-0005-0000-0000-0000AF280000}"/>
    <cellStyle name="Comma 9 3 2 2 4" xfId="10822" xr:uid="{00000000-0005-0000-0000-0000B0280000}"/>
    <cellStyle name="Comma 9 3 2 2 4 2" xfId="10823" xr:uid="{00000000-0005-0000-0000-0000B1280000}"/>
    <cellStyle name="Comma 9 3 2 2 4 2 2" xfId="10824" xr:uid="{00000000-0005-0000-0000-0000B2280000}"/>
    <cellStyle name="Comma 9 3 2 2 4 2 2 2" xfId="10825" xr:uid="{00000000-0005-0000-0000-0000B3280000}"/>
    <cellStyle name="Comma 9 3 2 2 4 2 2 2 2" xfId="10826" xr:uid="{00000000-0005-0000-0000-0000B4280000}"/>
    <cellStyle name="Comma 9 3 2 2 4 2 2 3" xfId="10827" xr:uid="{00000000-0005-0000-0000-0000B5280000}"/>
    <cellStyle name="Comma 9 3 2 2 4 2 3" xfId="10828" xr:uid="{00000000-0005-0000-0000-0000B6280000}"/>
    <cellStyle name="Comma 9 3 2 2 4 2 3 2" xfId="10829" xr:uid="{00000000-0005-0000-0000-0000B7280000}"/>
    <cellStyle name="Comma 9 3 2 2 4 2 3 2 2" xfId="10830" xr:uid="{00000000-0005-0000-0000-0000B8280000}"/>
    <cellStyle name="Comma 9 3 2 2 4 2 3 3" xfId="10831" xr:uid="{00000000-0005-0000-0000-0000B9280000}"/>
    <cellStyle name="Comma 9 3 2 2 4 2 4" xfId="10832" xr:uid="{00000000-0005-0000-0000-0000BA280000}"/>
    <cellStyle name="Comma 9 3 2 2 4 2 4 2" xfId="10833" xr:uid="{00000000-0005-0000-0000-0000BB280000}"/>
    <cellStyle name="Comma 9 3 2 2 4 2 5" xfId="10834" xr:uid="{00000000-0005-0000-0000-0000BC280000}"/>
    <cellStyle name="Comma 9 3 2 2 4 2 5 2" xfId="10835" xr:uid="{00000000-0005-0000-0000-0000BD280000}"/>
    <cellStyle name="Comma 9 3 2 2 4 2 6" xfId="10836" xr:uid="{00000000-0005-0000-0000-0000BE280000}"/>
    <cellStyle name="Comma 9 3 2 2 4 3" xfId="10837" xr:uid="{00000000-0005-0000-0000-0000BF280000}"/>
    <cellStyle name="Comma 9 3 2 2 4 3 2" xfId="10838" xr:uid="{00000000-0005-0000-0000-0000C0280000}"/>
    <cellStyle name="Comma 9 3 2 2 4 3 2 2" xfId="10839" xr:uid="{00000000-0005-0000-0000-0000C1280000}"/>
    <cellStyle name="Comma 9 3 2 2 4 3 3" xfId="10840" xr:uid="{00000000-0005-0000-0000-0000C2280000}"/>
    <cellStyle name="Comma 9 3 2 2 4 4" xfId="10841" xr:uid="{00000000-0005-0000-0000-0000C3280000}"/>
    <cellStyle name="Comma 9 3 2 2 4 4 2" xfId="10842" xr:uid="{00000000-0005-0000-0000-0000C4280000}"/>
    <cellStyle name="Comma 9 3 2 2 4 4 2 2" xfId="10843" xr:uid="{00000000-0005-0000-0000-0000C5280000}"/>
    <cellStyle name="Comma 9 3 2 2 4 4 3" xfId="10844" xr:uid="{00000000-0005-0000-0000-0000C6280000}"/>
    <cellStyle name="Comma 9 3 2 2 4 5" xfId="10845" xr:uid="{00000000-0005-0000-0000-0000C7280000}"/>
    <cellStyle name="Comma 9 3 2 2 4 5 2" xfId="10846" xr:uid="{00000000-0005-0000-0000-0000C8280000}"/>
    <cellStyle name="Comma 9 3 2 2 4 6" xfId="10847" xr:uid="{00000000-0005-0000-0000-0000C9280000}"/>
    <cellStyle name="Comma 9 3 2 2 4 6 2" xfId="10848" xr:uid="{00000000-0005-0000-0000-0000CA280000}"/>
    <cellStyle name="Comma 9 3 2 2 4 7" xfId="10849" xr:uid="{00000000-0005-0000-0000-0000CB280000}"/>
    <cellStyle name="Comma 9 3 2 2 5" xfId="10850" xr:uid="{00000000-0005-0000-0000-0000CC280000}"/>
    <cellStyle name="Comma 9 3 2 2 5 2" xfId="10851" xr:uid="{00000000-0005-0000-0000-0000CD280000}"/>
    <cellStyle name="Comma 9 3 2 2 5 2 2" xfId="10852" xr:uid="{00000000-0005-0000-0000-0000CE280000}"/>
    <cellStyle name="Comma 9 3 2 2 5 2 2 2" xfId="10853" xr:uid="{00000000-0005-0000-0000-0000CF280000}"/>
    <cellStyle name="Comma 9 3 2 2 5 2 3" xfId="10854" xr:uid="{00000000-0005-0000-0000-0000D0280000}"/>
    <cellStyle name="Comma 9 3 2 2 5 3" xfId="10855" xr:uid="{00000000-0005-0000-0000-0000D1280000}"/>
    <cellStyle name="Comma 9 3 2 2 5 3 2" xfId="10856" xr:uid="{00000000-0005-0000-0000-0000D2280000}"/>
    <cellStyle name="Comma 9 3 2 2 5 3 2 2" xfId="10857" xr:uid="{00000000-0005-0000-0000-0000D3280000}"/>
    <cellStyle name="Comma 9 3 2 2 5 3 3" xfId="10858" xr:uid="{00000000-0005-0000-0000-0000D4280000}"/>
    <cellStyle name="Comma 9 3 2 2 5 4" xfId="10859" xr:uid="{00000000-0005-0000-0000-0000D5280000}"/>
    <cellStyle name="Comma 9 3 2 2 5 4 2" xfId="10860" xr:uid="{00000000-0005-0000-0000-0000D6280000}"/>
    <cellStyle name="Comma 9 3 2 2 5 5" xfId="10861" xr:uid="{00000000-0005-0000-0000-0000D7280000}"/>
    <cellStyle name="Comma 9 3 2 2 5 5 2" xfId="10862" xr:uid="{00000000-0005-0000-0000-0000D8280000}"/>
    <cellStyle name="Comma 9 3 2 2 5 6" xfId="10863" xr:uid="{00000000-0005-0000-0000-0000D9280000}"/>
    <cellStyle name="Comma 9 3 2 2 6" xfId="10864" xr:uid="{00000000-0005-0000-0000-0000DA280000}"/>
    <cellStyle name="Comma 9 3 2 2 6 2" xfId="10865" xr:uid="{00000000-0005-0000-0000-0000DB280000}"/>
    <cellStyle name="Comma 9 3 2 2 6 2 2" xfId="10866" xr:uid="{00000000-0005-0000-0000-0000DC280000}"/>
    <cellStyle name="Comma 9 3 2 2 6 3" xfId="10867" xr:uid="{00000000-0005-0000-0000-0000DD280000}"/>
    <cellStyle name="Comma 9 3 2 2 7" xfId="10868" xr:uid="{00000000-0005-0000-0000-0000DE280000}"/>
    <cellStyle name="Comma 9 3 2 2 7 2" xfId="10869" xr:uid="{00000000-0005-0000-0000-0000DF280000}"/>
    <cellStyle name="Comma 9 3 2 2 7 2 2" xfId="10870" xr:uid="{00000000-0005-0000-0000-0000E0280000}"/>
    <cellStyle name="Comma 9 3 2 2 7 3" xfId="10871" xr:uid="{00000000-0005-0000-0000-0000E1280000}"/>
    <cellStyle name="Comma 9 3 2 2 8" xfId="10872" xr:uid="{00000000-0005-0000-0000-0000E2280000}"/>
    <cellStyle name="Comma 9 3 2 2 8 2" xfId="10873" xr:uid="{00000000-0005-0000-0000-0000E3280000}"/>
    <cellStyle name="Comma 9 3 2 2 9" xfId="10874" xr:uid="{00000000-0005-0000-0000-0000E4280000}"/>
    <cellStyle name="Comma 9 3 2 2 9 2" xfId="10875" xr:uid="{00000000-0005-0000-0000-0000E5280000}"/>
    <cellStyle name="Comma 9 3 2 3" xfId="10876" xr:uid="{00000000-0005-0000-0000-0000E6280000}"/>
    <cellStyle name="Comma 9 3 2 3 2" xfId="10877" xr:uid="{00000000-0005-0000-0000-0000E7280000}"/>
    <cellStyle name="Comma 9 3 2 3 2 2" xfId="10878" xr:uid="{00000000-0005-0000-0000-0000E8280000}"/>
    <cellStyle name="Comma 9 3 2 3 2 2 2" xfId="10879" xr:uid="{00000000-0005-0000-0000-0000E9280000}"/>
    <cellStyle name="Comma 9 3 2 3 2 2 2 2" xfId="10880" xr:uid="{00000000-0005-0000-0000-0000EA280000}"/>
    <cellStyle name="Comma 9 3 2 3 2 2 2 2 2" xfId="10881" xr:uid="{00000000-0005-0000-0000-0000EB280000}"/>
    <cellStyle name="Comma 9 3 2 3 2 2 2 3" xfId="10882" xr:uid="{00000000-0005-0000-0000-0000EC280000}"/>
    <cellStyle name="Comma 9 3 2 3 2 2 3" xfId="10883" xr:uid="{00000000-0005-0000-0000-0000ED280000}"/>
    <cellStyle name="Comma 9 3 2 3 2 2 3 2" xfId="10884" xr:uid="{00000000-0005-0000-0000-0000EE280000}"/>
    <cellStyle name="Comma 9 3 2 3 2 2 3 2 2" xfId="10885" xr:uid="{00000000-0005-0000-0000-0000EF280000}"/>
    <cellStyle name="Comma 9 3 2 3 2 2 3 3" xfId="10886" xr:uid="{00000000-0005-0000-0000-0000F0280000}"/>
    <cellStyle name="Comma 9 3 2 3 2 2 4" xfId="10887" xr:uid="{00000000-0005-0000-0000-0000F1280000}"/>
    <cellStyle name="Comma 9 3 2 3 2 2 4 2" xfId="10888" xr:uid="{00000000-0005-0000-0000-0000F2280000}"/>
    <cellStyle name="Comma 9 3 2 3 2 2 5" xfId="10889" xr:uid="{00000000-0005-0000-0000-0000F3280000}"/>
    <cellStyle name="Comma 9 3 2 3 2 2 5 2" xfId="10890" xr:uid="{00000000-0005-0000-0000-0000F4280000}"/>
    <cellStyle name="Comma 9 3 2 3 2 2 6" xfId="10891" xr:uid="{00000000-0005-0000-0000-0000F5280000}"/>
    <cellStyle name="Comma 9 3 2 3 2 3" xfId="10892" xr:uid="{00000000-0005-0000-0000-0000F6280000}"/>
    <cellStyle name="Comma 9 3 2 3 2 3 2" xfId="10893" xr:uid="{00000000-0005-0000-0000-0000F7280000}"/>
    <cellStyle name="Comma 9 3 2 3 2 3 2 2" xfId="10894" xr:uid="{00000000-0005-0000-0000-0000F8280000}"/>
    <cellStyle name="Comma 9 3 2 3 2 3 3" xfId="10895" xr:uid="{00000000-0005-0000-0000-0000F9280000}"/>
    <cellStyle name="Comma 9 3 2 3 2 4" xfId="10896" xr:uid="{00000000-0005-0000-0000-0000FA280000}"/>
    <cellStyle name="Comma 9 3 2 3 2 4 2" xfId="10897" xr:uid="{00000000-0005-0000-0000-0000FB280000}"/>
    <cellStyle name="Comma 9 3 2 3 2 4 2 2" xfId="10898" xr:uid="{00000000-0005-0000-0000-0000FC280000}"/>
    <cellStyle name="Comma 9 3 2 3 2 4 3" xfId="10899" xr:uid="{00000000-0005-0000-0000-0000FD280000}"/>
    <cellStyle name="Comma 9 3 2 3 2 5" xfId="10900" xr:uid="{00000000-0005-0000-0000-0000FE280000}"/>
    <cellStyle name="Comma 9 3 2 3 2 5 2" xfId="10901" xr:uid="{00000000-0005-0000-0000-0000FF280000}"/>
    <cellStyle name="Comma 9 3 2 3 2 6" xfId="10902" xr:uid="{00000000-0005-0000-0000-000000290000}"/>
    <cellStyle name="Comma 9 3 2 3 2 6 2" xfId="10903" xr:uid="{00000000-0005-0000-0000-000001290000}"/>
    <cellStyle name="Comma 9 3 2 3 2 7" xfId="10904" xr:uid="{00000000-0005-0000-0000-000002290000}"/>
    <cellStyle name="Comma 9 3 2 3 3" xfId="10905" xr:uid="{00000000-0005-0000-0000-000003290000}"/>
    <cellStyle name="Comma 9 3 2 3 3 2" xfId="10906" xr:uid="{00000000-0005-0000-0000-000004290000}"/>
    <cellStyle name="Comma 9 3 2 3 3 2 2" xfId="10907" xr:uid="{00000000-0005-0000-0000-000005290000}"/>
    <cellStyle name="Comma 9 3 2 3 3 2 2 2" xfId="10908" xr:uid="{00000000-0005-0000-0000-000006290000}"/>
    <cellStyle name="Comma 9 3 2 3 3 2 3" xfId="10909" xr:uid="{00000000-0005-0000-0000-000007290000}"/>
    <cellStyle name="Comma 9 3 2 3 3 3" xfId="10910" xr:uid="{00000000-0005-0000-0000-000008290000}"/>
    <cellStyle name="Comma 9 3 2 3 3 3 2" xfId="10911" xr:uid="{00000000-0005-0000-0000-000009290000}"/>
    <cellStyle name="Comma 9 3 2 3 3 3 2 2" xfId="10912" xr:uid="{00000000-0005-0000-0000-00000A290000}"/>
    <cellStyle name="Comma 9 3 2 3 3 3 3" xfId="10913" xr:uid="{00000000-0005-0000-0000-00000B290000}"/>
    <cellStyle name="Comma 9 3 2 3 3 4" xfId="10914" xr:uid="{00000000-0005-0000-0000-00000C290000}"/>
    <cellStyle name="Comma 9 3 2 3 3 4 2" xfId="10915" xr:uid="{00000000-0005-0000-0000-00000D290000}"/>
    <cellStyle name="Comma 9 3 2 3 3 5" xfId="10916" xr:uid="{00000000-0005-0000-0000-00000E290000}"/>
    <cellStyle name="Comma 9 3 2 3 3 5 2" xfId="10917" xr:uid="{00000000-0005-0000-0000-00000F290000}"/>
    <cellStyle name="Comma 9 3 2 3 3 6" xfId="10918" xr:uid="{00000000-0005-0000-0000-000010290000}"/>
    <cellStyle name="Comma 9 3 2 3 4" xfId="10919" xr:uid="{00000000-0005-0000-0000-000011290000}"/>
    <cellStyle name="Comma 9 3 2 3 4 2" xfId="10920" xr:uid="{00000000-0005-0000-0000-000012290000}"/>
    <cellStyle name="Comma 9 3 2 3 4 2 2" xfId="10921" xr:uid="{00000000-0005-0000-0000-000013290000}"/>
    <cellStyle name="Comma 9 3 2 3 4 3" xfId="10922" xr:uid="{00000000-0005-0000-0000-000014290000}"/>
    <cellStyle name="Comma 9 3 2 3 5" xfId="10923" xr:uid="{00000000-0005-0000-0000-000015290000}"/>
    <cellStyle name="Comma 9 3 2 3 5 2" xfId="10924" xr:uid="{00000000-0005-0000-0000-000016290000}"/>
    <cellStyle name="Comma 9 3 2 3 5 2 2" xfId="10925" xr:uid="{00000000-0005-0000-0000-000017290000}"/>
    <cellStyle name="Comma 9 3 2 3 5 3" xfId="10926" xr:uid="{00000000-0005-0000-0000-000018290000}"/>
    <cellStyle name="Comma 9 3 2 3 6" xfId="10927" xr:uid="{00000000-0005-0000-0000-000019290000}"/>
    <cellStyle name="Comma 9 3 2 3 6 2" xfId="10928" xr:uid="{00000000-0005-0000-0000-00001A290000}"/>
    <cellStyle name="Comma 9 3 2 3 7" xfId="10929" xr:uid="{00000000-0005-0000-0000-00001B290000}"/>
    <cellStyle name="Comma 9 3 2 3 7 2" xfId="10930" xr:uid="{00000000-0005-0000-0000-00001C290000}"/>
    <cellStyle name="Comma 9 3 2 3 8" xfId="10931" xr:uid="{00000000-0005-0000-0000-00001D290000}"/>
    <cellStyle name="Comma 9 3 2 4" xfId="10932" xr:uid="{00000000-0005-0000-0000-00001E290000}"/>
    <cellStyle name="Comma 9 3 2 4 2" xfId="10933" xr:uid="{00000000-0005-0000-0000-00001F290000}"/>
    <cellStyle name="Comma 9 3 2 4 2 2" xfId="10934" xr:uid="{00000000-0005-0000-0000-000020290000}"/>
    <cellStyle name="Comma 9 3 2 4 2 2 2" xfId="10935" xr:uid="{00000000-0005-0000-0000-000021290000}"/>
    <cellStyle name="Comma 9 3 2 4 2 2 2 2" xfId="10936" xr:uid="{00000000-0005-0000-0000-000022290000}"/>
    <cellStyle name="Comma 9 3 2 4 2 2 3" xfId="10937" xr:uid="{00000000-0005-0000-0000-000023290000}"/>
    <cellStyle name="Comma 9 3 2 4 2 3" xfId="10938" xr:uid="{00000000-0005-0000-0000-000024290000}"/>
    <cellStyle name="Comma 9 3 2 4 2 3 2" xfId="10939" xr:uid="{00000000-0005-0000-0000-000025290000}"/>
    <cellStyle name="Comma 9 3 2 4 2 3 2 2" xfId="10940" xr:uid="{00000000-0005-0000-0000-000026290000}"/>
    <cellStyle name="Comma 9 3 2 4 2 3 3" xfId="10941" xr:uid="{00000000-0005-0000-0000-000027290000}"/>
    <cellStyle name="Comma 9 3 2 4 2 4" xfId="10942" xr:uid="{00000000-0005-0000-0000-000028290000}"/>
    <cellStyle name="Comma 9 3 2 4 2 4 2" xfId="10943" xr:uid="{00000000-0005-0000-0000-000029290000}"/>
    <cellStyle name="Comma 9 3 2 4 2 5" xfId="10944" xr:uid="{00000000-0005-0000-0000-00002A290000}"/>
    <cellStyle name="Comma 9 3 2 4 2 5 2" xfId="10945" xr:uid="{00000000-0005-0000-0000-00002B290000}"/>
    <cellStyle name="Comma 9 3 2 4 2 6" xfId="10946" xr:uid="{00000000-0005-0000-0000-00002C290000}"/>
    <cellStyle name="Comma 9 3 2 4 3" xfId="10947" xr:uid="{00000000-0005-0000-0000-00002D290000}"/>
    <cellStyle name="Comma 9 3 2 4 3 2" xfId="10948" xr:uid="{00000000-0005-0000-0000-00002E290000}"/>
    <cellStyle name="Comma 9 3 2 4 3 2 2" xfId="10949" xr:uid="{00000000-0005-0000-0000-00002F290000}"/>
    <cellStyle name="Comma 9 3 2 4 3 3" xfId="10950" xr:uid="{00000000-0005-0000-0000-000030290000}"/>
    <cellStyle name="Comma 9 3 2 4 4" xfId="10951" xr:uid="{00000000-0005-0000-0000-000031290000}"/>
    <cellStyle name="Comma 9 3 2 4 4 2" xfId="10952" xr:uid="{00000000-0005-0000-0000-000032290000}"/>
    <cellStyle name="Comma 9 3 2 4 4 2 2" xfId="10953" xr:uid="{00000000-0005-0000-0000-000033290000}"/>
    <cellStyle name="Comma 9 3 2 4 4 3" xfId="10954" xr:uid="{00000000-0005-0000-0000-000034290000}"/>
    <cellStyle name="Comma 9 3 2 4 5" xfId="10955" xr:uid="{00000000-0005-0000-0000-000035290000}"/>
    <cellStyle name="Comma 9 3 2 4 5 2" xfId="10956" xr:uid="{00000000-0005-0000-0000-000036290000}"/>
    <cellStyle name="Comma 9 3 2 4 6" xfId="10957" xr:uid="{00000000-0005-0000-0000-000037290000}"/>
    <cellStyle name="Comma 9 3 2 4 6 2" xfId="10958" xr:uid="{00000000-0005-0000-0000-000038290000}"/>
    <cellStyle name="Comma 9 3 2 4 7" xfId="10959" xr:uid="{00000000-0005-0000-0000-000039290000}"/>
    <cellStyle name="Comma 9 3 2 5" xfId="10960" xr:uid="{00000000-0005-0000-0000-00003A290000}"/>
    <cellStyle name="Comma 9 3 2 5 2" xfId="10961" xr:uid="{00000000-0005-0000-0000-00003B290000}"/>
    <cellStyle name="Comma 9 3 2 5 2 2" xfId="10962" xr:uid="{00000000-0005-0000-0000-00003C290000}"/>
    <cellStyle name="Comma 9 3 2 5 2 2 2" xfId="10963" xr:uid="{00000000-0005-0000-0000-00003D290000}"/>
    <cellStyle name="Comma 9 3 2 5 2 2 2 2" xfId="10964" xr:uid="{00000000-0005-0000-0000-00003E290000}"/>
    <cellStyle name="Comma 9 3 2 5 2 2 3" xfId="10965" xr:uid="{00000000-0005-0000-0000-00003F290000}"/>
    <cellStyle name="Comma 9 3 2 5 2 3" xfId="10966" xr:uid="{00000000-0005-0000-0000-000040290000}"/>
    <cellStyle name="Comma 9 3 2 5 2 3 2" xfId="10967" xr:uid="{00000000-0005-0000-0000-000041290000}"/>
    <cellStyle name="Comma 9 3 2 5 2 3 2 2" xfId="10968" xr:uid="{00000000-0005-0000-0000-000042290000}"/>
    <cellStyle name="Comma 9 3 2 5 2 3 3" xfId="10969" xr:uid="{00000000-0005-0000-0000-000043290000}"/>
    <cellStyle name="Comma 9 3 2 5 2 4" xfId="10970" xr:uid="{00000000-0005-0000-0000-000044290000}"/>
    <cellStyle name="Comma 9 3 2 5 2 4 2" xfId="10971" xr:uid="{00000000-0005-0000-0000-000045290000}"/>
    <cellStyle name="Comma 9 3 2 5 2 5" xfId="10972" xr:uid="{00000000-0005-0000-0000-000046290000}"/>
    <cellStyle name="Comma 9 3 2 5 2 5 2" xfId="10973" xr:uid="{00000000-0005-0000-0000-000047290000}"/>
    <cellStyle name="Comma 9 3 2 5 2 6" xfId="10974" xr:uid="{00000000-0005-0000-0000-000048290000}"/>
    <cellStyle name="Comma 9 3 2 5 3" xfId="10975" xr:uid="{00000000-0005-0000-0000-000049290000}"/>
    <cellStyle name="Comma 9 3 2 5 3 2" xfId="10976" xr:uid="{00000000-0005-0000-0000-00004A290000}"/>
    <cellStyle name="Comma 9 3 2 5 3 2 2" xfId="10977" xr:uid="{00000000-0005-0000-0000-00004B290000}"/>
    <cellStyle name="Comma 9 3 2 5 3 3" xfId="10978" xr:uid="{00000000-0005-0000-0000-00004C290000}"/>
    <cellStyle name="Comma 9 3 2 5 4" xfId="10979" xr:uid="{00000000-0005-0000-0000-00004D290000}"/>
    <cellStyle name="Comma 9 3 2 5 4 2" xfId="10980" xr:uid="{00000000-0005-0000-0000-00004E290000}"/>
    <cellStyle name="Comma 9 3 2 5 4 2 2" xfId="10981" xr:uid="{00000000-0005-0000-0000-00004F290000}"/>
    <cellStyle name="Comma 9 3 2 5 4 3" xfId="10982" xr:uid="{00000000-0005-0000-0000-000050290000}"/>
    <cellStyle name="Comma 9 3 2 5 5" xfId="10983" xr:uid="{00000000-0005-0000-0000-000051290000}"/>
    <cellStyle name="Comma 9 3 2 5 5 2" xfId="10984" xr:uid="{00000000-0005-0000-0000-000052290000}"/>
    <cellStyle name="Comma 9 3 2 5 6" xfId="10985" xr:uid="{00000000-0005-0000-0000-000053290000}"/>
    <cellStyle name="Comma 9 3 2 5 6 2" xfId="10986" xr:uid="{00000000-0005-0000-0000-000054290000}"/>
    <cellStyle name="Comma 9 3 2 5 7" xfId="10987" xr:uid="{00000000-0005-0000-0000-000055290000}"/>
    <cellStyle name="Comma 9 3 2 6" xfId="10988" xr:uid="{00000000-0005-0000-0000-000056290000}"/>
    <cellStyle name="Comma 9 3 2 6 2" xfId="10989" xr:uid="{00000000-0005-0000-0000-000057290000}"/>
    <cellStyle name="Comma 9 3 2 6 2 2" xfId="10990" xr:uid="{00000000-0005-0000-0000-000058290000}"/>
    <cellStyle name="Comma 9 3 2 6 2 2 2" xfId="10991" xr:uid="{00000000-0005-0000-0000-000059290000}"/>
    <cellStyle name="Comma 9 3 2 6 2 3" xfId="10992" xr:uid="{00000000-0005-0000-0000-00005A290000}"/>
    <cellStyle name="Comma 9 3 2 6 3" xfId="10993" xr:uid="{00000000-0005-0000-0000-00005B290000}"/>
    <cellStyle name="Comma 9 3 2 6 3 2" xfId="10994" xr:uid="{00000000-0005-0000-0000-00005C290000}"/>
    <cellStyle name="Comma 9 3 2 6 3 2 2" xfId="10995" xr:uid="{00000000-0005-0000-0000-00005D290000}"/>
    <cellStyle name="Comma 9 3 2 6 3 3" xfId="10996" xr:uid="{00000000-0005-0000-0000-00005E290000}"/>
    <cellStyle name="Comma 9 3 2 6 4" xfId="10997" xr:uid="{00000000-0005-0000-0000-00005F290000}"/>
    <cellStyle name="Comma 9 3 2 6 4 2" xfId="10998" xr:uid="{00000000-0005-0000-0000-000060290000}"/>
    <cellStyle name="Comma 9 3 2 6 5" xfId="10999" xr:uid="{00000000-0005-0000-0000-000061290000}"/>
    <cellStyle name="Comma 9 3 2 6 5 2" xfId="11000" xr:uid="{00000000-0005-0000-0000-000062290000}"/>
    <cellStyle name="Comma 9 3 2 6 6" xfId="11001" xr:uid="{00000000-0005-0000-0000-000063290000}"/>
    <cellStyle name="Comma 9 3 2 7" xfId="11002" xr:uid="{00000000-0005-0000-0000-000064290000}"/>
    <cellStyle name="Comma 9 3 2 7 2" xfId="11003" xr:uid="{00000000-0005-0000-0000-000065290000}"/>
    <cellStyle name="Comma 9 3 2 7 2 2" xfId="11004" xr:uid="{00000000-0005-0000-0000-000066290000}"/>
    <cellStyle name="Comma 9 3 2 7 3" xfId="11005" xr:uid="{00000000-0005-0000-0000-000067290000}"/>
    <cellStyle name="Comma 9 3 2 8" xfId="11006" xr:uid="{00000000-0005-0000-0000-000068290000}"/>
    <cellStyle name="Comma 9 3 2 8 2" xfId="11007" xr:uid="{00000000-0005-0000-0000-000069290000}"/>
    <cellStyle name="Comma 9 3 2 8 2 2" xfId="11008" xr:uid="{00000000-0005-0000-0000-00006A290000}"/>
    <cellStyle name="Comma 9 3 2 8 3" xfId="11009" xr:uid="{00000000-0005-0000-0000-00006B290000}"/>
    <cellStyle name="Comma 9 3 2 9" xfId="11010" xr:uid="{00000000-0005-0000-0000-00006C290000}"/>
    <cellStyle name="Comma 9 3 2 9 2" xfId="11011" xr:uid="{00000000-0005-0000-0000-00006D290000}"/>
    <cellStyle name="Comma 9 3 3" xfId="11012" xr:uid="{00000000-0005-0000-0000-00006E290000}"/>
    <cellStyle name="Comma 9 3 3 10" xfId="11013" xr:uid="{00000000-0005-0000-0000-00006F290000}"/>
    <cellStyle name="Comma 9 3 3 2" xfId="11014" xr:uid="{00000000-0005-0000-0000-000070290000}"/>
    <cellStyle name="Comma 9 3 3 2 2" xfId="11015" xr:uid="{00000000-0005-0000-0000-000071290000}"/>
    <cellStyle name="Comma 9 3 3 2 2 2" xfId="11016" xr:uid="{00000000-0005-0000-0000-000072290000}"/>
    <cellStyle name="Comma 9 3 3 2 2 2 2" xfId="11017" xr:uid="{00000000-0005-0000-0000-000073290000}"/>
    <cellStyle name="Comma 9 3 3 2 2 2 2 2" xfId="11018" xr:uid="{00000000-0005-0000-0000-000074290000}"/>
    <cellStyle name="Comma 9 3 3 2 2 2 2 2 2" xfId="11019" xr:uid="{00000000-0005-0000-0000-000075290000}"/>
    <cellStyle name="Comma 9 3 3 2 2 2 2 3" xfId="11020" xr:uid="{00000000-0005-0000-0000-000076290000}"/>
    <cellStyle name="Comma 9 3 3 2 2 2 3" xfId="11021" xr:uid="{00000000-0005-0000-0000-000077290000}"/>
    <cellStyle name="Comma 9 3 3 2 2 2 3 2" xfId="11022" xr:uid="{00000000-0005-0000-0000-000078290000}"/>
    <cellStyle name="Comma 9 3 3 2 2 2 3 2 2" xfId="11023" xr:uid="{00000000-0005-0000-0000-000079290000}"/>
    <cellStyle name="Comma 9 3 3 2 2 2 3 3" xfId="11024" xr:uid="{00000000-0005-0000-0000-00007A290000}"/>
    <cellStyle name="Comma 9 3 3 2 2 2 4" xfId="11025" xr:uid="{00000000-0005-0000-0000-00007B290000}"/>
    <cellStyle name="Comma 9 3 3 2 2 2 4 2" xfId="11026" xr:uid="{00000000-0005-0000-0000-00007C290000}"/>
    <cellStyle name="Comma 9 3 3 2 2 2 5" xfId="11027" xr:uid="{00000000-0005-0000-0000-00007D290000}"/>
    <cellStyle name="Comma 9 3 3 2 2 2 5 2" xfId="11028" xr:uid="{00000000-0005-0000-0000-00007E290000}"/>
    <cellStyle name="Comma 9 3 3 2 2 2 6" xfId="11029" xr:uid="{00000000-0005-0000-0000-00007F290000}"/>
    <cellStyle name="Comma 9 3 3 2 2 3" xfId="11030" xr:uid="{00000000-0005-0000-0000-000080290000}"/>
    <cellStyle name="Comma 9 3 3 2 2 3 2" xfId="11031" xr:uid="{00000000-0005-0000-0000-000081290000}"/>
    <cellStyle name="Comma 9 3 3 2 2 3 2 2" xfId="11032" xr:uid="{00000000-0005-0000-0000-000082290000}"/>
    <cellStyle name="Comma 9 3 3 2 2 3 3" xfId="11033" xr:uid="{00000000-0005-0000-0000-000083290000}"/>
    <cellStyle name="Comma 9 3 3 2 2 4" xfId="11034" xr:uid="{00000000-0005-0000-0000-000084290000}"/>
    <cellStyle name="Comma 9 3 3 2 2 4 2" xfId="11035" xr:uid="{00000000-0005-0000-0000-000085290000}"/>
    <cellStyle name="Comma 9 3 3 2 2 4 2 2" xfId="11036" xr:uid="{00000000-0005-0000-0000-000086290000}"/>
    <cellStyle name="Comma 9 3 3 2 2 4 3" xfId="11037" xr:uid="{00000000-0005-0000-0000-000087290000}"/>
    <cellStyle name="Comma 9 3 3 2 2 5" xfId="11038" xr:uid="{00000000-0005-0000-0000-000088290000}"/>
    <cellStyle name="Comma 9 3 3 2 2 5 2" xfId="11039" xr:uid="{00000000-0005-0000-0000-000089290000}"/>
    <cellStyle name="Comma 9 3 3 2 2 6" xfId="11040" xr:uid="{00000000-0005-0000-0000-00008A290000}"/>
    <cellStyle name="Comma 9 3 3 2 2 6 2" xfId="11041" xr:uid="{00000000-0005-0000-0000-00008B290000}"/>
    <cellStyle name="Comma 9 3 3 2 2 7" xfId="11042" xr:uid="{00000000-0005-0000-0000-00008C290000}"/>
    <cellStyle name="Comma 9 3 3 2 3" xfId="11043" xr:uid="{00000000-0005-0000-0000-00008D290000}"/>
    <cellStyle name="Comma 9 3 3 2 3 2" xfId="11044" xr:uid="{00000000-0005-0000-0000-00008E290000}"/>
    <cellStyle name="Comma 9 3 3 2 3 2 2" xfId="11045" xr:uid="{00000000-0005-0000-0000-00008F290000}"/>
    <cellStyle name="Comma 9 3 3 2 3 2 2 2" xfId="11046" xr:uid="{00000000-0005-0000-0000-000090290000}"/>
    <cellStyle name="Comma 9 3 3 2 3 2 3" xfId="11047" xr:uid="{00000000-0005-0000-0000-000091290000}"/>
    <cellStyle name="Comma 9 3 3 2 3 3" xfId="11048" xr:uid="{00000000-0005-0000-0000-000092290000}"/>
    <cellStyle name="Comma 9 3 3 2 3 3 2" xfId="11049" xr:uid="{00000000-0005-0000-0000-000093290000}"/>
    <cellStyle name="Comma 9 3 3 2 3 3 2 2" xfId="11050" xr:uid="{00000000-0005-0000-0000-000094290000}"/>
    <cellStyle name="Comma 9 3 3 2 3 3 3" xfId="11051" xr:uid="{00000000-0005-0000-0000-000095290000}"/>
    <cellStyle name="Comma 9 3 3 2 3 4" xfId="11052" xr:uid="{00000000-0005-0000-0000-000096290000}"/>
    <cellStyle name="Comma 9 3 3 2 3 4 2" xfId="11053" xr:uid="{00000000-0005-0000-0000-000097290000}"/>
    <cellStyle name="Comma 9 3 3 2 3 5" xfId="11054" xr:uid="{00000000-0005-0000-0000-000098290000}"/>
    <cellStyle name="Comma 9 3 3 2 3 5 2" xfId="11055" xr:uid="{00000000-0005-0000-0000-000099290000}"/>
    <cellStyle name="Comma 9 3 3 2 3 6" xfId="11056" xr:uid="{00000000-0005-0000-0000-00009A290000}"/>
    <cellStyle name="Comma 9 3 3 2 4" xfId="11057" xr:uid="{00000000-0005-0000-0000-00009B290000}"/>
    <cellStyle name="Comma 9 3 3 2 4 2" xfId="11058" xr:uid="{00000000-0005-0000-0000-00009C290000}"/>
    <cellStyle name="Comma 9 3 3 2 4 2 2" xfId="11059" xr:uid="{00000000-0005-0000-0000-00009D290000}"/>
    <cellStyle name="Comma 9 3 3 2 4 3" xfId="11060" xr:uid="{00000000-0005-0000-0000-00009E290000}"/>
    <cellStyle name="Comma 9 3 3 2 5" xfId="11061" xr:uid="{00000000-0005-0000-0000-00009F290000}"/>
    <cellStyle name="Comma 9 3 3 2 5 2" xfId="11062" xr:uid="{00000000-0005-0000-0000-0000A0290000}"/>
    <cellStyle name="Comma 9 3 3 2 5 2 2" xfId="11063" xr:uid="{00000000-0005-0000-0000-0000A1290000}"/>
    <cellStyle name="Comma 9 3 3 2 5 3" xfId="11064" xr:uid="{00000000-0005-0000-0000-0000A2290000}"/>
    <cellStyle name="Comma 9 3 3 2 6" xfId="11065" xr:uid="{00000000-0005-0000-0000-0000A3290000}"/>
    <cellStyle name="Comma 9 3 3 2 6 2" xfId="11066" xr:uid="{00000000-0005-0000-0000-0000A4290000}"/>
    <cellStyle name="Comma 9 3 3 2 7" xfId="11067" xr:uid="{00000000-0005-0000-0000-0000A5290000}"/>
    <cellStyle name="Comma 9 3 3 2 7 2" xfId="11068" xr:uid="{00000000-0005-0000-0000-0000A6290000}"/>
    <cellStyle name="Comma 9 3 3 2 8" xfId="11069" xr:uid="{00000000-0005-0000-0000-0000A7290000}"/>
    <cellStyle name="Comma 9 3 3 3" xfId="11070" xr:uid="{00000000-0005-0000-0000-0000A8290000}"/>
    <cellStyle name="Comma 9 3 3 3 2" xfId="11071" xr:uid="{00000000-0005-0000-0000-0000A9290000}"/>
    <cellStyle name="Comma 9 3 3 3 2 2" xfId="11072" xr:uid="{00000000-0005-0000-0000-0000AA290000}"/>
    <cellStyle name="Comma 9 3 3 3 2 2 2" xfId="11073" xr:uid="{00000000-0005-0000-0000-0000AB290000}"/>
    <cellStyle name="Comma 9 3 3 3 2 2 2 2" xfId="11074" xr:uid="{00000000-0005-0000-0000-0000AC290000}"/>
    <cellStyle name="Comma 9 3 3 3 2 2 3" xfId="11075" xr:uid="{00000000-0005-0000-0000-0000AD290000}"/>
    <cellStyle name="Comma 9 3 3 3 2 3" xfId="11076" xr:uid="{00000000-0005-0000-0000-0000AE290000}"/>
    <cellStyle name="Comma 9 3 3 3 2 3 2" xfId="11077" xr:uid="{00000000-0005-0000-0000-0000AF290000}"/>
    <cellStyle name="Comma 9 3 3 3 2 3 2 2" xfId="11078" xr:uid="{00000000-0005-0000-0000-0000B0290000}"/>
    <cellStyle name="Comma 9 3 3 3 2 3 3" xfId="11079" xr:uid="{00000000-0005-0000-0000-0000B1290000}"/>
    <cellStyle name="Comma 9 3 3 3 2 4" xfId="11080" xr:uid="{00000000-0005-0000-0000-0000B2290000}"/>
    <cellStyle name="Comma 9 3 3 3 2 4 2" xfId="11081" xr:uid="{00000000-0005-0000-0000-0000B3290000}"/>
    <cellStyle name="Comma 9 3 3 3 2 5" xfId="11082" xr:uid="{00000000-0005-0000-0000-0000B4290000}"/>
    <cellStyle name="Comma 9 3 3 3 2 5 2" xfId="11083" xr:uid="{00000000-0005-0000-0000-0000B5290000}"/>
    <cellStyle name="Comma 9 3 3 3 2 6" xfId="11084" xr:uid="{00000000-0005-0000-0000-0000B6290000}"/>
    <cellStyle name="Comma 9 3 3 3 3" xfId="11085" xr:uid="{00000000-0005-0000-0000-0000B7290000}"/>
    <cellStyle name="Comma 9 3 3 3 3 2" xfId="11086" xr:uid="{00000000-0005-0000-0000-0000B8290000}"/>
    <cellStyle name="Comma 9 3 3 3 3 2 2" xfId="11087" xr:uid="{00000000-0005-0000-0000-0000B9290000}"/>
    <cellStyle name="Comma 9 3 3 3 3 3" xfId="11088" xr:uid="{00000000-0005-0000-0000-0000BA290000}"/>
    <cellStyle name="Comma 9 3 3 3 4" xfId="11089" xr:uid="{00000000-0005-0000-0000-0000BB290000}"/>
    <cellStyle name="Comma 9 3 3 3 4 2" xfId="11090" xr:uid="{00000000-0005-0000-0000-0000BC290000}"/>
    <cellStyle name="Comma 9 3 3 3 4 2 2" xfId="11091" xr:uid="{00000000-0005-0000-0000-0000BD290000}"/>
    <cellStyle name="Comma 9 3 3 3 4 3" xfId="11092" xr:uid="{00000000-0005-0000-0000-0000BE290000}"/>
    <cellStyle name="Comma 9 3 3 3 5" xfId="11093" xr:uid="{00000000-0005-0000-0000-0000BF290000}"/>
    <cellStyle name="Comma 9 3 3 3 5 2" xfId="11094" xr:uid="{00000000-0005-0000-0000-0000C0290000}"/>
    <cellStyle name="Comma 9 3 3 3 6" xfId="11095" xr:uid="{00000000-0005-0000-0000-0000C1290000}"/>
    <cellStyle name="Comma 9 3 3 3 6 2" xfId="11096" xr:uid="{00000000-0005-0000-0000-0000C2290000}"/>
    <cellStyle name="Comma 9 3 3 3 7" xfId="11097" xr:uid="{00000000-0005-0000-0000-0000C3290000}"/>
    <cellStyle name="Comma 9 3 3 4" xfId="11098" xr:uid="{00000000-0005-0000-0000-0000C4290000}"/>
    <cellStyle name="Comma 9 3 3 4 2" xfId="11099" xr:uid="{00000000-0005-0000-0000-0000C5290000}"/>
    <cellStyle name="Comma 9 3 3 4 2 2" xfId="11100" xr:uid="{00000000-0005-0000-0000-0000C6290000}"/>
    <cellStyle name="Comma 9 3 3 4 2 2 2" xfId="11101" xr:uid="{00000000-0005-0000-0000-0000C7290000}"/>
    <cellStyle name="Comma 9 3 3 4 2 2 2 2" xfId="11102" xr:uid="{00000000-0005-0000-0000-0000C8290000}"/>
    <cellStyle name="Comma 9 3 3 4 2 2 3" xfId="11103" xr:uid="{00000000-0005-0000-0000-0000C9290000}"/>
    <cellStyle name="Comma 9 3 3 4 2 3" xfId="11104" xr:uid="{00000000-0005-0000-0000-0000CA290000}"/>
    <cellStyle name="Comma 9 3 3 4 2 3 2" xfId="11105" xr:uid="{00000000-0005-0000-0000-0000CB290000}"/>
    <cellStyle name="Comma 9 3 3 4 2 3 2 2" xfId="11106" xr:uid="{00000000-0005-0000-0000-0000CC290000}"/>
    <cellStyle name="Comma 9 3 3 4 2 3 3" xfId="11107" xr:uid="{00000000-0005-0000-0000-0000CD290000}"/>
    <cellStyle name="Comma 9 3 3 4 2 4" xfId="11108" xr:uid="{00000000-0005-0000-0000-0000CE290000}"/>
    <cellStyle name="Comma 9 3 3 4 2 4 2" xfId="11109" xr:uid="{00000000-0005-0000-0000-0000CF290000}"/>
    <cellStyle name="Comma 9 3 3 4 2 5" xfId="11110" xr:uid="{00000000-0005-0000-0000-0000D0290000}"/>
    <cellStyle name="Comma 9 3 3 4 2 5 2" xfId="11111" xr:uid="{00000000-0005-0000-0000-0000D1290000}"/>
    <cellStyle name="Comma 9 3 3 4 2 6" xfId="11112" xr:uid="{00000000-0005-0000-0000-0000D2290000}"/>
    <cellStyle name="Comma 9 3 3 4 3" xfId="11113" xr:uid="{00000000-0005-0000-0000-0000D3290000}"/>
    <cellStyle name="Comma 9 3 3 4 3 2" xfId="11114" xr:uid="{00000000-0005-0000-0000-0000D4290000}"/>
    <cellStyle name="Comma 9 3 3 4 3 2 2" xfId="11115" xr:uid="{00000000-0005-0000-0000-0000D5290000}"/>
    <cellStyle name="Comma 9 3 3 4 3 3" xfId="11116" xr:uid="{00000000-0005-0000-0000-0000D6290000}"/>
    <cellStyle name="Comma 9 3 3 4 4" xfId="11117" xr:uid="{00000000-0005-0000-0000-0000D7290000}"/>
    <cellStyle name="Comma 9 3 3 4 4 2" xfId="11118" xr:uid="{00000000-0005-0000-0000-0000D8290000}"/>
    <cellStyle name="Comma 9 3 3 4 4 2 2" xfId="11119" xr:uid="{00000000-0005-0000-0000-0000D9290000}"/>
    <cellStyle name="Comma 9 3 3 4 4 3" xfId="11120" xr:uid="{00000000-0005-0000-0000-0000DA290000}"/>
    <cellStyle name="Comma 9 3 3 4 5" xfId="11121" xr:uid="{00000000-0005-0000-0000-0000DB290000}"/>
    <cellStyle name="Comma 9 3 3 4 5 2" xfId="11122" xr:uid="{00000000-0005-0000-0000-0000DC290000}"/>
    <cellStyle name="Comma 9 3 3 4 6" xfId="11123" xr:uid="{00000000-0005-0000-0000-0000DD290000}"/>
    <cellStyle name="Comma 9 3 3 4 6 2" xfId="11124" xr:uid="{00000000-0005-0000-0000-0000DE290000}"/>
    <cellStyle name="Comma 9 3 3 4 7" xfId="11125" xr:uid="{00000000-0005-0000-0000-0000DF290000}"/>
    <cellStyle name="Comma 9 3 3 5" xfId="11126" xr:uid="{00000000-0005-0000-0000-0000E0290000}"/>
    <cellStyle name="Comma 9 3 3 5 2" xfId="11127" xr:uid="{00000000-0005-0000-0000-0000E1290000}"/>
    <cellStyle name="Comma 9 3 3 5 2 2" xfId="11128" xr:uid="{00000000-0005-0000-0000-0000E2290000}"/>
    <cellStyle name="Comma 9 3 3 5 2 2 2" xfId="11129" xr:uid="{00000000-0005-0000-0000-0000E3290000}"/>
    <cellStyle name="Comma 9 3 3 5 2 3" xfId="11130" xr:uid="{00000000-0005-0000-0000-0000E4290000}"/>
    <cellStyle name="Comma 9 3 3 5 3" xfId="11131" xr:uid="{00000000-0005-0000-0000-0000E5290000}"/>
    <cellStyle name="Comma 9 3 3 5 3 2" xfId="11132" xr:uid="{00000000-0005-0000-0000-0000E6290000}"/>
    <cellStyle name="Comma 9 3 3 5 3 2 2" xfId="11133" xr:uid="{00000000-0005-0000-0000-0000E7290000}"/>
    <cellStyle name="Comma 9 3 3 5 3 3" xfId="11134" xr:uid="{00000000-0005-0000-0000-0000E8290000}"/>
    <cellStyle name="Comma 9 3 3 5 4" xfId="11135" xr:uid="{00000000-0005-0000-0000-0000E9290000}"/>
    <cellStyle name="Comma 9 3 3 5 4 2" xfId="11136" xr:uid="{00000000-0005-0000-0000-0000EA290000}"/>
    <cellStyle name="Comma 9 3 3 5 5" xfId="11137" xr:uid="{00000000-0005-0000-0000-0000EB290000}"/>
    <cellStyle name="Comma 9 3 3 5 5 2" xfId="11138" xr:uid="{00000000-0005-0000-0000-0000EC290000}"/>
    <cellStyle name="Comma 9 3 3 5 6" xfId="11139" xr:uid="{00000000-0005-0000-0000-0000ED290000}"/>
    <cellStyle name="Comma 9 3 3 6" xfId="11140" xr:uid="{00000000-0005-0000-0000-0000EE290000}"/>
    <cellStyle name="Comma 9 3 3 6 2" xfId="11141" xr:uid="{00000000-0005-0000-0000-0000EF290000}"/>
    <cellStyle name="Comma 9 3 3 6 2 2" xfId="11142" xr:uid="{00000000-0005-0000-0000-0000F0290000}"/>
    <cellStyle name="Comma 9 3 3 6 3" xfId="11143" xr:uid="{00000000-0005-0000-0000-0000F1290000}"/>
    <cellStyle name="Comma 9 3 3 7" xfId="11144" xr:uid="{00000000-0005-0000-0000-0000F2290000}"/>
    <cellStyle name="Comma 9 3 3 7 2" xfId="11145" xr:uid="{00000000-0005-0000-0000-0000F3290000}"/>
    <cellStyle name="Comma 9 3 3 7 2 2" xfId="11146" xr:uid="{00000000-0005-0000-0000-0000F4290000}"/>
    <cellStyle name="Comma 9 3 3 7 3" xfId="11147" xr:uid="{00000000-0005-0000-0000-0000F5290000}"/>
    <cellStyle name="Comma 9 3 3 8" xfId="11148" xr:uid="{00000000-0005-0000-0000-0000F6290000}"/>
    <cellStyle name="Comma 9 3 3 8 2" xfId="11149" xr:uid="{00000000-0005-0000-0000-0000F7290000}"/>
    <cellStyle name="Comma 9 3 3 9" xfId="11150" xr:uid="{00000000-0005-0000-0000-0000F8290000}"/>
    <cellStyle name="Comma 9 3 3 9 2" xfId="11151" xr:uid="{00000000-0005-0000-0000-0000F9290000}"/>
    <cellStyle name="Comma 9 3 4" xfId="11152" xr:uid="{00000000-0005-0000-0000-0000FA290000}"/>
    <cellStyle name="Comma 9 3 4 2" xfId="11153" xr:uid="{00000000-0005-0000-0000-0000FB290000}"/>
    <cellStyle name="Comma 9 3 4 2 2" xfId="11154" xr:uid="{00000000-0005-0000-0000-0000FC290000}"/>
    <cellStyle name="Comma 9 3 4 2 2 2" xfId="11155" xr:uid="{00000000-0005-0000-0000-0000FD290000}"/>
    <cellStyle name="Comma 9 3 4 2 2 2 2" xfId="11156" xr:uid="{00000000-0005-0000-0000-0000FE290000}"/>
    <cellStyle name="Comma 9 3 4 2 2 2 2 2" xfId="11157" xr:uid="{00000000-0005-0000-0000-0000FF290000}"/>
    <cellStyle name="Comma 9 3 4 2 2 2 3" xfId="11158" xr:uid="{00000000-0005-0000-0000-0000002A0000}"/>
    <cellStyle name="Comma 9 3 4 2 2 3" xfId="11159" xr:uid="{00000000-0005-0000-0000-0000012A0000}"/>
    <cellStyle name="Comma 9 3 4 2 2 3 2" xfId="11160" xr:uid="{00000000-0005-0000-0000-0000022A0000}"/>
    <cellStyle name="Comma 9 3 4 2 2 3 2 2" xfId="11161" xr:uid="{00000000-0005-0000-0000-0000032A0000}"/>
    <cellStyle name="Comma 9 3 4 2 2 3 3" xfId="11162" xr:uid="{00000000-0005-0000-0000-0000042A0000}"/>
    <cellStyle name="Comma 9 3 4 2 2 4" xfId="11163" xr:uid="{00000000-0005-0000-0000-0000052A0000}"/>
    <cellStyle name="Comma 9 3 4 2 2 4 2" xfId="11164" xr:uid="{00000000-0005-0000-0000-0000062A0000}"/>
    <cellStyle name="Comma 9 3 4 2 2 5" xfId="11165" xr:uid="{00000000-0005-0000-0000-0000072A0000}"/>
    <cellStyle name="Comma 9 3 4 2 2 5 2" xfId="11166" xr:uid="{00000000-0005-0000-0000-0000082A0000}"/>
    <cellStyle name="Comma 9 3 4 2 2 6" xfId="11167" xr:uid="{00000000-0005-0000-0000-0000092A0000}"/>
    <cellStyle name="Comma 9 3 4 2 3" xfId="11168" xr:uid="{00000000-0005-0000-0000-00000A2A0000}"/>
    <cellStyle name="Comma 9 3 4 2 3 2" xfId="11169" xr:uid="{00000000-0005-0000-0000-00000B2A0000}"/>
    <cellStyle name="Comma 9 3 4 2 3 2 2" xfId="11170" xr:uid="{00000000-0005-0000-0000-00000C2A0000}"/>
    <cellStyle name="Comma 9 3 4 2 3 3" xfId="11171" xr:uid="{00000000-0005-0000-0000-00000D2A0000}"/>
    <cellStyle name="Comma 9 3 4 2 4" xfId="11172" xr:uid="{00000000-0005-0000-0000-00000E2A0000}"/>
    <cellStyle name="Comma 9 3 4 2 4 2" xfId="11173" xr:uid="{00000000-0005-0000-0000-00000F2A0000}"/>
    <cellStyle name="Comma 9 3 4 2 4 2 2" xfId="11174" xr:uid="{00000000-0005-0000-0000-0000102A0000}"/>
    <cellStyle name="Comma 9 3 4 2 4 3" xfId="11175" xr:uid="{00000000-0005-0000-0000-0000112A0000}"/>
    <cellStyle name="Comma 9 3 4 2 5" xfId="11176" xr:uid="{00000000-0005-0000-0000-0000122A0000}"/>
    <cellStyle name="Comma 9 3 4 2 5 2" xfId="11177" xr:uid="{00000000-0005-0000-0000-0000132A0000}"/>
    <cellStyle name="Comma 9 3 4 2 6" xfId="11178" xr:uid="{00000000-0005-0000-0000-0000142A0000}"/>
    <cellStyle name="Comma 9 3 4 2 6 2" xfId="11179" xr:uid="{00000000-0005-0000-0000-0000152A0000}"/>
    <cellStyle name="Comma 9 3 4 2 7" xfId="11180" xr:uid="{00000000-0005-0000-0000-0000162A0000}"/>
    <cellStyle name="Comma 9 3 4 3" xfId="11181" xr:uid="{00000000-0005-0000-0000-0000172A0000}"/>
    <cellStyle name="Comma 9 3 4 3 2" xfId="11182" xr:uid="{00000000-0005-0000-0000-0000182A0000}"/>
    <cellStyle name="Comma 9 3 4 3 2 2" xfId="11183" xr:uid="{00000000-0005-0000-0000-0000192A0000}"/>
    <cellStyle name="Comma 9 3 4 3 2 2 2" xfId="11184" xr:uid="{00000000-0005-0000-0000-00001A2A0000}"/>
    <cellStyle name="Comma 9 3 4 3 2 3" xfId="11185" xr:uid="{00000000-0005-0000-0000-00001B2A0000}"/>
    <cellStyle name="Comma 9 3 4 3 3" xfId="11186" xr:uid="{00000000-0005-0000-0000-00001C2A0000}"/>
    <cellStyle name="Comma 9 3 4 3 3 2" xfId="11187" xr:uid="{00000000-0005-0000-0000-00001D2A0000}"/>
    <cellStyle name="Comma 9 3 4 3 3 2 2" xfId="11188" xr:uid="{00000000-0005-0000-0000-00001E2A0000}"/>
    <cellStyle name="Comma 9 3 4 3 3 3" xfId="11189" xr:uid="{00000000-0005-0000-0000-00001F2A0000}"/>
    <cellStyle name="Comma 9 3 4 3 4" xfId="11190" xr:uid="{00000000-0005-0000-0000-0000202A0000}"/>
    <cellStyle name="Comma 9 3 4 3 4 2" xfId="11191" xr:uid="{00000000-0005-0000-0000-0000212A0000}"/>
    <cellStyle name="Comma 9 3 4 3 5" xfId="11192" xr:uid="{00000000-0005-0000-0000-0000222A0000}"/>
    <cellStyle name="Comma 9 3 4 3 5 2" xfId="11193" xr:uid="{00000000-0005-0000-0000-0000232A0000}"/>
    <cellStyle name="Comma 9 3 4 3 6" xfId="11194" xr:uid="{00000000-0005-0000-0000-0000242A0000}"/>
    <cellStyle name="Comma 9 3 4 4" xfId="11195" xr:uid="{00000000-0005-0000-0000-0000252A0000}"/>
    <cellStyle name="Comma 9 3 4 4 2" xfId="11196" xr:uid="{00000000-0005-0000-0000-0000262A0000}"/>
    <cellStyle name="Comma 9 3 4 4 2 2" xfId="11197" xr:uid="{00000000-0005-0000-0000-0000272A0000}"/>
    <cellStyle name="Comma 9 3 4 4 3" xfId="11198" xr:uid="{00000000-0005-0000-0000-0000282A0000}"/>
    <cellStyle name="Comma 9 3 4 5" xfId="11199" xr:uid="{00000000-0005-0000-0000-0000292A0000}"/>
    <cellStyle name="Comma 9 3 4 5 2" xfId="11200" xr:uid="{00000000-0005-0000-0000-00002A2A0000}"/>
    <cellStyle name="Comma 9 3 4 5 2 2" xfId="11201" xr:uid="{00000000-0005-0000-0000-00002B2A0000}"/>
    <cellStyle name="Comma 9 3 4 5 3" xfId="11202" xr:uid="{00000000-0005-0000-0000-00002C2A0000}"/>
    <cellStyle name="Comma 9 3 4 6" xfId="11203" xr:uid="{00000000-0005-0000-0000-00002D2A0000}"/>
    <cellStyle name="Comma 9 3 4 6 2" xfId="11204" xr:uid="{00000000-0005-0000-0000-00002E2A0000}"/>
    <cellStyle name="Comma 9 3 4 7" xfId="11205" xr:uid="{00000000-0005-0000-0000-00002F2A0000}"/>
    <cellStyle name="Comma 9 3 4 7 2" xfId="11206" xr:uid="{00000000-0005-0000-0000-0000302A0000}"/>
    <cellStyle name="Comma 9 3 4 8" xfId="11207" xr:uid="{00000000-0005-0000-0000-0000312A0000}"/>
    <cellStyle name="Comma 9 3 5" xfId="11208" xr:uid="{00000000-0005-0000-0000-0000322A0000}"/>
    <cellStyle name="Comma 9 3 5 2" xfId="11209" xr:uid="{00000000-0005-0000-0000-0000332A0000}"/>
    <cellStyle name="Comma 9 3 5 2 2" xfId="11210" xr:uid="{00000000-0005-0000-0000-0000342A0000}"/>
    <cellStyle name="Comma 9 3 5 2 2 2" xfId="11211" xr:uid="{00000000-0005-0000-0000-0000352A0000}"/>
    <cellStyle name="Comma 9 3 5 2 2 2 2" xfId="11212" xr:uid="{00000000-0005-0000-0000-0000362A0000}"/>
    <cellStyle name="Comma 9 3 5 2 2 3" xfId="11213" xr:uid="{00000000-0005-0000-0000-0000372A0000}"/>
    <cellStyle name="Comma 9 3 5 2 3" xfId="11214" xr:uid="{00000000-0005-0000-0000-0000382A0000}"/>
    <cellStyle name="Comma 9 3 5 2 3 2" xfId="11215" xr:uid="{00000000-0005-0000-0000-0000392A0000}"/>
    <cellStyle name="Comma 9 3 5 2 3 2 2" xfId="11216" xr:uid="{00000000-0005-0000-0000-00003A2A0000}"/>
    <cellStyle name="Comma 9 3 5 2 3 3" xfId="11217" xr:uid="{00000000-0005-0000-0000-00003B2A0000}"/>
    <cellStyle name="Comma 9 3 5 2 4" xfId="11218" xr:uid="{00000000-0005-0000-0000-00003C2A0000}"/>
    <cellStyle name="Comma 9 3 5 2 4 2" xfId="11219" xr:uid="{00000000-0005-0000-0000-00003D2A0000}"/>
    <cellStyle name="Comma 9 3 5 2 5" xfId="11220" xr:uid="{00000000-0005-0000-0000-00003E2A0000}"/>
    <cellStyle name="Comma 9 3 5 2 5 2" xfId="11221" xr:uid="{00000000-0005-0000-0000-00003F2A0000}"/>
    <cellStyle name="Comma 9 3 5 2 6" xfId="11222" xr:uid="{00000000-0005-0000-0000-0000402A0000}"/>
    <cellStyle name="Comma 9 3 5 3" xfId="11223" xr:uid="{00000000-0005-0000-0000-0000412A0000}"/>
    <cellStyle name="Comma 9 3 5 3 2" xfId="11224" xr:uid="{00000000-0005-0000-0000-0000422A0000}"/>
    <cellStyle name="Comma 9 3 5 3 2 2" xfId="11225" xr:uid="{00000000-0005-0000-0000-0000432A0000}"/>
    <cellStyle name="Comma 9 3 5 3 3" xfId="11226" xr:uid="{00000000-0005-0000-0000-0000442A0000}"/>
    <cellStyle name="Comma 9 3 5 4" xfId="11227" xr:uid="{00000000-0005-0000-0000-0000452A0000}"/>
    <cellStyle name="Comma 9 3 5 4 2" xfId="11228" xr:uid="{00000000-0005-0000-0000-0000462A0000}"/>
    <cellStyle name="Comma 9 3 5 4 2 2" xfId="11229" xr:uid="{00000000-0005-0000-0000-0000472A0000}"/>
    <cellStyle name="Comma 9 3 5 4 3" xfId="11230" xr:uid="{00000000-0005-0000-0000-0000482A0000}"/>
    <cellStyle name="Comma 9 3 5 5" xfId="11231" xr:uid="{00000000-0005-0000-0000-0000492A0000}"/>
    <cellStyle name="Comma 9 3 5 5 2" xfId="11232" xr:uid="{00000000-0005-0000-0000-00004A2A0000}"/>
    <cellStyle name="Comma 9 3 5 6" xfId="11233" xr:uid="{00000000-0005-0000-0000-00004B2A0000}"/>
    <cellStyle name="Comma 9 3 5 6 2" xfId="11234" xr:uid="{00000000-0005-0000-0000-00004C2A0000}"/>
    <cellStyle name="Comma 9 3 5 7" xfId="11235" xr:uid="{00000000-0005-0000-0000-00004D2A0000}"/>
    <cellStyle name="Comma 9 3 6" xfId="11236" xr:uid="{00000000-0005-0000-0000-00004E2A0000}"/>
    <cellStyle name="Comma 9 3 6 2" xfId="11237" xr:uid="{00000000-0005-0000-0000-00004F2A0000}"/>
    <cellStyle name="Comma 9 3 6 2 2" xfId="11238" xr:uid="{00000000-0005-0000-0000-0000502A0000}"/>
    <cellStyle name="Comma 9 3 6 2 2 2" xfId="11239" xr:uid="{00000000-0005-0000-0000-0000512A0000}"/>
    <cellStyle name="Comma 9 3 6 2 2 2 2" xfId="11240" xr:uid="{00000000-0005-0000-0000-0000522A0000}"/>
    <cellStyle name="Comma 9 3 6 2 2 3" xfId="11241" xr:uid="{00000000-0005-0000-0000-0000532A0000}"/>
    <cellStyle name="Comma 9 3 6 2 3" xfId="11242" xr:uid="{00000000-0005-0000-0000-0000542A0000}"/>
    <cellStyle name="Comma 9 3 6 2 3 2" xfId="11243" xr:uid="{00000000-0005-0000-0000-0000552A0000}"/>
    <cellStyle name="Comma 9 3 6 2 3 2 2" xfId="11244" xr:uid="{00000000-0005-0000-0000-0000562A0000}"/>
    <cellStyle name="Comma 9 3 6 2 3 3" xfId="11245" xr:uid="{00000000-0005-0000-0000-0000572A0000}"/>
    <cellStyle name="Comma 9 3 6 2 4" xfId="11246" xr:uid="{00000000-0005-0000-0000-0000582A0000}"/>
    <cellStyle name="Comma 9 3 6 2 4 2" xfId="11247" xr:uid="{00000000-0005-0000-0000-0000592A0000}"/>
    <cellStyle name="Comma 9 3 6 2 5" xfId="11248" xr:uid="{00000000-0005-0000-0000-00005A2A0000}"/>
    <cellStyle name="Comma 9 3 6 2 5 2" xfId="11249" xr:uid="{00000000-0005-0000-0000-00005B2A0000}"/>
    <cellStyle name="Comma 9 3 6 2 6" xfId="11250" xr:uid="{00000000-0005-0000-0000-00005C2A0000}"/>
    <cellStyle name="Comma 9 3 6 3" xfId="11251" xr:uid="{00000000-0005-0000-0000-00005D2A0000}"/>
    <cellStyle name="Comma 9 3 6 3 2" xfId="11252" xr:uid="{00000000-0005-0000-0000-00005E2A0000}"/>
    <cellStyle name="Comma 9 3 6 3 2 2" xfId="11253" xr:uid="{00000000-0005-0000-0000-00005F2A0000}"/>
    <cellStyle name="Comma 9 3 6 3 3" xfId="11254" xr:uid="{00000000-0005-0000-0000-0000602A0000}"/>
    <cellStyle name="Comma 9 3 6 4" xfId="11255" xr:uid="{00000000-0005-0000-0000-0000612A0000}"/>
    <cellStyle name="Comma 9 3 6 4 2" xfId="11256" xr:uid="{00000000-0005-0000-0000-0000622A0000}"/>
    <cellStyle name="Comma 9 3 6 4 2 2" xfId="11257" xr:uid="{00000000-0005-0000-0000-0000632A0000}"/>
    <cellStyle name="Comma 9 3 6 4 3" xfId="11258" xr:uid="{00000000-0005-0000-0000-0000642A0000}"/>
    <cellStyle name="Comma 9 3 6 5" xfId="11259" xr:uid="{00000000-0005-0000-0000-0000652A0000}"/>
    <cellStyle name="Comma 9 3 6 5 2" xfId="11260" xr:uid="{00000000-0005-0000-0000-0000662A0000}"/>
    <cellStyle name="Comma 9 3 6 6" xfId="11261" xr:uid="{00000000-0005-0000-0000-0000672A0000}"/>
    <cellStyle name="Comma 9 3 6 6 2" xfId="11262" xr:uid="{00000000-0005-0000-0000-0000682A0000}"/>
    <cellStyle name="Comma 9 3 6 7" xfId="11263" xr:uid="{00000000-0005-0000-0000-0000692A0000}"/>
    <cellStyle name="Comma 9 3 7" xfId="11264" xr:uid="{00000000-0005-0000-0000-00006A2A0000}"/>
    <cellStyle name="Comma 9 3 7 2" xfId="11265" xr:uid="{00000000-0005-0000-0000-00006B2A0000}"/>
    <cellStyle name="Comma 9 3 7 2 2" xfId="11266" xr:uid="{00000000-0005-0000-0000-00006C2A0000}"/>
    <cellStyle name="Comma 9 3 7 2 2 2" xfId="11267" xr:uid="{00000000-0005-0000-0000-00006D2A0000}"/>
    <cellStyle name="Comma 9 3 7 2 3" xfId="11268" xr:uid="{00000000-0005-0000-0000-00006E2A0000}"/>
    <cellStyle name="Comma 9 3 7 3" xfId="11269" xr:uid="{00000000-0005-0000-0000-00006F2A0000}"/>
    <cellStyle name="Comma 9 3 7 3 2" xfId="11270" xr:uid="{00000000-0005-0000-0000-0000702A0000}"/>
    <cellStyle name="Comma 9 3 7 3 2 2" xfId="11271" xr:uid="{00000000-0005-0000-0000-0000712A0000}"/>
    <cellStyle name="Comma 9 3 7 3 3" xfId="11272" xr:uid="{00000000-0005-0000-0000-0000722A0000}"/>
    <cellStyle name="Comma 9 3 7 4" xfId="11273" xr:uid="{00000000-0005-0000-0000-0000732A0000}"/>
    <cellStyle name="Comma 9 3 7 4 2" xfId="11274" xr:uid="{00000000-0005-0000-0000-0000742A0000}"/>
    <cellStyle name="Comma 9 3 7 5" xfId="11275" xr:uid="{00000000-0005-0000-0000-0000752A0000}"/>
    <cellStyle name="Comma 9 3 7 5 2" xfId="11276" xr:uid="{00000000-0005-0000-0000-0000762A0000}"/>
    <cellStyle name="Comma 9 3 7 6" xfId="11277" xr:uid="{00000000-0005-0000-0000-0000772A0000}"/>
    <cellStyle name="Comma 9 3 8" xfId="11278" xr:uid="{00000000-0005-0000-0000-0000782A0000}"/>
    <cellStyle name="Comma 9 3 8 2" xfId="11279" xr:uid="{00000000-0005-0000-0000-0000792A0000}"/>
    <cellStyle name="Comma 9 3 8 2 2" xfId="11280" xr:uid="{00000000-0005-0000-0000-00007A2A0000}"/>
    <cellStyle name="Comma 9 3 8 3" xfId="11281" xr:uid="{00000000-0005-0000-0000-00007B2A0000}"/>
    <cellStyle name="Comma 9 3 9" xfId="11282" xr:uid="{00000000-0005-0000-0000-00007C2A0000}"/>
    <cellStyle name="Comma 9 3 9 2" xfId="11283" xr:uid="{00000000-0005-0000-0000-00007D2A0000}"/>
    <cellStyle name="Comma 9 3 9 2 2" xfId="11284" xr:uid="{00000000-0005-0000-0000-00007E2A0000}"/>
    <cellStyle name="Comma 9 3 9 3" xfId="11285" xr:uid="{00000000-0005-0000-0000-00007F2A0000}"/>
    <cellStyle name="Comma 90" xfId="38438" xr:uid="{06FE68CE-72AA-40F1-8853-BC81DC588B77}"/>
    <cellStyle name="Comma 91" xfId="38446" xr:uid="{79C53937-A875-4E90-965F-12B6C9309ECB}"/>
    <cellStyle name="Comma 92" xfId="38467" xr:uid="{04C64A0B-1077-46A1-9812-B67466527E4C}"/>
    <cellStyle name="Comma 93" xfId="38479" xr:uid="{FEA45C7B-1700-4BEB-BA05-07A4225C4C9C}"/>
    <cellStyle name="Comma*" xfId="254" xr:uid="{00000000-0005-0000-0000-0000802A0000}"/>
    <cellStyle name="comma[0]" xfId="255" xr:uid="{00000000-0005-0000-0000-0000812A0000}"/>
    <cellStyle name="Comma0" xfId="39" xr:uid="{00000000-0005-0000-0000-0000822A0000}"/>
    <cellStyle name="Comma0 - Style2" xfId="11286" xr:uid="{00000000-0005-0000-0000-0000832A0000}"/>
    <cellStyle name="CompanyName" xfId="256" xr:uid="{00000000-0005-0000-0000-0000842A0000}"/>
    <cellStyle name="Config Data" xfId="40" xr:uid="{00000000-0005-0000-0000-0000852A0000}"/>
    <cellStyle name="Copied" xfId="257" xr:uid="{00000000-0005-0000-0000-0000862A0000}"/>
    <cellStyle name="Copy0_" xfId="258" xr:uid="{00000000-0005-0000-0000-0000872A0000}"/>
    <cellStyle name="Copy1_" xfId="259" xr:uid="{00000000-0005-0000-0000-0000882A0000}"/>
    <cellStyle name="Copy2_" xfId="260" xr:uid="{00000000-0005-0000-0000-0000892A0000}"/>
    <cellStyle name="cost_per_kw" xfId="11287" xr:uid="{00000000-0005-0000-0000-00008A2A0000}"/>
    <cellStyle name="Currency" xfId="41" builtinId="4"/>
    <cellStyle name="Currency [$0]" xfId="11288" xr:uid="{00000000-0005-0000-0000-00008C2A0000}"/>
    <cellStyle name="Currency [£0]" xfId="11289" xr:uid="{00000000-0005-0000-0000-00008D2A0000}"/>
    <cellStyle name="Currency [0.00]" xfId="261" xr:uid="{00000000-0005-0000-0000-00008E2A0000}"/>
    <cellStyle name="Currency [0] 2" xfId="38362" xr:uid="{479801E9-CF6F-4BC0-A5A2-7294C37C14F7}"/>
    <cellStyle name="Currency [0] 2 2" xfId="38405" xr:uid="{58A0D719-247D-4085-903B-11C3F8385F59}"/>
    <cellStyle name="Currency [0] 3" xfId="38371" xr:uid="{9850009F-E9A9-41DB-9FF0-C0E740C80366}"/>
    <cellStyle name="Currency [0] 3 2" xfId="38412" xr:uid="{8612E66A-996B-4CE5-9DFA-EA9CD238D4EC}"/>
    <cellStyle name="Currency [0] 4" xfId="38375" xr:uid="{41A8C8A9-FA12-41B3-92F7-14963963C11F}"/>
    <cellStyle name="Currency [0] 4 2" xfId="38416" xr:uid="{77149F6D-594C-4CEE-AE49-BEDC117D57D1}"/>
    <cellStyle name="Currency [0] 5" xfId="38377" xr:uid="{2F4E109C-6BEF-484A-A55F-462B9B6B9E8B}"/>
    <cellStyle name="Currency [0] 5 2" xfId="38418" xr:uid="{9304701C-1C90-4CDA-A08D-489481EDDC63}"/>
    <cellStyle name="Currency [0] 6" xfId="38430" xr:uid="{01445120-8B54-436C-B23C-E24399E3D47A}"/>
    <cellStyle name="Currency [0] 7" xfId="38432" xr:uid="{AD83A210-BD3C-48F4-A4A6-CBF03B33C1BE}"/>
    <cellStyle name="Currency [2]" xfId="623" xr:uid="{00000000-0005-0000-0000-00008F2A0000}"/>
    <cellStyle name="Currency 0" xfId="262" xr:uid="{00000000-0005-0000-0000-0000902A0000}"/>
    <cellStyle name="Currency 10" xfId="38359" xr:uid="{557A0B41-2306-41E6-AD8E-E8A1C807BB46}"/>
    <cellStyle name="Currency 11" xfId="38434" xr:uid="{790D9CCB-8D3A-48DF-8640-D89346C3F474}"/>
    <cellStyle name="Currency 12" xfId="38443" xr:uid="{61399614-90D7-4DB7-B665-1DEA5227C19C}"/>
    <cellStyle name="Currency 13" xfId="38448" xr:uid="{DC856742-76EA-47D1-8337-5E2CF48F1117}"/>
    <cellStyle name="Currency 14" xfId="38469" xr:uid="{8A7A2CC6-A93F-4976-9E8A-C536ADC4048E}"/>
    <cellStyle name="Currency 16 2" xfId="38453" xr:uid="{A424EF74-F37D-476A-A8A3-37E389001C83}"/>
    <cellStyle name="Currency 16 2 2" xfId="38472" xr:uid="{A5A8394B-4730-412A-A275-8DF82C432C72}"/>
    <cellStyle name="Currency 2" xfId="42" xr:uid="{00000000-0005-0000-0000-0000912A0000}"/>
    <cellStyle name="Currency 2 2" xfId="43" xr:uid="{00000000-0005-0000-0000-0000922A0000}"/>
    <cellStyle name="Currency 2 2 2" xfId="11290" xr:uid="{00000000-0005-0000-0000-0000932A0000}"/>
    <cellStyle name="Currency 2 2 3" xfId="11291" xr:uid="{00000000-0005-0000-0000-0000942A0000}"/>
    <cellStyle name="Currency 2 3" xfId="11292" xr:uid="{00000000-0005-0000-0000-0000952A0000}"/>
    <cellStyle name="Currency 2 4" xfId="38363" xr:uid="{2B94B1FE-622A-404E-B3B5-B938F3447232}"/>
    <cellStyle name="Currency 2 5 2" xfId="38452" xr:uid="{3857ABC1-228F-48B8-961A-EAC09E09F4C2}"/>
    <cellStyle name="Currency 2*" xfId="263" xr:uid="{00000000-0005-0000-0000-0000962A0000}"/>
    <cellStyle name="Currency 2_Model_Sep_2_02" xfId="264" xr:uid="{00000000-0005-0000-0000-0000972A0000}"/>
    <cellStyle name="Currency 3" xfId="44" xr:uid="{00000000-0005-0000-0000-0000982A0000}"/>
    <cellStyle name="Currency 3 2" xfId="45" xr:uid="{00000000-0005-0000-0000-0000992A0000}"/>
    <cellStyle name="Currency 3 2 2" xfId="38421" xr:uid="{168852B2-835F-4D7C-AD67-191B8AA5946A}"/>
    <cellStyle name="Currency 3 3" xfId="651" xr:uid="{00000000-0005-0000-0000-00009A2A0000}"/>
    <cellStyle name="Currency 3 4" xfId="38383" xr:uid="{A02262FC-5B7F-4CD0-AF5B-5D34C848959B}"/>
    <cellStyle name="Currency 3*" xfId="265" xr:uid="{00000000-0005-0000-0000-00009B2A0000}"/>
    <cellStyle name="Currency 4" xfId="521" xr:uid="{00000000-0005-0000-0000-00009C2A0000}"/>
    <cellStyle name="Currency 4 2" xfId="660" xr:uid="{00000000-0005-0000-0000-00009D2A0000}"/>
    <cellStyle name="Currency 4 2 10" xfId="11293" xr:uid="{00000000-0005-0000-0000-00009E2A0000}"/>
    <cellStyle name="Currency 4 2 10 2" xfId="11294" xr:uid="{00000000-0005-0000-0000-00009F2A0000}"/>
    <cellStyle name="Currency 4 2 11" xfId="11295" xr:uid="{00000000-0005-0000-0000-0000A02A0000}"/>
    <cellStyle name="Currency 4 2 2" xfId="11296" xr:uid="{00000000-0005-0000-0000-0000A12A0000}"/>
    <cellStyle name="Currency 4 2 2 10" xfId="11297" xr:uid="{00000000-0005-0000-0000-0000A22A0000}"/>
    <cellStyle name="Currency 4 2 2 2" xfId="11298" xr:uid="{00000000-0005-0000-0000-0000A32A0000}"/>
    <cellStyle name="Currency 4 2 2 2 2" xfId="11299" xr:uid="{00000000-0005-0000-0000-0000A42A0000}"/>
    <cellStyle name="Currency 4 2 2 2 2 2" xfId="11300" xr:uid="{00000000-0005-0000-0000-0000A52A0000}"/>
    <cellStyle name="Currency 4 2 2 2 2 2 2" xfId="11301" xr:uid="{00000000-0005-0000-0000-0000A62A0000}"/>
    <cellStyle name="Currency 4 2 2 2 2 2 2 2" xfId="11302" xr:uid="{00000000-0005-0000-0000-0000A72A0000}"/>
    <cellStyle name="Currency 4 2 2 2 2 2 2 2 2" xfId="11303" xr:uid="{00000000-0005-0000-0000-0000A82A0000}"/>
    <cellStyle name="Currency 4 2 2 2 2 2 2 3" xfId="11304" xr:uid="{00000000-0005-0000-0000-0000A92A0000}"/>
    <cellStyle name="Currency 4 2 2 2 2 2 3" xfId="11305" xr:uid="{00000000-0005-0000-0000-0000AA2A0000}"/>
    <cellStyle name="Currency 4 2 2 2 2 2 3 2" xfId="11306" xr:uid="{00000000-0005-0000-0000-0000AB2A0000}"/>
    <cellStyle name="Currency 4 2 2 2 2 2 3 2 2" xfId="11307" xr:uid="{00000000-0005-0000-0000-0000AC2A0000}"/>
    <cellStyle name="Currency 4 2 2 2 2 2 3 3" xfId="11308" xr:uid="{00000000-0005-0000-0000-0000AD2A0000}"/>
    <cellStyle name="Currency 4 2 2 2 2 2 4" xfId="11309" xr:uid="{00000000-0005-0000-0000-0000AE2A0000}"/>
    <cellStyle name="Currency 4 2 2 2 2 2 4 2" xfId="11310" xr:uid="{00000000-0005-0000-0000-0000AF2A0000}"/>
    <cellStyle name="Currency 4 2 2 2 2 2 5" xfId="11311" xr:uid="{00000000-0005-0000-0000-0000B02A0000}"/>
    <cellStyle name="Currency 4 2 2 2 2 2 5 2" xfId="11312" xr:uid="{00000000-0005-0000-0000-0000B12A0000}"/>
    <cellStyle name="Currency 4 2 2 2 2 2 6" xfId="11313" xr:uid="{00000000-0005-0000-0000-0000B22A0000}"/>
    <cellStyle name="Currency 4 2 2 2 2 3" xfId="11314" xr:uid="{00000000-0005-0000-0000-0000B32A0000}"/>
    <cellStyle name="Currency 4 2 2 2 2 3 2" xfId="11315" xr:uid="{00000000-0005-0000-0000-0000B42A0000}"/>
    <cellStyle name="Currency 4 2 2 2 2 3 2 2" xfId="11316" xr:uid="{00000000-0005-0000-0000-0000B52A0000}"/>
    <cellStyle name="Currency 4 2 2 2 2 3 3" xfId="11317" xr:uid="{00000000-0005-0000-0000-0000B62A0000}"/>
    <cellStyle name="Currency 4 2 2 2 2 4" xfId="11318" xr:uid="{00000000-0005-0000-0000-0000B72A0000}"/>
    <cellStyle name="Currency 4 2 2 2 2 4 2" xfId="11319" xr:uid="{00000000-0005-0000-0000-0000B82A0000}"/>
    <cellStyle name="Currency 4 2 2 2 2 4 2 2" xfId="11320" xr:uid="{00000000-0005-0000-0000-0000B92A0000}"/>
    <cellStyle name="Currency 4 2 2 2 2 4 3" xfId="11321" xr:uid="{00000000-0005-0000-0000-0000BA2A0000}"/>
    <cellStyle name="Currency 4 2 2 2 2 5" xfId="11322" xr:uid="{00000000-0005-0000-0000-0000BB2A0000}"/>
    <cellStyle name="Currency 4 2 2 2 2 5 2" xfId="11323" xr:uid="{00000000-0005-0000-0000-0000BC2A0000}"/>
    <cellStyle name="Currency 4 2 2 2 2 6" xfId="11324" xr:uid="{00000000-0005-0000-0000-0000BD2A0000}"/>
    <cellStyle name="Currency 4 2 2 2 2 6 2" xfId="11325" xr:uid="{00000000-0005-0000-0000-0000BE2A0000}"/>
    <cellStyle name="Currency 4 2 2 2 2 7" xfId="11326" xr:uid="{00000000-0005-0000-0000-0000BF2A0000}"/>
    <cellStyle name="Currency 4 2 2 2 3" xfId="11327" xr:uid="{00000000-0005-0000-0000-0000C02A0000}"/>
    <cellStyle name="Currency 4 2 2 2 3 2" xfId="11328" xr:uid="{00000000-0005-0000-0000-0000C12A0000}"/>
    <cellStyle name="Currency 4 2 2 2 3 2 2" xfId="11329" xr:uid="{00000000-0005-0000-0000-0000C22A0000}"/>
    <cellStyle name="Currency 4 2 2 2 3 2 2 2" xfId="11330" xr:uid="{00000000-0005-0000-0000-0000C32A0000}"/>
    <cellStyle name="Currency 4 2 2 2 3 2 3" xfId="11331" xr:uid="{00000000-0005-0000-0000-0000C42A0000}"/>
    <cellStyle name="Currency 4 2 2 2 3 3" xfId="11332" xr:uid="{00000000-0005-0000-0000-0000C52A0000}"/>
    <cellStyle name="Currency 4 2 2 2 3 3 2" xfId="11333" xr:uid="{00000000-0005-0000-0000-0000C62A0000}"/>
    <cellStyle name="Currency 4 2 2 2 3 3 2 2" xfId="11334" xr:uid="{00000000-0005-0000-0000-0000C72A0000}"/>
    <cellStyle name="Currency 4 2 2 2 3 3 3" xfId="11335" xr:uid="{00000000-0005-0000-0000-0000C82A0000}"/>
    <cellStyle name="Currency 4 2 2 2 3 4" xfId="11336" xr:uid="{00000000-0005-0000-0000-0000C92A0000}"/>
    <cellStyle name="Currency 4 2 2 2 3 4 2" xfId="11337" xr:uid="{00000000-0005-0000-0000-0000CA2A0000}"/>
    <cellStyle name="Currency 4 2 2 2 3 5" xfId="11338" xr:uid="{00000000-0005-0000-0000-0000CB2A0000}"/>
    <cellStyle name="Currency 4 2 2 2 3 5 2" xfId="11339" xr:uid="{00000000-0005-0000-0000-0000CC2A0000}"/>
    <cellStyle name="Currency 4 2 2 2 3 6" xfId="11340" xr:uid="{00000000-0005-0000-0000-0000CD2A0000}"/>
    <cellStyle name="Currency 4 2 2 2 4" xfId="11341" xr:uid="{00000000-0005-0000-0000-0000CE2A0000}"/>
    <cellStyle name="Currency 4 2 2 2 4 2" xfId="11342" xr:uid="{00000000-0005-0000-0000-0000CF2A0000}"/>
    <cellStyle name="Currency 4 2 2 2 4 2 2" xfId="11343" xr:uid="{00000000-0005-0000-0000-0000D02A0000}"/>
    <cellStyle name="Currency 4 2 2 2 4 3" xfId="11344" xr:uid="{00000000-0005-0000-0000-0000D12A0000}"/>
    <cellStyle name="Currency 4 2 2 2 5" xfId="11345" xr:uid="{00000000-0005-0000-0000-0000D22A0000}"/>
    <cellStyle name="Currency 4 2 2 2 5 2" xfId="11346" xr:uid="{00000000-0005-0000-0000-0000D32A0000}"/>
    <cellStyle name="Currency 4 2 2 2 5 2 2" xfId="11347" xr:uid="{00000000-0005-0000-0000-0000D42A0000}"/>
    <cellStyle name="Currency 4 2 2 2 5 3" xfId="11348" xr:uid="{00000000-0005-0000-0000-0000D52A0000}"/>
    <cellStyle name="Currency 4 2 2 2 6" xfId="11349" xr:uid="{00000000-0005-0000-0000-0000D62A0000}"/>
    <cellStyle name="Currency 4 2 2 2 6 2" xfId="11350" xr:uid="{00000000-0005-0000-0000-0000D72A0000}"/>
    <cellStyle name="Currency 4 2 2 2 7" xfId="11351" xr:uid="{00000000-0005-0000-0000-0000D82A0000}"/>
    <cellStyle name="Currency 4 2 2 2 7 2" xfId="11352" xr:uid="{00000000-0005-0000-0000-0000D92A0000}"/>
    <cellStyle name="Currency 4 2 2 2 8" xfId="11353" xr:uid="{00000000-0005-0000-0000-0000DA2A0000}"/>
    <cellStyle name="Currency 4 2 2 3" xfId="11354" xr:uid="{00000000-0005-0000-0000-0000DB2A0000}"/>
    <cellStyle name="Currency 4 2 2 3 2" xfId="11355" xr:uid="{00000000-0005-0000-0000-0000DC2A0000}"/>
    <cellStyle name="Currency 4 2 2 3 2 2" xfId="11356" xr:uid="{00000000-0005-0000-0000-0000DD2A0000}"/>
    <cellStyle name="Currency 4 2 2 3 2 2 2" xfId="11357" xr:uid="{00000000-0005-0000-0000-0000DE2A0000}"/>
    <cellStyle name="Currency 4 2 2 3 2 2 2 2" xfId="11358" xr:uid="{00000000-0005-0000-0000-0000DF2A0000}"/>
    <cellStyle name="Currency 4 2 2 3 2 2 3" xfId="11359" xr:uid="{00000000-0005-0000-0000-0000E02A0000}"/>
    <cellStyle name="Currency 4 2 2 3 2 3" xfId="11360" xr:uid="{00000000-0005-0000-0000-0000E12A0000}"/>
    <cellStyle name="Currency 4 2 2 3 2 3 2" xfId="11361" xr:uid="{00000000-0005-0000-0000-0000E22A0000}"/>
    <cellStyle name="Currency 4 2 2 3 2 3 2 2" xfId="11362" xr:uid="{00000000-0005-0000-0000-0000E32A0000}"/>
    <cellStyle name="Currency 4 2 2 3 2 3 3" xfId="11363" xr:uid="{00000000-0005-0000-0000-0000E42A0000}"/>
    <cellStyle name="Currency 4 2 2 3 2 4" xfId="11364" xr:uid="{00000000-0005-0000-0000-0000E52A0000}"/>
    <cellStyle name="Currency 4 2 2 3 2 4 2" xfId="11365" xr:uid="{00000000-0005-0000-0000-0000E62A0000}"/>
    <cellStyle name="Currency 4 2 2 3 2 5" xfId="11366" xr:uid="{00000000-0005-0000-0000-0000E72A0000}"/>
    <cellStyle name="Currency 4 2 2 3 2 5 2" xfId="11367" xr:uid="{00000000-0005-0000-0000-0000E82A0000}"/>
    <cellStyle name="Currency 4 2 2 3 2 6" xfId="11368" xr:uid="{00000000-0005-0000-0000-0000E92A0000}"/>
    <cellStyle name="Currency 4 2 2 3 3" xfId="11369" xr:uid="{00000000-0005-0000-0000-0000EA2A0000}"/>
    <cellStyle name="Currency 4 2 2 3 3 2" xfId="11370" xr:uid="{00000000-0005-0000-0000-0000EB2A0000}"/>
    <cellStyle name="Currency 4 2 2 3 3 2 2" xfId="11371" xr:uid="{00000000-0005-0000-0000-0000EC2A0000}"/>
    <cellStyle name="Currency 4 2 2 3 3 3" xfId="11372" xr:uid="{00000000-0005-0000-0000-0000ED2A0000}"/>
    <cellStyle name="Currency 4 2 2 3 4" xfId="11373" xr:uid="{00000000-0005-0000-0000-0000EE2A0000}"/>
    <cellStyle name="Currency 4 2 2 3 4 2" xfId="11374" xr:uid="{00000000-0005-0000-0000-0000EF2A0000}"/>
    <cellStyle name="Currency 4 2 2 3 4 2 2" xfId="11375" xr:uid="{00000000-0005-0000-0000-0000F02A0000}"/>
    <cellStyle name="Currency 4 2 2 3 4 3" xfId="11376" xr:uid="{00000000-0005-0000-0000-0000F12A0000}"/>
    <cellStyle name="Currency 4 2 2 3 5" xfId="11377" xr:uid="{00000000-0005-0000-0000-0000F22A0000}"/>
    <cellStyle name="Currency 4 2 2 3 5 2" xfId="11378" xr:uid="{00000000-0005-0000-0000-0000F32A0000}"/>
    <cellStyle name="Currency 4 2 2 3 6" xfId="11379" xr:uid="{00000000-0005-0000-0000-0000F42A0000}"/>
    <cellStyle name="Currency 4 2 2 3 6 2" xfId="11380" xr:uid="{00000000-0005-0000-0000-0000F52A0000}"/>
    <cellStyle name="Currency 4 2 2 3 7" xfId="11381" xr:uid="{00000000-0005-0000-0000-0000F62A0000}"/>
    <cellStyle name="Currency 4 2 2 4" xfId="11382" xr:uid="{00000000-0005-0000-0000-0000F72A0000}"/>
    <cellStyle name="Currency 4 2 2 4 2" xfId="11383" xr:uid="{00000000-0005-0000-0000-0000F82A0000}"/>
    <cellStyle name="Currency 4 2 2 4 2 2" xfId="11384" xr:uid="{00000000-0005-0000-0000-0000F92A0000}"/>
    <cellStyle name="Currency 4 2 2 4 2 2 2" xfId="11385" xr:uid="{00000000-0005-0000-0000-0000FA2A0000}"/>
    <cellStyle name="Currency 4 2 2 4 2 2 2 2" xfId="11386" xr:uid="{00000000-0005-0000-0000-0000FB2A0000}"/>
    <cellStyle name="Currency 4 2 2 4 2 2 3" xfId="11387" xr:uid="{00000000-0005-0000-0000-0000FC2A0000}"/>
    <cellStyle name="Currency 4 2 2 4 2 3" xfId="11388" xr:uid="{00000000-0005-0000-0000-0000FD2A0000}"/>
    <cellStyle name="Currency 4 2 2 4 2 3 2" xfId="11389" xr:uid="{00000000-0005-0000-0000-0000FE2A0000}"/>
    <cellStyle name="Currency 4 2 2 4 2 3 2 2" xfId="11390" xr:uid="{00000000-0005-0000-0000-0000FF2A0000}"/>
    <cellStyle name="Currency 4 2 2 4 2 3 3" xfId="11391" xr:uid="{00000000-0005-0000-0000-0000002B0000}"/>
    <cellStyle name="Currency 4 2 2 4 2 4" xfId="11392" xr:uid="{00000000-0005-0000-0000-0000012B0000}"/>
    <cellStyle name="Currency 4 2 2 4 2 4 2" xfId="11393" xr:uid="{00000000-0005-0000-0000-0000022B0000}"/>
    <cellStyle name="Currency 4 2 2 4 2 5" xfId="11394" xr:uid="{00000000-0005-0000-0000-0000032B0000}"/>
    <cellStyle name="Currency 4 2 2 4 2 5 2" xfId="11395" xr:uid="{00000000-0005-0000-0000-0000042B0000}"/>
    <cellStyle name="Currency 4 2 2 4 2 6" xfId="11396" xr:uid="{00000000-0005-0000-0000-0000052B0000}"/>
    <cellStyle name="Currency 4 2 2 4 3" xfId="11397" xr:uid="{00000000-0005-0000-0000-0000062B0000}"/>
    <cellStyle name="Currency 4 2 2 4 3 2" xfId="11398" xr:uid="{00000000-0005-0000-0000-0000072B0000}"/>
    <cellStyle name="Currency 4 2 2 4 3 2 2" xfId="11399" xr:uid="{00000000-0005-0000-0000-0000082B0000}"/>
    <cellStyle name="Currency 4 2 2 4 3 3" xfId="11400" xr:uid="{00000000-0005-0000-0000-0000092B0000}"/>
    <cellStyle name="Currency 4 2 2 4 4" xfId="11401" xr:uid="{00000000-0005-0000-0000-00000A2B0000}"/>
    <cellStyle name="Currency 4 2 2 4 4 2" xfId="11402" xr:uid="{00000000-0005-0000-0000-00000B2B0000}"/>
    <cellStyle name="Currency 4 2 2 4 4 2 2" xfId="11403" xr:uid="{00000000-0005-0000-0000-00000C2B0000}"/>
    <cellStyle name="Currency 4 2 2 4 4 3" xfId="11404" xr:uid="{00000000-0005-0000-0000-00000D2B0000}"/>
    <cellStyle name="Currency 4 2 2 4 5" xfId="11405" xr:uid="{00000000-0005-0000-0000-00000E2B0000}"/>
    <cellStyle name="Currency 4 2 2 4 5 2" xfId="11406" xr:uid="{00000000-0005-0000-0000-00000F2B0000}"/>
    <cellStyle name="Currency 4 2 2 4 6" xfId="11407" xr:uid="{00000000-0005-0000-0000-0000102B0000}"/>
    <cellStyle name="Currency 4 2 2 4 6 2" xfId="11408" xr:uid="{00000000-0005-0000-0000-0000112B0000}"/>
    <cellStyle name="Currency 4 2 2 4 7" xfId="11409" xr:uid="{00000000-0005-0000-0000-0000122B0000}"/>
    <cellStyle name="Currency 4 2 2 5" xfId="11410" xr:uid="{00000000-0005-0000-0000-0000132B0000}"/>
    <cellStyle name="Currency 4 2 2 5 2" xfId="11411" xr:uid="{00000000-0005-0000-0000-0000142B0000}"/>
    <cellStyle name="Currency 4 2 2 5 2 2" xfId="11412" xr:uid="{00000000-0005-0000-0000-0000152B0000}"/>
    <cellStyle name="Currency 4 2 2 5 2 2 2" xfId="11413" xr:uid="{00000000-0005-0000-0000-0000162B0000}"/>
    <cellStyle name="Currency 4 2 2 5 2 3" xfId="11414" xr:uid="{00000000-0005-0000-0000-0000172B0000}"/>
    <cellStyle name="Currency 4 2 2 5 3" xfId="11415" xr:uid="{00000000-0005-0000-0000-0000182B0000}"/>
    <cellStyle name="Currency 4 2 2 5 3 2" xfId="11416" xr:uid="{00000000-0005-0000-0000-0000192B0000}"/>
    <cellStyle name="Currency 4 2 2 5 3 2 2" xfId="11417" xr:uid="{00000000-0005-0000-0000-00001A2B0000}"/>
    <cellStyle name="Currency 4 2 2 5 3 3" xfId="11418" xr:uid="{00000000-0005-0000-0000-00001B2B0000}"/>
    <cellStyle name="Currency 4 2 2 5 4" xfId="11419" xr:uid="{00000000-0005-0000-0000-00001C2B0000}"/>
    <cellStyle name="Currency 4 2 2 5 4 2" xfId="11420" xr:uid="{00000000-0005-0000-0000-00001D2B0000}"/>
    <cellStyle name="Currency 4 2 2 5 5" xfId="11421" xr:uid="{00000000-0005-0000-0000-00001E2B0000}"/>
    <cellStyle name="Currency 4 2 2 5 5 2" xfId="11422" xr:uid="{00000000-0005-0000-0000-00001F2B0000}"/>
    <cellStyle name="Currency 4 2 2 5 6" xfId="11423" xr:uid="{00000000-0005-0000-0000-0000202B0000}"/>
    <cellStyle name="Currency 4 2 2 6" xfId="11424" xr:uid="{00000000-0005-0000-0000-0000212B0000}"/>
    <cellStyle name="Currency 4 2 2 6 2" xfId="11425" xr:uid="{00000000-0005-0000-0000-0000222B0000}"/>
    <cellStyle name="Currency 4 2 2 6 2 2" xfId="11426" xr:uid="{00000000-0005-0000-0000-0000232B0000}"/>
    <cellStyle name="Currency 4 2 2 6 3" xfId="11427" xr:uid="{00000000-0005-0000-0000-0000242B0000}"/>
    <cellStyle name="Currency 4 2 2 7" xfId="11428" xr:uid="{00000000-0005-0000-0000-0000252B0000}"/>
    <cellStyle name="Currency 4 2 2 7 2" xfId="11429" xr:uid="{00000000-0005-0000-0000-0000262B0000}"/>
    <cellStyle name="Currency 4 2 2 7 2 2" xfId="11430" xr:uid="{00000000-0005-0000-0000-0000272B0000}"/>
    <cellStyle name="Currency 4 2 2 7 3" xfId="11431" xr:uid="{00000000-0005-0000-0000-0000282B0000}"/>
    <cellStyle name="Currency 4 2 2 8" xfId="11432" xr:uid="{00000000-0005-0000-0000-0000292B0000}"/>
    <cellStyle name="Currency 4 2 2 8 2" xfId="11433" xr:uid="{00000000-0005-0000-0000-00002A2B0000}"/>
    <cellStyle name="Currency 4 2 2 9" xfId="11434" xr:uid="{00000000-0005-0000-0000-00002B2B0000}"/>
    <cellStyle name="Currency 4 2 2 9 2" xfId="11435" xr:uid="{00000000-0005-0000-0000-00002C2B0000}"/>
    <cellStyle name="Currency 4 2 3" xfId="11436" xr:uid="{00000000-0005-0000-0000-00002D2B0000}"/>
    <cellStyle name="Currency 4 2 3 2" xfId="11437" xr:uid="{00000000-0005-0000-0000-00002E2B0000}"/>
    <cellStyle name="Currency 4 2 3 2 2" xfId="11438" xr:uid="{00000000-0005-0000-0000-00002F2B0000}"/>
    <cellStyle name="Currency 4 2 3 2 2 2" xfId="11439" xr:uid="{00000000-0005-0000-0000-0000302B0000}"/>
    <cellStyle name="Currency 4 2 3 2 2 2 2" xfId="11440" xr:uid="{00000000-0005-0000-0000-0000312B0000}"/>
    <cellStyle name="Currency 4 2 3 2 2 2 2 2" xfId="11441" xr:uid="{00000000-0005-0000-0000-0000322B0000}"/>
    <cellStyle name="Currency 4 2 3 2 2 2 3" xfId="11442" xr:uid="{00000000-0005-0000-0000-0000332B0000}"/>
    <cellStyle name="Currency 4 2 3 2 2 3" xfId="11443" xr:uid="{00000000-0005-0000-0000-0000342B0000}"/>
    <cellStyle name="Currency 4 2 3 2 2 3 2" xfId="11444" xr:uid="{00000000-0005-0000-0000-0000352B0000}"/>
    <cellStyle name="Currency 4 2 3 2 2 3 2 2" xfId="11445" xr:uid="{00000000-0005-0000-0000-0000362B0000}"/>
    <cellStyle name="Currency 4 2 3 2 2 3 3" xfId="11446" xr:uid="{00000000-0005-0000-0000-0000372B0000}"/>
    <cellStyle name="Currency 4 2 3 2 2 4" xfId="11447" xr:uid="{00000000-0005-0000-0000-0000382B0000}"/>
    <cellStyle name="Currency 4 2 3 2 2 4 2" xfId="11448" xr:uid="{00000000-0005-0000-0000-0000392B0000}"/>
    <cellStyle name="Currency 4 2 3 2 2 5" xfId="11449" xr:uid="{00000000-0005-0000-0000-00003A2B0000}"/>
    <cellStyle name="Currency 4 2 3 2 2 5 2" xfId="11450" xr:uid="{00000000-0005-0000-0000-00003B2B0000}"/>
    <cellStyle name="Currency 4 2 3 2 2 6" xfId="11451" xr:uid="{00000000-0005-0000-0000-00003C2B0000}"/>
    <cellStyle name="Currency 4 2 3 2 3" xfId="11452" xr:uid="{00000000-0005-0000-0000-00003D2B0000}"/>
    <cellStyle name="Currency 4 2 3 2 3 2" xfId="11453" xr:uid="{00000000-0005-0000-0000-00003E2B0000}"/>
    <cellStyle name="Currency 4 2 3 2 3 2 2" xfId="11454" xr:uid="{00000000-0005-0000-0000-00003F2B0000}"/>
    <cellStyle name="Currency 4 2 3 2 3 3" xfId="11455" xr:uid="{00000000-0005-0000-0000-0000402B0000}"/>
    <cellStyle name="Currency 4 2 3 2 4" xfId="11456" xr:uid="{00000000-0005-0000-0000-0000412B0000}"/>
    <cellStyle name="Currency 4 2 3 2 4 2" xfId="11457" xr:uid="{00000000-0005-0000-0000-0000422B0000}"/>
    <cellStyle name="Currency 4 2 3 2 4 2 2" xfId="11458" xr:uid="{00000000-0005-0000-0000-0000432B0000}"/>
    <cellStyle name="Currency 4 2 3 2 4 3" xfId="11459" xr:uid="{00000000-0005-0000-0000-0000442B0000}"/>
    <cellStyle name="Currency 4 2 3 2 5" xfId="11460" xr:uid="{00000000-0005-0000-0000-0000452B0000}"/>
    <cellStyle name="Currency 4 2 3 2 5 2" xfId="11461" xr:uid="{00000000-0005-0000-0000-0000462B0000}"/>
    <cellStyle name="Currency 4 2 3 2 6" xfId="11462" xr:uid="{00000000-0005-0000-0000-0000472B0000}"/>
    <cellStyle name="Currency 4 2 3 2 6 2" xfId="11463" xr:uid="{00000000-0005-0000-0000-0000482B0000}"/>
    <cellStyle name="Currency 4 2 3 2 7" xfId="11464" xr:uid="{00000000-0005-0000-0000-0000492B0000}"/>
    <cellStyle name="Currency 4 2 3 3" xfId="11465" xr:uid="{00000000-0005-0000-0000-00004A2B0000}"/>
    <cellStyle name="Currency 4 2 3 3 2" xfId="11466" xr:uid="{00000000-0005-0000-0000-00004B2B0000}"/>
    <cellStyle name="Currency 4 2 3 3 2 2" xfId="11467" xr:uid="{00000000-0005-0000-0000-00004C2B0000}"/>
    <cellStyle name="Currency 4 2 3 3 2 2 2" xfId="11468" xr:uid="{00000000-0005-0000-0000-00004D2B0000}"/>
    <cellStyle name="Currency 4 2 3 3 2 3" xfId="11469" xr:uid="{00000000-0005-0000-0000-00004E2B0000}"/>
    <cellStyle name="Currency 4 2 3 3 3" xfId="11470" xr:uid="{00000000-0005-0000-0000-00004F2B0000}"/>
    <cellStyle name="Currency 4 2 3 3 3 2" xfId="11471" xr:uid="{00000000-0005-0000-0000-0000502B0000}"/>
    <cellStyle name="Currency 4 2 3 3 3 2 2" xfId="11472" xr:uid="{00000000-0005-0000-0000-0000512B0000}"/>
    <cellStyle name="Currency 4 2 3 3 3 3" xfId="11473" xr:uid="{00000000-0005-0000-0000-0000522B0000}"/>
    <cellStyle name="Currency 4 2 3 3 4" xfId="11474" xr:uid="{00000000-0005-0000-0000-0000532B0000}"/>
    <cellStyle name="Currency 4 2 3 3 4 2" xfId="11475" xr:uid="{00000000-0005-0000-0000-0000542B0000}"/>
    <cellStyle name="Currency 4 2 3 3 5" xfId="11476" xr:uid="{00000000-0005-0000-0000-0000552B0000}"/>
    <cellStyle name="Currency 4 2 3 3 5 2" xfId="11477" xr:uid="{00000000-0005-0000-0000-0000562B0000}"/>
    <cellStyle name="Currency 4 2 3 3 6" xfId="11478" xr:uid="{00000000-0005-0000-0000-0000572B0000}"/>
    <cellStyle name="Currency 4 2 3 4" xfId="11479" xr:uid="{00000000-0005-0000-0000-0000582B0000}"/>
    <cellStyle name="Currency 4 2 3 4 2" xfId="11480" xr:uid="{00000000-0005-0000-0000-0000592B0000}"/>
    <cellStyle name="Currency 4 2 3 4 2 2" xfId="11481" xr:uid="{00000000-0005-0000-0000-00005A2B0000}"/>
    <cellStyle name="Currency 4 2 3 4 3" xfId="11482" xr:uid="{00000000-0005-0000-0000-00005B2B0000}"/>
    <cellStyle name="Currency 4 2 3 5" xfId="11483" xr:uid="{00000000-0005-0000-0000-00005C2B0000}"/>
    <cellStyle name="Currency 4 2 3 5 2" xfId="11484" xr:uid="{00000000-0005-0000-0000-00005D2B0000}"/>
    <cellStyle name="Currency 4 2 3 5 2 2" xfId="11485" xr:uid="{00000000-0005-0000-0000-00005E2B0000}"/>
    <cellStyle name="Currency 4 2 3 5 3" xfId="11486" xr:uid="{00000000-0005-0000-0000-00005F2B0000}"/>
    <cellStyle name="Currency 4 2 3 6" xfId="11487" xr:uid="{00000000-0005-0000-0000-0000602B0000}"/>
    <cellStyle name="Currency 4 2 3 6 2" xfId="11488" xr:uid="{00000000-0005-0000-0000-0000612B0000}"/>
    <cellStyle name="Currency 4 2 3 7" xfId="11489" xr:uid="{00000000-0005-0000-0000-0000622B0000}"/>
    <cellStyle name="Currency 4 2 3 7 2" xfId="11490" xr:uid="{00000000-0005-0000-0000-0000632B0000}"/>
    <cellStyle name="Currency 4 2 3 8" xfId="11491" xr:uid="{00000000-0005-0000-0000-0000642B0000}"/>
    <cellStyle name="Currency 4 2 4" xfId="11492" xr:uid="{00000000-0005-0000-0000-0000652B0000}"/>
    <cellStyle name="Currency 4 2 4 2" xfId="11493" xr:uid="{00000000-0005-0000-0000-0000662B0000}"/>
    <cellStyle name="Currency 4 2 4 2 2" xfId="11494" xr:uid="{00000000-0005-0000-0000-0000672B0000}"/>
    <cellStyle name="Currency 4 2 4 2 2 2" xfId="11495" xr:uid="{00000000-0005-0000-0000-0000682B0000}"/>
    <cellStyle name="Currency 4 2 4 2 2 2 2" xfId="11496" xr:uid="{00000000-0005-0000-0000-0000692B0000}"/>
    <cellStyle name="Currency 4 2 4 2 2 3" xfId="11497" xr:uid="{00000000-0005-0000-0000-00006A2B0000}"/>
    <cellStyle name="Currency 4 2 4 2 3" xfId="11498" xr:uid="{00000000-0005-0000-0000-00006B2B0000}"/>
    <cellStyle name="Currency 4 2 4 2 3 2" xfId="11499" xr:uid="{00000000-0005-0000-0000-00006C2B0000}"/>
    <cellStyle name="Currency 4 2 4 2 3 2 2" xfId="11500" xr:uid="{00000000-0005-0000-0000-00006D2B0000}"/>
    <cellStyle name="Currency 4 2 4 2 3 3" xfId="11501" xr:uid="{00000000-0005-0000-0000-00006E2B0000}"/>
    <cellStyle name="Currency 4 2 4 2 4" xfId="11502" xr:uid="{00000000-0005-0000-0000-00006F2B0000}"/>
    <cellStyle name="Currency 4 2 4 2 4 2" xfId="11503" xr:uid="{00000000-0005-0000-0000-0000702B0000}"/>
    <cellStyle name="Currency 4 2 4 2 5" xfId="11504" xr:uid="{00000000-0005-0000-0000-0000712B0000}"/>
    <cellStyle name="Currency 4 2 4 2 5 2" xfId="11505" xr:uid="{00000000-0005-0000-0000-0000722B0000}"/>
    <cellStyle name="Currency 4 2 4 2 6" xfId="11506" xr:uid="{00000000-0005-0000-0000-0000732B0000}"/>
    <cellStyle name="Currency 4 2 4 3" xfId="11507" xr:uid="{00000000-0005-0000-0000-0000742B0000}"/>
    <cellStyle name="Currency 4 2 4 3 2" xfId="11508" xr:uid="{00000000-0005-0000-0000-0000752B0000}"/>
    <cellStyle name="Currency 4 2 4 3 2 2" xfId="11509" xr:uid="{00000000-0005-0000-0000-0000762B0000}"/>
    <cellStyle name="Currency 4 2 4 3 3" xfId="11510" xr:uid="{00000000-0005-0000-0000-0000772B0000}"/>
    <cellStyle name="Currency 4 2 4 4" xfId="11511" xr:uid="{00000000-0005-0000-0000-0000782B0000}"/>
    <cellStyle name="Currency 4 2 4 4 2" xfId="11512" xr:uid="{00000000-0005-0000-0000-0000792B0000}"/>
    <cellStyle name="Currency 4 2 4 4 2 2" xfId="11513" xr:uid="{00000000-0005-0000-0000-00007A2B0000}"/>
    <cellStyle name="Currency 4 2 4 4 3" xfId="11514" xr:uid="{00000000-0005-0000-0000-00007B2B0000}"/>
    <cellStyle name="Currency 4 2 4 5" xfId="11515" xr:uid="{00000000-0005-0000-0000-00007C2B0000}"/>
    <cellStyle name="Currency 4 2 4 5 2" xfId="11516" xr:uid="{00000000-0005-0000-0000-00007D2B0000}"/>
    <cellStyle name="Currency 4 2 4 6" xfId="11517" xr:uid="{00000000-0005-0000-0000-00007E2B0000}"/>
    <cellStyle name="Currency 4 2 4 6 2" xfId="11518" xr:uid="{00000000-0005-0000-0000-00007F2B0000}"/>
    <cellStyle name="Currency 4 2 4 7" xfId="11519" xr:uid="{00000000-0005-0000-0000-0000802B0000}"/>
    <cellStyle name="Currency 4 2 5" xfId="11520" xr:uid="{00000000-0005-0000-0000-0000812B0000}"/>
    <cellStyle name="Currency 4 2 5 2" xfId="11521" xr:uid="{00000000-0005-0000-0000-0000822B0000}"/>
    <cellStyle name="Currency 4 2 5 2 2" xfId="11522" xr:uid="{00000000-0005-0000-0000-0000832B0000}"/>
    <cellStyle name="Currency 4 2 5 2 2 2" xfId="11523" xr:uid="{00000000-0005-0000-0000-0000842B0000}"/>
    <cellStyle name="Currency 4 2 5 2 2 2 2" xfId="11524" xr:uid="{00000000-0005-0000-0000-0000852B0000}"/>
    <cellStyle name="Currency 4 2 5 2 2 3" xfId="11525" xr:uid="{00000000-0005-0000-0000-0000862B0000}"/>
    <cellStyle name="Currency 4 2 5 2 3" xfId="11526" xr:uid="{00000000-0005-0000-0000-0000872B0000}"/>
    <cellStyle name="Currency 4 2 5 2 3 2" xfId="11527" xr:uid="{00000000-0005-0000-0000-0000882B0000}"/>
    <cellStyle name="Currency 4 2 5 2 3 2 2" xfId="11528" xr:uid="{00000000-0005-0000-0000-0000892B0000}"/>
    <cellStyle name="Currency 4 2 5 2 3 3" xfId="11529" xr:uid="{00000000-0005-0000-0000-00008A2B0000}"/>
    <cellStyle name="Currency 4 2 5 2 4" xfId="11530" xr:uid="{00000000-0005-0000-0000-00008B2B0000}"/>
    <cellStyle name="Currency 4 2 5 2 4 2" xfId="11531" xr:uid="{00000000-0005-0000-0000-00008C2B0000}"/>
    <cellStyle name="Currency 4 2 5 2 5" xfId="11532" xr:uid="{00000000-0005-0000-0000-00008D2B0000}"/>
    <cellStyle name="Currency 4 2 5 2 5 2" xfId="11533" xr:uid="{00000000-0005-0000-0000-00008E2B0000}"/>
    <cellStyle name="Currency 4 2 5 2 6" xfId="11534" xr:uid="{00000000-0005-0000-0000-00008F2B0000}"/>
    <cellStyle name="Currency 4 2 5 3" xfId="11535" xr:uid="{00000000-0005-0000-0000-0000902B0000}"/>
    <cellStyle name="Currency 4 2 5 3 2" xfId="11536" xr:uid="{00000000-0005-0000-0000-0000912B0000}"/>
    <cellStyle name="Currency 4 2 5 3 2 2" xfId="11537" xr:uid="{00000000-0005-0000-0000-0000922B0000}"/>
    <cellStyle name="Currency 4 2 5 3 3" xfId="11538" xr:uid="{00000000-0005-0000-0000-0000932B0000}"/>
    <cellStyle name="Currency 4 2 5 4" xfId="11539" xr:uid="{00000000-0005-0000-0000-0000942B0000}"/>
    <cellStyle name="Currency 4 2 5 4 2" xfId="11540" xr:uid="{00000000-0005-0000-0000-0000952B0000}"/>
    <cellStyle name="Currency 4 2 5 4 2 2" xfId="11541" xr:uid="{00000000-0005-0000-0000-0000962B0000}"/>
    <cellStyle name="Currency 4 2 5 4 3" xfId="11542" xr:uid="{00000000-0005-0000-0000-0000972B0000}"/>
    <cellStyle name="Currency 4 2 5 5" xfId="11543" xr:uid="{00000000-0005-0000-0000-0000982B0000}"/>
    <cellStyle name="Currency 4 2 5 5 2" xfId="11544" xr:uid="{00000000-0005-0000-0000-0000992B0000}"/>
    <cellStyle name="Currency 4 2 5 6" xfId="11545" xr:uid="{00000000-0005-0000-0000-00009A2B0000}"/>
    <cellStyle name="Currency 4 2 5 6 2" xfId="11546" xr:uid="{00000000-0005-0000-0000-00009B2B0000}"/>
    <cellStyle name="Currency 4 2 5 7" xfId="11547" xr:uid="{00000000-0005-0000-0000-00009C2B0000}"/>
    <cellStyle name="Currency 4 2 6" xfId="11548" xr:uid="{00000000-0005-0000-0000-00009D2B0000}"/>
    <cellStyle name="Currency 4 2 6 2" xfId="11549" xr:uid="{00000000-0005-0000-0000-00009E2B0000}"/>
    <cellStyle name="Currency 4 2 6 2 2" xfId="11550" xr:uid="{00000000-0005-0000-0000-00009F2B0000}"/>
    <cellStyle name="Currency 4 2 6 2 2 2" xfId="11551" xr:uid="{00000000-0005-0000-0000-0000A02B0000}"/>
    <cellStyle name="Currency 4 2 6 2 3" xfId="11552" xr:uid="{00000000-0005-0000-0000-0000A12B0000}"/>
    <cellStyle name="Currency 4 2 6 3" xfId="11553" xr:uid="{00000000-0005-0000-0000-0000A22B0000}"/>
    <cellStyle name="Currency 4 2 6 3 2" xfId="11554" xr:uid="{00000000-0005-0000-0000-0000A32B0000}"/>
    <cellStyle name="Currency 4 2 6 3 2 2" xfId="11555" xr:uid="{00000000-0005-0000-0000-0000A42B0000}"/>
    <cellStyle name="Currency 4 2 6 3 3" xfId="11556" xr:uid="{00000000-0005-0000-0000-0000A52B0000}"/>
    <cellStyle name="Currency 4 2 6 4" xfId="11557" xr:uid="{00000000-0005-0000-0000-0000A62B0000}"/>
    <cellStyle name="Currency 4 2 6 4 2" xfId="11558" xr:uid="{00000000-0005-0000-0000-0000A72B0000}"/>
    <cellStyle name="Currency 4 2 6 5" xfId="11559" xr:uid="{00000000-0005-0000-0000-0000A82B0000}"/>
    <cellStyle name="Currency 4 2 6 5 2" xfId="11560" xr:uid="{00000000-0005-0000-0000-0000A92B0000}"/>
    <cellStyle name="Currency 4 2 6 6" xfId="11561" xr:uid="{00000000-0005-0000-0000-0000AA2B0000}"/>
    <cellStyle name="Currency 4 2 7" xfId="11562" xr:uid="{00000000-0005-0000-0000-0000AB2B0000}"/>
    <cellStyle name="Currency 4 2 7 2" xfId="11563" xr:uid="{00000000-0005-0000-0000-0000AC2B0000}"/>
    <cellStyle name="Currency 4 2 7 2 2" xfId="11564" xr:uid="{00000000-0005-0000-0000-0000AD2B0000}"/>
    <cellStyle name="Currency 4 2 7 3" xfId="11565" xr:uid="{00000000-0005-0000-0000-0000AE2B0000}"/>
    <cellStyle name="Currency 4 2 8" xfId="11566" xr:uid="{00000000-0005-0000-0000-0000AF2B0000}"/>
    <cellStyle name="Currency 4 2 8 2" xfId="11567" xr:uid="{00000000-0005-0000-0000-0000B02B0000}"/>
    <cellStyle name="Currency 4 2 8 2 2" xfId="11568" xr:uid="{00000000-0005-0000-0000-0000B12B0000}"/>
    <cellStyle name="Currency 4 2 8 3" xfId="11569" xr:uid="{00000000-0005-0000-0000-0000B22B0000}"/>
    <cellStyle name="Currency 4 2 9" xfId="11570" xr:uid="{00000000-0005-0000-0000-0000B32B0000}"/>
    <cellStyle name="Currency 4 2 9 2" xfId="11571" xr:uid="{00000000-0005-0000-0000-0000B42B0000}"/>
    <cellStyle name="Currency 4 3" xfId="11572" xr:uid="{00000000-0005-0000-0000-0000B52B0000}"/>
    <cellStyle name="Currency 4 3 10" xfId="11573" xr:uid="{00000000-0005-0000-0000-0000B62B0000}"/>
    <cellStyle name="Currency 4 3 2" xfId="11574" xr:uid="{00000000-0005-0000-0000-0000B72B0000}"/>
    <cellStyle name="Currency 4 3 2 2" xfId="11575" xr:uid="{00000000-0005-0000-0000-0000B82B0000}"/>
    <cellStyle name="Currency 4 3 2 2 2" xfId="11576" xr:uid="{00000000-0005-0000-0000-0000B92B0000}"/>
    <cellStyle name="Currency 4 3 2 2 2 2" xfId="11577" xr:uid="{00000000-0005-0000-0000-0000BA2B0000}"/>
    <cellStyle name="Currency 4 3 2 2 2 2 2" xfId="11578" xr:uid="{00000000-0005-0000-0000-0000BB2B0000}"/>
    <cellStyle name="Currency 4 3 2 2 2 2 2 2" xfId="11579" xr:uid="{00000000-0005-0000-0000-0000BC2B0000}"/>
    <cellStyle name="Currency 4 3 2 2 2 2 3" xfId="11580" xr:uid="{00000000-0005-0000-0000-0000BD2B0000}"/>
    <cellStyle name="Currency 4 3 2 2 2 3" xfId="11581" xr:uid="{00000000-0005-0000-0000-0000BE2B0000}"/>
    <cellStyle name="Currency 4 3 2 2 2 3 2" xfId="11582" xr:uid="{00000000-0005-0000-0000-0000BF2B0000}"/>
    <cellStyle name="Currency 4 3 2 2 2 3 2 2" xfId="11583" xr:uid="{00000000-0005-0000-0000-0000C02B0000}"/>
    <cellStyle name="Currency 4 3 2 2 2 3 3" xfId="11584" xr:uid="{00000000-0005-0000-0000-0000C12B0000}"/>
    <cellStyle name="Currency 4 3 2 2 2 4" xfId="11585" xr:uid="{00000000-0005-0000-0000-0000C22B0000}"/>
    <cellStyle name="Currency 4 3 2 2 2 4 2" xfId="11586" xr:uid="{00000000-0005-0000-0000-0000C32B0000}"/>
    <cellStyle name="Currency 4 3 2 2 2 5" xfId="11587" xr:uid="{00000000-0005-0000-0000-0000C42B0000}"/>
    <cellStyle name="Currency 4 3 2 2 2 5 2" xfId="11588" xr:uid="{00000000-0005-0000-0000-0000C52B0000}"/>
    <cellStyle name="Currency 4 3 2 2 2 6" xfId="11589" xr:uid="{00000000-0005-0000-0000-0000C62B0000}"/>
    <cellStyle name="Currency 4 3 2 2 3" xfId="11590" xr:uid="{00000000-0005-0000-0000-0000C72B0000}"/>
    <cellStyle name="Currency 4 3 2 2 3 2" xfId="11591" xr:uid="{00000000-0005-0000-0000-0000C82B0000}"/>
    <cellStyle name="Currency 4 3 2 2 3 2 2" xfId="11592" xr:uid="{00000000-0005-0000-0000-0000C92B0000}"/>
    <cellStyle name="Currency 4 3 2 2 3 3" xfId="11593" xr:uid="{00000000-0005-0000-0000-0000CA2B0000}"/>
    <cellStyle name="Currency 4 3 2 2 4" xfId="11594" xr:uid="{00000000-0005-0000-0000-0000CB2B0000}"/>
    <cellStyle name="Currency 4 3 2 2 4 2" xfId="11595" xr:uid="{00000000-0005-0000-0000-0000CC2B0000}"/>
    <cellStyle name="Currency 4 3 2 2 4 2 2" xfId="11596" xr:uid="{00000000-0005-0000-0000-0000CD2B0000}"/>
    <cellStyle name="Currency 4 3 2 2 4 3" xfId="11597" xr:uid="{00000000-0005-0000-0000-0000CE2B0000}"/>
    <cellStyle name="Currency 4 3 2 2 5" xfId="11598" xr:uid="{00000000-0005-0000-0000-0000CF2B0000}"/>
    <cellStyle name="Currency 4 3 2 2 5 2" xfId="11599" xr:uid="{00000000-0005-0000-0000-0000D02B0000}"/>
    <cellStyle name="Currency 4 3 2 2 6" xfId="11600" xr:uid="{00000000-0005-0000-0000-0000D12B0000}"/>
    <cellStyle name="Currency 4 3 2 2 6 2" xfId="11601" xr:uid="{00000000-0005-0000-0000-0000D22B0000}"/>
    <cellStyle name="Currency 4 3 2 2 7" xfId="11602" xr:uid="{00000000-0005-0000-0000-0000D32B0000}"/>
    <cellStyle name="Currency 4 3 2 3" xfId="11603" xr:uid="{00000000-0005-0000-0000-0000D42B0000}"/>
    <cellStyle name="Currency 4 3 2 3 2" xfId="11604" xr:uid="{00000000-0005-0000-0000-0000D52B0000}"/>
    <cellStyle name="Currency 4 3 2 3 2 2" xfId="11605" xr:uid="{00000000-0005-0000-0000-0000D62B0000}"/>
    <cellStyle name="Currency 4 3 2 3 2 2 2" xfId="11606" xr:uid="{00000000-0005-0000-0000-0000D72B0000}"/>
    <cellStyle name="Currency 4 3 2 3 2 3" xfId="11607" xr:uid="{00000000-0005-0000-0000-0000D82B0000}"/>
    <cellStyle name="Currency 4 3 2 3 3" xfId="11608" xr:uid="{00000000-0005-0000-0000-0000D92B0000}"/>
    <cellStyle name="Currency 4 3 2 3 3 2" xfId="11609" xr:uid="{00000000-0005-0000-0000-0000DA2B0000}"/>
    <cellStyle name="Currency 4 3 2 3 3 2 2" xfId="11610" xr:uid="{00000000-0005-0000-0000-0000DB2B0000}"/>
    <cellStyle name="Currency 4 3 2 3 3 3" xfId="11611" xr:uid="{00000000-0005-0000-0000-0000DC2B0000}"/>
    <cellStyle name="Currency 4 3 2 3 4" xfId="11612" xr:uid="{00000000-0005-0000-0000-0000DD2B0000}"/>
    <cellStyle name="Currency 4 3 2 3 4 2" xfId="11613" xr:uid="{00000000-0005-0000-0000-0000DE2B0000}"/>
    <cellStyle name="Currency 4 3 2 3 5" xfId="11614" xr:uid="{00000000-0005-0000-0000-0000DF2B0000}"/>
    <cellStyle name="Currency 4 3 2 3 5 2" xfId="11615" xr:uid="{00000000-0005-0000-0000-0000E02B0000}"/>
    <cellStyle name="Currency 4 3 2 3 6" xfId="11616" xr:uid="{00000000-0005-0000-0000-0000E12B0000}"/>
    <cellStyle name="Currency 4 3 2 4" xfId="11617" xr:uid="{00000000-0005-0000-0000-0000E22B0000}"/>
    <cellStyle name="Currency 4 3 2 4 2" xfId="11618" xr:uid="{00000000-0005-0000-0000-0000E32B0000}"/>
    <cellStyle name="Currency 4 3 2 4 2 2" xfId="11619" xr:uid="{00000000-0005-0000-0000-0000E42B0000}"/>
    <cellStyle name="Currency 4 3 2 4 3" xfId="11620" xr:uid="{00000000-0005-0000-0000-0000E52B0000}"/>
    <cellStyle name="Currency 4 3 2 5" xfId="11621" xr:uid="{00000000-0005-0000-0000-0000E62B0000}"/>
    <cellStyle name="Currency 4 3 2 5 2" xfId="11622" xr:uid="{00000000-0005-0000-0000-0000E72B0000}"/>
    <cellStyle name="Currency 4 3 2 5 2 2" xfId="11623" xr:uid="{00000000-0005-0000-0000-0000E82B0000}"/>
    <cellStyle name="Currency 4 3 2 5 3" xfId="11624" xr:uid="{00000000-0005-0000-0000-0000E92B0000}"/>
    <cellStyle name="Currency 4 3 2 6" xfId="11625" xr:uid="{00000000-0005-0000-0000-0000EA2B0000}"/>
    <cellStyle name="Currency 4 3 2 6 2" xfId="11626" xr:uid="{00000000-0005-0000-0000-0000EB2B0000}"/>
    <cellStyle name="Currency 4 3 2 7" xfId="11627" xr:uid="{00000000-0005-0000-0000-0000EC2B0000}"/>
    <cellStyle name="Currency 4 3 2 7 2" xfId="11628" xr:uid="{00000000-0005-0000-0000-0000ED2B0000}"/>
    <cellStyle name="Currency 4 3 2 8" xfId="11629" xr:uid="{00000000-0005-0000-0000-0000EE2B0000}"/>
    <cellStyle name="Currency 4 3 3" xfId="11630" xr:uid="{00000000-0005-0000-0000-0000EF2B0000}"/>
    <cellStyle name="Currency 4 3 3 2" xfId="11631" xr:uid="{00000000-0005-0000-0000-0000F02B0000}"/>
    <cellStyle name="Currency 4 3 3 2 2" xfId="11632" xr:uid="{00000000-0005-0000-0000-0000F12B0000}"/>
    <cellStyle name="Currency 4 3 3 2 2 2" xfId="11633" xr:uid="{00000000-0005-0000-0000-0000F22B0000}"/>
    <cellStyle name="Currency 4 3 3 2 2 2 2" xfId="11634" xr:uid="{00000000-0005-0000-0000-0000F32B0000}"/>
    <cellStyle name="Currency 4 3 3 2 2 3" xfId="11635" xr:uid="{00000000-0005-0000-0000-0000F42B0000}"/>
    <cellStyle name="Currency 4 3 3 2 3" xfId="11636" xr:uid="{00000000-0005-0000-0000-0000F52B0000}"/>
    <cellStyle name="Currency 4 3 3 2 3 2" xfId="11637" xr:uid="{00000000-0005-0000-0000-0000F62B0000}"/>
    <cellStyle name="Currency 4 3 3 2 3 2 2" xfId="11638" xr:uid="{00000000-0005-0000-0000-0000F72B0000}"/>
    <cellStyle name="Currency 4 3 3 2 3 3" xfId="11639" xr:uid="{00000000-0005-0000-0000-0000F82B0000}"/>
    <cellStyle name="Currency 4 3 3 2 4" xfId="11640" xr:uid="{00000000-0005-0000-0000-0000F92B0000}"/>
    <cellStyle name="Currency 4 3 3 2 4 2" xfId="11641" xr:uid="{00000000-0005-0000-0000-0000FA2B0000}"/>
    <cellStyle name="Currency 4 3 3 2 5" xfId="11642" xr:uid="{00000000-0005-0000-0000-0000FB2B0000}"/>
    <cellStyle name="Currency 4 3 3 2 5 2" xfId="11643" xr:uid="{00000000-0005-0000-0000-0000FC2B0000}"/>
    <cellStyle name="Currency 4 3 3 2 6" xfId="11644" xr:uid="{00000000-0005-0000-0000-0000FD2B0000}"/>
    <cellStyle name="Currency 4 3 3 3" xfId="11645" xr:uid="{00000000-0005-0000-0000-0000FE2B0000}"/>
    <cellStyle name="Currency 4 3 3 3 2" xfId="11646" xr:uid="{00000000-0005-0000-0000-0000FF2B0000}"/>
    <cellStyle name="Currency 4 3 3 3 2 2" xfId="11647" xr:uid="{00000000-0005-0000-0000-0000002C0000}"/>
    <cellStyle name="Currency 4 3 3 3 3" xfId="11648" xr:uid="{00000000-0005-0000-0000-0000012C0000}"/>
    <cellStyle name="Currency 4 3 3 4" xfId="11649" xr:uid="{00000000-0005-0000-0000-0000022C0000}"/>
    <cellStyle name="Currency 4 3 3 4 2" xfId="11650" xr:uid="{00000000-0005-0000-0000-0000032C0000}"/>
    <cellStyle name="Currency 4 3 3 4 2 2" xfId="11651" xr:uid="{00000000-0005-0000-0000-0000042C0000}"/>
    <cellStyle name="Currency 4 3 3 4 3" xfId="11652" xr:uid="{00000000-0005-0000-0000-0000052C0000}"/>
    <cellStyle name="Currency 4 3 3 5" xfId="11653" xr:uid="{00000000-0005-0000-0000-0000062C0000}"/>
    <cellStyle name="Currency 4 3 3 5 2" xfId="11654" xr:uid="{00000000-0005-0000-0000-0000072C0000}"/>
    <cellStyle name="Currency 4 3 3 6" xfId="11655" xr:uid="{00000000-0005-0000-0000-0000082C0000}"/>
    <cellStyle name="Currency 4 3 3 6 2" xfId="11656" xr:uid="{00000000-0005-0000-0000-0000092C0000}"/>
    <cellStyle name="Currency 4 3 3 7" xfId="11657" xr:uid="{00000000-0005-0000-0000-00000A2C0000}"/>
    <cellStyle name="Currency 4 3 4" xfId="11658" xr:uid="{00000000-0005-0000-0000-00000B2C0000}"/>
    <cellStyle name="Currency 4 3 4 2" xfId="11659" xr:uid="{00000000-0005-0000-0000-00000C2C0000}"/>
    <cellStyle name="Currency 4 3 4 2 2" xfId="11660" xr:uid="{00000000-0005-0000-0000-00000D2C0000}"/>
    <cellStyle name="Currency 4 3 4 2 2 2" xfId="11661" xr:uid="{00000000-0005-0000-0000-00000E2C0000}"/>
    <cellStyle name="Currency 4 3 4 2 2 2 2" xfId="11662" xr:uid="{00000000-0005-0000-0000-00000F2C0000}"/>
    <cellStyle name="Currency 4 3 4 2 2 3" xfId="11663" xr:uid="{00000000-0005-0000-0000-0000102C0000}"/>
    <cellStyle name="Currency 4 3 4 2 3" xfId="11664" xr:uid="{00000000-0005-0000-0000-0000112C0000}"/>
    <cellStyle name="Currency 4 3 4 2 3 2" xfId="11665" xr:uid="{00000000-0005-0000-0000-0000122C0000}"/>
    <cellStyle name="Currency 4 3 4 2 3 2 2" xfId="11666" xr:uid="{00000000-0005-0000-0000-0000132C0000}"/>
    <cellStyle name="Currency 4 3 4 2 3 3" xfId="11667" xr:uid="{00000000-0005-0000-0000-0000142C0000}"/>
    <cellStyle name="Currency 4 3 4 2 4" xfId="11668" xr:uid="{00000000-0005-0000-0000-0000152C0000}"/>
    <cellStyle name="Currency 4 3 4 2 4 2" xfId="11669" xr:uid="{00000000-0005-0000-0000-0000162C0000}"/>
    <cellStyle name="Currency 4 3 4 2 5" xfId="11670" xr:uid="{00000000-0005-0000-0000-0000172C0000}"/>
    <cellStyle name="Currency 4 3 4 2 5 2" xfId="11671" xr:uid="{00000000-0005-0000-0000-0000182C0000}"/>
    <cellStyle name="Currency 4 3 4 2 6" xfId="11672" xr:uid="{00000000-0005-0000-0000-0000192C0000}"/>
    <cellStyle name="Currency 4 3 4 3" xfId="11673" xr:uid="{00000000-0005-0000-0000-00001A2C0000}"/>
    <cellStyle name="Currency 4 3 4 3 2" xfId="11674" xr:uid="{00000000-0005-0000-0000-00001B2C0000}"/>
    <cellStyle name="Currency 4 3 4 3 2 2" xfId="11675" xr:uid="{00000000-0005-0000-0000-00001C2C0000}"/>
    <cellStyle name="Currency 4 3 4 3 3" xfId="11676" xr:uid="{00000000-0005-0000-0000-00001D2C0000}"/>
    <cellStyle name="Currency 4 3 4 4" xfId="11677" xr:uid="{00000000-0005-0000-0000-00001E2C0000}"/>
    <cellStyle name="Currency 4 3 4 4 2" xfId="11678" xr:uid="{00000000-0005-0000-0000-00001F2C0000}"/>
    <cellStyle name="Currency 4 3 4 4 2 2" xfId="11679" xr:uid="{00000000-0005-0000-0000-0000202C0000}"/>
    <cellStyle name="Currency 4 3 4 4 3" xfId="11680" xr:uid="{00000000-0005-0000-0000-0000212C0000}"/>
    <cellStyle name="Currency 4 3 4 5" xfId="11681" xr:uid="{00000000-0005-0000-0000-0000222C0000}"/>
    <cellStyle name="Currency 4 3 4 5 2" xfId="11682" xr:uid="{00000000-0005-0000-0000-0000232C0000}"/>
    <cellStyle name="Currency 4 3 4 6" xfId="11683" xr:uid="{00000000-0005-0000-0000-0000242C0000}"/>
    <cellStyle name="Currency 4 3 4 6 2" xfId="11684" xr:uid="{00000000-0005-0000-0000-0000252C0000}"/>
    <cellStyle name="Currency 4 3 4 7" xfId="11685" xr:uid="{00000000-0005-0000-0000-0000262C0000}"/>
    <cellStyle name="Currency 4 3 5" xfId="11686" xr:uid="{00000000-0005-0000-0000-0000272C0000}"/>
    <cellStyle name="Currency 4 3 5 2" xfId="11687" xr:uid="{00000000-0005-0000-0000-0000282C0000}"/>
    <cellStyle name="Currency 4 3 5 2 2" xfId="11688" xr:uid="{00000000-0005-0000-0000-0000292C0000}"/>
    <cellStyle name="Currency 4 3 5 2 2 2" xfId="11689" xr:uid="{00000000-0005-0000-0000-00002A2C0000}"/>
    <cellStyle name="Currency 4 3 5 2 3" xfId="11690" xr:uid="{00000000-0005-0000-0000-00002B2C0000}"/>
    <cellStyle name="Currency 4 3 5 3" xfId="11691" xr:uid="{00000000-0005-0000-0000-00002C2C0000}"/>
    <cellStyle name="Currency 4 3 5 3 2" xfId="11692" xr:uid="{00000000-0005-0000-0000-00002D2C0000}"/>
    <cellStyle name="Currency 4 3 5 3 2 2" xfId="11693" xr:uid="{00000000-0005-0000-0000-00002E2C0000}"/>
    <cellStyle name="Currency 4 3 5 3 3" xfId="11694" xr:uid="{00000000-0005-0000-0000-00002F2C0000}"/>
    <cellStyle name="Currency 4 3 5 4" xfId="11695" xr:uid="{00000000-0005-0000-0000-0000302C0000}"/>
    <cellStyle name="Currency 4 3 5 4 2" xfId="11696" xr:uid="{00000000-0005-0000-0000-0000312C0000}"/>
    <cellStyle name="Currency 4 3 5 5" xfId="11697" xr:uid="{00000000-0005-0000-0000-0000322C0000}"/>
    <cellStyle name="Currency 4 3 5 5 2" xfId="11698" xr:uid="{00000000-0005-0000-0000-0000332C0000}"/>
    <cellStyle name="Currency 4 3 5 6" xfId="11699" xr:uid="{00000000-0005-0000-0000-0000342C0000}"/>
    <cellStyle name="Currency 4 3 6" xfId="11700" xr:uid="{00000000-0005-0000-0000-0000352C0000}"/>
    <cellStyle name="Currency 4 3 6 2" xfId="11701" xr:uid="{00000000-0005-0000-0000-0000362C0000}"/>
    <cellStyle name="Currency 4 3 6 2 2" xfId="11702" xr:uid="{00000000-0005-0000-0000-0000372C0000}"/>
    <cellStyle name="Currency 4 3 6 3" xfId="11703" xr:uid="{00000000-0005-0000-0000-0000382C0000}"/>
    <cellStyle name="Currency 4 3 7" xfId="11704" xr:uid="{00000000-0005-0000-0000-0000392C0000}"/>
    <cellStyle name="Currency 4 3 7 2" xfId="11705" xr:uid="{00000000-0005-0000-0000-00003A2C0000}"/>
    <cellStyle name="Currency 4 3 7 2 2" xfId="11706" xr:uid="{00000000-0005-0000-0000-00003B2C0000}"/>
    <cellStyle name="Currency 4 3 7 3" xfId="11707" xr:uid="{00000000-0005-0000-0000-00003C2C0000}"/>
    <cellStyle name="Currency 4 3 8" xfId="11708" xr:uid="{00000000-0005-0000-0000-00003D2C0000}"/>
    <cellStyle name="Currency 4 3 8 2" xfId="11709" xr:uid="{00000000-0005-0000-0000-00003E2C0000}"/>
    <cellStyle name="Currency 4 3 9" xfId="11710" xr:uid="{00000000-0005-0000-0000-00003F2C0000}"/>
    <cellStyle name="Currency 4 3 9 2" xfId="11711" xr:uid="{00000000-0005-0000-0000-0000402C0000}"/>
    <cellStyle name="Currency 4 4" xfId="11712" xr:uid="{00000000-0005-0000-0000-0000412C0000}"/>
    <cellStyle name="Currency 4 4 2" xfId="11713" xr:uid="{00000000-0005-0000-0000-0000422C0000}"/>
    <cellStyle name="Currency 4 4 2 2" xfId="11714" xr:uid="{00000000-0005-0000-0000-0000432C0000}"/>
    <cellStyle name="Currency 4 4 2 2 2" xfId="11715" xr:uid="{00000000-0005-0000-0000-0000442C0000}"/>
    <cellStyle name="Currency 4 4 2 2 2 2" xfId="11716" xr:uid="{00000000-0005-0000-0000-0000452C0000}"/>
    <cellStyle name="Currency 4 4 2 2 2 2 2" xfId="11717" xr:uid="{00000000-0005-0000-0000-0000462C0000}"/>
    <cellStyle name="Currency 4 4 2 2 2 3" xfId="11718" xr:uid="{00000000-0005-0000-0000-0000472C0000}"/>
    <cellStyle name="Currency 4 4 2 2 3" xfId="11719" xr:uid="{00000000-0005-0000-0000-0000482C0000}"/>
    <cellStyle name="Currency 4 4 2 2 3 2" xfId="11720" xr:uid="{00000000-0005-0000-0000-0000492C0000}"/>
    <cellStyle name="Currency 4 4 2 2 3 2 2" xfId="11721" xr:uid="{00000000-0005-0000-0000-00004A2C0000}"/>
    <cellStyle name="Currency 4 4 2 2 3 3" xfId="11722" xr:uid="{00000000-0005-0000-0000-00004B2C0000}"/>
    <cellStyle name="Currency 4 4 2 2 4" xfId="11723" xr:uid="{00000000-0005-0000-0000-00004C2C0000}"/>
    <cellStyle name="Currency 4 4 2 2 4 2" xfId="11724" xr:uid="{00000000-0005-0000-0000-00004D2C0000}"/>
    <cellStyle name="Currency 4 4 2 2 5" xfId="11725" xr:uid="{00000000-0005-0000-0000-00004E2C0000}"/>
    <cellStyle name="Currency 4 4 2 2 5 2" xfId="11726" xr:uid="{00000000-0005-0000-0000-00004F2C0000}"/>
    <cellStyle name="Currency 4 4 2 2 6" xfId="11727" xr:uid="{00000000-0005-0000-0000-0000502C0000}"/>
    <cellStyle name="Currency 4 4 2 3" xfId="11728" xr:uid="{00000000-0005-0000-0000-0000512C0000}"/>
    <cellStyle name="Currency 4 4 2 3 2" xfId="11729" xr:uid="{00000000-0005-0000-0000-0000522C0000}"/>
    <cellStyle name="Currency 4 4 2 3 2 2" xfId="11730" xr:uid="{00000000-0005-0000-0000-0000532C0000}"/>
    <cellStyle name="Currency 4 4 2 3 3" xfId="11731" xr:uid="{00000000-0005-0000-0000-0000542C0000}"/>
    <cellStyle name="Currency 4 4 2 4" xfId="11732" xr:uid="{00000000-0005-0000-0000-0000552C0000}"/>
    <cellStyle name="Currency 4 4 2 4 2" xfId="11733" xr:uid="{00000000-0005-0000-0000-0000562C0000}"/>
    <cellStyle name="Currency 4 4 2 4 2 2" xfId="11734" xr:uid="{00000000-0005-0000-0000-0000572C0000}"/>
    <cellStyle name="Currency 4 4 2 4 3" xfId="11735" xr:uid="{00000000-0005-0000-0000-0000582C0000}"/>
    <cellStyle name="Currency 4 4 2 5" xfId="11736" xr:uid="{00000000-0005-0000-0000-0000592C0000}"/>
    <cellStyle name="Currency 4 4 2 5 2" xfId="11737" xr:uid="{00000000-0005-0000-0000-00005A2C0000}"/>
    <cellStyle name="Currency 4 4 2 6" xfId="11738" xr:uid="{00000000-0005-0000-0000-00005B2C0000}"/>
    <cellStyle name="Currency 4 4 2 6 2" xfId="11739" xr:uid="{00000000-0005-0000-0000-00005C2C0000}"/>
    <cellStyle name="Currency 4 4 2 7" xfId="11740" xr:uid="{00000000-0005-0000-0000-00005D2C0000}"/>
    <cellStyle name="Currency 4 4 3" xfId="11741" xr:uid="{00000000-0005-0000-0000-00005E2C0000}"/>
    <cellStyle name="Currency 4 4 3 2" xfId="11742" xr:uid="{00000000-0005-0000-0000-00005F2C0000}"/>
    <cellStyle name="Currency 4 4 3 2 2" xfId="11743" xr:uid="{00000000-0005-0000-0000-0000602C0000}"/>
    <cellStyle name="Currency 4 4 3 2 2 2" xfId="11744" xr:uid="{00000000-0005-0000-0000-0000612C0000}"/>
    <cellStyle name="Currency 4 4 3 2 3" xfId="11745" xr:uid="{00000000-0005-0000-0000-0000622C0000}"/>
    <cellStyle name="Currency 4 4 3 3" xfId="11746" xr:uid="{00000000-0005-0000-0000-0000632C0000}"/>
    <cellStyle name="Currency 4 4 3 3 2" xfId="11747" xr:uid="{00000000-0005-0000-0000-0000642C0000}"/>
    <cellStyle name="Currency 4 4 3 3 2 2" xfId="11748" xr:uid="{00000000-0005-0000-0000-0000652C0000}"/>
    <cellStyle name="Currency 4 4 3 3 3" xfId="11749" xr:uid="{00000000-0005-0000-0000-0000662C0000}"/>
    <cellStyle name="Currency 4 4 3 4" xfId="11750" xr:uid="{00000000-0005-0000-0000-0000672C0000}"/>
    <cellStyle name="Currency 4 4 3 4 2" xfId="11751" xr:uid="{00000000-0005-0000-0000-0000682C0000}"/>
    <cellStyle name="Currency 4 4 3 5" xfId="11752" xr:uid="{00000000-0005-0000-0000-0000692C0000}"/>
    <cellStyle name="Currency 4 4 3 5 2" xfId="11753" xr:uid="{00000000-0005-0000-0000-00006A2C0000}"/>
    <cellStyle name="Currency 4 4 3 6" xfId="11754" xr:uid="{00000000-0005-0000-0000-00006B2C0000}"/>
    <cellStyle name="Currency 4 4 4" xfId="11755" xr:uid="{00000000-0005-0000-0000-00006C2C0000}"/>
    <cellStyle name="Currency 4 4 4 2" xfId="11756" xr:uid="{00000000-0005-0000-0000-00006D2C0000}"/>
    <cellStyle name="Currency 4 4 4 2 2" xfId="11757" xr:uid="{00000000-0005-0000-0000-00006E2C0000}"/>
    <cellStyle name="Currency 4 4 4 3" xfId="11758" xr:uid="{00000000-0005-0000-0000-00006F2C0000}"/>
    <cellStyle name="Currency 4 4 5" xfId="11759" xr:uid="{00000000-0005-0000-0000-0000702C0000}"/>
    <cellStyle name="Currency 4 4 5 2" xfId="11760" xr:uid="{00000000-0005-0000-0000-0000712C0000}"/>
    <cellStyle name="Currency 4 4 5 2 2" xfId="11761" xr:uid="{00000000-0005-0000-0000-0000722C0000}"/>
    <cellStyle name="Currency 4 4 5 3" xfId="11762" xr:uid="{00000000-0005-0000-0000-0000732C0000}"/>
    <cellStyle name="Currency 4 4 6" xfId="11763" xr:uid="{00000000-0005-0000-0000-0000742C0000}"/>
    <cellStyle name="Currency 4 4 6 2" xfId="11764" xr:uid="{00000000-0005-0000-0000-0000752C0000}"/>
    <cellStyle name="Currency 4 4 7" xfId="11765" xr:uid="{00000000-0005-0000-0000-0000762C0000}"/>
    <cellStyle name="Currency 4 4 7 2" xfId="11766" xr:uid="{00000000-0005-0000-0000-0000772C0000}"/>
    <cellStyle name="Currency 4 4 8" xfId="11767" xr:uid="{00000000-0005-0000-0000-0000782C0000}"/>
    <cellStyle name="Currency 4 5" xfId="11768" xr:uid="{00000000-0005-0000-0000-0000792C0000}"/>
    <cellStyle name="Currency 4 5 2" xfId="11769" xr:uid="{00000000-0005-0000-0000-00007A2C0000}"/>
    <cellStyle name="Currency 4 5 2 2" xfId="11770" xr:uid="{00000000-0005-0000-0000-00007B2C0000}"/>
    <cellStyle name="Currency 4 5 2 2 2" xfId="11771" xr:uid="{00000000-0005-0000-0000-00007C2C0000}"/>
    <cellStyle name="Currency 4 5 2 2 2 2" xfId="11772" xr:uid="{00000000-0005-0000-0000-00007D2C0000}"/>
    <cellStyle name="Currency 4 5 2 2 3" xfId="11773" xr:uid="{00000000-0005-0000-0000-00007E2C0000}"/>
    <cellStyle name="Currency 4 5 2 3" xfId="11774" xr:uid="{00000000-0005-0000-0000-00007F2C0000}"/>
    <cellStyle name="Currency 4 5 2 3 2" xfId="11775" xr:uid="{00000000-0005-0000-0000-0000802C0000}"/>
    <cellStyle name="Currency 4 5 2 3 2 2" xfId="11776" xr:uid="{00000000-0005-0000-0000-0000812C0000}"/>
    <cellStyle name="Currency 4 5 2 3 3" xfId="11777" xr:uid="{00000000-0005-0000-0000-0000822C0000}"/>
    <cellStyle name="Currency 4 5 2 4" xfId="11778" xr:uid="{00000000-0005-0000-0000-0000832C0000}"/>
    <cellStyle name="Currency 4 5 2 4 2" xfId="11779" xr:uid="{00000000-0005-0000-0000-0000842C0000}"/>
    <cellStyle name="Currency 4 5 2 5" xfId="11780" xr:uid="{00000000-0005-0000-0000-0000852C0000}"/>
    <cellStyle name="Currency 4 5 2 5 2" xfId="11781" xr:uid="{00000000-0005-0000-0000-0000862C0000}"/>
    <cellStyle name="Currency 4 5 2 6" xfId="11782" xr:uid="{00000000-0005-0000-0000-0000872C0000}"/>
    <cellStyle name="Currency 4 5 3" xfId="11783" xr:uid="{00000000-0005-0000-0000-0000882C0000}"/>
    <cellStyle name="Currency 4 5 3 2" xfId="11784" xr:uid="{00000000-0005-0000-0000-0000892C0000}"/>
    <cellStyle name="Currency 4 5 3 2 2" xfId="11785" xr:uid="{00000000-0005-0000-0000-00008A2C0000}"/>
    <cellStyle name="Currency 4 5 3 3" xfId="11786" xr:uid="{00000000-0005-0000-0000-00008B2C0000}"/>
    <cellStyle name="Currency 4 5 4" xfId="11787" xr:uid="{00000000-0005-0000-0000-00008C2C0000}"/>
    <cellStyle name="Currency 4 5 4 2" xfId="11788" xr:uid="{00000000-0005-0000-0000-00008D2C0000}"/>
    <cellStyle name="Currency 4 5 4 2 2" xfId="11789" xr:uid="{00000000-0005-0000-0000-00008E2C0000}"/>
    <cellStyle name="Currency 4 5 4 3" xfId="11790" xr:uid="{00000000-0005-0000-0000-00008F2C0000}"/>
    <cellStyle name="Currency 4 5 5" xfId="11791" xr:uid="{00000000-0005-0000-0000-0000902C0000}"/>
    <cellStyle name="Currency 4 5 5 2" xfId="11792" xr:uid="{00000000-0005-0000-0000-0000912C0000}"/>
    <cellStyle name="Currency 4 5 6" xfId="11793" xr:uid="{00000000-0005-0000-0000-0000922C0000}"/>
    <cellStyle name="Currency 4 5 6 2" xfId="11794" xr:uid="{00000000-0005-0000-0000-0000932C0000}"/>
    <cellStyle name="Currency 4 5 7" xfId="11795" xr:uid="{00000000-0005-0000-0000-0000942C0000}"/>
    <cellStyle name="Currency 4 6" xfId="11796" xr:uid="{00000000-0005-0000-0000-0000952C0000}"/>
    <cellStyle name="Currency 4 6 2" xfId="11797" xr:uid="{00000000-0005-0000-0000-0000962C0000}"/>
    <cellStyle name="Currency 4 6 2 2" xfId="11798" xr:uid="{00000000-0005-0000-0000-0000972C0000}"/>
    <cellStyle name="Currency 4 6 2 2 2" xfId="11799" xr:uid="{00000000-0005-0000-0000-0000982C0000}"/>
    <cellStyle name="Currency 4 6 2 2 2 2" xfId="11800" xr:uid="{00000000-0005-0000-0000-0000992C0000}"/>
    <cellStyle name="Currency 4 6 2 2 3" xfId="11801" xr:uid="{00000000-0005-0000-0000-00009A2C0000}"/>
    <cellStyle name="Currency 4 6 2 3" xfId="11802" xr:uid="{00000000-0005-0000-0000-00009B2C0000}"/>
    <cellStyle name="Currency 4 6 2 3 2" xfId="11803" xr:uid="{00000000-0005-0000-0000-00009C2C0000}"/>
    <cellStyle name="Currency 4 6 2 3 2 2" xfId="11804" xr:uid="{00000000-0005-0000-0000-00009D2C0000}"/>
    <cellStyle name="Currency 4 6 2 3 3" xfId="11805" xr:uid="{00000000-0005-0000-0000-00009E2C0000}"/>
    <cellStyle name="Currency 4 6 2 4" xfId="11806" xr:uid="{00000000-0005-0000-0000-00009F2C0000}"/>
    <cellStyle name="Currency 4 6 2 4 2" xfId="11807" xr:uid="{00000000-0005-0000-0000-0000A02C0000}"/>
    <cellStyle name="Currency 4 6 2 5" xfId="11808" xr:uid="{00000000-0005-0000-0000-0000A12C0000}"/>
    <cellStyle name="Currency 4 6 2 5 2" xfId="11809" xr:uid="{00000000-0005-0000-0000-0000A22C0000}"/>
    <cellStyle name="Currency 4 6 2 6" xfId="11810" xr:uid="{00000000-0005-0000-0000-0000A32C0000}"/>
    <cellStyle name="Currency 4 6 3" xfId="11811" xr:uid="{00000000-0005-0000-0000-0000A42C0000}"/>
    <cellStyle name="Currency 4 6 3 2" xfId="11812" xr:uid="{00000000-0005-0000-0000-0000A52C0000}"/>
    <cellStyle name="Currency 4 6 3 2 2" xfId="11813" xr:uid="{00000000-0005-0000-0000-0000A62C0000}"/>
    <cellStyle name="Currency 4 6 3 3" xfId="11814" xr:uid="{00000000-0005-0000-0000-0000A72C0000}"/>
    <cellStyle name="Currency 4 6 4" xfId="11815" xr:uid="{00000000-0005-0000-0000-0000A82C0000}"/>
    <cellStyle name="Currency 4 6 4 2" xfId="11816" xr:uid="{00000000-0005-0000-0000-0000A92C0000}"/>
    <cellStyle name="Currency 4 6 4 2 2" xfId="11817" xr:uid="{00000000-0005-0000-0000-0000AA2C0000}"/>
    <cellStyle name="Currency 4 6 4 3" xfId="11818" xr:uid="{00000000-0005-0000-0000-0000AB2C0000}"/>
    <cellStyle name="Currency 4 6 5" xfId="11819" xr:uid="{00000000-0005-0000-0000-0000AC2C0000}"/>
    <cellStyle name="Currency 4 6 5 2" xfId="11820" xr:uid="{00000000-0005-0000-0000-0000AD2C0000}"/>
    <cellStyle name="Currency 4 6 6" xfId="11821" xr:uid="{00000000-0005-0000-0000-0000AE2C0000}"/>
    <cellStyle name="Currency 4 6 6 2" xfId="11822" xr:uid="{00000000-0005-0000-0000-0000AF2C0000}"/>
    <cellStyle name="Currency 4 6 7" xfId="11823" xr:uid="{00000000-0005-0000-0000-0000B02C0000}"/>
    <cellStyle name="Currency 4 7" xfId="11824" xr:uid="{00000000-0005-0000-0000-0000B12C0000}"/>
    <cellStyle name="Currency 4 7 2" xfId="11825" xr:uid="{00000000-0005-0000-0000-0000B22C0000}"/>
    <cellStyle name="Currency 4 7 2 2" xfId="11826" xr:uid="{00000000-0005-0000-0000-0000B32C0000}"/>
    <cellStyle name="Currency 4 7 2 2 2" xfId="11827" xr:uid="{00000000-0005-0000-0000-0000B42C0000}"/>
    <cellStyle name="Currency 4 7 2 3" xfId="11828" xr:uid="{00000000-0005-0000-0000-0000B52C0000}"/>
    <cellStyle name="Currency 4 7 3" xfId="11829" xr:uid="{00000000-0005-0000-0000-0000B62C0000}"/>
    <cellStyle name="Currency 4 7 3 2" xfId="11830" xr:uid="{00000000-0005-0000-0000-0000B72C0000}"/>
    <cellStyle name="Currency 4 7 3 2 2" xfId="11831" xr:uid="{00000000-0005-0000-0000-0000B82C0000}"/>
    <cellStyle name="Currency 4 7 3 3" xfId="11832" xr:uid="{00000000-0005-0000-0000-0000B92C0000}"/>
    <cellStyle name="Currency 4 7 4" xfId="11833" xr:uid="{00000000-0005-0000-0000-0000BA2C0000}"/>
    <cellStyle name="Currency 4 7 4 2" xfId="11834" xr:uid="{00000000-0005-0000-0000-0000BB2C0000}"/>
    <cellStyle name="Currency 4 7 5" xfId="11835" xr:uid="{00000000-0005-0000-0000-0000BC2C0000}"/>
    <cellStyle name="Currency 4 7 5 2" xfId="11836" xr:uid="{00000000-0005-0000-0000-0000BD2C0000}"/>
    <cellStyle name="Currency 4 7 6" xfId="11837" xr:uid="{00000000-0005-0000-0000-0000BE2C0000}"/>
    <cellStyle name="Currency 4 8" xfId="11838" xr:uid="{00000000-0005-0000-0000-0000BF2C0000}"/>
    <cellStyle name="Currency 4 9" xfId="624" xr:uid="{00000000-0005-0000-0000-0000C02C0000}"/>
    <cellStyle name="Currency 5" xfId="625" xr:uid="{00000000-0005-0000-0000-0000C12C0000}"/>
    <cellStyle name="Currency 5 2" xfId="11839" xr:uid="{00000000-0005-0000-0000-0000C22C0000}"/>
    <cellStyle name="Currency 5 2 10" xfId="11840" xr:uid="{00000000-0005-0000-0000-0000C32C0000}"/>
    <cellStyle name="Currency 5 2 10 2" xfId="11841" xr:uid="{00000000-0005-0000-0000-0000C42C0000}"/>
    <cellStyle name="Currency 5 2 11" xfId="11842" xr:uid="{00000000-0005-0000-0000-0000C52C0000}"/>
    <cellStyle name="Currency 5 2 11 2" xfId="11843" xr:uid="{00000000-0005-0000-0000-0000C62C0000}"/>
    <cellStyle name="Currency 5 2 12" xfId="11844" xr:uid="{00000000-0005-0000-0000-0000C72C0000}"/>
    <cellStyle name="Currency 5 2 2" xfId="11845" xr:uid="{00000000-0005-0000-0000-0000C82C0000}"/>
    <cellStyle name="Currency 5 2 2 10" xfId="11846" xr:uid="{00000000-0005-0000-0000-0000C92C0000}"/>
    <cellStyle name="Currency 5 2 2 10 2" xfId="11847" xr:uid="{00000000-0005-0000-0000-0000CA2C0000}"/>
    <cellStyle name="Currency 5 2 2 11" xfId="11848" xr:uid="{00000000-0005-0000-0000-0000CB2C0000}"/>
    <cellStyle name="Currency 5 2 2 2" xfId="11849" xr:uid="{00000000-0005-0000-0000-0000CC2C0000}"/>
    <cellStyle name="Currency 5 2 2 2 10" xfId="11850" xr:uid="{00000000-0005-0000-0000-0000CD2C0000}"/>
    <cellStyle name="Currency 5 2 2 2 2" xfId="11851" xr:uid="{00000000-0005-0000-0000-0000CE2C0000}"/>
    <cellStyle name="Currency 5 2 2 2 2 2" xfId="11852" xr:uid="{00000000-0005-0000-0000-0000CF2C0000}"/>
    <cellStyle name="Currency 5 2 2 2 2 2 2" xfId="11853" xr:uid="{00000000-0005-0000-0000-0000D02C0000}"/>
    <cellStyle name="Currency 5 2 2 2 2 2 2 2" xfId="11854" xr:uid="{00000000-0005-0000-0000-0000D12C0000}"/>
    <cellStyle name="Currency 5 2 2 2 2 2 2 2 2" xfId="11855" xr:uid="{00000000-0005-0000-0000-0000D22C0000}"/>
    <cellStyle name="Currency 5 2 2 2 2 2 2 2 2 2" xfId="11856" xr:uid="{00000000-0005-0000-0000-0000D32C0000}"/>
    <cellStyle name="Currency 5 2 2 2 2 2 2 2 3" xfId="11857" xr:uid="{00000000-0005-0000-0000-0000D42C0000}"/>
    <cellStyle name="Currency 5 2 2 2 2 2 2 3" xfId="11858" xr:uid="{00000000-0005-0000-0000-0000D52C0000}"/>
    <cellStyle name="Currency 5 2 2 2 2 2 2 3 2" xfId="11859" xr:uid="{00000000-0005-0000-0000-0000D62C0000}"/>
    <cellStyle name="Currency 5 2 2 2 2 2 2 3 2 2" xfId="11860" xr:uid="{00000000-0005-0000-0000-0000D72C0000}"/>
    <cellStyle name="Currency 5 2 2 2 2 2 2 3 3" xfId="11861" xr:uid="{00000000-0005-0000-0000-0000D82C0000}"/>
    <cellStyle name="Currency 5 2 2 2 2 2 2 4" xfId="11862" xr:uid="{00000000-0005-0000-0000-0000D92C0000}"/>
    <cellStyle name="Currency 5 2 2 2 2 2 2 4 2" xfId="11863" xr:uid="{00000000-0005-0000-0000-0000DA2C0000}"/>
    <cellStyle name="Currency 5 2 2 2 2 2 2 5" xfId="11864" xr:uid="{00000000-0005-0000-0000-0000DB2C0000}"/>
    <cellStyle name="Currency 5 2 2 2 2 2 2 5 2" xfId="11865" xr:uid="{00000000-0005-0000-0000-0000DC2C0000}"/>
    <cellStyle name="Currency 5 2 2 2 2 2 2 6" xfId="11866" xr:uid="{00000000-0005-0000-0000-0000DD2C0000}"/>
    <cellStyle name="Currency 5 2 2 2 2 2 3" xfId="11867" xr:uid="{00000000-0005-0000-0000-0000DE2C0000}"/>
    <cellStyle name="Currency 5 2 2 2 2 2 3 2" xfId="11868" xr:uid="{00000000-0005-0000-0000-0000DF2C0000}"/>
    <cellStyle name="Currency 5 2 2 2 2 2 3 2 2" xfId="11869" xr:uid="{00000000-0005-0000-0000-0000E02C0000}"/>
    <cellStyle name="Currency 5 2 2 2 2 2 3 3" xfId="11870" xr:uid="{00000000-0005-0000-0000-0000E12C0000}"/>
    <cellStyle name="Currency 5 2 2 2 2 2 4" xfId="11871" xr:uid="{00000000-0005-0000-0000-0000E22C0000}"/>
    <cellStyle name="Currency 5 2 2 2 2 2 4 2" xfId="11872" xr:uid="{00000000-0005-0000-0000-0000E32C0000}"/>
    <cellStyle name="Currency 5 2 2 2 2 2 4 2 2" xfId="11873" xr:uid="{00000000-0005-0000-0000-0000E42C0000}"/>
    <cellStyle name="Currency 5 2 2 2 2 2 4 3" xfId="11874" xr:uid="{00000000-0005-0000-0000-0000E52C0000}"/>
    <cellStyle name="Currency 5 2 2 2 2 2 5" xfId="11875" xr:uid="{00000000-0005-0000-0000-0000E62C0000}"/>
    <cellStyle name="Currency 5 2 2 2 2 2 5 2" xfId="11876" xr:uid="{00000000-0005-0000-0000-0000E72C0000}"/>
    <cellStyle name="Currency 5 2 2 2 2 2 6" xfId="11877" xr:uid="{00000000-0005-0000-0000-0000E82C0000}"/>
    <cellStyle name="Currency 5 2 2 2 2 2 6 2" xfId="11878" xr:uid="{00000000-0005-0000-0000-0000E92C0000}"/>
    <cellStyle name="Currency 5 2 2 2 2 2 7" xfId="11879" xr:uid="{00000000-0005-0000-0000-0000EA2C0000}"/>
    <cellStyle name="Currency 5 2 2 2 2 3" xfId="11880" xr:uid="{00000000-0005-0000-0000-0000EB2C0000}"/>
    <cellStyle name="Currency 5 2 2 2 2 3 2" xfId="11881" xr:uid="{00000000-0005-0000-0000-0000EC2C0000}"/>
    <cellStyle name="Currency 5 2 2 2 2 3 2 2" xfId="11882" xr:uid="{00000000-0005-0000-0000-0000ED2C0000}"/>
    <cellStyle name="Currency 5 2 2 2 2 3 2 2 2" xfId="11883" xr:uid="{00000000-0005-0000-0000-0000EE2C0000}"/>
    <cellStyle name="Currency 5 2 2 2 2 3 2 3" xfId="11884" xr:uid="{00000000-0005-0000-0000-0000EF2C0000}"/>
    <cellStyle name="Currency 5 2 2 2 2 3 3" xfId="11885" xr:uid="{00000000-0005-0000-0000-0000F02C0000}"/>
    <cellStyle name="Currency 5 2 2 2 2 3 3 2" xfId="11886" xr:uid="{00000000-0005-0000-0000-0000F12C0000}"/>
    <cellStyle name="Currency 5 2 2 2 2 3 3 2 2" xfId="11887" xr:uid="{00000000-0005-0000-0000-0000F22C0000}"/>
    <cellStyle name="Currency 5 2 2 2 2 3 3 3" xfId="11888" xr:uid="{00000000-0005-0000-0000-0000F32C0000}"/>
    <cellStyle name="Currency 5 2 2 2 2 3 4" xfId="11889" xr:uid="{00000000-0005-0000-0000-0000F42C0000}"/>
    <cellStyle name="Currency 5 2 2 2 2 3 4 2" xfId="11890" xr:uid="{00000000-0005-0000-0000-0000F52C0000}"/>
    <cellStyle name="Currency 5 2 2 2 2 3 5" xfId="11891" xr:uid="{00000000-0005-0000-0000-0000F62C0000}"/>
    <cellStyle name="Currency 5 2 2 2 2 3 5 2" xfId="11892" xr:uid="{00000000-0005-0000-0000-0000F72C0000}"/>
    <cellStyle name="Currency 5 2 2 2 2 3 6" xfId="11893" xr:uid="{00000000-0005-0000-0000-0000F82C0000}"/>
    <cellStyle name="Currency 5 2 2 2 2 4" xfId="11894" xr:uid="{00000000-0005-0000-0000-0000F92C0000}"/>
    <cellStyle name="Currency 5 2 2 2 2 4 2" xfId="11895" xr:uid="{00000000-0005-0000-0000-0000FA2C0000}"/>
    <cellStyle name="Currency 5 2 2 2 2 4 2 2" xfId="11896" xr:uid="{00000000-0005-0000-0000-0000FB2C0000}"/>
    <cellStyle name="Currency 5 2 2 2 2 4 3" xfId="11897" xr:uid="{00000000-0005-0000-0000-0000FC2C0000}"/>
    <cellStyle name="Currency 5 2 2 2 2 5" xfId="11898" xr:uid="{00000000-0005-0000-0000-0000FD2C0000}"/>
    <cellStyle name="Currency 5 2 2 2 2 5 2" xfId="11899" xr:uid="{00000000-0005-0000-0000-0000FE2C0000}"/>
    <cellStyle name="Currency 5 2 2 2 2 5 2 2" xfId="11900" xr:uid="{00000000-0005-0000-0000-0000FF2C0000}"/>
    <cellStyle name="Currency 5 2 2 2 2 5 3" xfId="11901" xr:uid="{00000000-0005-0000-0000-0000002D0000}"/>
    <cellStyle name="Currency 5 2 2 2 2 6" xfId="11902" xr:uid="{00000000-0005-0000-0000-0000012D0000}"/>
    <cellStyle name="Currency 5 2 2 2 2 6 2" xfId="11903" xr:uid="{00000000-0005-0000-0000-0000022D0000}"/>
    <cellStyle name="Currency 5 2 2 2 2 7" xfId="11904" xr:uid="{00000000-0005-0000-0000-0000032D0000}"/>
    <cellStyle name="Currency 5 2 2 2 2 7 2" xfId="11905" xr:uid="{00000000-0005-0000-0000-0000042D0000}"/>
    <cellStyle name="Currency 5 2 2 2 2 8" xfId="11906" xr:uid="{00000000-0005-0000-0000-0000052D0000}"/>
    <cellStyle name="Currency 5 2 2 2 3" xfId="11907" xr:uid="{00000000-0005-0000-0000-0000062D0000}"/>
    <cellStyle name="Currency 5 2 2 2 3 2" xfId="11908" xr:uid="{00000000-0005-0000-0000-0000072D0000}"/>
    <cellStyle name="Currency 5 2 2 2 3 2 2" xfId="11909" xr:uid="{00000000-0005-0000-0000-0000082D0000}"/>
    <cellStyle name="Currency 5 2 2 2 3 2 2 2" xfId="11910" xr:uid="{00000000-0005-0000-0000-0000092D0000}"/>
    <cellStyle name="Currency 5 2 2 2 3 2 2 2 2" xfId="11911" xr:uid="{00000000-0005-0000-0000-00000A2D0000}"/>
    <cellStyle name="Currency 5 2 2 2 3 2 2 3" xfId="11912" xr:uid="{00000000-0005-0000-0000-00000B2D0000}"/>
    <cellStyle name="Currency 5 2 2 2 3 2 3" xfId="11913" xr:uid="{00000000-0005-0000-0000-00000C2D0000}"/>
    <cellStyle name="Currency 5 2 2 2 3 2 3 2" xfId="11914" xr:uid="{00000000-0005-0000-0000-00000D2D0000}"/>
    <cellStyle name="Currency 5 2 2 2 3 2 3 2 2" xfId="11915" xr:uid="{00000000-0005-0000-0000-00000E2D0000}"/>
    <cellStyle name="Currency 5 2 2 2 3 2 3 3" xfId="11916" xr:uid="{00000000-0005-0000-0000-00000F2D0000}"/>
    <cellStyle name="Currency 5 2 2 2 3 2 4" xfId="11917" xr:uid="{00000000-0005-0000-0000-0000102D0000}"/>
    <cellStyle name="Currency 5 2 2 2 3 2 4 2" xfId="11918" xr:uid="{00000000-0005-0000-0000-0000112D0000}"/>
    <cellStyle name="Currency 5 2 2 2 3 2 5" xfId="11919" xr:uid="{00000000-0005-0000-0000-0000122D0000}"/>
    <cellStyle name="Currency 5 2 2 2 3 2 5 2" xfId="11920" xr:uid="{00000000-0005-0000-0000-0000132D0000}"/>
    <cellStyle name="Currency 5 2 2 2 3 2 6" xfId="11921" xr:uid="{00000000-0005-0000-0000-0000142D0000}"/>
    <cellStyle name="Currency 5 2 2 2 3 3" xfId="11922" xr:uid="{00000000-0005-0000-0000-0000152D0000}"/>
    <cellStyle name="Currency 5 2 2 2 3 3 2" xfId="11923" xr:uid="{00000000-0005-0000-0000-0000162D0000}"/>
    <cellStyle name="Currency 5 2 2 2 3 3 2 2" xfId="11924" xr:uid="{00000000-0005-0000-0000-0000172D0000}"/>
    <cellStyle name="Currency 5 2 2 2 3 3 3" xfId="11925" xr:uid="{00000000-0005-0000-0000-0000182D0000}"/>
    <cellStyle name="Currency 5 2 2 2 3 4" xfId="11926" xr:uid="{00000000-0005-0000-0000-0000192D0000}"/>
    <cellStyle name="Currency 5 2 2 2 3 4 2" xfId="11927" xr:uid="{00000000-0005-0000-0000-00001A2D0000}"/>
    <cellStyle name="Currency 5 2 2 2 3 4 2 2" xfId="11928" xr:uid="{00000000-0005-0000-0000-00001B2D0000}"/>
    <cellStyle name="Currency 5 2 2 2 3 4 3" xfId="11929" xr:uid="{00000000-0005-0000-0000-00001C2D0000}"/>
    <cellStyle name="Currency 5 2 2 2 3 5" xfId="11930" xr:uid="{00000000-0005-0000-0000-00001D2D0000}"/>
    <cellStyle name="Currency 5 2 2 2 3 5 2" xfId="11931" xr:uid="{00000000-0005-0000-0000-00001E2D0000}"/>
    <cellStyle name="Currency 5 2 2 2 3 6" xfId="11932" xr:uid="{00000000-0005-0000-0000-00001F2D0000}"/>
    <cellStyle name="Currency 5 2 2 2 3 6 2" xfId="11933" xr:uid="{00000000-0005-0000-0000-0000202D0000}"/>
    <cellStyle name="Currency 5 2 2 2 3 7" xfId="11934" xr:uid="{00000000-0005-0000-0000-0000212D0000}"/>
    <cellStyle name="Currency 5 2 2 2 4" xfId="11935" xr:uid="{00000000-0005-0000-0000-0000222D0000}"/>
    <cellStyle name="Currency 5 2 2 2 4 2" xfId="11936" xr:uid="{00000000-0005-0000-0000-0000232D0000}"/>
    <cellStyle name="Currency 5 2 2 2 4 2 2" xfId="11937" xr:uid="{00000000-0005-0000-0000-0000242D0000}"/>
    <cellStyle name="Currency 5 2 2 2 4 2 2 2" xfId="11938" xr:uid="{00000000-0005-0000-0000-0000252D0000}"/>
    <cellStyle name="Currency 5 2 2 2 4 2 2 2 2" xfId="11939" xr:uid="{00000000-0005-0000-0000-0000262D0000}"/>
    <cellStyle name="Currency 5 2 2 2 4 2 2 3" xfId="11940" xr:uid="{00000000-0005-0000-0000-0000272D0000}"/>
    <cellStyle name="Currency 5 2 2 2 4 2 3" xfId="11941" xr:uid="{00000000-0005-0000-0000-0000282D0000}"/>
    <cellStyle name="Currency 5 2 2 2 4 2 3 2" xfId="11942" xr:uid="{00000000-0005-0000-0000-0000292D0000}"/>
    <cellStyle name="Currency 5 2 2 2 4 2 3 2 2" xfId="11943" xr:uid="{00000000-0005-0000-0000-00002A2D0000}"/>
    <cellStyle name="Currency 5 2 2 2 4 2 3 3" xfId="11944" xr:uid="{00000000-0005-0000-0000-00002B2D0000}"/>
    <cellStyle name="Currency 5 2 2 2 4 2 4" xfId="11945" xr:uid="{00000000-0005-0000-0000-00002C2D0000}"/>
    <cellStyle name="Currency 5 2 2 2 4 2 4 2" xfId="11946" xr:uid="{00000000-0005-0000-0000-00002D2D0000}"/>
    <cellStyle name="Currency 5 2 2 2 4 2 5" xfId="11947" xr:uid="{00000000-0005-0000-0000-00002E2D0000}"/>
    <cellStyle name="Currency 5 2 2 2 4 2 5 2" xfId="11948" xr:uid="{00000000-0005-0000-0000-00002F2D0000}"/>
    <cellStyle name="Currency 5 2 2 2 4 2 6" xfId="11949" xr:uid="{00000000-0005-0000-0000-0000302D0000}"/>
    <cellStyle name="Currency 5 2 2 2 4 3" xfId="11950" xr:uid="{00000000-0005-0000-0000-0000312D0000}"/>
    <cellStyle name="Currency 5 2 2 2 4 3 2" xfId="11951" xr:uid="{00000000-0005-0000-0000-0000322D0000}"/>
    <cellStyle name="Currency 5 2 2 2 4 3 2 2" xfId="11952" xr:uid="{00000000-0005-0000-0000-0000332D0000}"/>
    <cellStyle name="Currency 5 2 2 2 4 3 3" xfId="11953" xr:uid="{00000000-0005-0000-0000-0000342D0000}"/>
    <cellStyle name="Currency 5 2 2 2 4 4" xfId="11954" xr:uid="{00000000-0005-0000-0000-0000352D0000}"/>
    <cellStyle name="Currency 5 2 2 2 4 4 2" xfId="11955" xr:uid="{00000000-0005-0000-0000-0000362D0000}"/>
    <cellStyle name="Currency 5 2 2 2 4 4 2 2" xfId="11956" xr:uid="{00000000-0005-0000-0000-0000372D0000}"/>
    <cellStyle name="Currency 5 2 2 2 4 4 3" xfId="11957" xr:uid="{00000000-0005-0000-0000-0000382D0000}"/>
    <cellStyle name="Currency 5 2 2 2 4 5" xfId="11958" xr:uid="{00000000-0005-0000-0000-0000392D0000}"/>
    <cellStyle name="Currency 5 2 2 2 4 5 2" xfId="11959" xr:uid="{00000000-0005-0000-0000-00003A2D0000}"/>
    <cellStyle name="Currency 5 2 2 2 4 6" xfId="11960" xr:uid="{00000000-0005-0000-0000-00003B2D0000}"/>
    <cellStyle name="Currency 5 2 2 2 4 6 2" xfId="11961" xr:uid="{00000000-0005-0000-0000-00003C2D0000}"/>
    <cellStyle name="Currency 5 2 2 2 4 7" xfId="11962" xr:uid="{00000000-0005-0000-0000-00003D2D0000}"/>
    <cellStyle name="Currency 5 2 2 2 5" xfId="11963" xr:uid="{00000000-0005-0000-0000-00003E2D0000}"/>
    <cellStyle name="Currency 5 2 2 2 5 2" xfId="11964" xr:uid="{00000000-0005-0000-0000-00003F2D0000}"/>
    <cellStyle name="Currency 5 2 2 2 5 2 2" xfId="11965" xr:uid="{00000000-0005-0000-0000-0000402D0000}"/>
    <cellStyle name="Currency 5 2 2 2 5 2 2 2" xfId="11966" xr:uid="{00000000-0005-0000-0000-0000412D0000}"/>
    <cellStyle name="Currency 5 2 2 2 5 2 3" xfId="11967" xr:uid="{00000000-0005-0000-0000-0000422D0000}"/>
    <cellStyle name="Currency 5 2 2 2 5 3" xfId="11968" xr:uid="{00000000-0005-0000-0000-0000432D0000}"/>
    <cellStyle name="Currency 5 2 2 2 5 3 2" xfId="11969" xr:uid="{00000000-0005-0000-0000-0000442D0000}"/>
    <cellStyle name="Currency 5 2 2 2 5 3 2 2" xfId="11970" xr:uid="{00000000-0005-0000-0000-0000452D0000}"/>
    <cellStyle name="Currency 5 2 2 2 5 3 3" xfId="11971" xr:uid="{00000000-0005-0000-0000-0000462D0000}"/>
    <cellStyle name="Currency 5 2 2 2 5 4" xfId="11972" xr:uid="{00000000-0005-0000-0000-0000472D0000}"/>
    <cellStyle name="Currency 5 2 2 2 5 4 2" xfId="11973" xr:uid="{00000000-0005-0000-0000-0000482D0000}"/>
    <cellStyle name="Currency 5 2 2 2 5 5" xfId="11974" xr:uid="{00000000-0005-0000-0000-0000492D0000}"/>
    <cellStyle name="Currency 5 2 2 2 5 5 2" xfId="11975" xr:uid="{00000000-0005-0000-0000-00004A2D0000}"/>
    <cellStyle name="Currency 5 2 2 2 5 6" xfId="11976" xr:uid="{00000000-0005-0000-0000-00004B2D0000}"/>
    <cellStyle name="Currency 5 2 2 2 6" xfId="11977" xr:uid="{00000000-0005-0000-0000-00004C2D0000}"/>
    <cellStyle name="Currency 5 2 2 2 6 2" xfId="11978" xr:uid="{00000000-0005-0000-0000-00004D2D0000}"/>
    <cellStyle name="Currency 5 2 2 2 6 2 2" xfId="11979" xr:uid="{00000000-0005-0000-0000-00004E2D0000}"/>
    <cellStyle name="Currency 5 2 2 2 6 3" xfId="11980" xr:uid="{00000000-0005-0000-0000-00004F2D0000}"/>
    <cellStyle name="Currency 5 2 2 2 7" xfId="11981" xr:uid="{00000000-0005-0000-0000-0000502D0000}"/>
    <cellStyle name="Currency 5 2 2 2 7 2" xfId="11982" xr:uid="{00000000-0005-0000-0000-0000512D0000}"/>
    <cellStyle name="Currency 5 2 2 2 7 2 2" xfId="11983" xr:uid="{00000000-0005-0000-0000-0000522D0000}"/>
    <cellStyle name="Currency 5 2 2 2 7 3" xfId="11984" xr:uid="{00000000-0005-0000-0000-0000532D0000}"/>
    <cellStyle name="Currency 5 2 2 2 8" xfId="11985" xr:uid="{00000000-0005-0000-0000-0000542D0000}"/>
    <cellStyle name="Currency 5 2 2 2 8 2" xfId="11986" xr:uid="{00000000-0005-0000-0000-0000552D0000}"/>
    <cellStyle name="Currency 5 2 2 2 9" xfId="11987" xr:uid="{00000000-0005-0000-0000-0000562D0000}"/>
    <cellStyle name="Currency 5 2 2 2 9 2" xfId="11988" xr:uid="{00000000-0005-0000-0000-0000572D0000}"/>
    <cellStyle name="Currency 5 2 2 3" xfId="11989" xr:uid="{00000000-0005-0000-0000-0000582D0000}"/>
    <cellStyle name="Currency 5 2 2 3 2" xfId="11990" xr:uid="{00000000-0005-0000-0000-0000592D0000}"/>
    <cellStyle name="Currency 5 2 2 3 2 2" xfId="11991" xr:uid="{00000000-0005-0000-0000-00005A2D0000}"/>
    <cellStyle name="Currency 5 2 2 3 2 2 2" xfId="11992" xr:uid="{00000000-0005-0000-0000-00005B2D0000}"/>
    <cellStyle name="Currency 5 2 2 3 2 2 2 2" xfId="11993" xr:uid="{00000000-0005-0000-0000-00005C2D0000}"/>
    <cellStyle name="Currency 5 2 2 3 2 2 2 2 2" xfId="11994" xr:uid="{00000000-0005-0000-0000-00005D2D0000}"/>
    <cellStyle name="Currency 5 2 2 3 2 2 2 3" xfId="11995" xr:uid="{00000000-0005-0000-0000-00005E2D0000}"/>
    <cellStyle name="Currency 5 2 2 3 2 2 3" xfId="11996" xr:uid="{00000000-0005-0000-0000-00005F2D0000}"/>
    <cellStyle name="Currency 5 2 2 3 2 2 3 2" xfId="11997" xr:uid="{00000000-0005-0000-0000-0000602D0000}"/>
    <cellStyle name="Currency 5 2 2 3 2 2 3 2 2" xfId="11998" xr:uid="{00000000-0005-0000-0000-0000612D0000}"/>
    <cellStyle name="Currency 5 2 2 3 2 2 3 3" xfId="11999" xr:uid="{00000000-0005-0000-0000-0000622D0000}"/>
    <cellStyle name="Currency 5 2 2 3 2 2 4" xfId="12000" xr:uid="{00000000-0005-0000-0000-0000632D0000}"/>
    <cellStyle name="Currency 5 2 2 3 2 2 4 2" xfId="12001" xr:uid="{00000000-0005-0000-0000-0000642D0000}"/>
    <cellStyle name="Currency 5 2 2 3 2 2 5" xfId="12002" xr:uid="{00000000-0005-0000-0000-0000652D0000}"/>
    <cellStyle name="Currency 5 2 2 3 2 2 5 2" xfId="12003" xr:uid="{00000000-0005-0000-0000-0000662D0000}"/>
    <cellStyle name="Currency 5 2 2 3 2 2 6" xfId="12004" xr:uid="{00000000-0005-0000-0000-0000672D0000}"/>
    <cellStyle name="Currency 5 2 2 3 2 3" xfId="12005" xr:uid="{00000000-0005-0000-0000-0000682D0000}"/>
    <cellStyle name="Currency 5 2 2 3 2 3 2" xfId="12006" xr:uid="{00000000-0005-0000-0000-0000692D0000}"/>
    <cellStyle name="Currency 5 2 2 3 2 3 2 2" xfId="12007" xr:uid="{00000000-0005-0000-0000-00006A2D0000}"/>
    <cellStyle name="Currency 5 2 2 3 2 3 3" xfId="12008" xr:uid="{00000000-0005-0000-0000-00006B2D0000}"/>
    <cellStyle name="Currency 5 2 2 3 2 4" xfId="12009" xr:uid="{00000000-0005-0000-0000-00006C2D0000}"/>
    <cellStyle name="Currency 5 2 2 3 2 4 2" xfId="12010" xr:uid="{00000000-0005-0000-0000-00006D2D0000}"/>
    <cellStyle name="Currency 5 2 2 3 2 4 2 2" xfId="12011" xr:uid="{00000000-0005-0000-0000-00006E2D0000}"/>
    <cellStyle name="Currency 5 2 2 3 2 4 3" xfId="12012" xr:uid="{00000000-0005-0000-0000-00006F2D0000}"/>
    <cellStyle name="Currency 5 2 2 3 2 5" xfId="12013" xr:uid="{00000000-0005-0000-0000-0000702D0000}"/>
    <cellStyle name="Currency 5 2 2 3 2 5 2" xfId="12014" xr:uid="{00000000-0005-0000-0000-0000712D0000}"/>
    <cellStyle name="Currency 5 2 2 3 2 6" xfId="12015" xr:uid="{00000000-0005-0000-0000-0000722D0000}"/>
    <cellStyle name="Currency 5 2 2 3 2 6 2" xfId="12016" xr:uid="{00000000-0005-0000-0000-0000732D0000}"/>
    <cellStyle name="Currency 5 2 2 3 2 7" xfId="12017" xr:uid="{00000000-0005-0000-0000-0000742D0000}"/>
    <cellStyle name="Currency 5 2 2 3 3" xfId="12018" xr:uid="{00000000-0005-0000-0000-0000752D0000}"/>
    <cellStyle name="Currency 5 2 2 3 3 2" xfId="12019" xr:uid="{00000000-0005-0000-0000-0000762D0000}"/>
    <cellStyle name="Currency 5 2 2 3 3 2 2" xfId="12020" xr:uid="{00000000-0005-0000-0000-0000772D0000}"/>
    <cellStyle name="Currency 5 2 2 3 3 2 2 2" xfId="12021" xr:uid="{00000000-0005-0000-0000-0000782D0000}"/>
    <cellStyle name="Currency 5 2 2 3 3 2 3" xfId="12022" xr:uid="{00000000-0005-0000-0000-0000792D0000}"/>
    <cellStyle name="Currency 5 2 2 3 3 3" xfId="12023" xr:uid="{00000000-0005-0000-0000-00007A2D0000}"/>
    <cellStyle name="Currency 5 2 2 3 3 3 2" xfId="12024" xr:uid="{00000000-0005-0000-0000-00007B2D0000}"/>
    <cellStyle name="Currency 5 2 2 3 3 3 2 2" xfId="12025" xr:uid="{00000000-0005-0000-0000-00007C2D0000}"/>
    <cellStyle name="Currency 5 2 2 3 3 3 3" xfId="12026" xr:uid="{00000000-0005-0000-0000-00007D2D0000}"/>
    <cellStyle name="Currency 5 2 2 3 3 4" xfId="12027" xr:uid="{00000000-0005-0000-0000-00007E2D0000}"/>
    <cellStyle name="Currency 5 2 2 3 3 4 2" xfId="12028" xr:uid="{00000000-0005-0000-0000-00007F2D0000}"/>
    <cellStyle name="Currency 5 2 2 3 3 5" xfId="12029" xr:uid="{00000000-0005-0000-0000-0000802D0000}"/>
    <cellStyle name="Currency 5 2 2 3 3 5 2" xfId="12030" xr:uid="{00000000-0005-0000-0000-0000812D0000}"/>
    <cellStyle name="Currency 5 2 2 3 3 6" xfId="12031" xr:uid="{00000000-0005-0000-0000-0000822D0000}"/>
    <cellStyle name="Currency 5 2 2 3 4" xfId="12032" xr:uid="{00000000-0005-0000-0000-0000832D0000}"/>
    <cellStyle name="Currency 5 2 2 3 4 2" xfId="12033" xr:uid="{00000000-0005-0000-0000-0000842D0000}"/>
    <cellStyle name="Currency 5 2 2 3 4 2 2" xfId="12034" xr:uid="{00000000-0005-0000-0000-0000852D0000}"/>
    <cellStyle name="Currency 5 2 2 3 4 3" xfId="12035" xr:uid="{00000000-0005-0000-0000-0000862D0000}"/>
    <cellStyle name="Currency 5 2 2 3 5" xfId="12036" xr:uid="{00000000-0005-0000-0000-0000872D0000}"/>
    <cellStyle name="Currency 5 2 2 3 5 2" xfId="12037" xr:uid="{00000000-0005-0000-0000-0000882D0000}"/>
    <cellStyle name="Currency 5 2 2 3 5 2 2" xfId="12038" xr:uid="{00000000-0005-0000-0000-0000892D0000}"/>
    <cellStyle name="Currency 5 2 2 3 5 3" xfId="12039" xr:uid="{00000000-0005-0000-0000-00008A2D0000}"/>
    <cellStyle name="Currency 5 2 2 3 6" xfId="12040" xr:uid="{00000000-0005-0000-0000-00008B2D0000}"/>
    <cellStyle name="Currency 5 2 2 3 6 2" xfId="12041" xr:uid="{00000000-0005-0000-0000-00008C2D0000}"/>
    <cellStyle name="Currency 5 2 2 3 7" xfId="12042" xr:uid="{00000000-0005-0000-0000-00008D2D0000}"/>
    <cellStyle name="Currency 5 2 2 3 7 2" xfId="12043" xr:uid="{00000000-0005-0000-0000-00008E2D0000}"/>
    <cellStyle name="Currency 5 2 2 3 8" xfId="12044" xr:uid="{00000000-0005-0000-0000-00008F2D0000}"/>
    <cellStyle name="Currency 5 2 2 4" xfId="12045" xr:uid="{00000000-0005-0000-0000-0000902D0000}"/>
    <cellStyle name="Currency 5 2 2 4 2" xfId="12046" xr:uid="{00000000-0005-0000-0000-0000912D0000}"/>
    <cellStyle name="Currency 5 2 2 4 2 2" xfId="12047" xr:uid="{00000000-0005-0000-0000-0000922D0000}"/>
    <cellStyle name="Currency 5 2 2 4 2 2 2" xfId="12048" xr:uid="{00000000-0005-0000-0000-0000932D0000}"/>
    <cellStyle name="Currency 5 2 2 4 2 2 2 2" xfId="12049" xr:uid="{00000000-0005-0000-0000-0000942D0000}"/>
    <cellStyle name="Currency 5 2 2 4 2 2 3" xfId="12050" xr:uid="{00000000-0005-0000-0000-0000952D0000}"/>
    <cellStyle name="Currency 5 2 2 4 2 3" xfId="12051" xr:uid="{00000000-0005-0000-0000-0000962D0000}"/>
    <cellStyle name="Currency 5 2 2 4 2 3 2" xfId="12052" xr:uid="{00000000-0005-0000-0000-0000972D0000}"/>
    <cellStyle name="Currency 5 2 2 4 2 3 2 2" xfId="12053" xr:uid="{00000000-0005-0000-0000-0000982D0000}"/>
    <cellStyle name="Currency 5 2 2 4 2 3 3" xfId="12054" xr:uid="{00000000-0005-0000-0000-0000992D0000}"/>
    <cellStyle name="Currency 5 2 2 4 2 4" xfId="12055" xr:uid="{00000000-0005-0000-0000-00009A2D0000}"/>
    <cellStyle name="Currency 5 2 2 4 2 4 2" xfId="12056" xr:uid="{00000000-0005-0000-0000-00009B2D0000}"/>
    <cellStyle name="Currency 5 2 2 4 2 5" xfId="12057" xr:uid="{00000000-0005-0000-0000-00009C2D0000}"/>
    <cellStyle name="Currency 5 2 2 4 2 5 2" xfId="12058" xr:uid="{00000000-0005-0000-0000-00009D2D0000}"/>
    <cellStyle name="Currency 5 2 2 4 2 6" xfId="12059" xr:uid="{00000000-0005-0000-0000-00009E2D0000}"/>
    <cellStyle name="Currency 5 2 2 4 3" xfId="12060" xr:uid="{00000000-0005-0000-0000-00009F2D0000}"/>
    <cellStyle name="Currency 5 2 2 4 3 2" xfId="12061" xr:uid="{00000000-0005-0000-0000-0000A02D0000}"/>
    <cellStyle name="Currency 5 2 2 4 3 2 2" xfId="12062" xr:uid="{00000000-0005-0000-0000-0000A12D0000}"/>
    <cellStyle name="Currency 5 2 2 4 3 3" xfId="12063" xr:uid="{00000000-0005-0000-0000-0000A22D0000}"/>
    <cellStyle name="Currency 5 2 2 4 4" xfId="12064" xr:uid="{00000000-0005-0000-0000-0000A32D0000}"/>
    <cellStyle name="Currency 5 2 2 4 4 2" xfId="12065" xr:uid="{00000000-0005-0000-0000-0000A42D0000}"/>
    <cellStyle name="Currency 5 2 2 4 4 2 2" xfId="12066" xr:uid="{00000000-0005-0000-0000-0000A52D0000}"/>
    <cellStyle name="Currency 5 2 2 4 4 3" xfId="12067" xr:uid="{00000000-0005-0000-0000-0000A62D0000}"/>
    <cellStyle name="Currency 5 2 2 4 5" xfId="12068" xr:uid="{00000000-0005-0000-0000-0000A72D0000}"/>
    <cellStyle name="Currency 5 2 2 4 5 2" xfId="12069" xr:uid="{00000000-0005-0000-0000-0000A82D0000}"/>
    <cellStyle name="Currency 5 2 2 4 6" xfId="12070" xr:uid="{00000000-0005-0000-0000-0000A92D0000}"/>
    <cellStyle name="Currency 5 2 2 4 6 2" xfId="12071" xr:uid="{00000000-0005-0000-0000-0000AA2D0000}"/>
    <cellStyle name="Currency 5 2 2 4 7" xfId="12072" xr:uid="{00000000-0005-0000-0000-0000AB2D0000}"/>
    <cellStyle name="Currency 5 2 2 5" xfId="12073" xr:uid="{00000000-0005-0000-0000-0000AC2D0000}"/>
    <cellStyle name="Currency 5 2 2 5 2" xfId="12074" xr:uid="{00000000-0005-0000-0000-0000AD2D0000}"/>
    <cellStyle name="Currency 5 2 2 5 2 2" xfId="12075" xr:uid="{00000000-0005-0000-0000-0000AE2D0000}"/>
    <cellStyle name="Currency 5 2 2 5 2 2 2" xfId="12076" xr:uid="{00000000-0005-0000-0000-0000AF2D0000}"/>
    <cellStyle name="Currency 5 2 2 5 2 2 2 2" xfId="12077" xr:uid="{00000000-0005-0000-0000-0000B02D0000}"/>
    <cellStyle name="Currency 5 2 2 5 2 2 3" xfId="12078" xr:uid="{00000000-0005-0000-0000-0000B12D0000}"/>
    <cellStyle name="Currency 5 2 2 5 2 3" xfId="12079" xr:uid="{00000000-0005-0000-0000-0000B22D0000}"/>
    <cellStyle name="Currency 5 2 2 5 2 3 2" xfId="12080" xr:uid="{00000000-0005-0000-0000-0000B32D0000}"/>
    <cellStyle name="Currency 5 2 2 5 2 3 2 2" xfId="12081" xr:uid="{00000000-0005-0000-0000-0000B42D0000}"/>
    <cellStyle name="Currency 5 2 2 5 2 3 3" xfId="12082" xr:uid="{00000000-0005-0000-0000-0000B52D0000}"/>
    <cellStyle name="Currency 5 2 2 5 2 4" xfId="12083" xr:uid="{00000000-0005-0000-0000-0000B62D0000}"/>
    <cellStyle name="Currency 5 2 2 5 2 4 2" xfId="12084" xr:uid="{00000000-0005-0000-0000-0000B72D0000}"/>
    <cellStyle name="Currency 5 2 2 5 2 5" xfId="12085" xr:uid="{00000000-0005-0000-0000-0000B82D0000}"/>
    <cellStyle name="Currency 5 2 2 5 2 5 2" xfId="12086" xr:uid="{00000000-0005-0000-0000-0000B92D0000}"/>
    <cellStyle name="Currency 5 2 2 5 2 6" xfId="12087" xr:uid="{00000000-0005-0000-0000-0000BA2D0000}"/>
    <cellStyle name="Currency 5 2 2 5 3" xfId="12088" xr:uid="{00000000-0005-0000-0000-0000BB2D0000}"/>
    <cellStyle name="Currency 5 2 2 5 3 2" xfId="12089" xr:uid="{00000000-0005-0000-0000-0000BC2D0000}"/>
    <cellStyle name="Currency 5 2 2 5 3 2 2" xfId="12090" xr:uid="{00000000-0005-0000-0000-0000BD2D0000}"/>
    <cellStyle name="Currency 5 2 2 5 3 3" xfId="12091" xr:uid="{00000000-0005-0000-0000-0000BE2D0000}"/>
    <cellStyle name="Currency 5 2 2 5 4" xfId="12092" xr:uid="{00000000-0005-0000-0000-0000BF2D0000}"/>
    <cellStyle name="Currency 5 2 2 5 4 2" xfId="12093" xr:uid="{00000000-0005-0000-0000-0000C02D0000}"/>
    <cellStyle name="Currency 5 2 2 5 4 2 2" xfId="12094" xr:uid="{00000000-0005-0000-0000-0000C12D0000}"/>
    <cellStyle name="Currency 5 2 2 5 4 3" xfId="12095" xr:uid="{00000000-0005-0000-0000-0000C22D0000}"/>
    <cellStyle name="Currency 5 2 2 5 5" xfId="12096" xr:uid="{00000000-0005-0000-0000-0000C32D0000}"/>
    <cellStyle name="Currency 5 2 2 5 5 2" xfId="12097" xr:uid="{00000000-0005-0000-0000-0000C42D0000}"/>
    <cellStyle name="Currency 5 2 2 5 6" xfId="12098" xr:uid="{00000000-0005-0000-0000-0000C52D0000}"/>
    <cellStyle name="Currency 5 2 2 5 6 2" xfId="12099" xr:uid="{00000000-0005-0000-0000-0000C62D0000}"/>
    <cellStyle name="Currency 5 2 2 5 7" xfId="12100" xr:uid="{00000000-0005-0000-0000-0000C72D0000}"/>
    <cellStyle name="Currency 5 2 2 6" xfId="12101" xr:uid="{00000000-0005-0000-0000-0000C82D0000}"/>
    <cellStyle name="Currency 5 2 2 6 2" xfId="12102" xr:uid="{00000000-0005-0000-0000-0000C92D0000}"/>
    <cellStyle name="Currency 5 2 2 6 2 2" xfId="12103" xr:uid="{00000000-0005-0000-0000-0000CA2D0000}"/>
    <cellStyle name="Currency 5 2 2 6 2 2 2" xfId="12104" xr:uid="{00000000-0005-0000-0000-0000CB2D0000}"/>
    <cellStyle name="Currency 5 2 2 6 2 3" xfId="12105" xr:uid="{00000000-0005-0000-0000-0000CC2D0000}"/>
    <cellStyle name="Currency 5 2 2 6 3" xfId="12106" xr:uid="{00000000-0005-0000-0000-0000CD2D0000}"/>
    <cellStyle name="Currency 5 2 2 6 3 2" xfId="12107" xr:uid="{00000000-0005-0000-0000-0000CE2D0000}"/>
    <cellStyle name="Currency 5 2 2 6 3 2 2" xfId="12108" xr:uid="{00000000-0005-0000-0000-0000CF2D0000}"/>
    <cellStyle name="Currency 5 2 2 6 3 3" xfId="12109" xr:uid="{00000000-0005-0000-0000-0000D02D0000}"/>
    <cellStyle name="Currency 5 2 2 6 4" xfId="12110" xr:uid="{00000000-0005-0000-0000-0000D12D0000}"/>
    <cellStyle name="Currency 5 2 2 6 4 2" xfId="12111" xr:uid="{00000000-0005-0000-0000-0000D22D0000}"/>
    <cellStyle name="Currency 5 2 2 6 5" xfId="12112" xr:uid="{00000000-0005-0000-0000-0000D32D0000}"/>
    <cellStyle name="Currency 5 2 2 6 5 2" xfId="12113" xr:uid="{00000000-0005-0000-0000-0000D42D0000}"/>
    <cellStyle name="Currency 5 2 2 6 6" xfId="12114" xr:uid="{00000000-0005-0000-0000-0000D52D0000}"/>
    <cellStyle name="Currency 5 2 2 7" xfId="12115" xr:uid="{00000000-0005-0000-0000-0000D62D0000}"/>
    <cellStyle name="Currency 5 2 2 7 2" xfId="12116" xr:uid="{00000000-0005-0000-0000-0000D72D0000}"/>
    <cellStyle name="Currency 5 2 2 7 2 2" xfId="12117" xr:uid="{00000000-0005-0000-0000-0000D82D0000}"/>
    <cellStyle name="Currency 5 2 2 7 3" xfId="12118" xr:uid="{00000000-0005-0000-0000-0000D92D0000}"/>
    <cellStyle name="Currency 5 2 2 8" xfId="12119" xr:uid="{00000000-0005-0000-0000-0000DA2D0000}"/>
    <cellStyle name="Currency 5 2 2 8 2" xfId="12120" xr:uid="{00000000-0005-0000-0000-0000DB2D0000}"/>
    <cellStyle name="Currency 5 2 2 8 2 2" xfId="12121" xr:uid="{00000000-0005-0000-0000-0000DC2D0000}"/>
    <cellStyle name="Currency 5 2 2 8 3" xfId="12122" xr:uid="{00000000-0005-0000-0000-0000DD2D0000}"/>
    <cellStyle name="Currency 5 2 2 9" xfId="12123" xr:uid="{00000000-0005-0000-0000-0000DE2D0000}"/>
    <cellStyle name="Currency 5 2 2 9 2" xfId="12124" xr:uid="{00000000-0005-0000-0000-0000DF2D0000}"/>
    <cellStyle name="Currency 5 2 3" xfId="12125" xr:uid="{00000000-0005-0000-0000-0000E02D0000}"/>
    <cellStyle name="Currency 5 2 3 10" xfId="12126" xr:uid="{00000000-0005-0000-0000-0000E12D0000}"/>
    <cellStyle name="Currency 5 2 3 2" xfId="12127" xr:uid="{00000000-0005-0000-0000-0000E22D0000}"/>
    <cellStyle name="Currency 5 2 3 2 2" xfId="12128" xr:uid="{00000000-0005-0000-0000-0000E32D0000}"/>
    <cellStyle name="Currency 5 2 3 2 2 2" xfId="12129" xr:uid="{00000000-0005-0000-0000-0000E42D0000}"/>
    <cellStyle name="Currency 5 2 3 2 2 2 2" xfId="12130" xr:uid="{00000000-0005-0000-0000-0000E52D0000}"/>
    <cellStyle name="Currency 5 2 3 2 2 2 2 2" xfId="12131" xr:uid="{00000000-0005-0000-0000-0000E62D0000}"/>
    <cellStyle name="Currency 5 2 3 2 2 2 2 2 2" xfId="12132" xr:uid="{00000000-0005-0000-0000-0000E72D0000}"/>
    <cellStyle name="Currency 5 2 3 2 2 2 2 3" xfId="12133" xr:uid="{00000000-0005-0000-0000-0000E82D0000}"/>
    <cellStyle name="Currency 5 2 3 2 2 2 3" xfId="12134" xr:uid="{00000000-0005-0000-0000-0000E92D0000}"/>
    <cellStyle name="Currency 5 2 3 2 2 2 3 2" xfId="12135" xr:uid="{00000000-0005-0000-0000-0000EA2D0000}"/>
    <cellStyle name="Currency 5 2 3 2 2 2 3 2 2" xfId="12136" xr:uid="{00000000-0005-0000-0000-0000EB2D0000}"/>
    <cellStyle name="Currency 5 2 3 2 2 2 3 3" xfId="12137" xr:uid="{00000000-0005-0000-0000-0000EC2D0000}"/>
    <cellStyle name="Currency 5 2 3 2 2 2 4" xfId="12138" xr:uid="{00000000-0005-0000-0000-0000ED2D0000}"/>
    <cellStyle name="Currency 5 2 3 2 2 2 4 2" xfId="12139" xr:uid="{00000000-0005-0000-0000-0000EE2D0000}"/>
    <cellStyle name="Currency 5 2 3 2 2 2 5" xfId="12140" xr:uid="{00000000-0005-0000-0000-0000EF2D0000}"/>
    <cellStyle name="Currency 5 2 3 2 2 2 5 2" xfId="12141" xr:uid="{00000000-0005-0000-0000-0000F02D0000}"/>
    <cellStyle name="Currency 5 2 3 2 2 2 6" xfId="12142" xr:uid="{00000000-0005-0000-0000-0000F12D0000}"/>
    <cellStyle name="Currency 5 2 3 2 2 3" xfId="12143" xr:uid="{00000000-0005-0000-0000-0000F22D0000}"/>
    <cellStyle name="Currency 5 2 3 2 2 3 2" xfId="12144" xr:uid="{00000000-0005-0000-0000-0000F32D0000}"/>
    <cellStyle name="Currency 5 2 3 2 2 3 2 2" xfId="12145" xr:uid="{00000000-0005-0000-0000-0000F42D0000}"/>
    <cellStyle name="Currency 5 2 3 2 2 3 3" xfId="12146" xr:uid="{00000000-0005-0000-0000-0000F52D0000}"/>
    <cellStyle name="Currency 5 2 3 2 2 4" xfId="12147" xr:uid="{00000000-0005-0000-0000-0000F62D0000}"/>
    <cellStyle name="Currency 5 2 3 2 2 4 2" xfId="12148" xr:uid="{00000000-0005-0000-0000-0000F72D0000}"/>
    <cellStyle name="Currency 5 2 3 2 2 4 2 2" xfId="12149" xr:uid="{00000000-0005-0000-0000-0000F82D0000}"/>
    <cellStyle name="Currency 5 2 3 2 2 4 3" xfId="12150" xr:uid="{00000000-0005-0000-0000-0000F92D0000}"/>
    <cellStyle name="Currency 5 2 3 2 2 5" xfId="12151" xr:uid="{00000000-0005-0000-0000-0000FA2D0000}"/>
    <cellStyle name="Currency 5 2 3 2 2 5 2" xfId="12152" xr:uid="{00000000-0005-0000-0000-0000FB2D0000}"/>
    <cellStyle name="Currency 5 2 3 2 2 6" xfId="12153" xr:uid="{00000000-0005-0000-0000-0000FC2D0000}"/>
    <cellStyle name="Currency 5 2 3 2 2 6 2" xfId="12154" xr:uid="{00000000-0005-0000-0000-0000FD2D0000}"/>
    <cellStyle name="Currency 5 2 3 2 2 7" xfId="12155" xr:uid="{00000000-0005-0000-0000-0000FE2D0000}"/>
    <cellStyle name="Currency 5 2 3 2 3" xfId="12156" xr:uid="{00000000-0005-0000-0000-0000FF2D0000}"/>
    <cellStyle name="Currency 5 2 3 2 3 2" xfId="12157" xr:uid="{00000000-0005-0000-0000-0000002E0000}"/>
    <cellStyle name="Currency 5 2 3 2 3 2 2" xfId="12158" xr:uid="{00000000-0005-0000-0000-0000012E0000}"/>
    <cellStyle name="Currency 5 2 3 2 3 2 2 2" xfId="12159" xr:uid="{00000000-0005-0000-0000-0000022E0000}"/>
    <cellStyle name="Currency 5 2 3 2 3 2 3" xfId="12160" xr:uid="{00000000-0005-0000-0000-0000032E0000}"/>
    <cellStyle name="Currency 5 2 3 2 3 3" xfId="12161" xr:uid="{00000000-0005-0000-0000-0000042E0000}"/>
    <cellStyle name="Currency 5 2 3 2 3 3 2" xfId="12162" xr:uid="{00000000-0005-0000-0000-0000052E0000}"/>
    <cellStyle name="Currency 5 2 3 2 3 3 2 2" xfId="12163" xr:uid="{00000000-0005-0000-0000-0000062E0000}"/>
    <cellStyle name="Currency 5 2 3 2 3 3 3" xfId="12164" xr:uid="{00000000-0005-0000-0000-0000072E0000}"/>
    <cellStyle name="Currency 5 2 3 2 3 4" xfId="12165" xr:uid="{00000000-0005-0000-0000-0000082E0000}"/>
    <cellStyle name="Currency 5 2 3 2 3 4 2" xfId="12166" xr:uid="{00000000-0005-0000-0000-0000092E0000}"/>
    <cellStyle name="Currency 5 2 3 2 3 5" xfId="12167" xr:uid="{00000000-0005-0000-0000-00000A2E0000}"/>
    <cellStyle name="Currency 5 2 3 2 3 5 2" xfId="12168" xr:uid="{00000000-0005-0000-0000-00000B2E0000}"/>
    <cellStyle name="Currency 5 2 3 2 3 6" xfId="12169" xr:uid="{00000000-0005-0000-0000-00000C2E0000}"/>
    <cellStyle name="Currency 5 2 3 2 4" xfId="12170" xr:uid="{00000000-0005-0000-0000-00000D2E0000}"/>
    <cellStyle name="Currency 5 2 3 2 4 2" xfId="12171" xr:uid="{00000000-0005-0000-0000-00000E2E0000}"/>
    <cellStyle name="Currency 5 2 3 2 4 2 2" xfId="12172" xr:uid="{00000000-0005-0000-0000-00000F2E0000}"/>
    <cellStyle name="Currency 5 2 3 2 4 3" xfId="12173" xr:uid="{00000000-0005-0000-0000-0000102E0000}"/>
    <cellStyle name="Currency 5 2 3 2 5" xfId="12174" xr:uid="{00000000-0005-0000-0000-0000112E0000}"/>
    <cellStyle name="Currency 5 2 3 2 5 2" xfId="12175" xr:uid="{00000000-0005-0000-0000-0000122E0000}"/>
    <cellStyle name="Currency 5 2 3 2 5 2 2" xfId="12176" xr:uid="{00000000-0005-0000-0000-0000132E0000}"/>
    <cellStyle name="Currency 5 2 3 2 5 3" xfId="12177" xr:uid="{00000000-0005-0000-0000-0000142E0000}"/>
    <cellStyle name="Currency 5 2 3 2 6" xfId="12178" xr:uid="{00000000-0005-0000-0000-0000152E0000}"/>
    <cellStyle name="Currency 5 2 3 2 6 2" xfId="12179" xr:uid="{00000000-0005-0000-0000-0000162E0000}"/>
    <cellStyle name="Currency 5 2 3 2 7" xfId="12180" xr:uid="{00000000-0005-0000-0000-0000172E0000}"/>
    <cellStyle name="Currency 5 2 3 2 7 2" xfId="12181" xr:uid="{00000000-0005-0000-0000-0000182E0000}"/>
    <cellStyle name="Currency 5 2 3 2 8" xfId="12182" xr:uid="{00000000-0005-0000-0000-0000192E0000}"/>
    <cellStyle name="Currency 5 2 3 3" xfId="12183" xr:uid="{00000000-0005-0000-0000-00001A2E0000}"/>
    <cellStyle name="Currency 5 2 3 3 2" xfId="12184" xr:uid="{00000000-0005-0000-0000-00001B2E0000}"/>
    <cellStyle name="Currency 5 2 3 3 2 2" xfId="12185" xr:uid="{00000000-0005-0000-0000-00001C2E0000}"/>
    <cellStyle name="Currency 5 2 3 3 2 2 2" xfId="12186" xr:uid="{00000000-0005-0000-0000-00001D2E0000}"/>
    <cellStyle name="Currency 5 2 3 3 2 2 2 2" xfId="12187" xr:uid="{00000000-0005-0000-0000-00001E2E0000}"/>
    <cellStyle name="Currency 5 2 3 3 2 2 3" xfId="12188" xr:uid="{00000000-0005-0000-0000-00001F2E0000}"/>
    <cellStyle name="Currency 5 2 3 3 2 3" xfId="12189" xr:uid="{00000000-0005-0000-0000-0000202E0000}"/>
    <cellStyle name="Currency 5 2 3 3 2 3 2" xfId="12190" xr:uid="{00000000-0005-0000-0000-0000212E0000}"/>
    <cellStyle name="Currency 5 2 3 3 2 3 2 2" xfId="12191" xr:uid="{00000000-0005-0000-0000-0000222E0000}"/>
    <cellStyle name="Currency 5 2 3 3 2 3 3" xfId="12192" xr:uid="{00000000-0005-0000-0000-0000232E0000}"/>
    <cellStyle name="Currency 5 2 3 3 2 4" xfId="12193" xr:uid="{00000000-0005-0000-0000-0000242E0000}"/>
    <cellStyle name="Currency 5 2 3 3 2 4 2" xfId="12194" xr:uid="{00000000-0005-0000-0000-0000252E0000}"/>
    <cellStyle name="Currency 5 2 3 3 2 5" xfId="12195" xr:uid="{00000000-0005-0000-0000-0000262E0000}"/>
    <cellStyle name="Currency 5 2 3 3 2 5 2" xfId="12196" xr:uid="{00000000-0005-0000-0000-0000272E0000}"/>
    <cellStyle name="Currency 5 2 3 3 2 6" xfId="12197" xr:uid="{00000000-0005-0000-0000-0000282E0000}"/>
    <cellStyle name="Currency 5 2 3 3 3" xfId="12198" xr:uid="{00000000-0005-0000-0000-0000292E0000}"/>
    <cellStyle name="Currency 5 2 3 3 3 2" xfId="12199" xr:uid="{00000000-0005-0000-0000-00002A2E0000}"/>
    <cellStyle name="Currency 5 2 3 3 3 2 2" xfId="12200" xr:uid="{00000000-0005-0000-0000-00002B2E0000}"/>
    <cellStyle name="Currency 5 2 3 3 3 3" xfId="12201" xr:uid="{00000000-0005-0000-0000-00002C2E0000}"/>
    <cellStyle name="Currency 5 2 3 3 4" xfId="12202" xr:uid="{00000000-0005-0000-0000-00002D2E0000}"/>
    <cellStyle name="Currency 5 2 3 3 4 2" xfId="12203" xr:uid="{00000000-0005-0000-0000-00002E2E0000}"/>
    <cellStyle name="Currency 5 2 3 3 4 2 2" xfId="12204" xr:uid="{00000000-0005-0000-0000-00002F2E0000}"/>
    <cellStyle name="Currency 5 2 3 3 4 3" xfId="12205" xr:uid="{00000000-0005-0000-0000-0000302E0000}"/>
    <cellStyle name="Currency 5 2 3 3 5" xfId="12206" xr:uid="{00000000-0005-0000-0000-0000312E0000}"/>
    <cellStyle name="Currency 5 2 3 3 5 2" xfId="12207" xr:uid="{00000000-0005-0000-0000-0000322E0000}"/>
    <cellStyle name="Currency 5 2 3 3 6" xfId="12208" xr:uid="{00000000-0005-0000-0000-0000332E0000}"/>
    <cellStyle name="Currency 5 2 3 3 6 2" xfId="12209" xr:uid="{00000000-0005-0000-0000-0000342E0000}"/>
    <cellStyle name="Currency 5 2 3 3 7" xfId="12210" xr:uid="{00000000-0005-0000-0000-0000352E0000}"/>
    <cellStyle name="Currency 5 2 3 4" xfId="12211" xr:uid="{00000000-0005-0000-0000-0000362E0000}"/>
    <cellStyle name="Currency 5 2 3 4 2" xfId="12212" xr:uid="{00000000-0005-0000-0000-0000372E0000}"/>
    <cellStyle name="Currency 5 2 3 4 2 2" xfId="12213" xr:uid="{00000000-0005-0000-0000-0000382E0000}"/>
    <cellStyle name="Currency 5 2 3 4 2 2 2" xfId="12214" xr:uid="{00000000-0005-0000-0000-0000392E0000}"/>
    <cellStyle name="Currency 5 2 3 4 2 2 2 2" xfId="12215" xr:uid="{00000000-0005-0000-0000-00003A2E0000}"/>
    <cellStyle name="Currency 5 2 3 4 2 2 3" xfId="12216" xr:uid="{00000000-0005-0000-0000-00003B2E0000}"/>
    <cellStyle name="Currency 5 2 3 4 2 3" xfId="12217" xr:uid="{00000000-0005-0000-0000-00003C2E0000}"/>
    <cellStyle name="Currency 5 2 3 4 2 3 2" xfId="12218" xr:uid="{00000000-0005-0000-0000-00003D2E0000}"/>
    <cellStyle name="Currency 5 2 3 4 2 3 2 2" xfId="12219" xr:uid="{00000000-0005-0000-0000-00003E2E0000}"/>
    <cellStyle name="Currency 5 2 3 4 2 3 3" xfId="12220" xr:uid="{00000000-0005-0000-0000-00003F2E0000}"/>
    <cellStyle name="Currency 5 2 3 4 2 4" xfId="12221" xr:uid="{00000000-0005-0000-0000-0000402E0000}"/>
    <cellStyle name="Currency 5 2 3 4 2 4 2" xfId="12222" xr:uid="{00000000-0005-0000-0000-0000412E0000}"/>
    <cellStyle name="Currency 5 2 3 4 2 5" xfId="12223" xr:uid="{00000000-0005-0000-0000-0000422E0000}"/>
    <cellStyle name="Currency 5 2 3 4 2 5 2" xfId="12224" xr:uid="{00000000-0005-0000-0000-0000432E0000}"/>
    <cellStyle name="Currency 5 2 3 4 2 6" xfId="12225" xr:uid="{00000000-0005-0000-0000-0000442E0000}"/>
    <cellStyle name="Currency 5 2 3 4 3" xfId="12226" xr:uid="{00000000-0005-0000-0000-0000452E0000}"/>
    <cellStyle name="Currency 5 2 3 4 3 2" xfId="12227" xr:uid="{00000000-0005-0000-0000-0000462E0000}"/>
    <cellStyle name="Currency 5 2 3 4 3 2 2" xfId="12228" xr:uid="{00000000-0005-0000-0000-0000472E0000}"/>
    <cellStyle name="Currency 5 2 3 4 3 3" xfId="12229" xr:uid="{00000000-0005-0000-0000-0000482E0000}"/>
    <cellStyle name="Currency 5 2 3 4 4" xfId="12230" xr:uid="{00000000-0005-0000-0000-0000492E0000}"/>
    <cellStyle name="Currency 5 2 3 4 4 2" xfId="12231" xr:uid="{00000000-0005-0000-0000-00004A2E0000}"/>
    <cellStyle name="Currency 5 2 3 4 4 2 2" xfId="12232" xr:uid="{00000000-0005-0000-0000-00004B2E0000}"/>
    <cellStyle name="Currency 5 2 3 4 4 3" xfId="12233" xr:uid="{00000000-0005-0000-0000-00004C2E0000}"/>
    <cellStyle name="Currency 5 2 3 4 5" xfId="12234" xr:uid="{00000000-0005-0000-0000-00004D2E0000}"/>
    <cellStyle name="Currency 5 2 3 4 5 2" xfId="12235" xr:uid="{00000000-0005-0000-0000-00004E2E0000}"/>
    <cellStyle name="Currency 5 2 3 4 6" xfId="12236" xr:uid="{00000000-0005-0000-0000-00004F2E0000}"/>
    <cellStyle name="Currency 5 2 3 4 6 2" xfId="12237" xr:uid="{00000000-0005-0000-0000-0000502E0000}"/>
    <cellStyle name="Currency 5 2 3 4 7" xfId="12238" xr:uid="{00000000-0005-0000-0000-0000512E0000}"/>
    <cellStyle name="Currency 5 2 3 5" xfId="12239" xr:uid="{00000000-0005-0000-0000-0000522E0000}"/>
    <cellStyle name="Currency 5 2 3 5 2" xfId="12240" xr:uid="{00000000-0005-0000-0000-0000532E0000}"/>
    <cellStyle name="Currency 5 2 3 5 2 2" xfId="12241" xr:uid="{00000000-0005-0000-0000-0000542E0000}"/>
    <cellStyle name="Currency 5 2 3 5 2 2 2" xfId="12242" xr:uid="{00000000-0005-0000-0000-0000552E0000}"/>
    <cellStyle name="Currency 5 2 3 5 2 3" xfId="12243" xr:uid="{00000000-0005-0000-0000-0000562E0000}"/>
    <cellStyle name="Currency 5 2 3 5 3" xfId="12244" xr:uid="{00000000-0005-0000-0000-0000572E0000}"/>
    <cellStyle name="Currency 5 2 3 5 3 2" xfId="12245" xr:uid="{00000000-0005-0000-0000-0000582E0000}"/>
    <cellStyle name="Currency 5 2 3 5 3 2 2" xfId="12246" xr:uid="{00000000-0005-0000-0000-0000592E0000}"/>
    <cellStyle name="Currency 5 2 3 5 3 3" xfId="12247" xr:uid="{00000000-0005-0000-0000-00005A2E0000}"/>
    <cellStyle name="Currency 5 2 3 5 4" xfId="12248" xr:uid="{00000000-0005-0000-0000-00005B2E0000}"/>
    <cellStyle name="Currency 5 2 3 5 4 2" xfId="12249" xr:uid="{00000000-0005-0000-0000-00005C2E0000}"/>
    <cellStyle name="Currency 5 2 3 5 5" xfId="12250" xr:uid="{00000000-0005-0000-0000-00005D2E0000}"/>
    <cellStyle name="Currency 5 2 3 5 5 2" xfId="12251" xr:uid="{00000000-0005-0000-0000-00005E2E0000}"/>
    <cellStyle name="Currency 5 2 3 5 6" xfId="12252" xr:uid="{00000000-0005-0000-0000-00005F2E0000}"/>
    <cellStyle name="Currency 5 2 3 6" xfId="12253" xr:uid="{00000000-0005-0000-0000-0000602E0000}"/>
    <cellStyle name="Currency 5 2 3 6 2" xfId="12254" xr:uid="{00000000-0005-0000-0000-0000612E0000}"/>
    <cellStyle name="Currency 5 2 3 6 2 2" xfId="12255" xr:uid="{00000000-0005-0000-0000-0000622E0000}"/>
    <cellStyle name="Currency 5 2 3 6 3" xfId="12256" xr:uid="{00000000-0005-0000-0000-0000632E0000}"/>
    <cellStyle name="Currency 5 2 3 7" xfId="12257" xr:uid="{00000000-0005-0000-0000-0000642E0000}"/>
    <cellStyle name="Currency 5 2 3 7 2" xfId="12258" xr:uid="{00000000-0005-0000-0000-0000652E0000}"/>
    <cellStyle name="Currency 5 2 3 7 2 2" xfId="12259" xr:uid="{00000000-0005-0000-0000-0000662E0000}"/>
    <cellStyle name="Currency 5 2 3 7 3" xfId="12260" xr:uid="{00000000-0005-0000-0000-0000672E0000}"/>
    <cellStyle name="Currency 5 2 3 8" xfId="12261" xr:uid="{00000000-0005-0000-0000-0000682E0000}"/>
    <cellStyle name="Currency 5 2 3 8 2" xfId="12262" xr:uid="{00000000-0005-0000-0000-0000692E0000}"/>
    <cellStyle name="Currency 5 2 3 9" xfId="12263" xr:uid="{00000000-0005-0000-0000-00006A2E0000}"/>
    <cellStyle name="Currency 5 2 3 9 2" xfId="12264" xr:uid="{00000000-0005-0000-0000-00006B2E0000}"/>
    <cellStyle name="Currency 5 2 4" xfId="12265" xr:uid="{00000000-0005-0000-0000-00006C2E0000}"/>
    <cellStyle name="Currency 5 2 4 2" xfId="12266" xr:uid="{00000000-0005-0000-0000-00006D2E0000}"/>
    <cellStyle name="Currency 5 2 4 2 2" xfId="12267" xr:uid="{00000000-0005-0000-0000-00006E2E0000}"/>
    <cellStyle name="Currency 5 2 4 2 2 2" xfId="12268" xr:uid="{00000000-0005-0000-0000-00006F2E0000}"/>
    <cellStyle name="Currency 5 2 4 2 2 2 2" xfId="12269" xr:uid="{00000000-0005-0000-0000-0000702E0000}"/>
    <cellStyle name="Currency 5 2 4 2 2 2 2 2" xfId="12270" xr:uid="{00000000-0005-0000-0000-0000712E0000}"/>
    <cellStyle name="Currency 5 2 4 2 2 2 3" xfId="12271" xr:uid="{00000000-0005-0000-0000-0000722E0000}"/>
    <cellStyle name="Currency 5 2 4 2 2 3" xfId="12272" xr:uid="{00000000-0005-0000-0000-0000732E0000}"/>
    <cellStyle name="Currency 5 2 4 2 2 3 2" xfId="12273" xr:uid="{00000000-0005-0000-0000-0000742E0000}"/>
    <cellStyle name="Currency 5 2 4 2 2 3 2 2" xfId="12274" xr:uid="{00000000-0005-0000-0000-0000752E0000}"/>
    <cellStyle name="Currency 5 2 4 2 2 3 3" xfId="12275" xr:uid="{00000000-0005-0000-0000-0000762E0000}"/>
    <cellStyle name="Currency 5 2 4 2 2 4" xfId="12276" xr:uid="{00000000-0005-0000-0000-0000772E0000}"/>
    <cellStyle name="Currency 5 2 4 2 2 4 2" xfId="12277" xr:uid="{00000000-0005-0000-0000-0000782E0000}"/>
    <cellStyle name="Currency 5 2 4 2 2 5" xfId="12278" xr:uid="{00000000-0005-0000-0000-0000792E0000}"/>
    <cellStyle name="Currency 5 2 4 2 2 5 2" xfId="12279" xr:uid="{00000000-0005-0000-0000-00007A2E0000}"/>
    <cellStyle name="Currency 5 2 4 2 2 6" xfId="12280" xr:uid="{00000000-0005-0000-0000-00007B2E0000}"/>
    <cellStyle name="Currency 5 2 4 2 3" xfId="12281" xr:uid="{00000000-0005-0000-0000-00007C2E0000}"/>
    <cellStyle name="Currency 5 2 4 2 3 2" xfId="12282" xr:uid="{00000000-0005-0000-0000-00007D2E0000}"/>
    <cellStyle name="Currency 5 2 4 2 3 2 2" xfId="12283" xr:uid="{00000000-0005-0000-0000-00007E2E0000}"/>
    <cellStyle name="Currency 5 2 4 2 3 3" xfId="12284" xr:uid="{00000000-0005-0000-0000-00007F2E0000}"/>
    <cellStyle name="Currency 5 2 4 2 4" xfId="12285" xr:uid="{00000000-0005-0000-0000-0000802E0000}"/>
    <cellStyle name="Currency 5 2 4 2 4 2" xfId="12286" xr:uid="{00000000-0005-0000-0000-0000812E0000}"/>
    <cellStyle name="Currency 5 2 4 2 4 2 2" xfId="12287" xr:uid="{00000000-0005-0000-0000-0000822E0000}"/>
    <cellStyle name="Currency 5 2 4 2 4 3" xfId="12288" xr:uid="{00000000-0005-0000-0000-0000832E0000}"/>
    <cellStyle name="Currency 5 2 4 2 5" xfId="12289" xr:uid="{00000000-0005-0000-0000-0000842E0000}"/>
    <cellStyle name="Currency 5 2 4 2 5 2" xfId="12290" xr:uid="{00000000-0005-0000-0000-0000852E0000}"/>
    <cellStyle name="Currency 5 2 4 2 6" xfId="12291" xr:uid="{00000000-0005-0000-0000-0000862E0000}"/>
    <cellStyle name="Currency 5 2 4 2 6 2" xfId="12292" xr:uid="{00000000-0005-0000-0000-0000872E0000}"/>
    <cellStyle name="Currency 5 2 4 2 7" xfId="12293" xr:uid="{00000000-0005-0000-0000-0000882E0000}"/>
    <cellStyle name="Currency 5 2 4 3" xfId="12294" xr:uid="{00000000-0005-0000-0000-0000892E0000}"/>
    <cellStyle name="Currency 5 2 4 3 2" xfId="12295" xr:uid="{00000000-0005-0000-0000-00008A2E0000}"/>
    <cellStyle name="Currency 5 2 4 3 2 2" xfId="12296" xr:uid="{00000000-0005-0000-0000-00008B2E0000}"/>
    <cellStyle name="Currency 5 2 4 3 2 2 2" xfId="12297" xr:uid="{00000000-0005-0000-0000-00008C2E0000}"/>
    <cellStyle name="Currency 5 2 4 3 2 3" xfId="12298" xr:uid="{00000000-0005-0000-0000-00008D2E0000}"/>
    <cellStyle name="Currency 5 2 4 3 3" xfId="12299" xr:uid="{00000000-0005-0000-0000-00008E2E0000}"/>
    <cellStyle name="Currency 5 2 4 3 3 2" xfId="12300" xr:uid="{00000000-0005-0000-0000-00008F2E0000}"/>
    <cellStyle name="Currency 5 2 4 3 3 2 2" xfId="12301" xr:uid="{00000000-0005-0000-0000-0000902E0000}"/>
    <cellStyle name="Currency 5 2 4 3 3 3" xfId="12302" xr:uid="{00000000-0005-0000-0000-0000912E0000}"/>
    <cellStyle name="Currency 5 2 4 3 4" xfId="12303" xr:uid="{00000000-0005-0000-0000-0000922E0000}"/>
    <cellStyle name="Currency 5 2 4 3 4 2" xfId="12304" xr:uid="{00000000-0005-0000-0000-0000932E0000}"/>
    <cellStyle name="Currency 5 2 4 3 5" xfId="12305" xr:uid="{00000000-0005-0000-0000-0000942E0000}"/>
    <cellStyle name="Currency 5 2 4 3 5 2" xfId="12306" xr:uid="{00000000-0005-0000-0000-0000952E0000}"/>
    <cellStyle name="Currency 5 2 4 3 6" xfId="12307" xr:uid="{00000000-0005-0000-0000-0000962E0000}"/>
    <cellStyle name="Currency 5 2 4 4" xfId="12308" xr:uid="{00000000-0005-0000-0000-0000972E0000}"/>
    <cellStyle name="Currency 5 2 4 4 2" xfId="12309" xr:uid="{00000000-0005-0000-0000-0000982E0000}"/>
    <cellStyle name="Currency 5 2 4 4 2 2" xfId="12310" xr:uid="{00000000-0005-0000-0000-0000992E0000}"/>
    <cellStyle name="Currency 5 2 4 4 3" xfId="12311" xr:uid="{00000000-0005-0000-0000-00009A2E0000}"/>
    <cellStyle name="Currency 5 2 4 5" xfId="12312" xr:uid="{00000000-0005-0000-0000-00009B2E0000}"/>
    <cellStyle name="Currency 5 2 4 5 2" xfId="12313" xr:uid="{00000000-0005-0000-0000-00009C2E0000}"/>
    <cellStyle name="Currency 5 2 4 5 2 2" xfId="12314" xr:uid="{00000000-0005-0000-0000-00009D2E0000}"/>
    <cellStyle name="Currency 5 2 4 5 3" xfId="12315" xr:uid="{00000000-0005-0000-0000-00009E2E0000}"/>
    <cellStyle name="Currency 5 2 4 6" xfId="12316" xr:uid="{00000000-0005-0000-0000-00009F2E0000}"/>
    <cellStyle name="Currency 5 2 4 6 2" xfId="12317" xr:uid="{00000000-0005-0000-0000-0000A02E0000}"/>
    <cellStyle name="Currency 5 2 4 7" xfId="12318" xr:uid="{00000000-0005-0000-0000-0000A12E0000}"/>
    <cellStyle name="Currency 5 2 4 7 2" xfId="12319" xr:uid="{00000000-0005-0000-0000-0000A22E0000}"/>
    <cellStyle name="Currency 5 2 4 8" xfId="12320" xr:uid="{00000000-0005-0000-0000-0000A32E0000}"/>
    <cellStyle name="Currency 5 2 5" xfId="12321" xr:uid="{00000000-0005-0000-0000-0000A42E0000}"/>
    <cellStyle name="Currency 5 2 5 2" xfId="12322" xr:uid="{00000000-0005-0000-0000-0000A52E0000}"/>
    <cellStyle name="Currency 5 2 5 2 2" xfId="12323" xr:uid="{00000000-0005-0000-0000-0000A62E0000}"/>
    <cellStyle name="Currency 5 2 5 2 2 2" xfId="12324" xr:uid="{00000000-0005-0000-0000-0000A72E0000}"/>
    <cellStyle name="Currency 5 2 5 2 2 2 2" xfId="12325" xr:uid="{00000000-0005-0000-0000-0000A82E0000}"/>
    <cellStyle name="Currency 5 2 5 2 2 3" xfId="12326" xr:uid="{00000000-0005-0000-0000-0000A92E0000}"/>
    <cellStyle name="Currency 5 2 5 2 3" xfId="12327" xr:uid="{00000000-0005-0000-0000-0000AA2E0000}"/>
    <cellStyle name="Currency 5 2 5 2 3 2" xfId="12328" xr:uid="{00000000-0005-0000-0000-0000AB2E0000}"/>
    <cellStyle name="Currency 5 2 5 2 3 2 2" xfId="12329" xr:uid="{00000000-0005-0000-0000-0000AC2E0000}"/>
    <cellStyle name="Currency 5 2 5 2 3 3" xfId="12330" xr:uid="{00000000-0005-0000-0000-0000AD2E0000}"/>
    <cellStyle name="Currency 5 2 5 2 4" xfId="12331" xr:uid="{00000000-0005-0000-0000-0000AE2E0000}"/>
    <cellStyle name="Currency 5 2 5 2 4 2" xfId="12332" xr:uid="{00000000-0005-0000-0000-0000AF2E0000}"/>
    <cellStyle name="Currency 5 2 5 2 5" xfId="12333" xr:uid="{00000000-0005-0000-0000-0000B02E0000}"/>
    <cellStyle name="Currency 5 2 5 2 5 2" xfId="12334" xr:uid="{00000000-0005-0000-0000-0000B12E0000}"/>
    <cellStyle name="Currency 5 2 5 2 6" xfId="12335" xr:uid="{00000000-0005-0000-0000-0000B22E0000}"/>
    <cellStyle name="Currency 5 2 5 3" xfId="12336" xr:uid="{00000000-0005-0000-0000-0000B32E0000}"/>
    <cellStyle name="Currency 5 2 5 3 2" xfId="12337" xr:uid="{00000000-0005-0000-0000-0000B42E0000}"/>
    <cellStyle name="Currency 5 2 5 3 2 2" xfId="12338" xr:uid="{00000000-0005-0000-0000-0000B52E0000}"/>
    <cellStyle name="Currency 5 2 5 3 3" xfId="12339" xr:uid="{00000000-0005-0000-0000-0000B62E0000}"/>
    <cellStyle name="Currency 5 2 5 4" xfId="12340" xr:uid="{00000000-0005-0000-0000-0000B72E0000}"/>
    <cellStyle name="Currency 5 2 5 4 2" xfId="12341" xr:uid="{00000000-0005-0000-0000-0000B82E0000}"/>
    <cellStyle name="Currency 5 2 5 4 2 2" xfId="12342" xr:uid="{00000000-0005-0000-0000-0000B92E0000}"/>
    <cellStyle name="Currency 5 2 5 4 3" xfId="12343" xr:uid="{00000000-0005-0000-0000-0000BA2E0000}"/>
    <cellStyle name="Currency 5 2 5 5" xfId="12344" xr:uid="{00000000-0005-0000-0000-0000BB2E0000}"/>
    <cellStyle name="Currency 5 2 5 5 2" xfId="12345" xr:uid="{00000000-0005-0000-0000-0000BC2E0000}"/>
    <cellStyle name="Currency 5 2 5 6" xfId="12346" xr:uid="{00000000-0005-0000-0000-0000BD2E0000}"/>
    <cellStyle name="Currency 5 2 5 6 2" xfId="12347" xr:uid="{00000000-0005-0000-0000-0000BE2E0000}"/>
    <cellStyle name="Currency 5 2 5 7" xfId="12348" xr:uid="{00000000-0005-0000-0000-0000BF2E0000}"/>
    <cellStyle name="Currency 5 2 6" xfId="12349" xr:uid="{00000000-0005-0000-0000-0000C02E0000}"/>
    <cellStyle name="Currency 5 2 6 2" xfId="12350" xr:uid="{00000000-0005-0000-0000-0000C12E0000}"/>
    <cellStyle name="Currency 5 2 6 2 2" xfId="12351" xr:uid="{00000000-0005-0000-0000-0000C22E0000}"/>
    <cellStyle name="Currency 5 2 6 2 2 2" xfId="12352" xr:uid="{00000000-0005-0000-0000-0000C32E0000}"/>
    <cellStyle name="Currency 5 2 6 2 2 2 2" xfId="12353" xr:uid="{00000000-0005-0000-0000-0000C42E0000}"/>
    <cellStyle name="Currency 5 2 6 2 2 3" xfId="12354" xr:uid="{00000000-0005-0000-0000-0000C52E0000}"/>
    <cellStyle name="Currency 5 2 6 2 3" xfId="12355" xr:uid="{00000000-0005-0000-0000-0000C62E0000}"/>
    <cellStyle name="Currency 5 2 6 2 3 2" xfId="12356" xr:uid="{00000000-0005-0000-0000-0000C72E0000}"/>
    <cellStyle name="Currency 5 2 6 2 3 2 2" xfId="12357" xr:uid="{00000000-0005-0000-0000-0000C82E0000}"/>
    <cellStyle name="Currency 5 2 6 2 3 3" xfId="12358" xr:uid="{00000000-0005-0000-0000-0000C92E0000}"/>
    <cellStyle name="Currency 5 2 6 2 4" xfId="12359" xr:uid="{00000000-0005-0000-0000-0000CA2E0000}"/>
    <cellStyle name="Currency 5 2 6 2 4 2" xfId="12360" xr:uid="{00000000-0005-0000-0000-0000CB2E0000}"/>
    <cellStyle name="Currency 5 2 6 2 5" xfId="12361" xr:uid="{00000000-0005-0000-0000-0000CC2E0000}"/>
    <cellStyle name="Currency 5 2 6 2 5 2" xfId="12362" xr:uid="{00000000-0005-0000-0000-0000CD2E0000}"/>
    <cellStyle name="Currency 5 2 6 2 6" xfId="12363" xr:uid="{00000000-0005-0000-0000-0000CE2E0000}"/>
    <cellStyle name="Currency 5 2 6 3" xfId="12364" xr:uid="{00000000-0005-0000-0000-0000CF2E0000}"/>
    <cellStyle name="Currency 5 2 6 3 2" xfId="12365" xr:uid="{00000000-0005-0000-0000-0000D02E0000}"/>
    <cellStyle name="Currency 5 2 6 3 2 2" xfId="12366" xr:uid="{00000000-0005-0000-0000-0000D12E0000}"/>
    <cellStyle name="Currency 5 2 6 3 3" xfId="12367" xr:uid="{00000000-0005-0000-0000-0000D22E0000}"/>
    <cellStyle name="Currency 5 2 6 4" xfId="12368" xr:uid="{00000000-0005-0000-0000-0000D32E0000}"/>
    <cellStyle name="Currency 5 2 6 4 2" xfId="12369" xr:uid="{00000000-0005-0000-0000-0000D42E0000}"/>
    <cellStyle name="Currency 5 2 6 4 2 2" xfId="12370" xr:uid="{00000000-0005-0000-0000-0000D52E0000}"/>
    <cellStyle name="Currency 5 2 6 4 3" xfId="12371" xr:uid="{00000000-0005-0000-0000-0000D62E0000}"/>
    <cellStyle name="Currency 5 2 6 5" xfId="12372" xr:uid="{00000000-0005-0000-0000-0000D72E0000}"/>
    <cellStyle name="Currency 5 2 6 5 2" xfId="12373" xr:uid="{00000000-0005-0000-0000-0000D82E0000}"/>
    <cellStyle name="Currency 5 2 6 6" xfId="12374" xr:uid="{00000000-0005-0000-0000-0000D92E0000}"/>
    <cellStyle name="Currency 5 2 6 6 2" xfId="12375" xr:uid="{00000000-0005-0000-0000-0000DA2E0000}"/>
    <cellStyle name="Currency 5 2 6 7" xfId="12376" xr:uid="{00000000-0005-0000-0000-0000DB2E0000}"/>
    <cellStyle name="Currency 5 2 7" xfId="12377" xr:uid="{00000000-0005-0000-0000-0000DC2E0000}"/>
    <cellStyle name="Currency 5 2 7 2" xfId="12378" xr:uid="{00000000-0005-0000-0000-0000DD2E0000}"/>
    <cellStyle name="Currency 5 2 7 2 2" xfId="12379" xr:uid="{00000000-0005-0000-0000-0000DE2E0000}"/>
    <cellStyle name="Currency 5 2 7 2 2 2" xfId="12380" xr:uid="{00000000-0005-0000-0000-0000DF2E0000}"/>
    <cellStyle name="Currency 5 2 7 2 3" xfId="12381" xr:uid="{00000000-0005-0000-0000-0000E02E0000}"/>
    <cellStyle name="Currency 5 2 7 3" xfId="12382" xr:uid="{00000000-0005-0000-0000-0000E12E0000}"/>
    <cellStyle name="Currency 5 2 7 3 2" xfId="12383" xr:uid="{00000000-0005-0000-0000-0000E22E0000}"/>
    <cellStyle name="Currency 5 2 7 3 2 2" xfId="12384" xr:uid="{00000000-0005-0000-0000-0000E32E0000}"/>
    <cellStyle name="Currency 5 2 7 3 3" xfId="12385" xr:uid="{00000000-0005-0000-0000-0000E42E0000}"/>
    <cellStyle name="Currency 5 2 7 4" xfId="12386" xr:uid="{00000000-0005-0000-0000-0000E52E0000}"/>
    <cellStyle name="Currency 5 2 7 4 2" xfId="12387" xr:uid="{00000000-0005-0000-0000-0000E62E0000}"/>
    <cellStyle name="Currency 5 2 7 5" xfId="12388" xr:uid="{00000000-0005-0000-0000-0000E72E0000}"/>
    <cellStyle name="Currency 5 2 7 5 2" xfId="12389" xr:uid="{00000000-0005-0000-0000-0000E82E0000}"/>
    <cellStyle name="Currency 5 2 7 6" xfId="12390" xr:uid="{00000000-0005-0000-0000-0000E92E0000}"/>
    <cellStyle name="Currency 5 2 8" xfId="12391" xr:uid="{00000000-0005-0000-0000-0000EA2E0000}"/>
    <cellStyle name="Currency 5 2 8 2" xfId="12392" xr:uid="{00000000-0005-0000-0000-0000EB2E0000}"/>
    <cellStyle name="Currency 5 2 8 2 2" xfId="12393" xr:uid="{00000000-0005-0000-0000-0000EC2E0000}"/>
    <cellStyle name="Currency 5 2 8 3" xfId="12394" xr:uid="{00000000-0005-0000-0000-0000ED2E0000}"/>
    <cellStyle name="Currency 5 2 9" xfId="12395" xr:uid="{00000000-0005-0000-0000-0000EE2E0000}"/>
    <cellStyle name="Currency 5 2 9 2" xfId="12396" xr:uid="{00000000-0005-0000-0000-0000EF2E0000}"/>
    <cellStyle name="Currency 5 2 9 2 2" xfId="12397" xr:uid="{00000000-0005-0000-0000-0000F02E0000}"/>
    <cellStyle name="Currency 5 2 9 3" xfId="12398" xr:uid="{00000000-0005-0000-0000-0000F12E0000}"/>
    <cellStyle name="Currency 5 3" xfId="12399" xr:uid="{00000000-0005-0000-0000-0000F22E0000}"/>
    <cellStyle name="Currency 5 3 10" xfId="12400" xr:uid="{00000000-0005-0000-0000-0000F32E0000}"/>
    <cellStyle name="Currency 5 3 10 2" xfId="12401" xr:uid="{00000000-0005-0000-0000-0000F42E0000}"/>
    <cellStyle name="Currency 5 3 11" xfId="12402" xr:uid="{00000000-0005-0000-0000-0000F52E0000}"/>
    <cellStyle name="Currency 5 3 2" xfId="12403" xr:uid="{00000000-0005-0000-0000-0000F62E0000}"/>
    <cellStyle name="Currency 5 3 2 10" xfId="12404" xr:uid="{00000000-0005-0000-0000-0000F72E0000}"/>
    <cellStyle name="Currency 5 3 2 2" xfId="12405" xr:uid="{00000000-0005-0000-0000-0000F82E0000}"/>
    <cellStyle name="Currency 5 3 2 2 2" xfId="12406" xr:uid="{00000000-0005-0000-0000-0000F92E0000}"/>
    <cellStyle name="Currency 5 3 2 2 2 2" xfId="12407" xr:uid="{00000000-0005-0000-0000-0000FA2E0000}"/>
    <cellStyle name="Currency 5 3 2 2 2 2 2" xfId="12408" xr:uid="{00000000-0005-0000-0000-0000FB2E0000}"/>
    <cellStyle name="Currency 5 3 2 2 2 2 2 2" xfId="12409" xr:uid="{00000000-0005-0000-0000-0000FC2E0000}"/>
    <cellStyle name="Currency 5 3 2 2 2 2 2 2 2" xfId="12410" xr:uid="{00000000-0005-0000-0000-0000FD2E0000}"/>
    <cellStyle name="Currency 5 3 2 2 2 2 2 3" xfId="12411" xr:uid="{00000000-0005-0000-0000-0000FE2E0000}"/>
    <cellStyle name="Currency 5 3 2 2 2 2 3" xfId="12412" xr:uid="{00000000-0005-0000-0000-0000FF2E0000}"/>
    <cellStyle name="Currency 5 3 2 2 2 2 3 2" xfId="12413" xr:uid="{00000000-0005-0000-0000-0000002F0000}"/>
    <cellStyle name="Currency 5 3 2 2 2 2 3 2 2" xfId="12414" xr:uid="{00000000-0005-0000-0000-0000012F0000}"/>
    <cellStyle name="Currency 5 3 2 2 2 2 3 3" xfId="12415" xr:uid="{00000000-0005-0000-0000-0000022F0000}"/>
    <cellStyle name="Currency 5 3 2 2 2 2 4" xfId="12416" xr:uid="{00000000-0005-0000-0000-0000032F0000}"/>
    <cellStyle name="Currency 5 3 2 2 2 2 4 2" xfId="12417" xr:uid="{00000000-0005-0000-0000-0000042F0000}"/>
    <cellStyle name="Currency 5 3 2 2 2 2 5" xfId="12418" xr:uid="{00000000-0005-0000-0000-0000052F0000}"/>
    <cellStyle name="Currency 5 3 2 2 2 2 5 2" xfId="12419" xr:uid="{00000000-0005-0000-0000-0000062F0000}"/>
    <cellStyle name="Currency 5 3 2 2 2 2 6" xfId="12420" xr:uid="{00000000-0005-0000-0000-0000072F0000}"/>
    <cellStyle name="Currency 5 3 2 2 2 3" xfId="12421" xr:uid="{00000000-0005-0000-0000-0000082F0000}"/>
    <cellStyle name="Currency 5 3 2 2 2 3 2" xfId="12422" xr:uid="{00000000-0005-0000-0000-0000092F0000}"/>
    <cellStyle name="Currency 5 3 2 2 2 3 2 2" xfId="12423" xr:uid="{00000000-0005-0000-0000-00000A2F0000}"/>
    <cellStyle name="Currency 5 3 2 2 2 3 3" xfId="12424" xr:uid="{00000000-0005-0000-0000-00000B2F0000}"/>
    <cellStyle name="Currency 5 3 2 2 2 4" xfId="12425" xr:uid="{00000000-0005-0000-0000-00000C2F0000}"/>
    <cellStyle name="Currency 5 3 2 2 2 4 2" xfId="12426" xr:uid="{00000000-0005-0000-0000-00000D2F0000}"/>
    <cellStyle name="Currency 5 3 2 2 2 4 2 2" xfId="12427" xr:uid="{00000000-0005-0000-0000-00000E2F0000}"/>
    <cellStyle name="Currency 5 3 2 2 2 4 3" xfId="12428" xr:uid="{00000000-0005-0000-0000-00000F2F0000}"/>
    <cellStyle name="Currency 5 3 2 2 2 5" xfId="12429" xr:uid="{00000000-0005-0000-0000-0000102F0000}"/>
    <cellStyle name="Currency 5 3 2 2 2 5 2" xfId="12430" xr:uid="{00000000-0005-0000-0000-0000112F0000}"/>
    <cellStyle name="Currency 5 3 2 2 2 6" xfId="12431" xr:uid="{00000000-0005-0000-0000-0000122F0000}"/>
    <cellStyle name="Currency 5 3 2 2 2 6 2" xfId="12432" xr:uid="{00000000-0005-0000-0000-0000132F0000}"/>
    <cellStyle name="Currency 5 3 2 2 2 7" xfId="12433" xr:uid="{00000000-0005-0000-0000-0000142F0000}"/>
    <cellStyle name="Currency 5 3 2 2 3" xfId="12434" xr:uid="{00000000-0005-0000-0000-0000152F0000}"/>
    <cellStyle name="Currency 5 3 2 2 3 2" xfId="12435" xr:uid="{00000000-0005-0000-0000-0000162F0000}"/>
    <cellStyle name="Currency 5 3 2 2 3 2 2" xfId="12436" xr:uid="{00000000-0005-0000-0000-0000172F0000}"/>
    <cellStyle name="Currency 5 3 2 2 3 2 2 2" xfId="12437" xr:uid="{00000000-0005-0000-0000-0000182F0000}"/>
    <cellStyle name="Currency 5 3 2 2 3 2 3" xfId="12438" xr:uid="{00000000-0005-0000-0000-0000192F0000}"/>
    <cellStyle name="Currency 5 3 2 2 3 3" xfId="12439" xr:uid="{00000000-0005-0000-0000-00001A2F0000}"/>
    <cellStyle name="Currency 5 3 2 2 3 3 2" xfId="12440" xr:uid="{00000000-0005-0000-0000-00001B2F0000}"/>
    <cellStyle name="Currency 5 3 2 2 3 3 2 2" xfId="12441" xr:uid="{00000000-0005-0000-0000-00001C2F0000}"/>
    <cellStyle name="Currency 5 3 2 2 3 3 3" xfId="12442" xr:uid="{00000000-0005-0000-0000-00001D2F0000}"/>
    <cellStyle name="Currency 5 3 2 2 3 4" xfId="12443" xr:uid="{00000000-0005-0000-0000-00001E2F0000}"/>
    <cellStyle name="Currency 5 3 2 2 3 4 2" xfId="12444" xr:uid="{00000000-0005-0000-0000-00001F2F0000}"/>
    <cellStyle name="Currency 5 3 2 2 3 5" xfId="12445" xr:uid="{00000000-0005-0000-0000-0000202F0000}"/>
    <cellStyle name="Currency 5 3 2 2 3 5 2" xfId="12446" xr:uid="{00000000-0005-0000-0000-0000212F0000}"/>
    <cellStyle name="Currency 5 3 2 2 3 6" xfId="12447" xr:uid="{00000000-0005-0000-0000-0000222F0000}"/>
    <cellStyle name="Currency 5 3 2 2 4" xfId="12448" xr:uid="{00000000-0005-0000-0000-0000232F0000}"/>
    <cellStyle name="Currency 5 3 2 2 4 2" xfId="12449" xr:uid="{00000000-0005-0000-0000-0000242F0000}"/>
    <cellStyle name="Currency 5 3 2 2 4 2 2" xfId="12450" xr:uid="{00000000-0005-0000-0000-0000252F0000}"/>
    <cellStyle name="Currency 5 3 2 2 4 3" xfId="12451" xr:uid="{00000000-0005-0000-0000-0000262F0000}"/>
    <cellStyle name="Currency 5 3 2 2 5" xfId="12452" xr:uid="{00000000-0005-0000-0000-0000272F0000}"/>
    <cellStyle name="Currency 5 3 2 2 5 2" xfId="12453" xr:uid="{00000000-0005-0000-0000-0000282F0000}"/>
    <cellStyle name="Currency 5 3 2 2 5 2 2" xfId="12454" xr:uid="{00000000-0005-0000-0000-0000292F0000}"/>
    <cellStyle name="Currency 5 3 2 2 5 3" xfId="12455" xr:uid="{00000000-0005-0000-0000-00002A2F0000}"/>
    <cellStyle name="Currency 5 3 2 2 6" xfId="12456" xr:uid="{00000000-0005-0000-0000-00002B2F0000}"/>
    <cellStyle name="Currency 5 3 2 2 6 2" xfId="12457" xr:uid="{00000000-0005-0000-0000-00002C2F0000}"/>
    <cellStyle name="Currency 5 3 2 2 7" xfId="12458" xr:uid="{00000000-0005-0000-0000-00002D2F0000}"/>
    <cellStyle name="Currency 5 3 2 2 7 2" xfId="12459" xr:uid="{00000000-0005-0000-0000-00002E2F0000}"/>
    <cellStyle name="Currency 5 3 2 2 8" xfId="12460" xr:uid="{00000000-0005-0000-0000-00002F2F0000}"/>
    <cellStyle name="Currency 5 3 2 3" xfId="12461" xr:uid="{00000000-0005-0000-0000-0000302F0000}"/>
    <cellStyle name="Currency 5 3 2 3 2" xfId="12462" xr:uid="{00000000-0005-0000-0000-0000312F0000}"/>
    <cellStyle name="Currency 5 3 2 3 2 2" xfId="12463" xr:uid="{00000000-0005-0000-0000-0000322F0000}"/>
    <cellStyle name="Currency 5 3 2 3 2 2 2" xfId="12464" xr:uid="{00000000-0005-0000-0000-0000332F0000}"/>
    <cellStyle name="Currency 5 3 2 3 2 2 2 2" xfId="12465" xr:uid="{00000000-0005-0000-0000-0000342F0000}"/>
    <cellStyle name="Currency 5 3 2 3 2 2 3" xfId="12466" xr:uid="{00000000-0005-0000-0000-0000352F0000}"/>
    <cellStyle name="Currency 5 3 2 3 2 3" xfId="12467" xr:uid="{00000000-0005-0000-0000-0000362F0000}"/>
    <cellStyle name="Currency 5 3 2 3 2 3 2" xfId="12468" xr:uid="{00000000-0005-0000-0000-0000372F0000}"/>
    <cellStyle name="Currency 5 3 2 3 2 3 2 2" xfId="12469" xr:uid="{00000000-0005-0000-0000-0000382F0000}"/>
    <cellStyle name="Currency 5 3 2 3 2 3 3" xfId="12470" xr:uid="{00000000-0005-0000-0000-0000392F0000}"/>
    <cellStyle name="Currency 5 3 2 3 2 4" xfId="12471" xr:uid="{00000000-0005-0000-0000-00003A2F0000}"/>
    <cellStyle name="Currency 5 3 2 3 2 4 2" xfId="12472" xr:uid="{00000000-0005-0000-0000-00003B2F0000}"/>
    <cellStyle name="Currency 5 3 2 3 2 5" xfId="12473" xr:uid="{00000000-0005-0000-0000-00003C2F0000}"/>
    <cellStyle name="Currency 5 3 2 3 2 5 2" xfId="12474" xr:uid="{00000000-0005-0000-0000-00003D2F0000}"/>
    <cellStyle name="Currency 5 3 2 3 2 6" xfId="12475" xr:uid="{00000000-0005-0000-0000-00003E2F0000}"/>
    <cellStyle name="Currency 5 3 2 3 3" xfId="12476" xr:uid="{00000000-0005-0000-0000-00003F2F0000}"/>
    <cellStyle name="Currency 5 3 2 3 3 2" xfId="12477" xr:uid="{00000000-0005-0000-0000-0000402F0000}"/>
    <cellStyle name="Currency 5 3 2 3 3 2 2" xfId="12478" xr:uid="{00000000-0005-0000-0000-0000412F0000}"/>
    <cellStyle name="Currency 5 3 2 3 3 3" xfId="12479" xr:uid="{00000000-0005-0000-0000-0000422F0000}"/>
    <cellStyle name="Currency 5 3 2 3 4" xfId="12480" xr:uid="{00000000-0005-0000-0000-0000432F0000}"/>
    <cellStyle name="Currency 5 3 2 3 4 2" xfId="12481" xr:uid="{00000000-0005-0000-0000-0000442F0000}"/>
    <cellStyle name="Currency 5 3 2 3 4 2 2" xfId="12482" xr:uid="{00000000-0005-0000-0000-0000452F0000}"/>
    <cellStyle name="Currency 5 3 2 3 4 3" xfId="12483" xr:uid="{00000000-0005-0000-0000-0000462F0000}"/>
    <cellStyle name="Currency 5 3 2 3 5" xfId="12484" xr:uid="{00000000-0005-0000-0000-0000472F0000}"/>
    <cellStyle name="Currency 5 3 2 3 5 2" xfId="12485" xr:uid="{00000000-0005-0000-0000-0000482F0000}"/>
    <cellStyle name="Currency 5 3 2 3 6" xfId="12486" xr:uid="{00000000-0005-0000-0000-0000492F0000}"/>
    <cellStyle name="Currency 5 3 2 3 6 2" xfId="12487" xr:uid="{00000000-0005-0000-0000-00004A2F0000}"/>
    <cellStyle name="Currency 5 3 2 3 7" xfId="12488" xr:uid="{00000000-0005-0000-0000-00004B2F0000}"/>
    <cellStyle name="Currency 5 3 2 4" xfId="12489" xr:uid="{00000000-0005-0000-0000-00004C2F0000}"/>
    <cellStyle name="Currency 5 3 2 4 2" xfId="12490" xr:uid="{00000000-0005-0000-0000-00004D2F0000}"/>
    <cellStyle name="Currency 5 3 2 4 2 2" xfId="12491" xr:uid="{00000000-0005-0000-0000-00004E2F0000}"/>
    <cellStyle name="Currency 5 3 2 4 2 2 2" xfId="12492" xr:uid="{00000000-0005-0000-0000-00004F2F0000}"/>
    <cellStyle name="Currency 5 3 2 4 2 2 2 2" xfId="12493" xr:uid="{00000000-0005-0000-0000-0000502F0000}"/>
    <cellStyle name="Currency 5 3 2 4 2 2 3" xfId="12494" xr:uid="{00000000-0005-0000-0000-0000512F0000}"/>
    <cellStyle name="Currency 5 3 2 4 2 3" xfId="12495" xr:uid="{00000000-0005-0000-0000-0000522F0000}"/>
    <cellStyle name="Currency 5 3 2 4 2 3 2" xfId="12496" xr:uid="{00000000-0005-0000-0000-0000532F0000}"/>
    <cellStyle name="Currency 5 3 2 4 2 3 2 2" xfId="12497" xr:uid="{00000000-0005-0000-0000-0000542F0000}"/>
    <cellStyle name="Currency 5 3 2 4 2 3 3" xfId="12498" xr:uid="{00000000-0005-0000-0000-0000552F0000}"/>
    <cellStyle name="Currency 5 3 2 4 2 4" xfId="12499" xr:uid="{00000000-0005-0000-0000-0000562F0000}"/>
    <cellStyle name="Currency 5 3 2 4 2 4 2" xfId="12500" xr:uid="{00000000-0005-0000-0000-0000572F0000}"/>
    <cellStyle name="Currency 5 3 2 4 2 5" xfId="12501" xr:uid="{00000000-0005-0000-0000-0000582F0000}"/>
    <cellStyle name="Currency 5 3 2 4 2 5 2" xfId="12502" xr:uid="{00000000-0005-0000-0000-0000592F0000}"/>
    <cellStyle name="Currency 5 3 2 4 2 6" xfId="12503" xr:uid="{00000000-0005-0000-0000-00005A2F0000}"/>
    <cellStyle name="Currency 5 3 2 4 3" xfId="12504" xr:uid="{00000000-0005-0000-0000-00005B2F0000}"/>
    <cellStyle name="Currency 5 3 2 4 3 2" xfId="12505" xr:uid="{00000000-0005-0000-0000-00005C2F0000}"/>
    <cellStyle name="Currency 5 3 2 4 3 2 2" xfId="12506" xr:uid="{00000000-0005-0000-0000-00005D2F0000}"/>
    <cellStyle name="Currency 5 3 2 4 3 3" xfId="12507" xr:uid="{00000000-0005-0000-0000-00005E2F0000}"/>
    <cellStyle name="Currency 5 3 2 4 4" xfId="12508" xr:uid="{00000000-0005-0000-0000-00005F2F0000}"/>
    <cellStyle name="Currency 5 3 2 4 4 2" xfId="12509" xr:uid="{00000000-0005-0000-0000-0000602F0000}"/>
    <cellStyle name="Currency 5 3 2 4 4 2 2" xfId="12510" xr:uid="{00000000-0005-0000-0000-0000612F0000}"/>
    <cellStyle name="Currency 5 3 2 4 4 3" xfId="12511" xr:uid="{00000000-0005-0000-0000-0000622F0000}"/>
    <cellStyle name="Currency 5 3 2 4 5" xfId="12512" xr:uid="{00000000-0005-0000-0000-0000632F0000}"/>
    <cellStyle name="Currency 5 3 2 4 5 2" xfId="12513" xr:uid="{00000000-0005-0000-0000-0000642F0000}"/>
    <cellStyle name="Currency 5 3 2 4 6" xfId="12514" xr:uid="{00000000-0005-0000-0000-0000652F0000}"/>
    <cellStyle name="Currency 5 3 2 4 6 2" xfId="12515" xr:uid="{00000000-0005-0000-0000-0000662F0000}"/>
    <cellStyle name="Currency 5 3 2 4 7" xfId="12516" xr:uid="{00000000-0005-0000-0000-0000672F0000}"/>
    <cellStyle name="Currency 5 3 2 5" xfId="12517" xr:uid="{00000000-0005-0000-0000-0000682F0000}"/>
    <cellStyle name="Currency 5 3 2 5 2" xfId="12518" xr:uid="{00000000-0005-0000-0000-0000692F0000}"/>
    <cellStyle name="Currency 5 3 2 5 2 2" xfId="12519" xr:uid="{00000000-0005-0000-0000-00006A2F0000}"/>
    <cellStyle name="Currency 5 3 2 5 2 2 2" xfId="12520" xr:uid="{00000000-0005-0000-0000-00006B2F0000}"/>
    <cellStyle name="Currency 5 3 2 5 2 3" xfId="12521" xr:uid="{00000000-0005-0000-0000-00006C2F0000}"/>
    <cellStyle name="Currency 5 3 2 5 3" xfId="12522" xr:uid="{00000000-0005-0000-0000-00006D2F0000}"/>
    <cellStyle name="Currency 5 3 2 5 3 2" xfId="12523" xr:uid="{00000000-0005-0000-0000-00006E2F0000}"/>
    <cellStyle name="Currency 5 3 2 5 3 2 2" xfId="12524" xr:uid="{00000000-0005-0000-0000-00006F2F0000}"/>
    <cellStyle name="Currency 5 3 2 5 3 3" xfId="12525" xr:uid="{00000000-0005-0000-0000-0000702F0000}"/>
    <cellStyle name="Currency 5 3 2 5 4" xfId="12526" xr:uid="{00000000-0005-0000-0000-0000712F0000}"/>
    <cellStyle name="Currency 5 3 2 5 4 2" xfId="12527" xr:uid="{00000000-0005-0000-0000-0000722F0000}"/>
    <cellStyle name="Currency 5 3 2 5 5" xfId="12528" xr:uid="{00000000-0005-0000-0000-0000732F0000}"/>
    <cellStyle name="Currency 5 3 2 5 5 2" xfId="12529" xr:uid="{00000000-0005-0000-0000-0000742F0000}"/>
    <cellStyle name="Currency 5 3 2 5 6" xfId="12530" xr:uid="{00000000-0005-0000-0000-0000752F0000}"/>
    <cellStyle name="Currency 5 3 2 6" xfId="12531" xr:uid="{00000000-0005-0000-0000-0000762F0000}"/>
    <cellStyle name="Currency 5 3 2 6 2" xfId="12532" xr:uid="{00000000-0005-0000-0000-0000772F0000}"/>
    <cellStyle name="Currency 5 3 2 6 2 2" xfId="12533" xr:uid="{00000000-0005-0000-0000-0000782F0000}"/>
    <cellStyle name="Currency 5 3 2 6 3" xfId="12534" xr:uid="{00000000-0005-0000-0000-0000792F0000}"/>
    <cellStyle name="Currency 5 3 2 7" xfId="12535" xr:uid="{00000000-0005-0000-0000-00007A2F0000}"/>
    <cellStyle name="Currency 5 3 2 7 2" xfId="12536" xr:uid="{00000000-0005-0000-0000-00007B2F0000}"/>
    <cellStyle name="Currency 5 3 2 7 2 2" xfId="12537" xr:uid="{00000000-0005-0000-0000-00007C2F0000}"/>
    <cellStyle name="Currency 5 3 2 7 3" xfId="12538" xr:uid="{00000000-0005-0000-0000-00007D2F0000}"/>
    <cellStyle name="Currency 5 3 2 8" xfId="12539" xr:uid="{00000000-0005-0000-0000-00007E2F0000}"/>
    <cellStyle name="Currency 5 3 2 8 2" xfId="12540" xr:uid="{00000000-0005-0000-0000-00007F2F0000}"/>
    <cellStyle name="Currency 5 3 2 9" xfId="12541" xr:uid="{00000000-0005-0000-0000-0000802F0000}"/>
    <cellStyle name="Currency 5 3 2 9 2" xfId="12542" xr:uid="{00000000-0005-0000-0000-0000812F0000}"/>
    <cellStyle name="Currency 5 3 3" xfId="12543" xr:uid="{00000000-0005-0000-0000-0000822F0000}"/>
    <cellStyle name="Currency 5 3 3 2" xfId="12544" xr:uid="{00000000-0005-0000-0000-0000832F0000}"/>
    <cellStyle name="Currency 5 3 3 2 2" xfId="12545" xr:uid="{00000000-0005-0000-0000-0000842F0000}"/>
    <cellStyle name="Currency 5 3 3 2 2 2" xfId="12546" xr:uid="{00000000-0005-0000-0000-0000852F0000}"/>
    <cellStyle name="Currency 5 3 3 2 2 2 2" xfId="12547" xr:uid="{00000000-0005-0000-0000-0000862F0000}"/>
    <cellStyle name="Currency 5 3 3 2 2 2 2 2" xfId="12548" xr:uid="{00000000-0005-0000-0000-0000872F0000}"/>
    <cellStyle name="Currency 5 3 3 2 2 2 3" xfId="12549" xr:uid="{00000000-0005-0000-0000-0000882F0000}"/>
    <cellStyle name="Currency 5 3 3 2 2 3" xfId="12550" xr:uid="{00000000-0005-0000-0000-0000892F0000}"/>
    <cellStyle name="Currency 5 3 3 2 2 3 2" xfId="12551" xr:uid="{00000000-0005-0000-0000-00008A2F0000}"/>
    <cellStyle name="Currency 5 3 3 2 2 3 2 2" xfId="12552" xr:uid="{00000000-0005-0000-0000-00008B2F0000}"/>
    <cellStyle name="Currency 5 3 3 2 2 3 3" xfId="12553" xr:uid="{00000000-0005-0000-0000-00008C2F0000}"/>
    <cellStyle name="Currency 5 3 3 2 2 4" xfId="12554" xr:uid="{00000000-0005-0000-0000-00008D2F0000}"/>
    <cellStyle name="Currency 5 3 3 2 2 4 2" xfId="12555" xr:uid="{00000000-0005-0000-0000-00008E2F0000}"/>
    <cellStyle name="Currency 5 3 3 2 2 5" xfId="12556" xr:uid="{00000000-0005-0000-0000-00008F2F0000}"/>
    <cellStyle name="Currency 5 3 3 2 2 5 2" xfId="12557" xr:uid="{00000000-0005-0000-0000-0000902F0000}"/>
    <cellStyle name="Currency 5 3 3 2 2 6" xfId="12558" xr:uid="{00000000-0005-0000-0000-0000912F0000}"/>
    <cellStyle name="Currency 5 3 3 2 3" xfId="12559" xr:uid="{00000000-0005-0000-0000-0000922F0000}"/>
    <cellStyle name="Currency 5 3 3 2 3 2" xfId="12560" xr:uid="{00000000-0005-0000-0000-0000932F0000}"/>
    <cellStyle name="Currency 5 3 3 2 3 2 2" xfId="12561" xr:uid="{00000000-0005-0000-0000-0000942F0000}"/>
    <cellStyle name="Currency 5 3 3 2 3 3" xfId="12562" xr:uid="{00000000-0005-0000-0000-0000952F0000}"/>
    <cellStyle name="Currency 5 3 3 2 4" xfId="12563" xr:uid="{00000000-0005-0000-0000-0000962F0000}"/>
    <cellStyle name="Currency 5 3 3 2 4 2" xfId="12564" xr:uid="{00000000-0005-0000-0000-0000972F0000}"/>
    <cellStyle name="Currency 5 3 3 2 4 2 2" xfId="12565" xr:uid="{00000000-0005-0000-0000-0000982F0000}"/>
    <cellStyle name="Currency 5 3 3 2 4 3" xfId="12566" xr:uid="{00000000-0005-0000-0000-0000992F0000}"/>
    <cellStyle name="Currency 5 3 3 2 5" xfId="12567" xr:uid="{00000000-0005-0000-0000-00009A2F0000}"/>
    <cellStyle name="Currency 5 3 3 2 5 2" xfId="12568" xr:uid="{00000000-0005-0000-0000-00009B2F0000}"/>
    <cellStyle name="Currency 5 3 3 2 6" xfId="12569" xr:uid="{00000000-0005-0000-0000-00009C2F0000}"/>
    <cellStyle name="Currency 5 3 3 2 6 2" xfId="12570" xr:uid="{00000000-0005-0000-0000-00009D2F0000}"/>
    <cellStyle name="Currency 5 3 3 2 7" xfId="12571" xr:uid="{00000000-0005-0000-0000-00009E2F0000}"/>
    <cellStyle name="Currency 5 3 3 3" xfId="12572" xr:uid="{00000000-0005-0000-0000-00009F2F0000}"/>
    <cellStyle name="Currency 5 3 3 3 2" xfId="12573" xr:uid="{00000000-0005-0000-0000-0000A02F0000}"/>
    <cellStyle name="Currency 5 3 3 3 2 2" xfId="12574" xr:uid="{00000000-0005-0000-0000-0000A12F0000}"/>
    <cellStyle name="Currency 5 3 3 3 2 2 2" xfId="12575" xr:uid="{00000000-0005-0000-0000-0000A22F0000}"/>
    <cellStyle name="Currency 5 3 3 3 2 3" xfId="12576" xr:uid="{00000000-0005-0000-0000-0000A32F0000}"/>
    <cellStyle name="Currency 5 3 3 3 3" xfId="12577" xr:uid="{00000000-0005-0000-0000-0000A42F0000}"/>
    <cellStyle name="Currency 5 3 3 3 3 2" xfId="12578" xr:uid="{00000000-0005-0000-0000-0000A52F0000}"/>
    <cellStyle name="Currency 5 3 3 3 3 2 2" xfId="12579" xr:uid="{00000000-0005-0000-0000-0000A62F0000}"/>
    <cellStyle name="Currency 5 3 3 3 3 3" xfId="12580" xr:uid="{00000000-0005-0000-0000-0000A72F0000}"/>
    <cellStyle name="Currency 5 3 3 3 4" xfId="12581" xr:uid="{00000000-0005-0000-0000-0000A82F0000}"/>
    <cellStyle name="Currency 5 3 3 3 4 2" xfId="12582" xr:uid="{00000000-0005-0000-0000-0000A92F0000}"/>
    <cellStyle name="Currency 5 3 3 3 5" xfId="12583" xr:uid="{00000000-0005-0000-0000-0000AA2F0000}"/>
    <cellStyle name="Currency 5 3 3 3 5 2" xfId="12584" xr:uid="{00000000-0005-0000-0000-0000AB2F0000}"/>
    <cellStyle name="Currency 5 3 3 3 6" xfId="12585" xr:uid="{00000000-0005-0000-0000-0000AC2F0000}"/>
    <cellStyle name="Currency 5 3 3 4" xfId="12586" xr:uid="{00000000-0005-0000-0000-0000AD2F0000}"/>
    <cellStyle name="Currency 5 3 3 4 2" xfId="12587" xr:uid="{00000000-0005-0000-0000-0000AE2F0000}"/>
    <cellStyle name="Currency 5 3 3 4 2 2" xfId="12588" xr:uid="{00000000-0005-0000-0000-0000AF2F0000}"/>
    <cellStyle name="Currency 5 3 3 4 3" xfId="12589" xr:uid="{00000000-0005-0000-0000-0000B02F0000}"/>
    <cellStyle name="Currency 5 3 3 5" xfId="12590" xr:uid="{00000000-0005-0000-0000-0000B12F0000}"/>
    <cellStyle name="Currency 5 3 3 5 2" xfId="12591" xr:uid="{00000000-0005-0000-0000-0000B22F0000}"/>
    <cellStyle name="Currency 5 3 3 5 2 2" xfId="12592" xr:uid="{00000000-0005-0000-0000-0000B32F0000}"/>
    <cellStyle name="Currency 5 3 3 5 3" xfId="12593" xr:uid="{00000000-0005-0000-0000-0000B42F0000}"/>
    <cellStyle name="Currency 5 3 3 6" xfId="12594" xr:uid="{00000000-0005-0000-0000-0000B52F0000}"/>
    <cellStyle name="Currency 5 3 3 6 2" xfId="12595" xr:uid="{00000000-0005-0000-0000-0000B62F0000}"/>
    <cellStyle name="Currency 5 3 3 7" xfId="12596" xr:uid="{00000000-0005-0000-0000-0000B72F0000}"/>
    <cellStyle name="Currency 5 3 3 7 2" xfId="12597" xr:uid="{00000000-0005-0000-0000-0000B82F0000}"/>
    <cellStyle name="Currency 5 3 3 8" xfId="12598" xr:uid="{00000000-0005-0000-0000-0000B92F0000}"/>
    <cellStyle name="Currency 5 3 4" xfId="12599" xr:uid="{00000000-0005-0000-0000-0000BA2F0000}"/>
    <cellStyle name="Currency 5 3 4 2" xfId="12600" xr:uid="{00000000-0005-0000-0000-0000BB2F0000}"/>
    <cellStyle name="Currency 5 3 4 2 2" xfId="12601" xr:uid="{00000000-0005-0000-0000-0000BC2F0000}"/>
    <cellStyle name="Currency 5 3 4 2 2 2" xfId="12602" xr:uid="{00000000-0005-0000-0000-0000BD2F0000}"/>
    <cellStyle name="Currency 5 3 4 2 2 2 2" xfId="12603" xr:uid="{00000000-0005-0000-0000-0000BE2F0000}"/>
    <cellStyle name="Currency 5 3 4 2 2 3" xfId="12604" xr:uid="{00000000-0005-0000-0000-0000BF2F0000}"/>
    <cellStyle name="Currency 5 3 4 2 3" xfId="12605" xr:uid="{00000000-0005-0000-0000-0000C02F0000}"/>
    <cellStyle name="Currency 5 3 4 2 3 2" xfId="12606" xr:uid="{00000000-0005-0000-0000-0000C12F0000}"/>
    <cellStyle name="Currency 5 3 4 2 3 2 2" xfId="12607" xr:uid="{00000000-0005-0000-0000-0000C22F0000}"/>
    <cellStyle name="Currency 5 3 4 2 3 3" xfId="12608" xr:uid="{00000000-0005-0000-0000-0000C32F0000}"/>
    <cellStyle name="Currency 5 3 4 2 4" xfId="12609" xr:uid="{00000000-0005-0000-0000-0000C42F0000}"/>
    <cellStyle name="Currency 5 3 4 2 4 2" xfId="12610" xr:uid="{00000000-0005-0000-0000-0000C52F0000}"/>
    <cellStyle name="Currency 5 3 4 2 5" xfId="12611" xr:uid="{00000000-0005-0000-0000-0000C62F0000}"/>
    <cellStyle name="Currency 5 3 4 2 5 2" xfId="12612" xr:uid="{00000000-0005-0000-0000-0000C72F0000}"/>
    <cellStyle name="Currency 5 3 4 2 6" xfId="12613" xr:uid="{00000000-0005-0000-0000-0000C82F0000}"/>
    <cellStyle name="Currency 5 3 4 3" xfId="12614" xr:uid="{00000000-0005-0000-0000-0000C92F0000}"/>
    <cellStyle name="Currency 5 3 4 3 2" xfId="12615" xr:uid="{00000000-0005-0000-0000-0000CA2F0000}"/>
    <cellStyle name="Currency 5 3 4 3 2 2" xfId="12616" xr:uid="{00000000-0005-0000-0000-0000CB2F0000}"/>
    <cellStyle name="Currency 5 3 4 3 3" xfId="12617" xr:uid="{00000000-0005-0000-0000-0000CC2F0000}"/>
    <cellStyle name="Currency 5 3 4 4" xfId="12618" xr:uid="{00000000-0005-0000-0000-0000CD2F0000}"/>
    <cellStyle name="Currency 5 3 4 4 2" xfId="12619" xr:uid="{00000000-0005-0000-0000-0000CE2F0000}"/>
    <cellStyle name="Currency 5 3 4 4 2 2" xfId="12620" xr:uid="{00000000-0005-0000-0000-0000CF2F0000}"/>
    <cellStyle name="Currency 5 3 4 4 3" xfId="12621" xr:uid="{00000000-0005-0000-0000-0000D02F0000}"/>
    <cellStyle name="Currency 5 3 4 5" xfId="12622" xr:uid="{00000000-0005-0000-0000-0000D12F0000}"/>
    <cellStyle name="Currency 5 3 4 5 2" xfId="12623" xr:uid="{00000000-0005-0000-0000-0000D22F0000}"/>
    <cellStyle name="Currency 5 3 4 6" xfId="12624" xr:uid="{00000000-0005-0000-0000-0000D32F0000}"/>
    <cellStyle name="Currency 5 3 4 6 2" xfId="12625" xr:uid="{00000000-0005-0000-0000-0000D42F0000}"/>
    <cellStyle name="Currency 5 3 4 7" xfId="12626" xr:uid="{00000000-0005-0000-0000-0000D52F0000}"/>
    <cellStyle name="Currency 5 3 5" xfId="12627" xr:uid="{00000000-0005-0000-0000-0000D62F0000}"/>
    <cellStyle name="Currency 5 3 5 2" xfId="12628" xr:uid="{00000000-0005-0000-0000-0000D72F0000}"/>
    <cellStyle name="Currency 5 3 5 2 2" xfId="12629" xr:uid="{00000000-0005-0000-0000-0000D82F0000}"/>
    <cellStyle name="Currency 5 3 5 2 2 2" xfId="12630" xr:uid="{00000000-0005-0000-0000-0000D92F0000}"/>
    <cellStyle name="Currency 5 3 5 2 2 2 2" xfId="12631" xr:uid="{00000000-0005-0000-0000-0000DA2F0000}"/>
    <cellStyle name="Currency 5 3 5 2 2 3" xfId="12632" xr:uid="{00000000-0005-0000-0000-0000DB2F0000}"/>
    <cellStyle name="Currency 5 3 5 2 3" xfId="12633" xr:uid="{00000000-0005-0000-0000-0000DC2F0000}"/>
    <cellStyle name="Currency 5 3 5 2 3 2" xfId="12634" xr:uid="{00000000-0005-0000-0000-0000DD2F0000}"/>
    <cellStyle name="Currency 5 3 5 2 3 2 2" xfId="12635" xr:uid="{00000000-0005-0000-0000-0000DE2F0000}"/>
    <cellStyle name="Currency 5 3 5 2 3 3" xfId="12636" xr:uid="{00000000-0005-0000-0000-0000DF2F0000}"/>
    <cellStyle name="Currency 5 3 5 2 4" xfId="12637" xr:uid="{00000000-0005-0000-0000-0000E02F0000}"/>
    <cellStyle name="Currency 5 3 5 2 4 2" xfId="12638" xr:uid="{00000000-0005-0000-0000-0000E12F0000}"/>
    <cellStyle name="Currency 5 3 5 2 5" xfId="12639" xr:uid="{00000000-0005-0000-0000-0000E22F0000}"/>
    <cellStyle name="Currency 5 3 5 2 5 2" xfId="12640" xr:uid="{00000000-0005-0000-0000-0000E32F0000}"/>
    <cellStyle name="Currency 5 3 5 2 6" xfId="12641" xr:uid="{00000000-0005-0000-0000-0000E42F0000}"/>
    <cellStyle name="Currency 5 3 5 3" xfId="12642" xr:uid="{00000000-0005-0000-0000-0000E52F0000}"/>
    <cellStyle name="Currency 5 3 5 3 2" xfId="12643" xr:uid="{00000000-0005-0000-0000-0000E62F0000}"/>
    <cellStyle name="Currency 5 3 5 3 2 2" xfId="12644" xr:uid="{00000000-0005-0000-0000-0000E72F0000}"/>
    <cellStyle name="Currency 5 3 5 3 3" xfId="12645" xr:uid="{00000000-0005-0000-0000-0000E82F0000}"/>
    <cellStyle name="Currency 5 3 5 4" xfId="12646" xr:uid="{00000000-0005-0000-0000-0000E92F0000}"/>
    <cellStyle name="Currency 5 3 5 4 2" xfId="12647" xr:uid="{00000000-0005-0000-0000-0000EA2F0000}"/>
    <cellStyle name="Currency 5 3 5 4 2 2" xfId="12648" xr:uid="{00000000-0005-0000-0000-0000EB2F0000}"/>
    <cellStyle name="Currency 5 3 5 4 3" xfId="12649" xr:uid="{00000000-0005-0000-0000-0000EC2F0000}"/>
    <cellStyle name="Currency 5 3 5 5" xfId="12650" xr:uid="{00000000-0005-0000-0000-0000ED2F0000}"/>
    <cellStyle name="Currency 5 3 5 5 2" xfId="12651" xr:uid="{00000000-0005-0000-0000-0000EE2F0000}"/>
    <cellStyle name="Currency 5 3 5 6" xfId="12652" xr:uid="{00000000-0005-0000-0000-0000EF2F0000}"/>
    <cellStyle name="Currency 5 3 5 6 2" xfId="12653" xr:uid="{00000000-0005-0000-0000-0000F02F0000}"/>
    <cellStyle name="Currency 5 3 5 7" xfId="12654" xr:uid="{00000000-0005-0000-0000-0000F12F0000}"/>
    <cellStyle name="Currency 5 3 6" xfId="12655" xr:uid="{00000000-0005-0000-0000-0000F22F0000}"/>
    <cellStyle name="Currency 5 3 6 2" xfId="12656" xr:uid="{00000000-0005-0000-0000-0000F32F0000}"/>
    <cellStyle name="Currency 5 3 6 2 2" xfId="12657" xr:uid="{00000000-0005-0000-0000-0000F42F0000}"/>
    <cellStyle name="Currency 5 3 6 2 2 2" xfId="12658" xr:uid="{00000000-0005-0000-0000-0000F52F0000}"/>
    <cellStyle name="Currency 5 3 6 2 3" xfId="12659" xr:uid="{00000000-0005-0000-0000-0000F62F0000}"/>
    <cellStyle name="Currency 5 3 6 3" xfId="12660" xr:uid="{00000000-0005-0000-0000-0000F72F0000}"/>
    <cellStyle name="Currency 5 3 6 3 2" xfId="12661" xr:uid="{00000000-0005-0000-0000-0000F82F0000}"/>
    <cellStyle name="Currency 5 3 6 3 2 2" xfId="12662" xr:uid="{00000000-0005-0000-0000-0000F92F0000}"/>
    <cellStyle name="Currency 5 3 6 3 3" xfId="12663" xr:uid="{00000000-0005-0000-0000-0000FA2F0000}"/>
    <cellStyle name="Currency 5 3 6 4" xfId="12664" xr:uid="{00000000-0005-0000-0000-0000FB2F0000}"/>
    <cellStyle name="Currency 5 3 6 4 2" xfId="12665" xr:uid="{00000000-0005-0000-0000-0000FC2F0000}"/>
    <cellStyle name="Currency 5 3 6 5" xfId="12666" xr:uid="{00000000-0005-0000-0000-0000FD2F0000}"/>
    <cellStyle name="Currency 5 3 6 5 2" xfId="12667" xr:uid="{00000000-0005-0000-0000-0000FE2F0000}"/>
    <cellStyle name="Currency 5 3 6 6" xfId="12668" xr:uid="{00000000-0005-0000-0000-0000FF2F0000}"/>
    <cellStyle name="Currency 5 3 7" xfId="12669" xr:uid="{00000000-0005-0000-0000-000000300000}"/>
    <cellStyle name="Currency 5 3 7 2" xfId="12670" xr:uid="{00000000-0005-0000-0000-000001300000}"/>
    <cellStyle name="Currency 5 3 7 2 2" xfId="12671" xr:uid="{00000000-0005-0000-0000-000002300000}"/>
    <cellStyle name="Currency 5 3 7 3" xfId="12672" xr:uid="{00000000-0005-0000-0000-000003300000}"/>
    <cellStyle name="Currency 5 3 8" xfId="12673" xr:uid="{00000000-0005-0000-0000-000004300000}"/>
    <cellStyle name="Currency 5 3 8 2" xfId="12674" xr:uid="{00000000-0005-0000-0000-000005300000}"/>
    <cellStyle name="Currency 5 3 8 2 2" xfId="12675" xr:uid="{00000000-0005-0000-0000-000006300000}"/>
    <cellStyle name="Currency 5 3 8 3" xfId="12676" xr:uid="{00000000-0005-0000-0000-000007300000}"/>
    <cellStyle name="Currency 5 3 9" xfId="12677" xr:uid="{00000000-0005-0000-0000-000008300000}"/>
    <cellStyle name="Currency 5 3 9 2" xfId="12678" xr:uid="{00000000-0005-0000-0000-000009300000}"/>
    <cellStyle name="Currency 5 4" xfId="12679" xr:uid="{00000000-0005-0000-0000-00000A300000}"/>
    <cellStyle name="Currency 5 4 10" xfId="12680" xr:uid="{00000000-0005-0000-0000-00000B300000}"/>
    <cellStyle name="Currency 5 4 2" xfId="12681" xr:uid="{00000000-0005-0000-0000-00000C300000}"/>
    <cellStyle name="Currency 5 4 2 2" xfId="12682" xr:uid="{00000000-0005-0000-0000-00000D300000}"/>
    <cellStyle name="Currency 5 4 2 2 2" xfId="12683" xr:uid="{00000000-0005-0000-0000-00000E300000}"/>
    <cellStyle name="Currency 5 4 2 2 2 2" xfId="12684" xr:uid="{00000000-0005-0000-0000-00000F300000}"/>
    <cellStyle name="Currency 5 4 2 2 2 2 2" xfId="12685" xr:uid="{00000000-0005-0000-0000-000010300000}"/>
    <cellStyle name="Currency 5 4 2 2 2 2 2 2" xfId="12686" xr:uid="{00000000-0005-0000-0000-000011300000}"/>
    <cellStyle name="Currency 5 4 2 2 2 2 3" xfId="12687" xr:uid="{00000000-0005-0000-0000-000012300000}"/>
    <cellStyle name="Currency 5 4 2 2 2 3" xfId="12688" xr:uid="{00000000-0005-0000-0000-000013300000}"/>
    <cellStyle name="Currency 5 4 2 2 2 3 2" xfId="12689" xr:uid="{00000000-0005-0000-0000-000014300000}"/>
    <cellStyle name="Currency 5 4 2 2 2 3 2 2" xfId="12690" xr:uid="{00000000-0005-0000-0000-000015300000}"/>
    <cellStyle name="Currency 5 4 2 2 2 3 3" xfId="12691" xr:uid="{00000000-0005-0000-0000-000016300000}"/>
    <cellStyle name="Currency 5 4 2 2 2 4" xfId="12692" xr:uid="{00000000-0005-0000-0000-000017300000}"/>
    <cellStyle name="Currency 5 4 2 2 2 4 2" xfId="12693" xr:uid="{00000000-0005-0000-0000-000018300000}"/>
    <cellStyle name="Currency 5 4 2 2 2 5" xfId="12694" xr:uid="{00000000-0005-0000-0000-000019300000}"/>
    <cellStyle name="Currency 5 4 2 2 2 5 2" xfId="12695" xr:uid="{00000000-0005-0000-0000-00001A300000}"/>
    <cellStyle name="Currency 5 4 2 2 2 6" xfId="12696" xr:uid="{00000000-0005-0000-0000-00001B300000}"/>
    <cellStyle name="Currency 5 4 2 2 3" xfId="12697" xr:uid="{00000000-0005-0000-0000-00001C300000}"/>
    <cellStyle name="Currency 5 4 2 2 3 2" xfId="12698" xr:uid="{00000000-0005-0000-0000-00001D300000}"/>
    <cellStyle name="Currency 5 4 2 2 3 2 2" xfId="12699" xr:uid="{00000000-0005-0000-0000-00001E300000}"/>
    <cellStyle name="Currency 5 4 2 2 3 3" xfId="12700" xr:uid="{00000000-0005-0000-0000-00001F300000}"/>
    <cellStyle name="Currency 5 4 2 2 4" xfId="12701" xr:uid="{00000000-0005-0000-0000-000020300000}"/>
    <cellStyle name="Currency 5 4 2 2 4 2" xfId="12702" xr:uid="{00000000-0005-0000-0000-000021300000}"/>
    <cellStyle name="Currency 5 4 2 2 4 2 2" xfId="12703" xr:uid="{00000000-0005-0000-0000-000022300000}"/>
    <cellStyle name="Currency 5 4 2 2 4 3" xfId="12704" xr:uid="{00000000-0005-0000-0000-000023300000}"/>
    <cellStyle name="Currency 5 4 2 2 5" xfId="12705" xr:uid="{00000000-0005-0000-0000-000024300000}"/>
    <cellStyle name="Currency 5 4 2 2 5 2" xfId="12706" xr:uid="{00000000-0005-0000-0000-000025300000}"/>
    <cellStyle name="Currency 5 4 2 2 6" xfId="12707" xr:uid="{00000000-0005-0000-0000-000026300000}"/>
    <cellStyle name="Currency 5 4 2 2 6 2" xfId="12708" xr:uid="{00000000-0005-0000-0000-000027300000}"/>
    <cellStyle name="Currency 5 4 2 2 7" xfId="12709" xr:uid="{00000000-0005-0000-0000-000028300000}"/>
    <cellStyle name="Currency 5 4 2 3" xfId="12710" xr:uid="{00000000-0005-0000-0000-000029300000}"/>
    <cellStyle name="Currency 5 4 2 3 2" xfId="12711" xr:uid="{00000000-0005-0000-0000-00002A300000}"/>
    <cellStyle name="Currency 5 4 2 3 2 2" xfId="12712" xr:uid="{00000000-0005-0000-0000-00002B300000}"/>
    <cellStyle name="Currency 5 4 2 3 2 2 2" xfId="12713" xr:uid="{00000000-0005-0000-0000-00002C300000}"/>
    <cellStyle name="Currency 5 4 2 3 2 3" xfId="12714" xr:uid="{00000000-0005-0000-0000-00002D300000}"/>
    <cellStyle name="Currency 5 4 2 3 3" xfId="12715" xr:uid="{00000000-0005-0000-0000-00002E300000}"/>
    <cellStyle name="Currency 5 4 2 3 3 2" xfId="12716" xr:uid="{00000000-0005-0000-0000-00002F300000}"/>
    <cellStyle name="Currency 5 4 2 3 3 2 2" xfId="12717" xr:uid="{00000000-0005-0000-0000-000030300000}"/>
    <cellStyle name="Currency 5 4 2 3 3 3" xfId="12718" xr:uid="{00000000-0005-0000-0000-000031300000}"/>
    <cellStyle name="Currency 5 4 2 3 4" xfId="12719" xr:uid="{00000000-0005-0000-0000-000032300000}"/>
    <cellStyle name="Currency 5 4 2 3 4 2" xfId="12720" xr:uid="{00000000-0005-0000-0000-000033300000}"/>
    <cellStyle name="Currency 5 4 2 3 5" xfId="12721" xr:uid="{00000000-0005-0000-0000-000034300000}"/>
    <cellStyle name="Currency 5 4 2 3 5 2" xfId="12722" xr:uid="{00000000-0005-0000-0000-000035300000}"/>
    <cellStyle name="Currency 5 4 2 3 6" xfId="12723" xr:uid="{00000000-0005-0000-0000-000036300000}"/>
    <cellStyle name="Currency 5 4 2 4" xfId="12724" xr:uid="{00000000-0005-0000-0000-000037300000}"/>
    <cellStyle name="Currency 5 4 2 4 2" xfId="12725" xr:uid="{00000000-0005-0000-0000-000038300000}"/>
    <cellStyle name="Currency 5 4 2 4 2 2" xfId="12726" xr:uid="{00000000-0005-0000-0000-000039300000}"/>
    <cellStyle name="Currency 5 4 2 4 3" xfId="12727" xr:uid="{00000000-0005-0000-0000-00003A300000}"/>
    <cellStyle name="Currency 5 4 2 5" xfId="12728" xr:uid="{00000000-0005-0000-0000-00003B300000}"/>
    <cellStyle name="Currency 5 4 2 5 2" xfId="12729" xr:uid="{00000000-0005-0000-0000-00003C300000}"/>
    <cellStyle name="Currency 5 4 2 5 2 2" xfId="12730" xr:uid="{00000000-0005-0000-0000-00003D300000}"/>
    <cellStyle name="Currency 5 4 2 5 3" xfId="12731" xr:uid="{00000000-0005-0000-0000-00003E300000}"/>
    <cellStyle name="Currency 5 4 2 6" xfId="12732" xr:uid="{00000000-0005-0000-0000-00003F300000}"/>
    <cellStyle name="Currency 5 4 2 6 2" xfId="12733" xr:uid="{00000000-0005-0000-0000-000040300000}"/>
    <cellStyle name="Currency 5 4 2 7" xfId="12734" xr:uid="{00000000-0005-0000-0000-000041300000}"/>
    <cellStyle name="Currency 5 4 2 7 2" xfId="12735" xr:uid="{00000000-0005-0000-0000-000042300000}"/>
    <cellStyle name="Currency 5 4 2 8" xfId="12736" xr:uid="{00000000-0005-0000-0000-000043300000}"/>
    <cellStyle name="Currency 5 4 3" xfId="12737" xr:uid="{00000000-0005-0000-0000-000044300000}"/>
    <cellStyle name="Currency 5 4 3 2" xfId="12738" xr:uid="{00000000-0005-0000-0000-000045300000}"/>
    <cellStyle name="Currency 5 4 3 2 2" xfId="12739" xr:uid="{00000000-0005-0000-0000-000046300000}"/>
    <cellStyle name="Currency 5 4 3 2 2 2" xfId="12740" xr:uid="{00000000-0005-0000-0000-000047300000}"/>
    <cellStyle name="Currency 5 4 3 2 2 2 2" xfId="12741" xr:uid="{00000000-0005-0000-0000-000048300000}"/>
    <cellStyle name="Currency 5 4 3 2 2 3" xfId="12742" xr:uid="{00000000-0005-0000-0000-000049300000}"/>
    <cellStyle name="Currency 5 4 3 2 3" xfId="12743" xr:uid="{00000000-0005-0000-0000-00004A300000}"/>
    <cellStyle name="Currency 5 4 3 2 3 2" xfId="12744" xr:uid="{00000000-0005-0000-0000-00004B300000}"/>
    <cellStyle name="Currency 5 4 3 2 3 2 2" xfId="12745" xr:uid="{00000000-0005-0000-0000-00004C300000}"/>
    <cellStyle name="Currency 5 4 3 2 3 3" xfId="12746" xr:uid="{00000000-0005-0000-0000-00004D300000}"/>
    <cellStyle name="Currency 5 4 3 2 4" xfId="12747" xr:uid="{00000000-0005-0000-0000-00004E300000}"/>
    <cellStyle name="Currency 5 4 3 2 4 2" xfId="12748" xr:uid="{00000000-0005-0000-0000-00004F300000}"/>
    <cellStyle name="Currency 5 4 3 2 5" xfId="12749" xr:uid="{00000000-0005-0000-0000-000050300000}"/>
    <cellStyle name="Currency 5 4 3 2 5 2" xfId="12750" xr:uid="{00000000-0005-0000-0000-000051300000}"/>
    <cellStyle name="Currency 5 4 3 2 6" xfId="12751" xr:uid="{00000000-0005-0000-0000-000052300000}"/>
    <cellStyle name="Currency 5 4 3 3" xfId="12752" xr:uid="{00000000-0005-0000-0000-000053300000}"/>
    <cellStyle name="Currency 5 4 3 3 2" xfId="12753" xr:uid="{00000000-0005-0000-0000-000054300000}"/>
    <cellStyle name="Currency 5 4 3 3 2 2" xfId="12754" xr:uid="{00000000-0005-0000-0000-000055300000}"/>
    <cellStyle name="Currency 5 4 3 3 3" xfId="12755" xr:uid="{00000000-0005-0000-0000-000056300000}"/>
    <cellStyle name="Currency 5 4 3 4" xfId="12756" xr:uid="{00000000-0005-0000-0000-000057300000}"/>
    <cellStyle name="Currency 5 4 3 4 2" xfId="12757" xr:uid="{00000000-0005-0000-0000-000058300000}"/>
    <cellStyle name="Currency 5 4 3 4 2 2" xfId="12758" xr:uid="{00000000-0005-0000-0000-000059300000}"/>
    <cellStyle name="Currency 5 4 3 4 3" xfId="12759" xr:uid="{00000000-0005-0000-0000-00005A300000}"/>
    <cellStyle name="Currency 5 4 3 5" xfId="12760" xr:uid="{00000000-0005-0000-0000-00005B300000}"/>
    <cellStyle name="Currency 5 4 3 5 2" xfId="12761" xr:uid="{00000000-0005-0000-0000-00005C300000}"/>
    <cellStyle name="Currency 5 4 3 6" xfId="12762" xr:uid="{00000000-0005-0000-0000-00005D300000}"/>
    <cellStyle name="Currency 5 4 3 6 2" xfId="12763" xr:uid="{00000000-0005-0000-0000-00005E300000}"/>
    <cellStyle name="Currency 5 4 3 7" xfId="12764" xr:uid="{00000000-0005-0000-0000-00005F300000}"/>
    <cellStyle name="Currency 5 4 4" xfId="12765" xr:uid="{00000000-0005-0000-0000-000060300000}"/>
    <cellStyle name="Currency 5 4 4 2" xfId="12766" xr:uid="{00000000-0005-0000-0000-000061300000}"/>
    <cellStyle name="Currency 5 4 4 2 2" xfId="12767" xr:uid="{00000000-0005-0000-0000-000062300000}"/>
    <cellStyle name="Currency 5 4 4 2 2 2" xfId="12768" xr:uid="{00000000-0005-0000-0000-000063300000}"/>
    <cellStyle name="Currency 5 4 4 2 2 2 2" xfId="12769" xr:uid="{00000000-0005-0000-0000-000064300000}"/>
    <cellStyle name="Currency 5 4 4 2 2 3" xfId="12770" xr:uid="{00000000-0005-0000-0000-000065300000}"/>
    <cellStyle name="Currency 5 4 4 2 3" xfId="12771" xr:uid="{00000000-0005-0000-0000-000066300000}"/>
    <cellStyle name="Currency 5 4 4 2 3 2" xfId="12772" xr:uid="{00000000-0005-0000-0000-000067300000}"/>
    <cellStyle name="Currency 5 4 4 2 3 2 2" xfId="12773" xr:uid="{00000000-0005-0000-0000-000068300000}"/>
    <cellStyle name="Currency 5 4 4 2 3 3" xfId="12774" xr:uid="{00000000-0005-0000-0000-000069300000}"/>
    <cellStyle name="Currency 5 4 4 2 4" xfId="12775" xr:uid="{00000000-0005-0000-0000-00006A300000}"/>
    <cellStyle name="Currency 5 4 4 2 4 2" xfId="12776" xr:uid="{00000000-0005-0000-0000-00006B300000}"/>
    <cellStyle name="Currency 5 4 4 2 5" xfId="12777" xr:uid="{00000000-0005-0000-0000-00006C300000}"/>
    <cellStyle name="Currency 5 4 4 2 5 2" xfId="12778" xr:uid="{00000000-0005-0000-0000-00006D300000}"/>
    <cellStyle name="Currency 5 4 4 2 6" xfId="12779" xr:uid="{00000000-0005-0000-0000-00006E300000}"/>
    <cellStyle name="Currency 5 4 4 3" xfId="12780" xr:uid="{00000000-0005-0000-0000-00006F300000}"/>
    <cellStyle name="Currency 5 4 4 3 2" xfId="12781" xr:uid="{00000000-0005-0000-0000-000070300000}"/>
    <cellStyle name="Currency 5 4 4 3 2 2" xfId="12782" xr:uid="{00000000-0005-0000-0000-000071300000}"/>
    <cellStyle name="Currency 5 4 4 3 3" xfId="12783" xr:uid="{00000000-0005-0000-0000-000072300000}"/>
    <cellStyle name="Currency 5 4 4 4" xfId="12784" xr:uid="{00000000-0005-0000-0000-000073300000}"/>
    <cellStyle name="Currency 5 4 4 4 2" xfId="12785" xr:uid="{00000000-0005-0000-0000-000074300000}"/>
    <cellStyle name="Currency 5 4 4 4 2 2" xfId="12786" xr:uid="{00000000-0005-0000-0000-000075300000}"/>
    <cellStyle name="Currency 5 4 4 4 3" xfId="12787" xr:uid="{00000000-0005-0000-0000-000076300000}"/>
    <cellStyle name="Currency 5 4 4 5" xfId="12788" xr:uid="{00000000-0005-0000-0000-000077300000}"/>
    <cellStyle name="Currency 5 4 4 5 2" xfId="12789" xr:uid="{00000000-0005-0000-0000-000078300000}"/>
    <cellStyle name="Currency 5 4 4 6" xfId="12790" xr:uid="{00000000-0005-0000-0000-000079300000}"/>
    <cellStyle name="Currency 5 4 4 6 2" xfId="12791" xr:uid="{00000000-0005-0000-0000-00007A300000}"/>
    <cellStyle name="Currency 5 4 4 7" xfId="12792" xr:uid="{00000000-0005-0000-0000-00007B300000}"/>
    <cellStyle name="Currency 5 4 5" xfId="12793" xr:uid="{00000000-0005-0000-0000-00007C300000}"/>
    <cellStyle name="Currency 5 4 5 2" xfId="12794" xr:uid="{00000000-0005-0000-0000-00007D300000}"/>
    <cellStyle name="Currency 5 4 5 2 2" xfId="12795" xr:uid="{00000000-0005-0000-0000-00007E300000}"/>
    <cellStyle name="Currency 5 4 5 2 2 2" xfId="12796" xr:uid="{00000000-0005-0000-0000-00007F300000}"/>
    <cellStyle name="Currency 5 4 5 2 3" xfId="12797" xr:uid="{00000000-0005-0000-0000-000080300000}"/>
    <cellStyle name="Currency 5 4 5 3" xfId="12798" xr:uid="{00000000-0005-0000-0000-000081300000}"/>
    <cellStyle name="Currency 5 4 5 3 2" xfId="12799" xr:uid="{00000000-0005-0000-0000-000082300000}"/>
    <cellStyle name="Currency 5 4 5 3 2 2" xfId="12800" xr:uid="{00000000-0005-0000-0000-000083300000}"/>
    <cellStyle name="Currency 5 4 5 3 3" xfId="12801" xr:uid="{00000000-0005-0000-0000-000084300000}"/>
    <cellStyle name="Currency 5 4 5 4" xfId="12802" xr:uid="{00000000-0005-0000-0000-000085300000}"/>
    <cellStyle name="Currency 5 4 5 4 2" xfId="12803" xr:uid="{00000000-0005-0000-0000-000086300000}"/>
    <cellStyle name="Currency 5 4 5 5" xfId="12804" xr:uid="{00000000-0005-0000-0000-000087300000}"/>
    <cellStyle name="Currency 5 4 5 5 2" xfId="12805" xr:uid="{00000000-0005-0000-0000-000088300000}"/>
    <cellStyle name="Currency 5 4 5 6" xfId="12806" xr:uid="{00000000-0005-0000-0000-000089300000}"/>
    <cellStyle name="Currency 5 4 6" xfId="12807" xr:uid="{00000000-0005-0000-0000-00008A300000}"/>
    <cellStyle name="Currency 5 4 6 2" xfId="12808" xr:uid="{00000000-0005-0000-0000-00008B300000}"/>
    <cellStyle name="Currency 5 4 6 2 2" xfId="12809" xr:uid="{00000000-0005-0000-0000-00008C300000}"/>
    <cellStyle name="Currency 5 4 6 3" xfId="12810" xr:uid="{00000000-0005-0000-0000-00008D300000}"/>
    <cellStyle name="Currency 5 4 7" xfId="12811" xr:uid="{00000000-0005-0000-0000-00008E300000}"/>
    <cellStyle name="Currency 5 4 7 2" xfId="12812" xr:uid="{00000000-0005-0000-0000-00008F300000}"/>
    <cellStyle name="Currency 5 4 7 2 2" xfId="12813" xr:uid="{00000000-0005-0000-0000-000090300000}"/>
    <cellStyle name="Currency 5 4 7 3" xfId="12814" xr:uid="{00000000-0005-0000-0000-000091300000}"/>
    <cellStyle name="Currency 5 4 8" xfId="12815" xr:uid="{00000000-0005-0000-0000-000092300000}"/>
    <cellStyle name="Currency 5 4 8 2" xfId="12816" xr:uid="{00000000-0005-0000-0000-000093300000}"/>
    <cellStyle name="Currency 5 4 9" xfId="12817" xr:uid="{00000000-0005-0000-0000-000094300000}"/>
    <cellStyle name="Currency 5 4 9 2" xfId="12818" xr:uid="{00000000-0005-0000-0000-000095300000}"/>
    <cellStyle name="Currency 5 5" xfId="12819" xr:uid="{00000000-0005-0000-0000-000096300000}"/>
    <cellStyle name="Currency 5 5 2" xfId="12820" xr:uid="{00000000-0005-0000-0000-000097300000}"/>
    <cellStyle name="Currency 5 5 2 2" xfId="12821" xr:uid="{00000000-0005-0000-0000-000098300000}"/>
    <cellStyle name="Currency 5 5 2 2 2" xfId="12822" xr:uid="{00000000-0005-0000-0000-000099300000}"/>
    <cellStyle name="Currency 5 5 2 2 2 2" xfId="12823" xr:uid="{00000000-0005-0000-0000-00009A300000}"/>
    <cellStyle name="Currency 5 5 2 2 2 2 2" xfId="12824" xr:uid="{00000000-0005-0000-0000-00009B300000}"/>
    <cellStyle name="Currency 5 5 2 2 2 3" xfId="12825" xr:uid="{00000000-0005-0000-0000-00009C300000}"/>
    <cellStyle name="Currency 5 5 2 2 3" xfId="12826" xr:uid="{00000000-0005-0000-0000-00009D300000}"/>
    <cellStyle name="Currency 5 5 2 2 3 2" xfId="12827" xr:uid="{00000000-0005-0000-0000-00009E300000}"/>
    <cellStyle name="Currency 5 5 2 2 3 2 2" xfId="12828" xr:uid="{00000000-0005-0000-0000-00009F300000}"/>
    <cellStyle name="Currency 5 5 2 2 3 3" xfId="12829" xr:uid="{00000000-0005-0000-0000-0000A0300000}"/>
    <cellStyle name="Currency 5 5 2 2 4" xfId="12830" xr:uid="{00000000-0005-0000-0000-0000A1300000}"/>
    <cellStyle name="Currency 5 5 2 2 4 2" xfId="12831" xr:uid="{00000000-0005-0000-0000-0000A2300000}"/>
    <cellStyle name="Currency 5 5 2 2 5" xfId="12832" xr:uid="{00000000-0005-0000-0000-0000A3300000}"/>
    <cellStyle name="Currency 5 5 2 2 5 2" xfId="12833" xr:uid="{00000000-0005-0000-0000-0000A4300000}"/>
    <cellStyle name="Currency 5 5 2 2 6" xfId="12834" xr:uid="{00000000-0005-0000-0000-0000A5300000}"/>
    <cellStyle name="Currency 5 5 2 3" xfId="12835" xr:uid="{00000000-0005-0000-0000-0000A6300000}"/>
    <cellStyle name="Currency 5 5 2 3 2" xfId="12836" xr:uid="{00000000-0005-0000-0000-0000A7300000}"/>
    <cellStyle name="Currency 5 5 2 3 2 2" xfId="12837" xr:uid="{00000000-0005-0000-0000-0000A8300000}"/>
    <cellStyle name="Currency 5 5 2 3 3" xfId="12838" xr:uid="{00000000-0005-0000-0000-0000A9300000}"/>
    <cellStyle name="Currency 5 5 2 4" xfId="12839" xr:uid="{00000000-0005-0000-0000-0000AA300000}"/>
    <cellStyle name="Currency 5 5 2 4 2" xfId="12840" xr:uid="{00000000-0005-0000-0000-0000AB300000}"/>
    <cellStyle name="Currency 5 5 2 4 2 2" xfId="12841" xr:uid="{00000000-0005-0000-0000-0000AC300000}"/>
    <cellStyle name="Currency 5 5 2 4 3" xfId="12842" xr:uid="{00000000-0005-0000-0000-0000AD300000}"/>
    <cellStyle name="Currency 5 5 2 5" xfId="12843" xr:uid="{00000000-0005-0000-0000-0000AE300000}"/>
    <cellStyle name="Currency 5 5 2 5 2" xfId="12844" xr:uid="{00000000-0005-0000-0000-0000AF300000}"/>
    <cellStyle name="Currency 5 5 2 6" xfId="12845" xr:uid="{00000000-0005-0000-0000-0000B0300000}"/>
    <cellStyle name="Currency 5 5 2 6 2" xfId="12846" xr:uid="{00000000-0005-0000-0000-0000B1300000}"/>
    <cellStyle name="Currency 5 5 2 7" xfId="12847" xr:uid="{00000000-0005-0000-0000-0000B2300000}"/>
    <cellStyle name="Currency 5 5 3" xfId="12848" xr:uid="{00000000-0005-0000-0000-0000B3300000}"/>
    <cellStyle name="Currency 5 5 3 2" xfId="12849" xr:uid="{00000000-0005-0000-0000-0000B4300000}"/>
    <cellStyle name="Currency 5 5 3 2 2" xfId="12850" xr:uid="{00000000-0005-0000-0000-0000B5300000}"/>
    <cellStyle name="Currency 5 5 3 2 2 2" xfId="12851" xr:uid="{00000000-0005-0000-0000-0000B6300000}"/>
    <cellStyle name="Currency 5 5 3 2 3" xfId="12852" xr:uid="{00000000-0005-0000-0000-0000B7300000}"/>
    <cellStyle name="Currency 5 5 3 3" xfId="12853" xr:uid="{00000000-0005-0000-0000-0000B8300000}"/>
    <cellStyle name="Currency 5 5 3 3 2" xfId="12854" xr:uid="{00000000-0005-0000-0000-0000B9300000}"/>
    <cellStyle name="Currency 5 5 3 3 2 2" xfId="12855" xr:uid="{00000000-0005-0000-0000-0000BA300000}"/>
    <cellStyle name="Currency 5 5 3 3 3" xfId="12856" xr:uid="{00000000-0005-0000-0000-0000BB300000}"/>
    <cellStyle name="Currency 5 5 3 4" xfId="12857" xr:uid="{00000000-0005-0000-0000-0000BC300000}"/>
    <cellStyle name="Currency 5 5 3 4 2" xfId="12858" xr:uid="{00000000-0005-0000-0000-0000BD300000}"/>
    <cellStyle name="Currency 5 5 3 5" xfId="12859" xr:uid="{00000000-0005-0000-0000-0000BE300000}"/>
    <cellStyle name="Currency 5 5 3 5 2" xfId="12860" xr:uid="{00000000-0005-0000-0000-0000BF300000}"/>
    <cellStyle name="Currency 5 5 3 6" xfId="12861" xr:uid="{00000000-0005-0000-0000-0000C0300000}"/>
    <cellStyle name="Currency 5 5 4" xfId="12862" xr:uid="{00000000-0005-0000-0000-0000C1300000}"/>
    <cellStyle name="Currency 5 5 4 2" xfId="12863" xr:uid="{00000000-0005-0000-0000-0000C2300000}"/>
    <cellStyle name="Currency 5 5 4 2 2" xfId="12864" xr:uid="{00000000-0005-0000-0000-0000C3300000}"/>
    <cellStyle name="Currency 5 5 4 3" xfId="12865" xr:uid="{00000000-0005-0000-0000-0000C4300000}"/>
    <cellStyle name="Currency 5 5 5" xfId="12866" xr:uid="{00000000-0005-0000-0000-0000C5300000}"/>
    <cellStyle name="Currency 5 5 5 2" xfId="12867" xr:uid="{00000000-0005-0000-0000-0000C6300000}"/>
    <cellStyle name="Currency 5 5 5 2 2" xfId="12868" xr:uid="{00000000-0005-0000-0000-0000C7300000}"/>
    <cellStyle name="Currency 5 5 5 3" xfId="12869" xr:uid="{00000000-0005-0000-0000-0000C8300000}"/>
    <cellStyle name="Currency 5 5 6" xfId="12870" xr:uid="{00000000-0005-0000-0000-0000C9300000}"/>
    <cellStyle name="Currency 5 5 6 2" xfId="12871" xr:uid="{00000000-0005-0000-0000-0000CA300000}"/>
    <cellStyle name="Currency 5 5 7" xfId="12872" xr:uid="{00000000-0005-0000-0000-0000CB300000}"/>
    <cellStyle name="Currency 5 5 7 2" xfId="12873" xr:uid="{00000000-0005-0000-0000-0000CC300000}"/>
    <cellStyle name="Currency 5 5 8" xfId="12874" xr:uid="{00000000-0005-0000-0000-0000CD300000}"/>
    <cellStyle name="Currency 5 6" xfId="12875" xr:uid="{00000000-0005-0000-0000-0000CE300000}"/>
    <cellStyle name="Currency 5 6 2" xfId="12876" xr:uid="{00000000-0005-0000-0000-0000CF300000}"/>
    <cellStyle name="Currency 5 6 2 2" xfId="12877" xr:uid="{00000000-0005-0000-0000-0000D0300000}"/>
    <cellStyle name="Currency 5 6 2 2 2" xfId="12878" xr:uid="{00000000-0005-0000-0000-0000D1300000}"/>
    <cellStyle name="Currency 5 6 2 2 2 2" xfId="12879" xr:uid="{00000000-0005-0000-0000-0000D2300000}"/>
    <cellStyle name="Currency 5 6 2 2 3" xfId="12880" xr:uid="{00000000-0005-0000-0000-0000D3300000}"/>
    <cellStyle name="Currency 5 6 2 3" xfId="12881" xr:uid="{00000000-0005-0000-0000-0000D4300000}"/>
    <cellStyle name="Currency 5 6 2 3 2" xfId="12882" xr:uid="{00000000-0005-0000-0000-0000D5300000}"/>
    <cellStyle name="Currency 5 6 2 3 2 2" xfId="12883" xr:uid="{00000000-0005-0000-0000-0000D6300000}"/>
    <cellStyle name="Currency 5 6 2 3 3" xfId="12884" xr:uid="{00000000-0005-0000-0000-0000D7300000}"/>
    <cellStyle name="Currency 5 6 2 4" xfId="12885" xr:uid="{00000000-0005-0000-0000-0000D8300000}"/>
    <cellStyle name="Currency 5 6 2 4 2" xfId="12886" xr:uid="{00000000-0005-0000-0000-0000D9300000}"/>
    <cellStyle name="Currency 5 6 2 5" xfId="12887" xr:uid="{00000000-0005-0000-0000-0000DA300000}"/>
    <cellStyle name="Currency 5 6 2 5 2" xfId="12888" xr:uid="{00000000-0005-0000-0000-0000DB300000}"/>
    <cellStyle name="Currency 5 6 2 6" xfId="12889" xr:uid="{00000000-0005-0000-0000-0000DC300000}"/>
    <cellStyle name="Currency 5 6 3" xfId="12890" xr:uid="{00000000-0005-0000-0000-0000DD300000}"/>
    <cellStyle name="Currency 5 6 3 2" xfId="12891" xr:uid="{00000000-0005-0000-0000-0000DE300000}"/>
    <cellStyle name="Currency 5 6 3 2 2" xfId="12892" xr:uid="{00000000-0005-0000-0000-0000DF300000}"/>
    <cellStyle name="Currency 5 6 3 3" xfId="12893" xr:uid="{00000000-0005-0000-0000-0000E0300000}"/>
    <cellStyle name="Currency 5 6 4" xfId="12894" xr:uid="{00000000-0005-0000-0000-0000E1300000}"/>
    <cellStyle name="Currency 5 6 4 2" xfId="12895" xr:uid="{00000000-0005-0000-0000-0000E2300000}"/>
    <cellStyle name="Currency 5 6 4 2 2" xfId="12896" xr:uid="{00000000-0005-0000-0000-0000E3300000}"/>
    <cellStyle name="Currency 5 6 4 3" xfId="12897" xr:uid="{00000000-0005-0000-0000-0000E4300000}"/>
    <cellStyle name="Currency 5 6 5" xfId="12898" xr:uid="{00000000-0005-0000-0000-0000E5300000}"/>
    <cellStyle name="Currency 5 6 5 2" xfId="12899" xr:uid="{00000000-0005-0000-0000-0000E6300000}"/>
    <cellStyle name="Currency 5 6 6" xfId="12900" xr:uid="{00000000-0005-0000-0000-0000E7300000}"/>
    <cellStyle name="Currency 5 6 6 2" xfId="12901" xr:uid="{00000000-0005-0000-0000-0000E8300000}"/>
    <cellStyle name="Currency 5 6 7" xfId="12902" xr:uid="{00000000-0005-0000-0000-0000E9300000}"/>
    <cellStyle name="Currency 5 7" xfId="12903" xr:uid="{00000000-0005-0000-0000-0000EA300000}"/>
    <cellStyle name="Currency 5 7 2" xfId="12904" xr:uid="{00000000-0005-0000-0000-0000EB300000}"/>
    <cellStyle name="Currency 5 7 2 2" xfId="12905" xr:uid="{00000000-0005-0000-0000-0000EC300000}"/>
    <cellStyle name="Currency 5 7 2 2 2" xfId="12906" xr:uid="{00000000-0005-0000-0000-0000ED300000}"/>
    <cellStyle name="Currency 5 7 2 2 2 2" xfId="12907" xr:uid="{00000000-0005-0000-0000-0000EE300000}"/>
    <cellStyle name="Currency 5 7 2 2 3" xfId="12908" xr:uid="{00000000-0005-0000-0000-0000EF300000}"/>
    <cellStyle name="Currency 5 7 2 3" xfId="12909" xr:uid="{00000000-0005-0000-0000-0000F0300000}"/>
    <cellStyle name="Currency 5 7 2 3 2" xfId="12910" xr:uid="{00000000-0005-0000-0000-0000F1300000}"/>
    <cellStyle name="Currency 5 7 2 3 2 2" xfId="12911" xr:uid="{00000000-0005-0000-0000-0000F2300000}"/>
    <cellStyle name="Currency 5 7 2 3 3" xfId="12912" xr:uid="{00000000-0005-0000-0000-0000F3300000}"/>
    <cellStyle name="Currency 5 7 2 4" xfId="12913" xr:uid="{00000000-0005-0000-0000-0000F4300000}"/>
    <cellStyle name="Currency 5 7 2 4 2" xfId="12914" xr:uid="{00000000-0005-0000-0000-0000F5300000}"/>
    <cellStyle name="Currency 5 7 2 5" xfId="12915" xr:uid="{00000000-0005-0000-0000-0000F6300000}"/>
    <cellStyle name="Currency 5 7 2 5 2" xfId="12916" xr:uid="{00000000-0005-0000-0000-0000F7300000}"/>
    <cellStyle name="Currency 5 7 2 6" xfId="12917" xr:uid="{00000000-0005-0000-0000-0000F8300000}"/>
    <cellStyle name="Currency 5 7 3" xfId="12918" xr:uid="{00000000-0005-0000-0000-0000F9300000}"/>
    <cellStyle name="Currency 5 7 3 2" xfId="12919" xr:uid="{00000000-0005-0000-0000-0000FA300000}"/>
    <cellStyle name="Currency 5 7 3 2 2" xfId="12920" xr:uid="{00000000-0005-0000-0000-0000FB300000}"/>
    <cellStyle name="Currency 5 7 3 3" xfId="12921" xr:uid="{00000000-0005-0000-0000-0000FC300000}"/>
    <cellStyle name="Currency 5 7 4" xfId="12922" xr:uid="{00000000-0005-0000-0000-0000FD300000}"/>
    <cellStyle name="Currency 5 7 4 2" xfId="12923" xr:uid="{00000000-0005-0000-0000-0000FE300000}"/>
    <cellStyle name="Currency 5 7 4 2 2" xfId="12924" xr:uid="{00000000-0005-0000-0000-0000FF300000}"/>
    <cellStyle name="Currency 5 7 4 3" xfId="12925" xr:uid="{00000000-0005-0000-0000-000000310000}"/>
    <cellStyle name="Currency 5 7 5" xfId="12926" xr:uid="{00000000-0005-0000-0000-000001310000}"/>
    <cellStyle name="Currency 5 7 5 2" xfId="12927" xr:uid="{00000000-0005-0000-0000-000002310000}"/>
    <cellStyle name="Currency 5 7 6" xfId="12928" xr:uid="{00000000-0005-0000-0000-000003310000}"/>
    <cellStyle name="Currency 5 7 6 2" xfId="12929" xr:uid="{00000000-0005-0000-0000-000004310000}"/>
    <cellStyle name="Currency 5 7 7" xfId="12930" xr:uid="{00000000-0005-0000-0000-000005310000}"/>
    <cellStyle name="Currency 5 8" xfId="12931" xr:uid="{00000000-0005-0000-0000-000006310000}"/>
    <cellStyle name="Currency 5 8 2" xfId="12932" xr:uid="{00000000-0005-0000-0000-000007310000}"/>
    <cellStyle name="Currency 5 8 2 2" xfId="12933" xr:uid="{00000000-0005-0000-0000-000008310000}"/>
    <cellStyle name="Currency 5 8 2 2 2" xfId="12934" xr:uid="{00000000-0005-0000-0000-000009310000}"/>
    <cellStyle name="Currency 5 8 2 3" xfId="12935" xr:uid="{00000000-0005-0000-0000-00000A310000}"/>
    <cellStyle name="Currency 5 8 3" xfId="12936" xr:uid="{00000000-0005-0000-0000-00000B310000}"/>
    <cellStyle name="Currency 5 8 3 2" xfId="12937" xr:uid="{00000000-0005-0000-0000-00000C310000}"/>
    <cellStyle name="Currency 5 8 3 2 2" xfId="12938" xr:uid="{00000000-0005-0000-0000-00000D310000}"/>
    <cellStyle name="Currency 5 8 3 3" xfId="12939" xr:uid="{00000000-0005-0000-0000-00000E310000}"/>
    <cellStyle name="Currency 5 8 4" xfId="12940" xr:uid="{00000000-0005-0000-0000-00000F310000}"/>
    <cellStyle name="Currency 5 8 4 2" xfId="12941" xr:uid="{00000000-0005-0000-0000-000010310000}"/>
    <cellStyle name="Currency 5 8 5" xfId="12942" xr:uid="{00000000-0005-0000-0000-000011310000}"/>
    <cellStyle name="Currency 5 8 5 2" xfId="12943" xr:uid="{00000000-0005-0000-0000-000012310000}"/>
    <cellStyle name="Currency 5 8 6" xfId="12944" xr:uid="{00000000-0005-0000-0000-000013310000}"/>
    <cellStyle name="Currency 6" xfId="661" xr:uid="{00000000-0005-0000-0000-000014310000}"/>
    <cellStyle name="Currency 6 2" xfId="12945" xr:uid="{00000000-0005-0000-0000-000015310000}"/>
    <cellStyle name="Currency 7" xfId="662" xr:uid="{00000000-0005-0000-0000-000016310000}"/>
    <cellStyle name="Currency 7 2" xfId="663" xr:uid="{00000000-0005-0000-0000-000017310000}"/>
    <cellStyle name="Currency 8" xfId="664" xr:uid="{00000000-0005-0000-0000-000018310000}"/>
    <cellStyle name="Currency 9" xfId="665" xr:uid="{00000000-0005-0000-0000-000019310000}"/>
    <cellStyle name="Currency No Comma" xfId="12946" xr:uid="{00000000-0005-0000-0000-00001A310000}"/>
    <cellStyle name="Currency*" xfId="266" xr:uid="{00000000-0005-0000-0000-00001B310000}"/>
    <cellStyle name="Currency0" xfId="46" xr:uid="{00000000-0005-0000-0000-00001C310000}"/>
    <cellStyle name="Dash" xfId="267" xr:uid="{00000000-0005-0000-0000-00001D310000}"/>
    <cellStyle name="Date" xfId="47" xr:uid="{00000000-0005-0000-0000-00001E310000}"/>
    <cellStyle name="Date Aligned" xfId="268" xr:uid="{00000000-0005-0000-0000-00001F310000}"/>
    <cellStyle name="Date Aligned*" xfId="269" xr:uid="{00000000-0005-0000-0000-000020310000}"/>
    <cellStyle name="Date Aligned_Model_Sep_2_02" xfId="270" xr:uid="{00000000-0005-0000-0000-000021310000}"/>
    <cellStyle name="Date_1 1 OFTO t2 v0 2 (IBA def tax)" xfId="271" xr:uid="{00000000-0005-0000-0000-000022310000}"/>
    <cellStyle name="Dec places 0" xfId="272" xr:uid="{00000000-0005-0000-0000-000023310000}"/>
    <cellStyle name="Dec places 1, millions" xfId="273" xr:uid="{00000000-0005-0000-0000-000024310000}"/>
    <cellStyle name="Dec places 2" xfId="274" xr:uid="{00000000-0005-0000-0000-000025310000}"/>
    <cellStyle name="Dec places 2, millions" xfId="275" xr:uid="{00000000-0005-0000-0000-000026310000}"/>
    <cellStyle name="Dezimal [0]_Compiling Utility Macros" xfId="276" xr:uid="{00000000-0005-0000-0000-000027310000}"/>
    <cellStyle name="Dezimal_Compiling Utility Macros" xfId="277" xr:uid="{00000000-0005-0000-0000-000028310000}"/>
    <cellStyle name="dollar" xfId="278" xr:uid="{00000000-0005-0000-0000-000029310000}"/>
    <cellStyle name="dollar[0]" xfId="279" xr:uid="{00000000-0005-0000-0000-00002A310000}"/>
    <cellStyle name="dollar_Model_Sep_2_02" xfId="280" xr:uid="{00000000-0005-0000-0000-00002B310000}"/>
    <cellStyle name="Dotted Line" xfId="281" xr:uid="{00000000-0005-0000-0000-00002C310000}"/>
    <cellStyle name="DP 0, no commas" xfId="282" xr:uid="{00000000-0005-0000-0000-00002D310000}"/>
    <cellStyle name="Emphasis 1" xfId="283" xr:uid="{00000000-0005-0000-0000-00002E310000}"/>
    <cellStyle name="Emphasis 2" xfId="284" xr:uid="{00000000-0005-0000-0000-00002F310000}"/>
    <cellStyle name="Emphasis 3" xfId="285" xr:uid="{00000000-0005-0000-0000-000030310000}"/>
    <cellStyle name="Entered" xfId="286" xr:uid="{00000000-0005-0000-0000-000031310000}"/>
    <cellStyle name="Euro" xfId="287" xr:uid="{00000000-0005-0000-0000-000032310000}"/>
    <cellStyle name="Explanatory Text" xfId="38277" builtinId="53" customBuiltin="1"/>
    <cellStyle name="Explanatory Text 2" xfId="12947" xr:uid="{00000000-0005-0000-0000-000033310000}"/>
    <cellStyle name="EYBlocked" xfId="288" xr:uid="{00000000-0005-0000-0000-000034310000}"/>
    <cellStyle name="EYCallUp" xfId="289" xr:uid="{00000000-0005-0000-0000-000035310000}"/>
    <cellStyle name="EYCheck" xfId="290" xr:uid="{00000000-0005-0000-0000-000036310000}"/>
    <cellStyle name="EYDate" xfId="291" xr:uid="{00000000-0005-0000-0000-000037310000}"/>
    <cellStyle name="EYDeviant" xfId="292" xr:uid="{00000000-0005-0000-0000-000038310000}"/>
    <cellStyle name="EYHeader1" xfId="293" xr:uid="{00000000-0005-0000-0000-000039310000}"/>
    <cellStyle name="EYHeader2" xfId="294" xr:uid="{00000000-0005-0000-0000-00003A310000}"/>
    <cellStyle name="EYHeader3" xfId="295" xr:uid="{00000000-0005-0000-0000-00003B310000}"/>
    <cellStyle name="EYInputDate" xfId="296" xr:uid="{00000000-0005-0000-0000-00003C310000}"/>
    <cellStyle name="EYInputPercent" xfId="297" xr:uid="{00000000-0005-0000-0000-00003D310000}"/>
    <cellStyle name="EYInputValue" xfId="298" xr:uid="{00000000-0005-0000-0000-00003E310000}"/>
    <cellStyle name="EYNormal" xfId="299" xr:uid="{00000000-0005-0000-0000-00003F310000}"/>
    <cellStyle name="EYPercent" xfId="300" xr:uid="{00000000-0005-0000-0000-000040310000}"/>
    <cellStyle name="EYPercentCapped" xfId="301" xr:uid="{00000000-0005-0000-0000-000041310000}"/>
    <cellStyle name="EYSubTotal" xfId="302" xr:uid="{00000000-0005-0000-0000-000042310000}"/>
    <cellStyle name="EYTotal" xfId="303" xr:uid="{00000000-0005-0000-0000-000043310000}"/>
    <cellStyle name="EYWIP" xfId="304" xr:uid="{00000000-0005-0000-0000-000044310000}"/>
    <cellStyle name="Fixed" xfId="48" xr:uid="{00000000-0005-0000-0000-000045310000}"/>
    <cellStyle name="FOOTER - Style1" xfId="305" xr:uid="{00000000-0005-0000-0000-000046310000}"/>
    <cellStyle name="Footnote" xfId="306" xr:uid="{00000000-0005-0000-0000-000047310000}"/>
    <cellStyle name="FORECAST" xfId="307" xr:uid="{00000000-0005-0000-0000-000048310000}"/>
    <cellStyle name="Formula" xfId="12948" xr:uid="{00000000-0005-0000-0000-000049310000}"/>
    <cellStyle name="fred" xfId="12949" xr:uid="{00000000-0005-0000-0000-00004A310000}"/>
    <cellStyle name="Fred%" xfId="12950" xr:uid="{00000000-0005-0000-0000-00004B310000}"/>
    <cellStyle name="fred_EGSI_TX_LA_SPLIT_BS_12_05_rev" xfId="12951" xr:uid="{00000000-0005-0000-0000-00004C310000}"/>
    <cellStyle name="From" xfId="308" xr:uid="{00000000-0005-0000-0000-00004D310000}"/>
    <cellStyle name="FRxAmtStyle" xfId="666" xr:uid="{00000000-0005-0000-0000-00004E310000}"/>
    <cellStyle name="General" xfId="309" xr:uid="{00000000-0005-0000-0000-00004F310000}"/>
    <cellStyle name="Good" xfId="38269" builtinId="26" customBuiltin="1"/>
    <cellStyle name="Good 2" xfId="12952" xr:uid="{00000000-0005-0000-0000-000050310000}"/>
    <cellStyle name="Grey" xfId="310" xr:uid="{00000000-0005-0000-0000-000051310000}"/>
    <cellStyle name="Hard Percent" xfId="311" xr:uid="{00000000-0005-0000-0000-000052310000}"/>
    <cellStyle name="Header" xfId="312" xr:uid="{00000000-0005-0000-0000-000053310000}"/>
    <cellStyle name="Header 2" xfId="12953" xr:uid="{00000000-0005-0000-0000-000054310000}"/>
    <cellStyle name="Header1" xfId="313" xr:uid="{00000000-0005-0000-0000-000055310000}"/>
    <cellStyle name="Header2" xfId="314" xr:uid="{00000000-0005-0000-0000-000056310000}"/>
    <cellStyle name="Heading" xfId="12954" xr:uid="{00000000-0005-0000-0000-000057310000}"/>
    <cellStyle name="Heading 1" xfId="49" builtinId="16" customBuiltin="1"/>
    <cellStyle name="Heading 1 2" xfId="12955" xr:uid="{00000000-0005-0000-0000-000059310000}"/>
    <cellStyle name="Heading 1 3" xfId="38346" xr:uid="{A3C3E944-94F3-4813-8119-1033867EBCF5}"/>
    <cellStyle name="Heading 2" xfId="50" builtinId="17" customBuiltin="1"/>
    <cellStyle name="Heading 2 2" xfId="645" xr:uid="{00000000-0005-0000-0000-00005B310000}"/>
    <cellStyle name="Heading 2 3" xfId="531" xr:uid="{00000000-0005-0000-0000-00005C310000}"/>
    <cellStyle name="Heading 2 4" xfId="38347" xr:uid="{5D2F0445-34E6-431C-8F11-1411841F53E4}"/>
    <cellStyle name="Heading 3" xfId="38267" builtinId="18" customBuiltin="1"/>
    <cellStyle name="Heading 3 2" xfId="12956" xr:uid="{00000000-0005-0000-0000-00005D310000}"/>
    <cellStyle name="Heading 4" xfId="38268" builtinId="19" customBuiltin="1"/>
    <cellStyle name="Heading 4 2" xfId="12957" xr:uid="{00000000-0005-0000-0000-00005E310000}"/>
    <cellStyle name="Heading1" xfId="51" xr:uid="{00000000-0005-0000-0000-00005F310000}"/>
    <cellStyle name="Heading2" xfId="52" xr:uid="{00000000-0005-0000-0000-000060310000}"/>
    <cellStyle name="HEADINGS" xfId="315" xr:uid="{00000000-0005-0000-0000-000061310000}"/>
    <cellStyle name="HIGHLIGHT" xfId="316" xr:uid="{00000000-0005-0000-0000-000062310000}"/>
    <cellStyle name="Hyperlink 2" xfId="12958" xr:uid="{00000000-0005-0000-0000-000063310000}"/>
    <cellStyle name="Hyperlink 3" xfId="12959" xr:uid="{00000000-0005-0000-0000-000064310000}"/>
    <cellStyle name="Hyperlink 4" xfId="12960" xr:uid="{00000000-0005-0000-0000-000065310000}"/>
    <cellStyle name="Hyperlink 5" xfId="12961" xr:uid="{00000000-0005-0000-0000-000066310000}"/>
    <cellStyle name="Hyperlink 6" xfId="12962" xr:uid="{00000000-0005-0000-0000-000067310000}"/>
    <cellStyle name="Incomplete" xfId="317" xr:uid="{00000000-0005-0000-0000-000068310000}"/>
    <cellStyle name="Input" xfId="38271" builtinId="20" customBuiltin="1"/>
    <cellStyle name="Input [yellow]" xfId="318" xr:uid="{00000000-0005-0000-0000-000069310000}"/>
    <cellStyle name="Input 10" xfId="12963" xr:uid="{00000000-0005-0000-0000-00006A310000}"/>
    <cellStyle name="Input 11" xfId="12964" xr:uid="{00000000-0005-0000-0000-00006B310000}"/>
    <cellStyle name="Input 12" xfId="12965" xr:uid="{00000000-0005-0000-0000-00006C310000}"/>
    <cellStyle name="Input 2" xfId="12966" xr:uid="{00000000-0005-0000-0000-00006D310000}"/>
    <cellStyle name="Input 2 10" xfId="12967" xr:uid="{00000000-0005-0000-0000-00006E310000}"/>
    <cellStyle name="Input 2 10 2" xfId="12968" xr:uid="{00000000-0005-0000-0000-00006F310000}"/>
    <cellStyle name="Input 2 11" xfId="12969" xr:uid="{00000000-0005-0000-0000-000070310000}"/>
    <cellStyle name="Input 2 11 2" xfId="12970" xr:uid="{00000000-0005-0000-0000-000071310000}"/>
    <cellStyle name="Input 2 12" xfId="12971" xr:uid="{00000000-0005-0000-0000-000072310000}"/>
    <cellStyle name="Input 2 12 2" xfId="12972" xr:uid="{00000000-0005-0000-0000-000073310000}"/>
    <cellStyle name="Input 2 13" xfId="12973" xr:uid="{00000000-0005-0000-0000-000074310000}"/>
    <cellStyle name="Input 2 13 2" xfId="12974" xr:uid="{00000000-0005-0000-0000-000075310000}"/>
    <cellStyle name="Input 2 14" xfId="12975" xr:uid="{00000000-0005-0000-0000-000076310000}"/>
    <cellStyle name="Input 2 14 2" xfId="12976" xr:uid="{00000000-0005-0000-0000-000077310000}"/>
    <cellStyle name="Input 2 15" xfId="12977" xr:uid="{00000000-0005-0000-0000-000078310000}"/>
    <cellStyle name="Input 2 15 2" xfId="12978" xr:uid="{00000000-0005-0000-0000-000079310000}"/>
    <cellStyle name="Input 2 16" xfId="12979" xr:uid="{00000000-0005-0000-0000-00007A310000}"/>
    <cellStyle name="Input 2 2" xfId="12980" xr:uid="{00000000-0005-0000-0000-00007B310000}"/>
    <cellStyle name="Input 2 2 10" xfId="12981" xr:uid="{00000000-0005-0000-0000-00007C310000}"/>
    <cellStyle name="Input 2 2 10 2" xfId="12982" xr:uid="{00000000-0005-0000-0000-00007D310000}"/>
    <cellStyle name="Input 2 2 11" xfId="12983" xr:uid="{00000000-0005-0000-0000-00007E310000}"/>
    <cellStyle name="Input 2 2 2" xfId="12984" xr:uid="{00000000-0005-0000-0000-00007F310000}"/>
    <cellStyle name="Input 2 2 2 2" xfId="12985" xr:uid="{00000000-0005-0000-0000-000080310000}"/>
    <cellStyle name="Input 2 2 2 2 2" xfId="12986" xr:uid="{00000000-0005-0000-0000-000081310000}"/>
    <cellStyle name="Input 2 2 2 3" xfId="12987" xr:uid="{00000000-0005-0000-0000-000082310000}"/>
    <cellStyle name="Input 2 2 3" xfId="12988" xr:uid="{00000000-0005-0000-0000-000083310000}"/>
    <cellStyle name="Input 2 2 3 2" xfId="12989" xr:uid="{00000000-0005-0000-0000-000084310000}"/>
    <cellStyle name="Input 2 2 4" xfId="12990" xr:uid="{00000000-0005-0000-0000-000085310000}"/>
    <cellStyle name="Input 2 2 4 2" xfId="12991" xr:uid="{00000000-0005-0000-0000-000086310000}"/>
    <cellStyle name="Input 2 2 5" xfId="12992" xr:uid="{00000000-0005-0000-0000-000087310000}"/>
    <cellStyle name="Input 2 2 5 2" xfId="12993" xr:uid="{00000000-0005-0000-0000-000088310000}"/>
    <cellStyle name="Input 2 2 6" xfId="12994" xr:uid="{00000000-0005-0000-0000-000089310000}"/>
    <cellStyle name="Input 2 2 6 2" xfId="12995" xr:uid="{00000000-0005-0000-0000-00008A310000}"/>
    <cellStyle name="Input 2 2 7" xfId="12996" xr:uid="{00000000-0005-0000-0000-00008B310000}"/>
    <cellStyle name="Input 2 2 7 2" xfId="12997" xr:uid="{00000000-0005-0000-0000-00008C310000}"/>
    <cellStyle name="Input 2 2 8" xfId="12998" xr:uid="{00000000-0005-0000-0000-00008D310000}"/>
    <cellStyle name="Input 2 2 8 2" xfId="12999" xr:uid="{00000000-0005-0000-0000-00008E310000}"/>
    <cellStyle name="Input 2 2 9" xfId="13000" xr:uid="{00000000-0005-0000-0000-00008F310000}"/>
    <cellStyle name="Input 2 2 9 2" xfId="13001" xr:uid="{00000000-0005-0000-0000-000090310000}"/>
    <cellStyle name="Input 2 3" xfId="13002" xr:uid="{00000000-0005-0000-0000-000091310000}"/>
    <cellStyle name="Input 2 3 10" xfId="13003" xr:uid="{00000000-0005-0000-0000-000092310000}"/>
    <cellStyle name="Input 2 3 10 2" xfId="13004" xr:uid="{00000000-0005-0000-0000-000093310000}"/>
    <cellStyle name="Input 2 3 11" xfId="13005" xr:uid="{00000000-0005-0000-0000-000094310000}"/>
    <cellStyle name="Input 2 3 2" xfId="13006" xr:uid="{00000000-0005-0000-0000-000095310000}"/>
    <cellStyle name="Input 2 3 2 2" xfId="13007" xr:uid="{00000000-0005-0000-0000-000096310000}"/>
    <cellStyle name="Input 2 3 2 2 2" xfId="13008" xr:uid="{00000000-0005-0000-0000-000097310000}"/>
    <cellStyle name="Input 2 3 2 3" xfId="13009" xr:uid="{00000000-0005-0000-0000-000098310000}"/>
    <cellStyle name="Input 2 3 3" xfId="13010" xr:uid="{00000000-0005-0000-0000-000099310000}"/>
    <cellStyle name="Input 2 3 3 2" xfId="13011" xr:uid="{00000000-0005-0000-0000-00009A310000}"/>
    <cellStyle name="Input 2 3 4" xfId="13012" xr:uid="{00000000-0005-0000-0000-00009B310000}"/>
    <cellStyle name="Input 2 3 4 2" xfId="13013" xr:uid="{00000000-0005-0000-0000-00009C310000}"/>
    <cellStyle name="Input 2 3 5" xfId="13014" xr:uid="{00000000-0005-0000-0000-00009D310000}"/>
    <cellStyle name="Input 2 3 5 2" xfId="13015" xr:uid="{00000000-0005-0000-0000-00009E310000}"/>
    <cellStyle name="Input 2 3 6" xfId="13016" xr:uid="{00000000-0005-0000-0000-00009F310000}"/>
    <cellStyle name="Input 2 3 6 2" xfId="13017" xr:uid="{00000000-0005-0000-0000-0000A0310000}"/>
    <cellStyle name="Input 2 3 7" xfId="13018" xr:uid="{00000000-0005-0000-0000-0000A1310000}"/>
    <cellStyle name="Input 2 3 7 2" xfId="13019" xr:uid="{00000000-0005-0000-0000-0000A2310000}"/>
    <cellStyle name="Input 2 3 8" xfId="13020" xr:uid="{00000000-0005-0000-0000-0000A3310000}"/>
    <cellStyle name="Input 2 3 8 2" xfId="13021" xr:uid="{00000000-0005-0000-0000-0000A4310000}"/>
    <cellStyle name="Input 2 3 9" xfId="13022" xr:uid="{00000000-0005-0000-0000-0000A5310000}"/>
    <cellStyle name="Input 2 3 9 2" xfId="13023" xr:uid="{00000000-0005-0000-0000-0000A6310000}"/>
    <cellStyle name="Input 2 4" xfId="13024" xr:uid="{00000000-0005-0000-0000-0000A7310000}"/>
    <cellStyle name="Input 2 4 10" xfId="13025" xr:uid="{00000000-0005-0000-0000-0000A8310000}"/>
    <cellStyle name="Input 2 4 10 2" xfId="13026" xr:uid="{00000000-0005-0000-0000-0000A9310000}"/>
    <cellStyle name="Input 2 4 11" xfId="13027" xr:uid="{00000000-0005-0000-0000-0000AA310000}"/>
    <cellStyle name="Input 2 4 2" xfId="13028" xr:uid="{00000000-0005-0000-0000-0000AB310000}"/>
    <cellStyle name="Input 2 4 2 2" xfId="13029" xr:uid="{00000000-0005-0000-0000-0000AC310000}"/>
    <cellStyle name="Input 2 4 2 2 2" xfId="13030" xr:uid="{00000000-0005-0000-0000-0000AD310000}"/>
    <cellStyle name="Input 2 4 2 3" xfId="13031" xr:uid="{00000000-0005-0000-0000-0000AE310000}"/>
    <cellStyle name="Input 2 4 3" xfId="13032" xr:uid="{00000000-0005-0000-0000-0000AF310000}"/>
    <cellStyle name="Input 2 4 3 2" xfId="13033" xr:uid="{00000000-0005-0000-0000-0000B0310000}"/>
    <cellStyle name="Input 2 4 4" xfId="13034" xr:uid="{00000000-0005-0000-0000-0000B1310000}"/>
    <cellStyle name="Input 2 4 4 2" xfId="13035" xr:uid="{00000000-0005-0000-0000-0000B2310000}"/>
    <cellStyle name="Input 2 4 5" xfId="13036" xr:uid="{00000000-0005-0000-0000-0000B3310000}"/>
    <cellStyle name="Input 2 4 5 2" xfId="13037" xr:uid="{00000000-0005-0000-0000-0000B4310000}"/>
    <cellStyle name="Input 2 4 6" xfId="13038" xr:uid="{00000000-0005-0000-0000-0000B5310000}"/>
    <cellStyle name="Input 2 4 6 2" xfId="13039" xr:uid="{00000000-0005-0000-0000-0000B6310000}"/>
    <cellStyle name="Input 2 4 7" xfId="13040" xr:uid="{00000000-0005-0000-0000-0000B7310000}"/>
    <cellStyle name="Input 2 4 7 2" xfId="13041" xr:uid="{00000000-0005-0000-0000-0000B8310000}"/>
    <cellStyle name="Input 2 4 8" xfId="13042" xr:uid="{00000000-0005-0000-0000-0000B9310000}"/>
    <cellStyle name="Input 2 4 8 2" xfId="13043" xr:uid="{00000000-0005-0000-0000-0000BA310000}"/>
    <cellStyle name="Input 2 4 9" xfId="13044" xr:uid="{00000000-0005-0000-0000-0000BB310000}"/>
    <cellStyle name="Input 2 4 9 2" xfId="13045" xr:uid="{00000000-0005-0000-0000-0000BC310000}"/>
    <cellStyle name="Input 2 5" xfId="13046" xr:uid="{00000000-0005-0000-0000-0000BD310000}"/>
    <cellStyle name="Input 2 5 10" xfId="13047" xr:uid="{00000000-0005-0000-0000-0000BE310000}"/>
    <cellStyle name="Input 2 5 10 2" xfId="13048" xr:uid="{00000000-0005-0000-0000-0000BF310000}"/>
    <cellStyle name="Input 2 5 11" xfId="13049" xr:uid="{00000000-0005-0000-0000-0000C0310000}"/>
    <cellStyle name="Input 2 5 2" xfId="13050" xr:uid="{00000000-0005-0000-0000-0000C1310000}"/>
    <cellStyle name="Input 2 5 2 2" xfId="13051" xr:uid="{00000000-0005-0000-0000-0000C2310000}"/>
    <cellStyle name="Input 2 5 2 2 2" xfId="13052" xr:uid="{00000000-0005-0000-0000-0000C3310000}"/>
    <cellStyle name="Input 2 5 2 3" xfId="13053" xr:uid="{00000000-0005-0000-0000-0000C4310000}"/>
    <cellStyle name="Input 2 5 3" xfId="13054" xr:uid="{00000000-0005-0000-0000-0000C5310000}"/>
    <cellStyle name="Input 2 5 3 2" xfId="13055" xr:uid="{00000000-0005-0000-0000-0000C6310000}"/>
    <cellStyle name="Input 2 5 4" xfId="13056" xr:uid="{00000000-0005-0000-0000-0000C7310000}"/>
    <cellStyle name="Input 2 5 4 2" xfId="13057" xr:uid="{00000000-0005-0000-0000-0000C8310000}"/>
    <cellStyle name="Input 2 5 5" xfId="13058" xr:uid="{00000000-0005-0000-0000-0000C9310000}"/>
    <cellStyle name="Input 2 5 5 2" xfId="13059" xr:uid="{00000000-0005-0000-0000-0000CA310000}"/>
    <cellStyle name="Input 2 5 6" xfId="13060" xr:uid="{00000000-0005-0000-0000-0000CB310000}"/>
    <cellStyle name="Input 2 5 6 2" xfId="13061" xr:uid="{00000000-0005-0000-0000-0000CC310000}"/>
    <cellStyle name="Input 2 5 7" xfId="13062" xr:uid="{00000000-0005-0000-0000-0000CD310000}"/>
    <cellStyle name="Input 2 5 7 2" xfId="13063" xr:uid="{00000000-0005-0000-0000-0000CE310000}"/>
    <cellStyle name="Input 2 5 8" xfId="13064" xr:uid="{00000000-0005-0000-0000-0000CF310000}"/>
    <cellStyle name="Input 2 5 8 2" xfId="13065" xr:uid="{00000000-0005-0000-0000-0000D0310000}"/>
    <cellStyle name="Input 2 5 9" xfId="13066" xr:uid="{00000000-0005-0000-0000-0000D1310000}"/>
    <cellStyle name="Input 2 5 9 2" xfId="13067" xr:uid="{00000000-0005-0000-0000-0000D2310000}"/>
    <cellStyle name="Input 2 6" xfId="13068" xr:uid="{00000000-0005-0000-0000-0000D3310000}"/>
    <cellStyle name="Input 2 6 10" xfId="13069" xr:uid="{00000000-0005-0000-0000-0000D4310000}"/>
    <cellStyle name="Input 2 6 10 2" xfId="13070" xr:uid="{00000000-0005-0000-0000-0000D5310000}"/>
    <cellStyle name="Input 2 6 11" xfId="13071" xr:uid="{00000000-0005-0000-0000-0000D6310000}"/>
    <cellStyle name="Input 2 6 2" xfId="13072" xr:uid="{00000000-0005-0000-0000-0000D7310000}"/>
    <cellStyle name="Input 2 6 2 2" xfId="13073" xr:uid="{00000000-0005-0000-0000-0000D8310000}"/>
    <cellStyle name="Input 2 6 2 2 2" xfId="13074" xr:uid="{00000000-0005-0000-0000-0000D9310000}"/>
    <cellStyle name="Input 2 6 2 3" xfId="13075" xr:uid="{00000000-0005-0000-0000-0000DA310000}"/>
    <cellStyle name="Input 2 6 3" xfId="13076" xr:uid="{00000000-0005-0000-0000-0000DB310000}"/>
    <cellStyle name="Input 2 6 3 2" xfId="13077" xr:uid="{00000000-0005-0000-0000-0000DC310000}"/>
    <cellStyle name="Input 2 6 4" xfId="13078" xr:uid="{00000000-0005-0000-0000-0000DD310000}"/>
    <cellStyle name="Input 2 6 4 2" xfId="13079" xr:uid="{00000000-0005-0000-0000-0000DE310000}"/>
    <cellStyle name="Input 2 6 5" xfId="13080" xr:uid="{00000000-0005-0000-0000-0000DF310000}"/>
    <cellStyle name="Input 2 6 5 2" xfId="13081" xr:uid="{00000000-0005-0000-0000-0000E0310000}"/>
    <cellStyle name="Input 2 6 6" xfId="13082" xr:uid="{00000000-0005-0000-0000-0000E1310000}"/>
    <cellStyle name="Input 2 6 6 2" xfId="13083" xr:uid="{00000000-0005-0000-0000-0000E2310000}"/>
    <cellStyle name="Input 2 6 7" xfId="13084" xr:uid="{00000000-0005-0000-0000-0000E3310000}"/>
    <cellStyle name="Input 2 6 7 2" xfId="13085" xr:uid="{00000000-0005-0000-0000-0000E4310000}"/>
    <cellStyle name="Input 2 6 8" xfId="13086" xr:uid="{00000000-0005-0000-0000-0000E5310000}"/>
    <cellStyle name="Input 2 6 8 2" xfId="13087" xr:uid="{00000000-0005-0000-0000-0000E6310000}"/>
    <cellStyle name="Input 2 6 9" xfId="13088" xr:uid="{00000000-0005-0000-0000-0000E7310000}"/>
    <cellStyle name="Input 2 6 9 2" xfId="13089" xr:uid="{00000000-0005-0000-0000-0000E8310000}"/>
    <cellStyle name="Input 2 7" xfId="13090" xr:uid="{00000000-0005-0000-0000-0000E9310000}"/>
    <cellStyle name="Input 2 7 2" xfId="13091" xr:uid="{00000000-0005-0000-0000-0000EA310000}"/>
    <cellStyle name="Input 2 7 2 2" xfId="13092" xr:uid="{00000000-0005-0000-0000-0000EB310000}"/>
    <cellStyle name="Input 2 7 3" xfId="13093" xr:uid="{00000000-0005-0000-0000-0000EC310000}"/>
    <cellStyle name="Input 2 8" xfId="13094" xr:uid="{00000000-0005-0000-0000-0000ED310000}"/>
    <cellStyle name="Input 2 8 2" xfId="13095" xr:uid="{00000000-0005-0000-0000-0000EE310000}"/>
    <cellStyle name="Input 2 9" xfId="13096" xr:uid="{00000000-0005-0000-0000-0000EF310000}"/>
    <cellStyle name="Input 2 9 2" xfId="13097" xr:uid="{00000000-0005-0000-0000-0000F0310000}"/>
    <cellStyle name="Input 3" xfId="13098" xr:uid="{00000000-0005-0000-0000-0000F1310000}"/>
    <cellStyle name="Input 4" xfId="13099" xr:uid="{00000000-0005-0000-0000-0000F2310000}"/>
    <cellStyle name="Input 5" xfId="13100" xr:uid="{00000000-0005-0000-0000-0000F3310000}"/>
    <cellStyle name="Input 6" xfId="13101" xr:uid="{00000000-0005-0000-0000-0000F4310000}"/>
    <cellStyle name="Input 7" xfId="13102" xr:uid="{00000000-0005-0000-0000-0000F5310000}"/>
    <cellStyle name="Input 8" xfId="13103" xr:uid="{00000000-0005-0000-0000-0000F6310000}"/>
    <cellStyle name="Input 9" xfId="13104" xr:uid="{00000000-0005-0000-0000-0000F7310000}"/>
    <cellStyle name="InputBlueFont" xfId="319" xr:uid="{00000000-0005-0000-0000-0000F8310000}"/>
    <cellStyle name="InputData" xfId="320" xr:uid="{00000000-0005-0000-0000-0000F9310000}"/>
    <cellStyle name="InputNegative" xfId="321" xr:uid="{00000000-0005-0000-0000-0000FA310000}"/>
    <cellStyle name="Integer" xfId="322" xr:uid="{00000000-0005-0000-0000-0000FB310000}"/>
    <cellStyle name="kwh_centered" xfId="13105" xr:uid="{00000000-0005-0000-0000-0000FC310000}"/>
    <cellStyle name="Linked Cell" xfId="38274" builtinId="24" customBuiltin="1"/>
    <cellStyle name="Linked Cell 2" xfId="13106" xr:uid="{00000000-0005-0000-0000-0000FD310000}"/>
    <cellStyle name="MACRO" xfId="323" xr:uid="{00000000-0005-0000-0000-0000FE310000}"/>
    <cellStyle name="Main Heading" xfId="324" xr:uid="{00000000-0005-0000-0000-0000FF310000}"/>
    <cellStyle name="Main Title" xfId="325" xr:uid="{00000000-0005-0000-0000-000000320000}"/>
    <cellStyle name="MAND_x000a_CHECK.COMMAND_x000e_RENAME.COMMAND_x0008_SHOW.BAR_x000b_DELETE.MENU_x000e_DELETE.COMMAND_x000e_GET.CHA" xfId="326" xr:uid="{00000000-0005-0000-0000-000001320000}"/>
    <cellStyle name="MCP" xfId="13107" xr:uid="{00000000-0005-0000-0000-000002320000}"/>
    <cellStyle name="Model" xfId="327" xr:uid="{00000000-0005-0000-0000-000003320000}"/>
    <cellStyle name="mult" xfId="328" xr:uid="{00000000-0005-0000-0000-000004320000}"/>
    <cellStyle name="Multiple" xfId="329" xr:uid="{00000000-0005-0000-0000-000005320000}"/>
    <cellStyle name="MultipleBelow" xfId="330" xr:uid="{00000000-0005-0000-0000-000006320000}"/>
    <cellStyle name="Neutral 2" xfId="13108" xr:uid="{00000000-0005-0000-0000-000007320000}"/>
    <cellStyle name="Neutral 3" xfId="38348" xr:uid="{25C680C5-532B-439C-A642-142705005554}"/>
    <cellStyle name="NGBlocked" xfId="331" xr:uid="{00000000-0005-0000-0000-000008320000}"/>
    <cellStyle name="NGCallUp" xfId="332" xr:uid="{00000000-0005-0000-0000-000009320000}"/>
    <cellStyle name="NGCheck" xfId="333" xr:uid="{00000000-0005-0000-0000-00000A320000}"/>
    <cellStyle name="NGDate" xfId="334" xr:uid="{00000000-0005-0000-0000-00000B320000}"/>
    <cellStyle name="NGDeviant" xfId="335" xr:uid="{00000000-0005-0000-0000-00000C320000}"/>
    <cellStyle name="NGHeader1" xfId="336" xr:uid="{00000000-0005-0000-0000-00000D320000}"/>
    <cellStyle name="NGHeader2" xfId="337" xr:uid="{00000000-0005-0000-0000-00000E320000}"/>
    <cellStyle name="NGHeader3" xfId="338" xr:uid="{00000000-0005-0000-0000-00000F320000}"/>
    <cellStyle name="NGInputDate" xfId="339" xr:uid="{00000000-0005-0000-0000-000010320000}"/>
    <cellStyle name="NGInputPercent" xfId="340" xr:uid="{00000000-0005-0000-0000-000011320000}"/>
    <cellStyle name="NGInputValue" xfId="341" xr:uid="{00000000-0005-0000-0000-000012320000}"/>
    <cellStyle name="NGNormal" xfId="342" xr:uid="{00000000-0005-0000-0000-000013320000}"/>
    <cellStyle name="NGPercent" xfId="343" xr:uid="{00000000-0005-0000-0000-000014320000}"/>
    <cellStyle name="NGPercentCapped" xfId="344" xr:uid="{00000000-0005-0000-0000-000015320000}"/>
    <cellStyle name="NGSubTotal" xfId="345" xr:uid="{00000000-0005-0000-0000-000016320000}"/>
    <cellStyle name="NGTotal" xfId="346" xr:uid="{00000000-0005-0000-0000-000017320000}"/>
    <cellStyle name="NGWIP" xfId="347" xr:uid="{00000000-0005-0000-0000-000018320000}"/>
    <cellStyle name="no dec" xfId="348" xr:uid="{00000000-0005-0000-0000-000019320000}"/>
    <cellStyle name="nONE" xfId="13109" xr:uid="{00000000-0005-0000-0000-00001A320000}"/>
    <cellStyle name="noninput" xfId="13110" xr:uid="{00000000-0005-0000-0000-00001B320000}"/>
    <cellStyle name="Normal" xfId="0" builtinId="0"/>
    <cellStyle name="Normal - Style1" xfId="349" xr:uid="{00000000-0005-0000-0000-00001D320000}"/>
    <cellStyle name="Normal - Style1 2" xfId="626" xr:uid="{00000000-0005-0000-0000-00001E320000}"/>
    <cellStyle name="Normal (0)" xfId="350" xr:uid="{00000000-0005-0000-0000-00001F320000}"/>
    <cellStyle name="Normal (0) U" xfId="351" xr:uid="{00000000-0005-0000-0000-000020320000}"/>
    <cellStyle name="Normal (0) UD" xfId="352" xr:uid="{00000000-0005-0000-0000-000021320000}"/>
    <cellStyle name="Normal (1)" xfId="353" xr:uid="{00000000-0005-0000-0000-000022320000}"/>
    <cellStyle name="Normal (2)" xfId="354" xr:uid="{00000000-0005-0000-0000-000023320000}"/>
    <cellStyle name="Normal (3)" xfId="355" xr:uid="{00000000-0005-0000-0000-000024320000}"/>
    <cellStyle name="Normal 10" xfId="667" xr:uid="{00000000-0005-0000-0000-000025320000}"/>
    <cellStyle name="Normal 10 10" xfId="13111" xr:uid="{00000000-0005-0000-0000-000026320000}"/>
    <cellStyle name="Normal 10 10 2" xfId="13112" xr:uid="{00000000-0005-0000-0000-000027320000}"/>
    <cellStyle name="Normal 10 10 2 2" xfId="13113" xr:uid="{00000000-0005-0000-0000-000028320000}"/>
    <cellStyle name="Normal 10 10 2 2 2" xfId="13114" xr:uid="{00000000-0005-0000-0000-000029320000}"/>
    <cellStyle name="Normal 10 10 2 3" xfId="13115" xr:uid="{00000000-0005-0000-0000-00002A320000}"/>
    <cellStyle name="Normal 10 10 3" xfId="13116" xr:uid="{00000000-0005-0000-0000-00002B320000}"/>
    <cellStyle name="Normal 10 10 3 2" xfId="13117" xr:uid="{00000000-0005-0000-0000-00002C320000}"/>
    <cellStyle name="Normal 10 10 3 2 2" xfId="13118" xr:uid="{00000000-0005-0000-0000-00002D320000}"/>
    <cellStyle name="Normal 10 10 3 3" xfId="13119" xr:uid="{00000000-0005-0000-0000-00002E320000}"/>
    <cellStyle name="Normal 10 10 4" xfId="13120" xr:uid="{00000000-0005-0000-0000-00002F320000}"/>
    <cellStyle name="Normal 10 10 4 2" xfId="13121" xr:uid="{00000000-0005-0000-0000-000030320000}"/>
    <cellStyle name="Normal 10 10 5" xfId="13122" xr:uid="{00000000-0005-0000-0000-000031320000}"/>
    <cellStyle name="Normal 10 10 5 2" xfId="13123" xr:uid="{00000000-0005-0000-0000-000032320000}"/>
    <cellStyle name="Normal 10 10 6" xfId="13124" xr:uid="{00000000-0005-0000-0000-000033320000}"/>
    <cellStyle name="Normal 10 10 7" xfId="38378" xr:uid="{E3F2AE4C-6D7E-467F-AD32-D4542D87D87A}"/>
    <cellStyle name="Normal 10 11" xfId="13125" xr:uid="{00000000-0005-0000-0000-000034320000}"/>
    <cellStyle name="Normal 10 12" xfId="38374" xr:uid="{1CBB8DCC-B0C0-44E2-A7D9-612C837AECB0}"/>
    <cellStyle name="Normal 10 2" xfId="668" xr:uid="{00000000-0005-0000-0000-000035320000}"/>
    <cellStyle name="Normal 10 2 2" xfId="678" xr:uid="{00000000-0005-0000-0000-000036320000}"/>
    <cellStyle name="Normal 10 3" xfId="13126" xr:uid="{00000000-0005-0000-0000-000037320000}"/>
    <cellStyle name="Normal 10 3 2" xfId="38415" xr:uid="{5B37F514-978B-4D14-9F48-4C351A8183C1}"/>
    <cellStyle name="Normal 10 4" xfId="13127" xr:uid="{00000000-0005-0000-0000-000038320000}"/>
    <cellStyle name="Normal 10 4 10" xfId="13128" xr:uid="{00000000-0005-0000-0000-000039320000}"/>
    <cellStyle name="Normal 10 4 10 2" xfId="13129" xr:uid="{00000000-0005-0000-0000-00003A320000}"/>
    <cellStyle name="Normal 10 4 11" xfId="13130" xr:uid="{00000000-0005-0000-0000-00003B320000}"/>
    <cellStyle name="Normal 10 4 11 2" xfId="13131" xr:uid="{00000000-0005-0000-0000-00003C320000}"/>
    <cellStyle name="Normal 10 4 12" xfId="13132" xr:uid="{00000000-0005-0000-0000-00003D320000}"/>
    <cellStyle name="Normal 10 4 2" xfId="13133" xr:uid="{00000000-0005-0000-0000-00003E320000}"/>
    <cellStyle name="Normal 10 4 2 10" xfId="13134" xr:uid="{00000000-0005-0000-0000-00003F320000}"/>
    <cellStyle name="Normal 10 4 2 10 2" xfId="13135" xr:uid="{00000000-0005-0000-0000-000040320000}"/>
    <cellStyle name="Normal 10 4 2 11" xfId="13136" xr:uid="{00000000-0005-0000-0000-000041320000}"/>
    <cellStyle name="Normal 10 4 2 2" xfId="13137" xr:uid="{00000000-0005-0000-0000-000042320000}"/>
    <cellStyle name="Normal 10 4 2 2 10" xfId="13138" xr:uid="{00000000-0005-0000-0000-000043320000}"/>
    <cellStyle name="Normal 10 4 2 2 2" xfId="13139" xr:uid="{00000000-0005-0000-0000-000044320000}"/>
    <cellStyle name="Normal 10 4 2 2 2 2" xfId="13140" xr:uid="{00000000-0005-0000-0000-000045320000}"/>
    <cellStyle name="Normal 10 4 2 2 2 2 2" xfId="13141" xr:uid="{00000000-0005-0000-0000-000046320000}"/>
    <cellStyle name="Normal 10 4 2 2 2 2 2 2" xfId="13142" xr:uid="{00000000-0005-0000-0000-000047320000}"/>
    <cellStyle name="Normal 10 4 2 2 2 2 2 2 2" xfId="13143" xr:uid="{00000000-0005-0000-0000-000048320000}"/>
    <cellStyle name="Normal 10 4 2 2 2 2 2 2 2 2" xfId="13144" xr:uid="{00000000-0005-0000-0000-000049320000}"/>
    <cellStyle name="Normal 10 4 2 2 2 2 2 2 3" xfId="13145" xr:uid="{00000000-0005-0000-0000-00004A320000}"/>
    <cellStyle name="Normal 10 4 2 2 2 2 2 3" xfId="13146" xr:uid="{00000000-0005-0000-0000-00004B320000}"/>
    <cellStyle name="Normal 10 4 2 2 2 2 2 3 2" xfId="13147" xr:uid="{00000000-0005-0000-0000-00004C320000}"/>
    <cellStyle name="Normal 10 4 2 2 2 2 2 3 2 2" xfId="13148" xr:uid="{00000000-0005-0000-0000-00004D320000}"/>
    <cellStyle name="Normal 10 4 2 2 2 2 2 3 3" xfId="13149" xr:uid="{00000000-0005-0000-0000-00004E320000}"/>
    <cellStyle name="Normal 10 4 2 2 2 2 2 4" xfId="13150" xr:uid="{00000000-0005-0000-0000-00004F320000}"/>
    <cellStyle name="Normal 10 4 2 2 2 2 2 4 2" xfId="13151" xr:uid="{00000000-0005-0000-0000-000050320000}"/>
    <cellStyle name="Normal 10 4 2 2 2 2 2 5" xfId="13152" xr:uid="{00000000-0005-0000-0000-000051320000}"/>
    <cellStyle name="Normal 10 4 2 2 2 2 2 5 2" xfId="13153" xr:uid="{00000000-0005-0000-0000-000052320000}"/>
    <cellStyle name="Normal 10 4 2 2 2 2 2 6" xfId="13154" xr:uid="{00000000-0005-0000-0000-000053320000}"/>
    <cellStyle name="Normal 10 4 2 2 2 2 3" xfId="13155" xr:uid="{00000000-0005-0000-0000-000054320000}"/>
    <cellStyle name="Normal 10 4 2 2 2 2 3 2" xfId="13156" xr:uid="{00000000-0005-0000-0000-000055320000}"/>
    <cellStyle name="Normal 10 4 2 2 2 2 3 2 2" xfId="13157" xr:uid="{00000000-0005-0000-0000-000056320000}"/>
    <cellStyle name="Normal 10 4 2 2 2 2 3 3" xfId="13158" xr:uid="{00000000-0005-0000-0000-000057320000}"/>
    <cellStyle name="Normal 10 4 2 2 2 2 4" xfId="13159" xr:uid="{00000000-0005-0000-0000-000058320000}"/>
    <cellStyle name="Normal 10 4 2 2 2 2 4 2" xfId="13160" xr:uid="{00000000-0005-0000-0000-000059320000}"/>
    <cellStyle name="Normal 10 4 2 2 2 2 4 2 2" xfId="13161" xr:uid="{00000000-0005-0000-0000-00005A320000}"/>
    <cellStyle name="Normal 10 4 2 2 2 2 4 3" xfId="13162" xr:uid="{00000000-0005-0000-0000-00005B320000}"/>
    <cellStyle name="Normal 10 4 2 2 2 2 5" xfId="13163" xr:uid="{00000000-0005-0000-0000-00005C320000}"/>
    <cellStyle name="Normal 10 4 2 2 2 2 5 2" xfId="13164" xr:uid="{00000000-0005-0000-0000-00005D320000}"/>
    <cellStyle name="Normal 10 4 2 2 2 2 6" xfId="13165" xr:uid="{00000000-0005-0000-0000-00005E320000}"/>
    <cellStyle name="Normal 10 4 2 2 2 2 6 2" xfId="13166" xr:uid="{00000000-0005-0000-0000-00005F320000}"/>
    <cellStyle name="Normal 10 4 2 2 2 2 7" xfId="13167" xr:uid="{00000000-0005-0000-0000-000060320000}"/>
    <cellStyle name="Normal 10 4 2 2 2 3" xfId="13168" xr:uid="{00000000-0005-0000-0000-000061320000}"/>
    <cellStyle name="Normal 10 4 2 2 2 3 2" xfId="13169" xr:uid="{00000000-0005-0000-0000-000062320000}"/>
    <cellStyle name="Normal 10 4 2 2 2 3 2 2" xfId="13170" xr:uid="{00000000-0005-0000-0000-000063320000}"/>
    <cellStyle name="Normal 10 4 2 2 2 3 2 2 2" xfId="13171" xr:uid="{00000000-0005-0000-0000-000064320000}"/>
    <cellStyle name="Normal 10 4 2 2 2 3 2 3" xfId="13172" xr:uid="{00000000-0005-0000-0000-000065320000}"/>
    <cellStyle name="Normal 10 4 2 2 2 3 3" xfId="13173" xr:uid="{00000000-0005-0000-0000-000066320000}"/>
    <cellStyle name="Normal 10 4 2 2 2 3 3 2" xfId="13174" xr:uid="{00000000-0005-0000-0000-000067320000}"/>
    <cellStyle name="Normal 10 4 2 2 2 3 3 2 2" xfId="13175" xr:uid="{00000000-0005-0000-0000-000068320000}"/>
    <cellStyle name="Normal 10 4 2 2 2 3 3 3" xfId="13176" xr:uid="{00000000-0005-0000-0000-000069320000}"/>
    <cellStyle name="Normal 10 4 2 2 2 3 4" xfId="13177" xr:uid="{00000000-0005-0000-0000-00006A320000}"/>
    <cellStyle name="Normal 10 4 2 2 2 3 4 2" xfId="13178" xr:uid="{00000000-0005-0000-0000-00006B320000}"/>
    <cellStyle name="Normal 10 4 2 2 2 3 5" xfId="13179" xr:uid="{00000000-0005-0000-0000-00006C320000}"/>
    <cellStyle name="Normal 10 4 2 2 2 3 5 2" xfId="13180" xr:uid="{00000000-0005-0000-0000-00006D320000}"/>
    <cellStyle name="Normal 10 4 2 2 2 3 6" xfId="13181" xr:uid="{00000000-0005-0000-0000-00006E320000}"/>
    <cellStyle name="Normal 10 4 2 2 2 4" xfId="13182" xr:uid="{00000000-0005-0000-0000-00006F320000}"/>
    <cellStyle name="Normal 10 4 2 2 2 4 2" xfId="13183" xr:uid="{00000000-0005-0000-0000-000070320000}"/>
    <cellStyle name="Normal 10 4 2 2 2 4 2 2" xfId="13184" xr:uid="{00000000-0005-0000-0000-000071320000}"/>
    <cellStyle name="Normal 10 4 2 2 2 4 3" xfId="13185" xr:uid="{00000000-0005-0000-0000-000072320000}"/>
    <cellStyle name="Normal 10 4 2 2 2 5" xfId="13186" xr:uid="{00000000-0005-0000-0000-000073320000}"/>
    <cellStyle name="Normal 10 4 2 2 2 5 2" xfId="13187" xr:uid="{00000000-0005-0000-0000-000074320000}"/>
    <cellStyle name="Normal 10 4 2 2 2 5 2 2" xfId="13188" xr:uid="{00000000-0005-0000-0000-000075320000}"/>
    <cellStyle name="Normal 10 4 2 2 2 5 3" xfId="13189" xr:uid="{00000000-0005-0000-0000-000076320000}"/>
    <cellStyle name="Normal 10 4 2 2 2 6" xfId="13190" xr:uid="{00000000-0005-0000-0000-000077320000}"/>
    <cellStyle name="Normal 10 4 2 2 2 6 2" xfId="13191" xr:uid="{00000000-0005-0000-0000-000078320000}"/>
    <cellStyle name="Normal 10 4 2 2 2 7" xfId="13192" xr:uid="{00000000-0005-0000-0000-000079320000}"/>
    <cellStyle name="Normal 10 4 2 2 2 7 2" xfId="13193" xr:uid="{00000000-0005-0000-0000-00007A320000}"/>
    <cellStyle name="Normal 10 4 2 2 2 8" xfId="13194" xr:uid="{00000000-0005-0000-0000-00007B320000}"/>
    <cellStyle name="Normal 10 4 2 2 3" xfId="13195" xr:uid="{00000000-0005-0000-0000-00007C320000}"/>
    <cellStyle name="Normal 10 4 2 2 3 2" xfId="13196" xr:uid="{00000000-0005-0000-0000-00007D320000}"/>
    <cellStyle name="Normal 10 4 2 2 3 2 2" xfId="13197" xr:uid="{00000000-0005-0000-0000-00007E320000}"/>
    <cellStyle name="Normal 10 4 2 2 3 2 2 2" xfId="13198" xr:uid="{00000000-0005-0000-0000-00007F320000}"/>
    <cellStyle name="Normal 10 4 2 2 3 2 2 2 2" xfId="13199" xr:uid="{00000000-0005-0000-0000-000080320000}"/>
    <cellStyle name="Normal 10 4 2 2 3 2 2 3" xfId="13200" xr:uid="{00000000-0005-0000-0000-000081320000}"/>
    <cellStyle name="Normal 10 4 2 2 3 2 3" xfId="13201" xr:uid="{00000000-0005-0000-0000-000082320000}"/>
    <cellStyle name="Normal 10 4 2 2 3 2 3 2" xfId="13202" xr:uid="{00000000-0005-0000-0000-000083320000}"/>
    <cellStyle name="Normal 10 4 2 2 3 2 3 2 2" xfId="13203" xr:uid="{00000000-0005-0000-0000-000084320000}"/>
    <cellStyle name="Normal 10 4 2 2 3 2 3 3" xfId="13204" xr:uid="{00000000-0005-0000-0000-000085320000}"/>
    <cellStyle name="Normal 10 4 2 2 3 2 4" xfId="13205" xr:uid="{00000000-0005-0000-0000-000086320000}"/>
    <cellStyle name="Normal 10 4 2 2 3 2 4 2" xfId="13206" xr:uid="{00000000-0005-0000-0000-000087320000}"/>
    <cellStyle name="Normal 10 4 2 2 3 2 5" xfId="13207" xr:uid="{00000000-0005-0000-0000-000088320000}"/>
    <cellStyle name="Normal 10 4 2 2 3 2 5 2" xfId="13208" xr:uid="{00000000-0005-0000-0000-000089320000}"/>
    <cellStyle name="Normal 10 4 2 2 3 2 6" xfId="13209" xr:uid="{00000000-0005-0000-0000-00008A320000}"/>
    <cellStyle name="Normal 10 4 2 2 3 3" xfId="13210" xr:uid="{00000000-0005-0000-0000-00008B320000}"/>
    <cellStyle name="Normal 10 4 2 2 3 3 2" xfId="13211" xr:uid="{00000000-0005-0000-0000-00008C320000}"/>
    <cellStyle name="Normal 10 4 2 2 3 3 2 2" xfId="13212" xr:uid="{00000000-0005-0000-0000-00008D320000}"/>
    <cellStyle name="Normal 10 4 2 2 3 3 3" xfId="13213" xr:uid="{00000000-0005-0000-0000-00008E320000}"/>
    <cellStyle name="Normal 10 4 2 2 3 4" xfId="13214" xr:uid="{00000000-0005-0000-0000-00008F320000}"/>
    <cellStyle name="Normal 10 4 2 2 3 4 2" xfId="13215" xr:uid="{00000000-0005-0000-0000-000090320000}"/>
    <cellStyle name="Normal 10 4 2 2 3 4 2 2" xfId="13216" xr:uid="{00000000-0005-0000-0000-000091320000}"/>
    <cellStyle name="Normal 10 4 2 2 3 4 3" xfId="13217" xr:uid="{00000000-0005-0000-0000-000092320000}"/>
    <cellStyle name="Normal 10 4 2 2 3 5" xfId="13218" xr:uid="{00000000-0005-0000-0000-000093320000}"/>
    <cellStyle name="Normal 10 4 2 2 3 5 2" xfId="13219" xr:uid="{00000000-0005-0000-0000-000094320000}"/>
    <cellStyle name="Normal 10 4 2 2 3 6" xfId="13220" xr:uid="{00000000-0005-0000-0000-000095320000}"/>
    <cellStyle name="Normal 10 4 2 2 3 6 2" xfId="13221" xr:uid="{00000000-0005-0000-0000-000096320000}"/>
    <cellStyle name="Normal 10 4 2 2 3 7" xfId="13222" xr:uid="{00000000-0005-0000-0000-000097320000}"/>
    <cellStyle name="Normal 10 4 2 2 4" xfId="13223" xr:uid="{00000000-0005-0000-0000-000098320000}"/>
    <cellStyle name="Normal 10 4 2 2 4 2" xfId="13224" xr:uid="{00000000-0005-0000-0000-000099320000}"/>
    <cellStyle name="Normal 10 4 2 2 4 2 2" xfId="13225" xr:uid="{00000000-0005-0000-0000-00009A320000}"/>
    <cellStyle name="Normal 10 4 2 2 4 2 2 2" xfId="13226" xr:uid="{00000000-0005-0000-0000-00009B320000}"/>
    <cellStyle name="Normal 10 4 2 2 4 2 2 2 2" xfId="13227" xr:uid="{00000000-0005-0000-0000-00009C320000}"/>
    <cellStyle name="Normal 10 4 2 2 4 2 2 3" xfId="13228" xr:uid="{00000000-0005-0000-0000-00009D320000}"/>
    <cellStyle name="Normal 10 4 2 2 4 2 3" xfId="13229" xr:uid="{00000000-0005-0000-0000-00009E320000}"/>
    <cellStyle name="Normal 10 4 2 2 4 2 3 2" xfId="13230" xr:uid="{00000000-0005-0000-0000-00009F320000}"/>
    <cellStyle name="Normal 10 4 2 2 4 2 3 2 2" xfId="13231" xr:uid="{00000000-0005-0000-0000-0000A0320000}"/>
    <cellStyle name="Normal 10 4 2 2 4 2 3 3" xfId="13232" xr:uid="{00000000-0005-0000-0000-0000A1320000}"/>
    <cellStyle name="Normal 10 4 2 2 4 2 4" xfId="13233" xr:uid="{00000000-0005-0000-0000-0000A2320000}"/>
    <cellStyle name="Normal 10 4 2 2 4 2 4 2" xfId="13234" xr:uid="{00000000-0005-0000-0000-0000A3320000}"/>
    <cellStyle name="Normal 10 4 2 2 4 2 5" xfId="13235" xr:uid="{00000000-0005-0000-0000-0000A4320000}"/>
    <cellStyle name="Normal 10 4 2 2 4 2 5 2" xfId="13236" xr:uid="{00000000-0005-0000-0000-0000A5320000}"/>
    <cellStyle name="Normal 10 4 2 2 4 2 6" xfId="13237" xr:uid="{00000000-0005-0000-0000-0000A6320000}"/>
    <cellStyle name="Normal 10 4 2 2 4 3" xfId="13238" xr:uid="{00000000-0005-0000-0000-0000A7320000}"/>
    <cellStyle name="Normal 10 4 2 2 4 3 2" xfId="13239" xr:uid="{00000000-0005-0000-0000-0000A8320000}"/>
    <cellStyle name="Normal 10 4 2 2 4 3 2 2" xfId="13240" xr:uid="{00000000-0005-0000-0000-0000A9320000}"/>
    <cellStyle name="Normal 10 4 2 2 4 3 3" xfId="13241" xr:uid="{00000000-0005-0000-0000-0000AA320000}"/>
    <cellStyle name="Normal 10 4 2 2 4 4" xfId="13242" xr:uid="{00000000-0005-0000-0000-0000AB320000}"/>
    <cellStyle name="Normal 10 4 2 2 4 4 2" xfId="13243" xr:uid="{00000000-0005-0000-0000-0000AC320000}"/>
    <cellStyle name="Normal 10 4 2 2 4 4 2 2" xfId="13244" xr:uid="{00000000-0005-0000-0000-0000AD320000}"/>
    <cellStyle name="Normal 10 4 2 2 4 4 3" xfId="13245" xr:uid="{00000000-0005-0000-0000-0000AE320000}"/>
    <cellStyle name="Normal 10 4 2 2 4 5" xfId="13246" xr:uid="{00000000-0005-0000-0000-0000AF320000}"/>
    <cellStyle name="Normal 10 4 2 2 4 5 2" xfId="13247" xr:uid="{00000000-0005-0000-0000-0000B0320000}"/>
    <cellStyle name="Normal 10 4 2 2 4 6" xfId="13248" xr:uid="{00000000-0005-0000-0000-0000B1320000}"/>
    <cellStyle name="Normal 10 4 2 2 4 6 2" xfId="13249" xr:uid="{00000000-0005-0000-0000-0000B2320000}"/>
    <cellStyle name="Normal 10 4 2 2 4 7" xfId="13250" xr:uid="{00000000-0005-0000-0000-0000B3320000}"/>
    <cellStyle name="Normal 10 4 2 2 5" xfId="13251" xr:uid="{00000000-0005-0000-0000-0000B4320000}"/>
    <cellStyle name="Normal 10 4 2 2 5 2" xfId="13252" xr:uid="{00000000-0005-0000-0000-0000B5320000}"/>
    <cellStyle name="Normal 10 4 2 2 5 2 2" xfId="13253" xr:uid="{00000000-0005-0000-0000-0000B6320000}"/>
    <cellStyle name="Normal 10 4 2 2 5 2 2 2" xfId="13254" xr:uid="{00000000-0005-0000-0000-0000B7320000}"/>
    <cellStyle name="Normal 10 4 2 2 5 2 3" xfId="13255" xr:uid="{00000000-0005-0000-0000-0000B8320000}"/>
    <cellStyle name="Normal 10 4 2 2 5 3" xfId="13256" xr:uid="{00000000-0005-0000-0000-0000B9320000}"/>
    <cellStyle name="Normal 10 4 2 2 5 3 2" xfId="13257" xr:uid="{00000000-0005-0000-0000-0000BA320000}"/>
    <cellStyle name="Normal 10 4 2 2 5 3 2 2" xfId="13258" xr:uid="{00000000-0005-0000-0000-0000BB320000}"/>
    <cellStyle name="Normal 10 4 2 2 5 3 3" xfId="13259" xr:uid="{00000000-0005-0000-0000-0000BC320000}"/>
    <cellStyle name="Normal 10 4 2 2 5 4" xfId="13260" xr:uid="{00000000-0005-0000-0000-0000BD320000}"/>
    <cellStyle name="Normal 10 4 2 2 5 4 2" xfId="13261" xr:uid="{00000000-0005-0000-0000-0000BE320000}"/>
    <cellStyle name="Normal 10 4 2 2 5 5" xfId="13262" xr:uid="{00000000-0005-0000-0000-0000BF320000}"/>
    <cellStyle name="Normal 10 4 2 2 5 5 2" xfId="13263" xr:uid="{00000000-0005-0000-0000-0000C0320000}"/>
    <cellStyle name="Normal 10 4 2 2 5 6" xfId="13264" xr:uid="{00000000-0005-0000-0000-0000C1320000}"/>
    <cellStyle name="Normal 10 4 2 2 6" xfId="13265" xr:uid="{00000000-0005-0000-0000-0000C2320000}"/>
    <cellStyle name="Normal 10 4 2 2 6 2" xfId="13266" xr:uid="{00000000-0005-0000-0000-0000C3320000}"/>
    <cellStyle name="Normal 10 4 2 2 6 2 2" xfId="13267" xr:uid="{00000000-0005-0000-0000-0000C4320000}"/>
    <cellStyle name="Normal 10 4 2 2 6 3" xfId="13268" xr:uid="{00000000-0005-0000-0000-0000C5320000}"/>
    <cellStyle name="Normal 10 4 2 2 7" xfId="13269" xr:uid="{00000000-0005-0000-0000-0000C6320000}"/>
    <cellStyle name="Normal 10 4 2 2 7 2" xfId="13270" xr:uid="{00000000-0005-0000-0000-0000C7320000}"/>
    <cellStyle name="Normal 10 4 2 2 7 2 2" xfId="13271" xr:uid="{00000000-0005-0000-0000-0000C8320000}"/>
    <cellStyle name="Normal 10 4 2 2 7 3" xfId="13272" xr:uid="{00000000-0005-0000-0000-0000C9320000}"/>
    <cellStyle name="Normal 10 4 2 2 8" xfId="13273" xr:uid="{00000000-0005-0000-0000-0000CA320000}"/>
    <cellStyle name="Normal 10 4 2 2 8 2" xfId="13274" xr:uid="{00000000-0005-0000-0000-0000CB320000}"/>
    <cellStyle name="Normal 10 4 2 2 9" xfId="13275" xr:uid="{00000000-0005-0000-0000-0000CC320000}"/>
    <cellStyle name="Normal 10 4 2 2 9 2" xfId="13276" xr:uid="{00000000-0005-0000-0000-0000CD320000}"/>
    <cellStyle name="Normal 10 4 2 3" xfId="13277" xr:uid="{00000000-0005-0000-0000-0000CE320000}"/>
    <cellStyle name="Normal 10 4 2 3 2" xfId="13278" xr:uid="{00000000-0005-0000-0000-0000CF320000}"/>
    <cellStyle name="Normal 10 4 2 3 2 2" xfId="13279" xr:uid="{00000000-0005-0000-0000-0000D0320000}"/>
    <cellStyle name="Normal 10 4 2 3 2 2 2" xfId="13280" xr:uid="{00000000-0005-0000-0000-0000D1320000}"/>
    <cellStyle name="Normal 10 4 2 3 2 2 2 2" xfId="13281" xr:uid="{00000000-0005-0000-0000-0000D2320000}"/>
    <cellStyle name="Normal 10 4 2 3 2 2 2 2 2" xfId="13282" xr:uid="{00000000-0005-0000-0000-0000D3320000}"/>
    <cellStyle name="Normal 10 4 2 3 2 2 2 3" xfId="13283" xr:uid="{00000000-0005-0000-0000-0000D4320000}"/>
    <cellStyle name="Normal 10 4 2 3 2 2 3" xfId="13284" xr:uid="{00000000-0005-0000-0000-0000D5320000}"/>
    <cellStyle name="Normal 10 4 2 3 2 2 3 2" xfId="13285" xr:uid="{00000000-0005-0000-0000-0000D6320000}"/>
    <cellStyle name="Normal 10 4 2 3 2 2 3 2 2" xfId="13286" xr:uid="{00000000-0005-0000-0000-0000D7320000}"/>
    <cellStyle name="Normal 10 4 2 3 2 2 3 3" xfId="13287" xr:uid="{00000000-0005-0000-0000-0000D8320000}"/>
    <cellStyle name="Normal 10 4 2 3 2 2 4" xfId="13288" xr:uid="{00000000-0005-0000-0000-0000D9320000}"/>
    <cellStyle name="Normal 10 4 2 3 2 2 4 2" xfId="13289" xr:uid="{00000000-0005-0000-0000-0000DA320000}"/>
    <cellStyle name="Normal 10 4 2 3 2 2 5" xfId="13290" xr:uid="{00000000-0005-0000-0000-0000DB320000}"/>
    <cellStyle name="Normal 10 4 2 3 2 2 5 2" xfId="13291" xr:uid="{00000000-0005-0000-0000-0000DC320000}"/>
    <cellStyle name="Normal 10 4 2 3 2 2 6" xfId="13292" xr:uid="{00000000-0005-0000-0000-0000DD320000}"/>
    <cellStyle name="Normal 10 4 2 3 2 3" xfId="13293" xr:uid="{00000000-0005-0000-0000-0000DE320000}"/>
    <cellStyle name="Normal 10 4 2 3 2 3 2" xfId="13294" xr:uid="{00000000-0005-0000-0000-0000DF320000}"/>
    <cellStyle name="Normal 10 4 2 3 2 3 2 2" xfId="13295" xr:uid="{00000000-0005-0000-0000-0000E0320000}"/>
    <cellStyle name="Normal 10 4 2 3 2 3 3" xfId="13296" xr:uid="{00000000-0005-0000-0000-0000E1320000}"/>
    <cellStyle name="Normal 10 4 2 3 2 4" xfId="13297" xr:uid="{00000000-0005-0000-0000-0000E2320000}"/>
    <cellStyle name="Normal 10 4 2 3 2 4 2" xfId="13298" xr:uid="{00000000-0005-0000-0000-0000E3320000}"/>
    <cellStyle name="Normal 10 4 2 3 2 4 2 2" xfId="13299" xr:uid="{00000000-0005-0000-0000-0000E4320000}"/>
    <cellStyle name="Normal 10 4 2 3 2 4 3" xfId="13300" xr:uid="{00000000-0005-0000-0000-0000E5320000}"/>
    <cellStyle name="Normal 10 4 2 3 2 5" xfId="13301" xr:uid="{00000000-0005-0000-0000-0000E6320000}"/>
    <cellStyle name="Normal 10 4 2 3 2 5 2" xfId="13302" xr:uid="{00000000-0005-0000-0000-0000E7320000}"/>
    <cellStyle name="Normal 10 4 2 3 2 6" xfId="13303" xr:uid="{00000000-0005-0000-0000-0000E8320000}"/>
    <cellStyle name="Normal 10 4 2 3 2 6 2" xfId="13304" xr:uid="{00000000-0005-0000-0000-0000E9320000}"/>
    <cellStyle name="Normal 10 4 2 3 2 7" xfId="13305" xr:uid="{00000000-0005-0000-0000-0000EA320000}"/>
    <cellStyle name="Normal 10 4 2 3 3" xfId="13306" xr:uid="{00000000-0005-0000-0000-0000EB320000}"/>
    <cellStyle name="Normal 10 4 2 3 3 2" xfId="13307" xr:uid="{00000000-0005-0000-0000-0000EC320000}"/>
    <cellStyle name="Normal 10 4 2 3 3 2 2" xfId="13308" xr:uid="{00000000-0005-0000-0000-0000ED320000}"/>
    <cellStyle name="Normal 10 4 2 3 3 2 2 2" xfId="13309" xr:uid="{00000000-0005-0000-0000-0000EE320000}"/>
    <cellStyle name="Normal 10 4 2 3 3 2 3" xfId="13310" xr:uid="{00000000-0005-0000-0000-0000EF320000}"/>
    <cellStyle name="Normal 10 4 2 3 3 3" xfId="13311" xr:uid="{00000000-0005-0000-0000-0000F0320000}"/>
    <cellStyle name="Normal 10 4 2 3 3 3 2" xfId="13312" xr:uid="{00000000-0005-0000-0000-0000F1320000}"/>
    <cellStyle name="Normal 10 4 2 3 3 3 2 2" xfId="13313" xr:uid="{00000000-0005-0000-0000-0000F2320000}"/>
    <cellStyle name="Normal 10 4 2 3 3 3 3" xfId="13314" xr:uid="{00000000-0005-0000-0000-0000F3320000}"/>
    <cellStyle name="Normal 10 4 2 3 3 4" xfId="13315" xr:uid="{00000000-0005-0000-0000-0000F4320000}"/>
    <cellStyle name="Normal 10 4 2 3 3 4 2" xfId="13316" xr:uid="{00000000-0005-0000-0000-0000F5320000}"/>
    <cellStyle name="Normal 10 4 2 3 3 5" xfId="13317" xr:uid="{00000000-0005-0000-0000-0000F6320000}"/>
    <cellStyle name="Normal 10 4 2 3 3 5 2" xfId="13318" xr:uid="{00000000-0005-0000-0000-0000F7320000}"/>
    <cellStyle name="Normal 10 4 2 3 3 6" xfId="13319" xr:uid="{00000000-0005-0000-0000-0000F8320000}"/>
    <cellStyle name="Normal 10 4 2 3 4" xfId="13320" xr:uid="{00000000-0005-0000-0000-0000F9320000}"/>
    <cellStyle name="Normal 10 4 2 3 4 2" xfId="13321" xr:uid="{00000000-0005-0000-0000-0000FA320000}"/>
    <cellStyle name="Normal 10 4 2 3 4 2 2" xfId="13322" xr:uid="{00000000-0005-0000-0000-0000FB320000}"/>
    <cellStyle name="Normal 10 4 2 3 4 3" xfId="13323" xr:uid="{00000000-0005-0000-0000-0000FC320000}"/>
    <cellStyle name="Normal 10 4 2 3 5" xfId="13324" xr:uid="{00000000-0005-0000-0000-0000FD320000}"/>
    <cellStyle name="Normal 10 4 2 3 5 2" xfId="13325" xr:uid="{00000000-0005-0000-0000-0000FE320000}"/>
    <cellStyle name="Normal 10 4 2 3 5 2 2" xfId="13326" xr:uid="{00000000-0005-0000-0000-0000FF320000}"/>
    <cellStyle name="Normal 10 4 2 3 5 3" xfId="13327" xr:uid="{00000000-0005-0000-0000-000000330000}"/>
    <cellStyle name="Normal 10 4 2 3 6" xfId="13328" xr:uid="{00000000-0005-0000-0000-000001330000}"/>
    <cellStyle name="Normal 10 4 2 3 6 2" xfId="13329" xr:uid="{00000000-0005-0000-0000-000002330000}"/>
    <cellStyle name="Normal 10 4 2 3 7" xfId="13330" xr:uid="{00000000-0005-0000-0000-000003330000}"/>
    <cellStyle name="Normal 10 4 2 3 7 2" xfId="13331" xr:uid="{00000000-0005-0000-0000-000004330000}"/>
    <cellStyle name="Normal 10 4 2 3 8" xfId="13332" xr:uid="{00000000-0005-0000-0000-000005330000}"/>
    <cellStyle name="Normal 10 4 2 4" xfId="13333" xr:uid="{00000000-0005-0000-0000-000006330000}"/>
    <cellStyle name="Normal 10 4 2 4 2" xfId="13334" xr:uid="{00000000-0005-0000-0000-000007330000}"/>
    <cellStyle name="Normal 10 4 2 4 2 2" xfId="13335" xr:uid="{00000000-0005-0000-0000-000008330000}"/>
    <cellStyle name="Normal 10 4 2 4 2 2 2" xfId="13336" xr:uid="{00000000-0005-0000-0000-000009330000}"/>
    <cellStyle name="Normal 10 4 2 4 2 2 2 2" xfId="13337" xr:uid="{00000000-0005-0000-0000-00000A330000}"/>
    <cellStyle name="Normal 10 4 2 4 2 2 3" xfId="13338" xr:uid="{00000000-0005-0000-0000-00000B330000}"/>
    <cellStyle name="Normal 10 4 2 4 2 3" xfId="13339" xr:uid="{00000000-0005-0000-0000-00000C330000}"/>
    <cellStyle name="Normal 10 4 2 4 2 3 2" xfId="13340" xr:uid="{00000000-0005-0000-0000-00000D330000}"/>
    <cellStyle name="Normal 10 4 2 4 2 3 2 2" xfId="13341" xr:uid="{00000000-0005-0000-0000-00000E330000}"/>
    <cellStyle name="Normal 10 4 2 4 2 3 3" xfId="13342" xr:uid="{00000000-0005-0000-0000-00000F330000}"/>
    <cellStyle name="Normal 10 4 2 4 2 4" xfId="13343" xr:uid="{00000000-0005-0000-0000-000010330000}"/>
    <cellStyle name="Normal 10 4 2 4 2 4 2" xfId="13344" xr:uid="{00000000-0005-0000-0000-000011330000}"/>
    <cellStyle name="Normal 10 4 2 4 2 5" xfId="13345" xr:uid="{00000000-0005-0000-0000-000012330000}"/>
    <cellStyle name="Normal 10 4 2 4 2 5 2" xfId="13346" xr:uid="{00000000-0005-0000-0000-000013330000}"/>
    <cellStyle name="Normal 10 4 2 4 2 6" xfId="13347" xr:uid="{00000000-0005-0000-0000-000014330000}"/>
    <cellStyle name="Normal 10 4 2 4 3" xfId="13348" xr:uid="{00000000-0005-0000-0000-000015330000}"/>
    <cellStyle name="Normal 10 4 2 4 3 2" xfId="13349" xr:uid="{00000000-0005-0000-0000-000016330000}"/>
    <cellStyle name="Normal 10 4 2 4 3 2 2" xfId="13350" xr:uid="{00000000-0005-0000-0000-000017330000}"/>
    <cellStyle name="Normal 10 4 2 4 3 3" xfId="13351" xr:uid="{00000000-0005-0000-0000-000018330000}"/>
    <cellStyle name="Normal 10 4 2 4 4" xfId="13352" xr:uid="{00000000-0005-0000-0000-000019330000}"/>
    <cellStyle name="Normal 10 4 2 4 4 2" xfId="13353" xr:uid="{00000000-0005-0000-0000-00001A330000}"/>
    <cellStyle name="Normal 10 4 2 4 4 2 2" xfId="13354" xr:uid="{00000000-0005-0000-0000-00001B330000}"/>
    <cellStyle name="Normal 10 4 2 4 4 3" xfId="13355" xr:uid="{00000000-0005-0000-0000-00001C330000}"/>
    <cellStyle name="Normal 10 4 2 4 5" xfId="13356" xr:uid="{00000000-0005-0000-0000-00001D330000}"/>
    <cellStyle name="Normal 10 4 2 4 5 2" xfId="13357" xr:uid="{00000000-0005-0000-0000-00001E330000}"/>
    <cellStyle name="Normal 10 4 2 4 6" xfId="13358" xr:uid="{00000000-0005-0000-0000-00001F330000}"/>
    <cellStyle name="Normal 10 4 2 4 6 2" xfId="13359" xr:uid="{00000000-0005-0000-0000-000020330000}"/>
    <cellStyle name="Normal 10 4 2 4 7" xfId="13360" xr:uid="{00000000-0005-0000-0000-000021330000}"/>
    <cellStyle name="Normal 10 4 2 5" xfId="13361" xr:uid="{00000000-0005-0000-0000-000022330000}"/>
    <cellStyle name="Normal 10 4 2 5 2" xfId="13362" xr:uid="{00000000-0005-0000-0000-000023330000}"/>
    <cellStyle name="Normal 10 4 2 5 2 2" xfId="13363" xr:uid="{00000000-0005-0000-0000-000024330000}"/>
    <cellStyle name="Normal 10 4 2 5 2 2 2" xfId="13364" xr:uid="{00000000-0005-0000-0000-000025330000}"/>
    <cellStyle name="Normal 10 4 2 5 2 2 2 2" xfId="13365" xr:uid="{00000000-0005-0000-0000-000026330000}"/>
    <cellStyle name="Normal 10 4 2 5 2 2 3" xfId="13366" xr:uid="{00000000-0005-0000-0000-000027330000}"/>
    <cellStyle name="Normal 10 4 2 5 2 3" xfId="13367" xr:uid="{00000000-0005-0000-0000-000028330000}"/>
    <cellStyle name="Normal 10 4 2 5 2 3 2" xfId="13368" xr:uid="{00000000-0005-0000-0000-000029330000}"/>
    <cellStyle name="Normal 10 4 2 5 2 3 2 2" xfId="13369" xr:uid="{00000000-0005-0000-0000-00002A330000}"/>
    <cellStyle name="Normal 10 4 2 5 2 3 3" xfId="13370" xr:uid="{00000000-0005-0000-0000-00002B330000}"/>
    <cellStyle name="Normal 10 4 2 5 2 4" xfId="13371" xr:uid="{00000000-0005-0000-0000-00002C330000}"/>
    <cellStyle name="Normal 10 4 2 5 2 4 2" xfId="13372" xr:uid="{00000000-0005-0000-0000-00002D330000}"/>
    <cellStyle name="Normal 10 4 2 5 2 5" xfId="13373" xr:uid="{00000000-0005-0000-0000-00002E330000}"/>
    <cellStyle name="Normal 10 4 2 5 2 5 2" xfId="13374" xr:uid="{00000000-0005-0000-0000-00002F330000}"/>
    <cellStyle name="Normal 10 4 2 5 2 6" xfId="13375" xr:uid="{00000000-0005-0000-0000-000030330000}"/>
    <cellStyle name="Normal 10 4 2 5 3" xfId="13376" xr:uid="{00000000-0005-0000-0000-000031330000}"/>
    <cellStyle name="Normal 10 4 2 5 3 2" xfId="13377" xr:uid="{00000000-0005-0000-0000-000032330000}"/>
    <cellStyle name="Normal 10 4 2 5 3 2 2" xfId="13378" xr:uid="{00000000-0005-0000-0000-000033330000}"/>
    <cellStyle name="Normal 10 4 2 5 3 3" xfId="13379" xr:uid="{00000000-0005-0000-0000-000034330000}"/>
    <cellStyle name="Normal 10 4 2 5 4" xfId="13380" xr:uid="{00000000-0005-0000-0000-000035330000}"/>
    <cellStyle name="Normal 10 4 2 5 4 2" xfId="13381" xr:uid="{00000000-0005-0000-0000-000036330000}"/>
    <cellStyle name="Normal 10 4 2 5 4 2 2" xfId="13382" xr:uid="{00000000-0005-0000-0000-000037330000}"/>
    <cellStyle name="Normal 10 4 2 5 4 3" xfId="13383" xr:uid="{00000000-0005-0000-0000-000038330000}"/>
    <cellStyle name="Normal 10 4 2 5 5" xfId="13384" xr:uid="{00000000-0005-0000-0000-000039330000}"/>
    <cellStyle name="Normal 10 4 2 5 5 2" xfId="13385" xr:uid="{00000000-0005-0000-0000-00003A330000}"/>
    <cellStyle name="Normal 10 4 2 5 6" xfId="13386" xr:uid="{00000000-0005-0000-0000-00003B330000}"/>
    <cellStyle name="Normal 10 4 2 5 6 2" xfId="13387" xr:uid="{00000000-0005-0000-0000-00003C330000}"/>
    <cellStyle name="Normal 10 4 2 5 7" xfId="13388" xr:uid="{00000000-0005-0000-0000-00003D330000}"/>
    <cellStyle name="Normal 10 4 2 6" xfId="13389" xr:uid="{00000000-0005-0000-0000-00003E330000}"/>
    <cellStyle name="Normal 10 4 2 6 2" xfId="13390" xr:uid="{00000000-0005-0000-0000-00003F330000}"/>
    <cellStyle name="Normal 10 4 2 6 2 2" xfId="13391" xr:uid="{00000000-0005-0000-0000-000040330000}"/>
    <cellStyle name="Normal 10 4 2 6 2 2 2" xfId="13392" xr:uid="{00000000-0005-0000-0000-000041330000}"/>
    <cellStyle name="Normal 10 4 2 6 2 3" xfId="13393" xr:uid="{00000000-0005-0000-0000-000042330000}"/>
    <cellStyle name="Normal 10 4 2 6 3" xfId="13394" xr:uid="{00000000-0005-0000-0000-000043330000}"/>
    <cellStyle name="Normal 10 4 2 6 3 2" xfId="13395" xr:uid="{00000000-0005-0000-0000-000044330000}"/>
    <cellStyle name="Normal 10 4 2 6 3 2 2" xfId="13396" xr:uid="{00000000-0005-0000-0000-000045330000}"/>
    <cellStyle name="Normal 10 4 2 6 3 3" xfId="13397" xr:uid="{00000000-0005-0000-0000-000046330000}"/>
    <cellStyle name="Normal 10 4 2 6 4" xfId="13398" xr:uid="{00000000-0005-0000-0000-000047330000}"/>
    <cellStyle name="Normal 10 4 2 6 4 2" xfId="13399" xr:uid="{00000000-0005-0000-0000-000048330000}"/>
    <cellStyle name="Normal 10 4 2 6 5" xfId="13400" xr:uid="{00000000-0005-0000-0000-000049330000}"/>
    <cellStyle name="Normal 10 4 2 6 5 2" xfId="13401" xr:uid="{00000000-0005-0000-0000-00004A330000}"/>
    <cellStyle name="Normal 10 4 2 6 6" xfId="13402" xr:uid="{00000000-0005-0000-0000-00004B330000}"/>
    <cellStyle name="Normal 10 4 2 7" xfId="13403" xr:uid="{00000000-0005-0000-0000-00004C330000}"/>
    <cellStyle name="Normal 10 4 2 7 2" xfId="13404" xr:uid="{00000000-0005-0000-0000-00004D330000}"/>
    <cellStyle name="Normal 10 4 2 7 2 2" xfId="13405" xr:uid="{00000000-0005-0000-0000-00004E330000}"/>
    <cellStyle name="Normal 10 4 2 7 3" xfId="13406" xr:uid="{00000000-0005-0000-0000-00004F330000}"/>
    <cellStyle name="Normal 10 4 2 8" xfId="13407" xr:uid="{00000000-0005-0000-0000-000050330000}"/>
    <cellStyle name="Normal 10 4 2 8 2" xfId="13408" xr:uid="{00000000-0005-0000-0000-000051330000}"/>
    <cellStyle name="Normal 10 4 2 8 2 2" xfId="13409" xr:uid="{00000000-0005-0000-0000-000052330000}"/>
    <cellStyle name="Normal 10 4 2 8 3" xfId="13410" xr:uid="{00000000-0005-0000-0000-000053330000}"/>
    <cellStyle name="Normal 10 4 2 9" xfId="13411" xr:uid="{00000000-0005-0000-0000-000054330000}"/>
    <cellStyle name="Normal 10 4 2 9 2" xfId="13412" xr:uid="{00000000-0005-0000-0000-000055330000}"/>
    <cellStyle name="Normal 10 4 3" xfId="13413" xr:uid="{00000000-0005-0000-0000-000056330000}"/>
    <cellStyle name="Normal 10 4 3 10" xfId="13414" xr:uid="{00000000-0005-0000-0000-000057330000}"/>
    <cellStyle name="Normal 10 4 3 2" xfId="13415" xr:uid="{00000000-0005-0000-0000-000058330000}"/>
    <cellStyle name="Normal 10 4 3 2 2" xfId="13416" xr:uid="{00000000-0005-0000-0000-000059330000}"/>
    <cellStyle name="Normal 10 4 3 2 2 2" xfId="13417" xr:uid="{00000000-0005-0000-0000-00005A330000}"/>
    <cellStyle name="Normal 10 4 3 2 2 2 2" xfId="13418" xr:uid="{00000000-0005-0000-0000-00005B330000}"/>
    <cellStyle name="Normal 10 4 3 2 2 2 2 2" xfId="13419" xr:uid="{00000000-0005-0000-0000-00005C330000}"/>
    <cellStyle name="Normal 10 4 3 2 2 2 2 2 2" xfId="13420" xr:uid="{00000000-0005-0000-0000-00005D330000}"/>
    <cellStyle name="Normal 10 4 3 2 2 2 2 3" xfId="13421" xr:uid="{00000000-0005-0000-0000-00005E330000}"/>
    <cellStyle name="Normal 10 4 3 2 2 2 3" xfId="13422" xr:uid="{00000000-0005-0000-0000-00005F330000}"/>
    <cellStyle name="Normal 10 4 3 2 2 2 3 2" xfId="13423" xr:uid="{00000000-0005-0000-0000-000060330000}"/>
    <cellStyle name="Normal 10 4 3 2 2 2 3 2 2" xfId="13424" xr:uid="{00000000-0005-0000-0000-000061330000}"/>
    <cellStyle name="Normal 10 4 3 2 2 2 3 3" xfId="13425" xr:uid="{00000000-0005-0000-0000-000062330000}"/>
    <cellStyle name="Normal 10 4 3 2 2 2 4" xfId="13426" xr:uid="{00000000-0005-0000-0000-000063330000}"/>
    <cellStyle name="Normal 10 4 3 2 2 2 4 2" xfId="13427" xr:uid="{00000000-0005-0000-0000-000064330000}"/>
    <cellStyle name="Normal 10 4 3 2 2 2 5" xfId="13428" xr:uid="{00000000-0005-0000-0000-000065330000}"/>
    <cellStyle name="Normal 10 4 3 2 2 2 5 2" xfId="13429" xr:uid="{00000000-0005-0000-0000-000066330000}"/>
    <cellStyle name="Normal 10 4 3 2 2 2 6" xfId="13430" xr:uid="{00000000-0005-0000-0000-000067330000}"/>
    <cellStyle name="Normal 10 4 3 2 2 3" xfId="13431" xr:uid="{00000000-0005-0000-0000-000068330000}"/>
    <cellStyle name="Normal 10 4 3 2 2 3 2" xfId="13432" xr:uid="{00000000-0005-0000-0000-000069330000}"/>
    <cellStyle name="Normal 10 4 3 2 2 3 2 2" xfId="13433" xr:uid="{00000000-0005-0000-0000-00006A330000}"/>
    <cellStyle name="Normal 10 4 3 2 2 3 3" xfId="13434" xr:uid="{00000000-0005-0000-0000-00006B330000}"/>
    <cellStyle name="Normal 10 4 3 2 2 4" xfId="13435" xr:uid="{00000000-0005-0000-0000-00006C330000}"/>
    <cellStyle name="Normal 10 4 3 2 2 4 2" xfId="13436" xr:uid="{00000000-0005-0000-0000-00006D330000}"/>
    <cellStyle name="Normal 10 4 3 2 2 4 2 2" xfId="13437" xr:uid="{00000000-0005-0000-0000-00006E330000}"/>
    <cellStyle name="Normal 10 4 3 2 2 4 3" xfId="13438" xr:uid="{00000000-0005-0000-0000-00006F330000}"/>
    <cellStyle name="Normal 10 4 3 2 2 5" xfId="13439" xr:uid="{00000000-0005-0000-0000-000070330000}"/>
    <cellStyle name="Normal 10 4 3 2 2 5 2" xfId="13440" xr:uid="{00000000-0005-0000-0000-000071330000}"/>
    <cellStyle name="Normal 10 4 3 2 2 6" xfId="13441" xr:uid="{00000000-0005-0000-0000-000072330000}"/>
    <cellStyle name="Normal 10 4 3 2 2 6 2" xfId="13442" xr:uid="{00000000-0005-0000-0000-000073330000}"/>
    <cellStyle name="Normal 10 4 3 2 2 7" xfId="13443" xr:uid="{00000000-0005-0000-0000-000074330000}"/>
    <cellStyle name="Normal 10 4 3 2 3" xfId="13444" xr:uid="{00000000-0005-0000-0000-000075330000}"/>
    <cellStyle name="Normal 10 4 3 2 3 2" xfId="13445" xr:uid="{00000000-0005-0000-0000-000076330000}"/>
    <cellStyle name="Normal 10 4 3 2 3 2 2" xfId="13446" xr:uid="{00000000-0005-0000-0000-000077330000}"/>
    <cellStyle name="Normal 10 4 3 2 3 2 2 2" xfId="13447" xr:uid="{00000000-0005-0000-0000-000078330000}"/>
    <cellStyle name="Normal 10 4 3 2 3 2 3" xfId="13448" xr:uid="{00000000-0005-0000-0000-000079330000}"/>
    <cellStyle name="Normal 10 4 3 2 3 3" xfId="13449" xr:uid="{00000000-0005-0000-0000-00007A330000}"/>
    <cellStyle name="Normal 10 4 3 2 3 3 2" xfId="13450" xr:uid="{00000000-0005-0000-0000-00007B330000}"/>
    <cellStyle name="Normal 10 4 3 2 3 3 2 2" xfId="13451" xr:uid="{00000000-0005-0000-0000-00007C330000}"/>
    <cellStyle name="Normal 10 4 3 2 3 3 3" xfId="13452" xr:uid="{00000000-0005-0000-0000-00007D330000}"/>
    <cellStyle name="Normal 10 4 3 2 3 4" xfId="13453" xr:uid="{00000000-0005-0000-0000-00007E330000}"/>
    <cellStyle name="Normal 10 4 3 2 3 4 2" xfId="13454" xr:uid="{00000000-0005-0000-0000-00007F330000}"/>
    <cellStyle name="Normal 10 4 3 2 3 5" xfId="13455" xr:uid="{00000000-0005-0000-0000-000080330000}"/>
    <cellStyle name="Normal 10 4 3 2 3 5 2" xfId="13456" xr:uid="{00000000-0005-0000-0000-000081330000}"/>
    <cellStyle name="Normal 10 4 3 2 3 6" xfId="13457" xr:uid="{00000000-0005-0000-0000-000082330000}"/>
    <cellStyle name="Normal 10 4 3 2 4" xfId="13458" xr:uid="{00000000-0005-0000-0000-000083330000}"/>
    <cellStyle name="Normal 10 4 3 2 4 2" xfId="13459" xr:uid="{00000000-0005-0000-0000-000084330000}"/>
    <cellStyle name="Normal 10 4 3 2 4 2 2" xfId="13460" xr:uid="{00000000-0005-0000-0000-000085330000}"/>
    <cellStyle name="Normal 10 4 3 2 4 3" xfId="13461" xr:uid="{00000000-0005-0000-0000-000086330000}"/>
    <cellStyle name="Normal 10 4 3 2 5" xfId="13462" xr:uid="{00000000-0005-0000-0000-000087330000}"/>
    <cellStyle name="Normal 10 4 3 2 5 2" xfId="13463" xr:uid="{00000000-0005-0000-0000-000088330000}"/>
    <cellStyle name="Normal 10 4 3 2 5 2 2" xfId="13464" xr:uid="{00000000-0005-0000-0000-000089330000}"/>
    <cellStyle name="Normal 10 4 3 2 5 3" xfId="13465" xr:uid="{00000000-0005-0000-0000-00008A330000}"/>
    <cellStyle name="Normal 10 4 3 2 6" xfId="13466" xr:uid="{00000000-0005-0000-0000-00008B330000}"/>
    <cellStyle name="Normal 10 4 3 2 6 2" xfId="13467" xr:uid="{00000000-0005-0000-0000-00008C330000}"/>
    <cellStyle name="Normal 10 4 3 2 7" xfId="13468" xr:uid="{00000000-0005-0000-0000-00008D330000}"/>
    <cellStyle name="Normal 10 4 3 2 7 2" xfId="13469" xr:uid="{00000000-0005-0000-0000-00008E330000}"/>
    <cellStyle name="Normal 10 4 3 2 8" xfId="13470" xr:uid="{00000000-0005-0000-0000-00008F330000}"/>
    <cellStyle name="Normal 10 4 3 3" xfId="13471" xr:uid="{00000000-0005-0000-0000-000090330000}"/>
    <cellStyle name="Normal 10 4 3 3 2" xfId="13472" xr:uid="{00000000-0005-0000-0000-000091330000}"/>
    <cellStyle name="Normal 10 4 3 3 2 2" xfId="13473" xr:uid="{00000000-0005-0000-0000-000092330000}"/>
    <cellStyle name="Normal 10 4 3 3 2 2 2" xfId="13474" xr:uid="{00000000-0005-0000-0000-000093330000}"/>
    <cellStyle name="Normal 10 4 3 3 2 2 2 2" xfId="13475" xr:uid="{00000000-0005-0000-0000-000094330000}"/>
    <cellStyle name="Normal 10 4 3 3 2 2 3" xfId="13476" xr:uid="{00000000-0005-0000-0000-000095330000}"/>
    <cellStyle name="Normal 10 4 3 3 2 3" xfId="13477" xr:uid="{00000000-0005-0000-0000-000096330000}"/>
    <cellStyle name="Normal 10 4 3 3 2 3 2" xfId="13478" xr:uid="{00000000-0005-0000-0000-000097330000}"/>
    <cellStyle name="Normal 10 4 3 3 2 3 2 2" xfId="13479" xr:uid="{00000000-0005-0000-0000-000098330000}"/>
    <cellStyle name="Normal 10 4 3 3 2 3 3" xfId="13480" xr:uid="{00000000-0005-0000-0000-000099330000}"/>
    <cellStyle name="Normal 10 4 3 3 2 4" xfId="13481" xr:uid="{00000000-0005-0000-0000-00009A330000}"/>
    <cellStyle name="Normal 10 4 3 3 2 4 2" xfId="13482" xr:uid="{00000000-0005-0000-0000-00009B330000}"/>
    <cellStyle name="Normal 10 4 3 3 2 5" xfId="13483" xr:uid="{00000000-0005-0000-0000-00009C330000}"/>
    <cellStyle name="Normal 10 4 3 3 2 5 2" xfId="13484" xr:uid="{00000000-0005-0000-0000-00009D330000}"/>
    <cellStyle name="Normal 10 4 3 3 2 6" xfId="13485" xr:uid="{00000000-0005-0000-0000-00009E330000}"/>
    <cellStyle name="Normal 10 4 3 3 3" xfId="13486" xr:uid="{00000000-0005-0000-0000-00009F330000}"/>
    <cellStyle name="Normal 10 4 3 3 3 2" xfId="13487" xr:uid="{00000000-0005-0000-0000-0000A0330000}"/>
    <cellStyle name="Normal 10 4 3 3 3 2 2" xfId="13488" xr:uid="{00000000-0005-0000-0000-0000A1330000}"/>
    <cellStyle name="Normal 10 4 3 3 3 3" xfId="13489" xr:uid="{00000000-0005-0000-0000-0000A2330000}"/>
    <cellStyle name="Normal 10 4 3 3 4" xfId="13490" xr:uid="{00000000-0005-0000-0000-0000A3330000}"/>
    <cellStyle name="Normal 10 4 3 3 4 2" xfId="13491" xr:uid="{00000000-0005-0000-0000-0000A4330000}"/>
    <cellStyle name="Normal 10 4 3 3 4 2 2" xfId="13492" xr:uid="{00000000-0005-0000-0000-0000A5330000}"/>
    <cellStyle name="Normal 10 4 3 3 4 3" xfId="13493" xr:uid="{00000000-0005-0000-0000-0000A6330000}"/>
    <cellStyle name="Normal 10 4 3 3 5" xfId="13494" xr:uid="{00000000-0005-0000-0000-0000A7330000}"/>
    <cellStyle name="Normal 10 4 3 3 5 2" xfId="13495" xr:uid="{00000000-0005-0000-0000-0000A8330000}"/>
    <cellStyle name="Normal 10 4 3 3 6" xfId="13496" xr:uid="{00000000-0005-0000-0000-0000A9330000}"/>
    <cellStyle name="Normal 10 4 3 3 6 2" xfId="13497" xr:uid="{00000000-0005-0000-0000-0000AA330000}"/>
    <cellStyle name="Normal 10 4 3 3 7" xfId="13498" xr:uid="{00000000-0005-0000-0000-0000AB330000}"/>
    <cellStyle name="Normal 10 4 3 4" xfId="13499" xr:uid="{00000000-0005-0000-0000-0000AC330000}"/>
    <cellStyle name="Normal 10 4 3 4 2" xfId="13500" xr:uid="{00000000-0005-0000-0000-0000AD330000}"/>
    <cellStyle name="Normal 10 4 3 4 2 2" xfId="13501" xr:uid="{00000000-0005-0000-0000-0000AE330000}"/>
    <cellStyle name="Normal 10 4 3 4 2 2 2" xfId="13502" xr:uid="{00000000-0005-0000-0000-0000AF330000}"/>
    <cellStyle name="Normal 10 4 3 4 2 2 2 2" xfId="13503" xr:uid="{00000000-0005-0000-0000-0000B0330000}"/>
    <cellStyle name="Normal 10 4 3 4 2 2 3" xfId="13504" xr:uid="{00000000-0005-0000-0000-0000B1330000}"/>
    <cellStyle name="Normal 10 4 3 4 2 3" xfId="13505" xr:uid="{00000000-0005-0000-0000-0000B2330000}"/>
    <cellStyle name="Normal 10 4 3 4 2 3 2" xfId="13506" xr:uid="{00000000-0005-0000-0000-0000B3330000}"/>
    <cellStyle name="Normal 10 4 3 4 2 3 2 2" xfId="13507" xr:uid="{00000000-0005-0000-0000-0000B4330000}"/>
    <cellStyle name="Normal 10 4 3 4 2 3 3" xfId="13508" xr:uid="{00000000-0005-0000-0000-0000B5330000}"/>
    <cellStyle name="Normal 10 4 3 4 2 4" xfId="13509" xr:uid="{00000000-0005-0000-0000-0000B6330000}"/>
    <cellStyle name="Normal 10 4 3 4 2 4 2" xfId="13510" xr:uid="{00000000-0005-0000-0000-0000B7330000}"/>
    <cellStyle name="Normal 10 4 3 4 2 5" xfId="13511" xr:uid="{00000000-0005-0000-0000-0000B8330000}"/>
    <cellStyle name="Normal 10 4 3 4 2 5 2" xfId="13512" xr:uid="{00000000-0005-0000-0000-0000B9330000}"/>
    <cellStyle name="Normal 10 4 3 4 2 6" xfId="13513" xr:uid="{00000000-0005-0000-0000-0000BA330000}"/>
    <cellStyle name="Normal 10 4 3 4 3" xfId="13514" xr:uid="{00000000-0005-0000-0000-0000BB330000}"/>
    <cellStyle name="Normal 10 4 3 4 3 2" xfId="13515" xr:uid="{00000000-0005-0000-0000-0000BC330000}"/>
    <cellStyle name="Normal 10 4 3 4 3 2 2" xfId="13516" xr:uid="{00000000-0005-0000-0000-0000BD330000}"/>
    <cellStyle name="Normal 10 4 3 4 3 3" xfId="13517" xr:uid="{00000000-0005-0000-0000-0000BE330000}"/>
    <cellStyle name="Normal 10 4 3 4 4" xfId="13518" xr:uid="{00000000-0005-0000-0000-0000BF330000}"/>
    <cellStyle name="Normal 10 4 3 4 4 2" xfId="13519" xr:uid="{00000000-0005-0000-0000-0000C0330000}"/>
    <cellStyle name="Normal 10 4 3 4 4 2 2" xfId="13520" xr:uid="{00000000-0005-0000-0000-0000C1330000}"/>
    <cellStyle name="Normal 10 4 3 4 4 3" xfId="13521" xr:uid="{00000000-0005-0000-0000-0000C2330000}"/>
    <cellStyle name="Normal 10 4 3 4 5" xfId="13522" xr:uid="{00000000-0005-0000-0000-0000C3330000}"/>
    <cellStyle name="Normal 10 4 3 4 5 2" xfId="13523" xr:uid="{00000000-0005-0000-0000-0000C4330000}"/>
    <cellStyle name="Normal 10 4 3 4 6" xfId="13524" xr:uid="{00000000-0005-0000-0000-0000C5330000}"/>
    <cellStyle name="Normal 10 4 3 4 6 2" xfId="13525" xr:uid="{00000000-0005-0000-0000-0000C6330000}"/>
    <cellStyle name="Normal 10 4 3 4 7" xfId="13526" xr:uid="{00000000-0005-0000-0000-0000C7330000}"/>
    <cellStyle name="Normal 10 4 3 5" xfId="13527" xr:uid="{00000000-0005-0000-0000-0000C8330000}"/>
    <cellStyle name="Normal 10 4 3 5 2" xfId="13528" xr:uid="{00000000-0005-0000-0000-0000C9330000}"/>
    <cellStyle name="Normal 10 4 3 5 2 2" xfId="13529" xr:uid="{00000000-0005-0000-0000-0000CA330000}"/>
    <cellStyle name="Normal 10 4 3 5 2 2 2" xfId="13530" xr:uid="{00000000-0005-0000-0000-0000CB330000}"/>
    <cellStyle name="Normal 10 4 3 5 2 3" xfId="13531" xr:uid="{00000000-0005-0000-0000-0000CC330000}"/>
    <cellStyle name="Normal 10 4 3 5 3" xfId="13532" xr:uid="{00000000-0005-0000-0000-0000CD330000}"/>
    <cellStyle name="Normal 10 4 3 5 3 2" xfId="13533" xr:uid="{00000000-0005-0000-0000-0000CE330000}"/>
    <cellStyle name="Normal 10 4 3 5 3 2 2" xfId="13534" xr:uid="{00000000-0005-0000-0000-0000CF330000}"/>
    <cellStyle name="Normal 10 4 3 5 3 3" xfId="13535" xr:uid="{00000000-0005-0000-0000-0000D0330000}"/>
    <cellStyle name="Normal 10 4 3 5 4" xfId="13536" xr:uid="{00000000-0005-0000-0000-0000D1330000}"/>
    <cellStyle name="Normal 10 4 3 5 4 2" xfId="13537" xr:uid="{00000000-0005-0000-0000-0000D2330000}"/>
    <cellStyle name="Normal 10 4 3 5 5" xfId="13538" xr:uid="{00000000-0005-0000-0000-0000D3330000}"/>
    <cellStyle name="Normal 10 4 3 5 5 2" xfId="13539" xr:uid="{00000000-0005-0000-0000-0000D4330000}"/>
    <cellStyle name="Normal 10 4 3 5 6" xfId="13540" xr:uid="{00000000-0005-0000-0000-0000D5330000}"/>
    <cellStyle name="Normal 10 4 3 6" xfId="13541" xr:uid="{00000000-0005-0000-0000-0000D6330000}"/>
    <cellStyle name="Normal 10 4 3 6 2" xfId="13542" xr:uid="{00000000-0005-0000-0000-0000D7330000}"/>
    <cellStyle name="Normal 10 4 3 6 2 2" xfId="13543" xr:uid="{00000000-0005-0000-0000-0000D8330000}"/>
    <cellStyle name="Normal 10 4 3 6 3" xfId="13544" xr:uid="{00000000-0005-0000-0000-0000D9330000}"/>
    <cellStyle name="Normal 10 4 3 7" xfId="13545" xr:uid="{00000000-0005-0000-0000-0000DA330000}"/>
    <cellStyle name="Normal 10 4 3 7 2" xfId="13546" xr:uid="{00000000-0005-0000-0000-0000DB330000}"/>
    <cellStyle name="Normal 10 4 3 7 2 2" xfId="13547" xr:uid="{00000000-0005-0000-0000-0000DC330000}"/>
    <cellStyle name="Normal 10 4 3 7 3" xfId="13548" xr:uid="{00000000-0005-0000-0000-0000DD330000}"/>
    <cellStyle name="Normal 10 4 3 8" xfId="13549" xr:uid="{00000000-0005-0000-0000-0000DE330000}"/>
    <cellStyle name="Normal 10 4 3 8 2" xfId="13550" xr:uid="{00000000-0005-0000-0000-0000DF330000}"/>
    <cellStyle name="Normal 10 4 3 9" xfId="13551" xr:uid="{00000000-0005-0000-0000-0000E0330000}"/>
    <cellStyle name="Normal 10 4 3 9 2" xfId="13552" xr:uid="{00000000-0005-0000-0000-0000E1330000}"/>
    <cellStyle name="Normal 10 4 4" xfId="13553" xr:uid="{00000000-0005-0000-0000-0000E2330000}"/>
    <cellStyle name="Normal 10 4 4 2" xfId="13554" xr:uid="{00000000-0005-0000-0000-0000E3330000}"/>
    <cellStyle name="Normal 10 4 4 2 2" xfId="13555" xr:uid="{00000000-0005-0000-0000-0000E4330000}"/>
    <cellStyle name="Normal 10 4 4 2 2 2" xfId="13556" xr:uid="{00000000-0005-0000-0000-0000E5330000}"/>
    <cellStyle name="Normal 10 4 4 2 2 2 2" xfId="13557" xr:uid="{00000000-0005-0000-0000-0000E6330000}"/>
    <cellStyle name="Normal 10 4 4 2 2 2 2 2" xfId="13558" xr:uid="{00000000-0005-0000-0000-0000E7330000}"/>
    <cellStyle name="Normal 10 4 4 2 2 2 3" xfId="13559" xr:uid="{00000000-0005-0000-0000-0000E8330000}"/>
    <cellStyle name="Normal 10 4 4 2 2 3" xfId="13560" xr:uid="{00000000-0005-0000-0000-0000E9330000}"/>
    <cellStyle name="Normal 10 4 4 2 2 3 2" xfId="13561" xr:uid="{00000000-0005-0000-0000-0000EA330000}"/>
    <cellStyle name="Normal 10 4 4 2 2 3 2 2" xfId="13562" xr:uid="{00000000-0005-0000-0000-0000EB330000}"/>
    <cellStyle name="Normal 10 4 4 2 2 3 3" xfId="13563" xr:uid="{00000000-0005-0000-0000-0000EC330000}"/>
    <cellStyle name="Normal 10 4 4 2 2 4" xfId="13564" xr:uid="{00000000-0005-0000-0000-0000ED330000}"/>
    <cellStyle name="Normal 10 4 4 2 2 4 2" xfId="13565" xr:uid="{00000000-0005-0000-0000-0000EE330000}"/>
    <cellStyle name="Normal 10 4 4 2 2 5" xfId="13566" xr:uid="{00000000-0005-0000-0000-0000EF330000}"/>
    <cellStyle name="Normal 10 4 4 2 2 5 2" xfId="13567" xr:uid="{00000000-0005-0000-0000-0000F0330000}"/>
    <cellStyle name="Normal 10 4 4 2 2 6" xfId="13568" xr:uid="{00000000-0005-0000-0000-0000F1330000}"/>
    <cellStyle name="Normal 10 4 4 2 3" xfId="13569" xr:uid="{00000000-0005-0000-0000-0000F2330000}"/>
    <cellStyle name="Normal 10 4 4 2 3 2" xfId="13570" xr:uid="{00000000-0005-0000-0000-0000F3330000}"/>
    <cellStyle name="Normal 10 4 4 2 3 2 2" xfId="13571" xr:uid="{00000000-0005-0000-0000-0000F4330000}"/>
    <cellStyle name="Normal 10 4 4 2 3 3" xfId="13572" xr:uid="{00000000-0005-0000-0000-0000F5330000}"/>
    <cellStyle name="Normal 10 4 4 2 4" xfId="13573" xr:uid="{00000000-0005-0000-0000-0000F6330000}"/>
    <cellStyle name="Normal 10 4 4 2 4 2" xfId="13574" xr:uid="{00000000-0005-0000-0000-0000F7330000}"/>
    <cellStyle name="Normal 10 4 4 2 4 2 2" xfId="13575" xr:uid="{00000000-0005-0000-0000-0000F8330000}"/>
    <cellStyle name="Normal 10 4 4 2 4 3" xfId="13576" xr:uid="{00000000-0005-0000-0000-0000F9330000}"/>
    <cellStyle name="Normal 10 4 4 2 5" xfId="13577" xr:uid="{00000000-0005-0000-0000-0000FA330000}"/>
    <cellStyle name="Normal 10 4 4 2 5 2" xfId="13578" xr:uid="{00000000-0005-0000-0000-0000FB330000}"/>
    <cellStyle name="Normal 10 4 4 2 6" xfId="13579" xr:uid="{00000000-0005-0000-0000-0000FC330000}"/>
    <cellStyle name="Normal 10 4 4 2 6 2" xfId="13580" xr:uid="{00000000-0005-0000-0000-0000FD330000}"/>
    <cellStyle name="Normal 10 4 4 2 7" xfId="13581" xr:uid="{00000000-0005-0000-0000-0000FE330000}"/>
    <cellStyle name="Normal 10 4 4 3" xfId="13582" xr:uid="{00000000-0005-0000-0000-0000FF330000}"/>
    <cellStyle name="Normal 10 4 4 3 2" xfId="13583" xr:uid="{00000000-0005-0000-0000-000000340000}"/>
    <cellStyle name="Normal 10 4 4 3 2 2" xfId="13584" xr:uid="{00000000-0005-0000-0000-000001340000}"/>
    <cellStyle name="Normal 10 4 4 3 2 2 2" xfId="13585" xr:uid="{00000000-0005-0000-0000-000002340000}"/>
    <cellStyle name="Normal 10 4 4 3 2 3" xfId="13586" xr:uid="{00000000-0005-0000-0000-000003340000}"/>
    <cellStyle name="Normal 10 4 4 3 3" xfId="13587" xr:uid="{00000000-0005-0000-0000-000004340000}"/>
    <cellStyle name="Normal 10 4 4 3 3 2" xfId="13588" xr:uid="{00000000-0005-0000-0000-000005340000}"/>
    <cellStyle name="Normal 10 4 4 3 3 2 2" xfId="13589" xr:uid="{00000000-0005-0000-0000-000006340000}"/>
    <cellStyle name="Normal 10 4 4 3 3 3" xfId="13590" xr:uid="{00000000-0005-0000-0000-000007340000}"/>
    <cellStyle name="Normal 10 4 4 3 4" xfId="13591" xr:uid="{00000000-0005-0000-0000-000008340000}"/>
    <cellStyle name="Normal 10 4 4 3 4 2" xfId="13592" xr:uid="{00000000-0005-0000-0000-000009340000}"/>
    <cellStyle name="Normal 10 4 4 3 5" xfId="13593" xr:uid="{00000000-0005-0000-0000-00000A340000}"/>
    <cellStyle name="Normal 10 4 4 3 5 2" xfId="13594" xr:uid="{00000000-0005-0000-0000-00000B340000}"/>
    <cellStyle name="Normal 10 4 4 3 6" xfId="13595" xr:uid="{00000000-0005-0000-0000-00000C340000}"/>
    <cellStyle name="Normal 10 4 4 4" xfId="13596" xr:uid="{00000000-0005-0000-0000-00000D340000}"/>
    <cellStyle name="Normal 10 4 4 4 2" xfId="13597" xr:uid="{00000000-0005-0000-0000-00000E340000}"/>
    <cellStyle name="Normal 10 4 4 4 2 2" xfId="13598" xr:uid="{00000000-0005-0000-0000-00000F340000}"/>
    <cellStyle name="Normal 10 4 4 4 3" xfId="13599" xr:uid="{00000000-0005-0000-0000-000010340000}"/>
    <cellStyle name="Normal 10 4 4 5" xfId="13600" xr:uid="{00000000-0005-0000-0000-000011340000}"/>
    <cellStyle name="Normal 10 4 4 5 2" xfId="13601" xr:uid="{00000000-0005-0000-0000-000012340000}"/>
    <cellStyle name="Normal 10 4 4 5 2 2" xfId="13602" xr:uid="{00000000-0005-0000-0000-000013340000}"/>
    <cellStyle name="Normal 10 4 4 5 3" xfId="13603" xr:uid="{00000000-0005-0000-0000-000014340000}"/>
    <cellStyle name="Normal 10 4 4 6" xfId="13604" xr:uid="{00000000-0005-0000-0000-000015340000}"/>
    <cellStyle name="Normal 10 4 4 6 2" xfId="13605" xr:uid="{00000000-0005-0000-0000-000016340000}"/>
    <cellStyle name="Normal 10 4 4 7" xfId="13606" xr:uid="{00000000-0005-0000-0000-000017340000}"/>
    <cellStyle name="Normal 10 4 4 7 2" xfId="13607" xr:uid="{00000000-0005-0000-0000-000018340000}"/>
    <cellStyle name="Normal 10 4 4 8" xfId="13608" xr:uid="{00000000-0005-0000-0000-000019340000}"/>
    <cellStyle name="Normal 10 4 5" xfId="13609" xr:uid="{00000000-0005-0000-0000-00001A340000}"/>
    <cellStyle name="Normal 10 4 5 2" xfId="13610" xr:uid="{00000000-0005-0000-0000-00001B340000}"/>
    <cellStyle name="Normal 10 4 5 2 2" xfId="13611" xr:uid="{00000000-0005-0000-0000-00001C340000}"/>
    <cellStyle name="Normal 10 4 5 2 2 2" xfId="13612" xr:uid="{00000000-0005-0000-0000-00001D340000}"/>
    <cellStyle name="Normal 10 4 5 2 2 2 2" xfId="13613" xr:uid="{00000000-0005-0000-0000-00001E340000}"/>
    <cellStyle name="Normal 10 4 5 2 2 3" xfId="13614" xr:uid="{00000000-0005-0000-0000-00001F340000}"/>
    <cellStyle name="Normal 10 4 5 2 3" xfId="13615" xr:uid="{00000000-0005-0000-0000-000020340000}"/>
    <cellStyle name="Normal 10 4 5 2 3 2" xfId="13616" xr:uid="{00000000-0005-0000-0000-000021340000}"/>
    <cellStyle name="Normal 10 4 5 2 3 2 2" xfId="13617" xr:uid="{00000000-0005-0000-0000-000022340000}"/>
    <cellStyle name="Normal 10 4 5 2 3 3" xfId="13618" xr:uid="{00000000-0005-0000-0000-000023340000}"/>
    <cellStyle name="Normal 10 4 5 2 4" xfId="13619" xr:uid="{00000000-0005-0000-0000-000024340000}"/>
    <cellStyle name="Normal 10 4 5 2 4 2" xfId="13620" xr:uid="{00000000-0005-0000-0000-000025340000}"/>
    <cellStyle name="Normal 10 4 5 2 5" xfId="13621" xr:uid="{00000000-0005-0000-0000-000026340000}"/>
    <cellStyle name="Normal 10 4 5 2 5 2" xfId="13622" xr:uid="{00000000-0005-0000-0000-000027340000}"/>
    <cellStyle name="Normal 10 4 5 2 6" xfId="13623" xr:uid="{00000000-0005-0000-0000-000028340000}"/>
    <cellStyle name="Normal 10 4 5 3" xfId="13624" xr:uid="{00000000-0005-0000-0000-000029340000}"/>
    <cellStyle name="Normal 10 4 5 3 2" xfId="13625" xr:uid="{00000000-0005-0000-0000-00002A340000}"/>
    <cellStyle name="Normal 10 4 5 3 2 2" xfId="13626" xr:uid="{00000000-0005-0000-0000-00002B340000}"/>
    <cellStyle name="Normal 10 4 5 3 3" xfId="13627" xr:uid="{00000000-0005-0000-0000-00002C340000}"/>
    <cellStyle name="Normal 10 4 5 4" xfId="13628" xr:uid="{00000000-0005-0000-0000-00002D340000}"/>
    <cellStyle name="Normal 10 4 5 4 2" xfId="13629" xr:uid="{00000000-0005-0000-0000-00002E340000}"/>
    <cellStyle name="Normal 10 4 5 4 2 2" xfId="13630" xr:uid="{00000000-0005-0000-0000-00002F340000}"/>
    <cellStyle name="Normal 10 4 5 4 3" xfId="13631" xr:uid="{00000000-0005-0000-0000-000030340000}"/>
    <cellStyle name="Normal 10 4 5 5" xfId="13632" xr:uid="{00000000-0005-0000-0000-000031340000}"/>
    <cellStyle name="Normal 10 4 5 5 2" xfId="13633" xr:uid="{00000000-0005-0000-0000-000032340000}"/>
    <cellStyle name="Normal 10 4 5 6" xfId="13634" xr:uid="{00000000-0005-0000-0000-000033340000}"/>
    <cellStyle name="Normal 10 4 5 6 2" xfId="13635" xr:uid="{00000000-0005-0000-0000-000034340000}"/>
    <cellStyle name="Normal 10 4 5 7" xfId="13636" xr:uid="{00000000-0005-0000-0000-000035340000}"/>
    <cellStyle name="Normal 10 4 6" xfId="13637" xr:uid="{00000000-0005-0000-0000-000036340000}"/>
    <cellStyle name="Normal 10 4 6 2" xfId="13638" xr:uid="{00000000-0005-0000-0000-000037340000}"/>
    <cellStyle name="Normal 10 4 6 2 2" xfId="13639" xr:uid="{00000000-0005-0000-0000-000038340000}"/>
    <cellStyle name="Normal 10 4 6 2 2 2" xfId="13640" xr:uid="{00000000-0005-0000-0000-000039340000}"/>
    <cellStyle name="Normal 10 4 6 2 2 2 2" xfId="13641" xr:uid="{00000000-0005-0000-0000-00003A340000}"/>
    <cellStyle name="Normal 10 4 6 2 2 3" xfId="13642" xr:uid="{00000000-0005-0000-0000-00003B340000}"/>
    <cellStyle name="Normal 10 4 6 2 3" xfId="13643" xr:uid="{00000000-0005-0000-0000-00003C340000}"/>
    <cellStyle name="Normal 10 4 6 2 3 2" xfId="13644" xr:uid="{00000000-0005-0000-0000-00003D340000}"/>
    <cellStyle name="Normal 10 4 6 2 3 2 2" xfId="13645" xr:uid="{00000000-0005-0000-0000-00003E340000}"/>
    <cellStyle name="Normal 10 4 6 2 3 3" xfId="13646" xr:uid="{00000000-0005-0000-0000-00003F340000}"/>
    <cellStyle name="Normal 10 4 6 2 4" xfId="13647" xr:uid="{00000000-0005-0000-0000-000040340000}"/>
    <cellStyle name="Normal 10 4 6 2 4 2" xfId="13648" xr:uid="{00000000-0005-0000-0000-000041340000}"/>
    <cellStyle name="Normal 10 4 6 2 5" xfId="13649" xr:uid="{00000000-0005-0000-0000-000042340000}"/>
    <cellStyle name="Normal 10 4 6 2 5 2" xfId="13650" xr:uid="{00000000-0005-0000-0000-000043340000}"/>
    <cellStyle name="Normal 10 4 6 2 6" xfId="13651" xr:uid="{00000000-0005-0000-0000-000044340000}"/>
    <cellStyle name="Normal 10 4 6 3" xfId="13652" xr:uid="{00000000-0005-0000-0000-000045340000}"/>
    <cellStyle name="Normal 10 4 6 3 2" xfId="13653" xr:uid="{00000000-0005-0000-0000-000046340000}"/>
    <cellStyle name="Normal 10 4 6 3 2 2" xfId="13654" xr:uid="{00000000-0005-0000-0000-000047340000}"/>
    <cellStyle name="Normal 10 4 6 3 3" xfId="13655" xr:uid="{00000000-0005-0000-0000-000048340000}"/>
    <cellStyle name="Normal 10 4 6 4" xfId="13656" xr:uid="{00000000-0005-0000-0000-000049340000}"/>
    <cellStyle name="Normal 10 4 6 4 2" xfId="13657" xr:uid="{00000000-0005-0000-0000-00004A340000}"/>
    <cellStyle name="Normal 10 4 6 4 2 2" xfId="13658" xr:uid="{00000000-0005-0000-0000-00004B340000}"/>
    <cellStyle name="Normal 10 4 6 4 3" xfId="13659" xr:uid="{00000000-0005-0000-0000-00004C340000}"/>
    <cellStyle name="Normal 10 4 6 5" xfId="13660" xr:uid="{00000000-0005-0000-0000-00004D340000}"/>
    <cellStyle name="Normal 10 4 6 5 2" xfId="13661" xr:uid="{00000000-0005-0000-0000-00004E340000}"/>
    <cellStyle name="Normal 10 4 6 6" xfId="13662" xr:uid="{00000000-0005-0000-0000-00004F340000}"/>
    <cellStyle name="Normal 10 4 6 6 2" xfId="13663" xr:uid="{00000000-0005-0000-0000-000050340000}"/>
    <cellStyle name="Normal 10 4 6 7" xfId="13664" xr:uid="{00000000-0005-0000-0000-000051340000}"/>
    <cellStyle name="Normal 10 4 7" xfId="13665" xr:uid="{00000000-0005-0000-0000-000052340000}"/>
    <cellStyle name="Normal 10 4 7 2" xfId="13666" xr:uid="{00000000-0005-0000-0000-000053340000}"/>
    <cellStyle name="Normal 10 4 7 2 2" xfId="13667" xr:uid="{00000000-0005-0000-0000-000054340000}"/>
    <cellStyle name="Normal 10 4 7 2 2 2" xfId="13668" xr:uid="{00000000-0005-0000-0000-000055340000}"/>
    <cellStyle name="Normal 10 4 7 2 3" xfId="13669" xr:uid="{00000000-0005-0000-0000-000056340000}"/>
    <cellStyle name="Normal 10 4 7 3" xfId="13670" xr:uid="{00000000-0005-0000-0000-000057340000}"/>
    <cellStyle name="Normal 10 4 7 3 2" xfId="13671" xr:uid="{00000000-0005-0000-0000-000058340000}"/>
    <cellStyle name="Normal 10 4 7 3 2 2" xfId="13672" xr:uid="{00000000-0005-0000-0000-000059340000}"/>
    <cellStyle name="Normal 10 4 7 3 3" xfId="13673" xr:uid="{00000000-0005-0000-0000-00005A340000}"/>
    <cellStyle name="Normal 10 4 7 4" xfId="13674" xr:uid="{00000000-0005-0000-0000-00005B340000}"/>
    <cellStyle name="Normal 10 4 7 4 2" xfId="13675" xr:uid="{00000000-0005-0000-0000-00005C340000}"/>
    <cellStyle name="Normal 10 4 7 5" xfId="13676" xr:uid="{00000000-0005-0000-0000-00005D340000}"/>
    <cellStyle name="Normal 10 4 7 5 2" xfId="13677" xr:uid="{00000000-0005-0000-0000-00005E340000}"/>
    <cellStyle name="Normal 10 4 7 6" xfId="13678" xr:uid="{00000000-0005-0000-0000-00005F340000}"/>
    <cellStyle name="Normal 10 4 8" xfId="13679" xr:uid="{00000000-0005-0000-0000-000060340000}"/>
    <cellStyle name="Normal 10 4 8 2" xfId="13680" xr:uid="{00000000-0005-0000-0000-000061340000}"/>
    <cellStyle name="Normal 10 4 8 2 2" xfId="13681" xr:uid="{00000000-0005-0000-0000-000062340000}"/>
    <cellStyle name="Normal 10 4 8 3" xfId="13682" xr:uid="{00000000-0005-0000-0000-000063340000}"/>
    <cellStyle name="Normal 10 4 9" xfId="13683" xr:uid="{00000000-0005-0000-0000-000064340000}"/>
    <cellStyle name="Normal 10 4 9 2" xfId="13684" xr:uid="{00000000-0005-0000-0000-000065340000}"/>
    <cellStyle name="Normal 10 4 9 2 2" xfId="13685" xr:uid="{00000000-0005-0000-0000-000066340000}"/>
    <cellStyle name="Normal 10 4 9 3" xfId="13686" xr:uid="{00000000-0005-0000-0000-000067340000}"/>
    <cellStyle name="Normal 10 5" xfId="13687" xr:uid="{00000000-0005-0000-0000-000068340000}"/>
    <cellStyle name="Normal 10 5 10" xfId="13688" xr:uid="{00000000-0005-0000-0000-000069340000}"/>
    <cellStyle name="Normal 10 5 10 2" xfId="13689" xr:uid="{00000000-0005-0000-0000-00006A340000}"/>
    <cellStyle name="Normal 10 5 11" xfId="13690" xr:uid="{00000000-0005-0000-0000-00006B340000}"/>
    <cellStyle name="Normal 10 5 2" xfId="13691" xr:uid="{00000000-0005-0000-0000-00006C340000}"/>
    <cellStyle name="Normal 10 5 2 10" xfId="13692" xr:uid="{00000000-0005-0000-0000-00006D340000}"/>
    <cellStyle name="Normal 10 5 2 2" xfId="13693" xr:uid="{00000000-0005-0000-0000-00006E340000}"/>
    <cellStyle name="Normal 10 5 2 2 2" xfId="13694" xr:uid="{00000000-0005-0000-0000-00006F340000}"/>
    <cellStyle name="Normal 10 5 2 2 2 2" xfId="13695" xr:uid="{00000000-0005-0000-0000-000070340000}"/>
    <cellStyle name="Normal 10 5 2 2 2 2 2" xfId="13696" xr:uid="{00000000-0005-0000-0000-000071340000}"/>
    <cellStyle name="Normal 10 5 2 2 2 2 2 2" xfId="13697" xr:uid="{00000000-0005-0000-0000-000072340000}"/>
    <cellStyle name="Normal 10 5 2 2 2 2 2 2 2" xfId="13698" xr:uid="{00000000-0005-0000-0000-000073340000}"/>
    <cellStyle name="Normal 10 5 2 2 2 2 2 3" xfId="13699" xr:uid="{00000000-0005-0000-0000-000074340000}"/>
    <cellStyle name="Normal 10 5 2 2 2 2 3" xfId="13700" xr:uid="{00000000-0005-0000-0000-000075340000}"/>
    <cellStyle name="Normal 10 5 2 2 2 2 3 2" xfId="13701" xr:uid="{00000000-0005-0000-0000-000076340000}"/>
    <cellStyle name="Normal 10 5 2 2 2 2 3 2 2" xfId="13702" xr:uid="{00000000-0005-0000-0000-000077340000}"/>
    <cellStyle name="Normal 10 5 2 2 2 2 3 3" xfId="13703" xr:uid="{00000000-0005-0000-0000-000078340000}"/>
    <cellStyle name="Normal 10 5 2 2 2 2 4" xfId="13704" xr:uid="{00000000-0005-0000-0000-000079340000}"/>
    <cellStyle name="Normal 10 5 2 2 2 2 4 2" xfId="13705" xr:uid="{00000000-0005-0000-0000-00007A340000}"/>
    <cellStyle name="Normal 10 5 2 2 2 2 5" xfId="13706" xr:uid="{00000000-0005-0000-0000-00007B340000}"/>
    <cellStyle name="Normal 10 5 2 2 2 2 5 2" xfId="13707" xr:uid="{00000000-0005-0000-0000-00007C340000}"/>
    <cellStyle name="Normal 10 5 2 2 2 2 6" xfId="13708" xr:uid="{00000000-0005-0000-0000-00007D340000}"/>
    <cellStyle name="Normal 10 5 2 2 2 3" xfId="13709" xr:uid="{00000000-0005-0000-0000-00007E340000}"/>
    <cellStyle name="Normal 10 5 2 2 2 3 2" xfId="13710" xr:uid="{00000000-0005-0000-0000-00007F340000}"/>
    <cellStyle name="Normal 10 5 2 2 2 3 2 2" xfId="13711" xr:uid="{00000000-0005-0000-0000-000080340000}"/>
    <cellStyle name="Normal 10 5 2 2 2 3 3" xfId="13712" xr:uid="{00000000-0005-0000-0000-000081340000}"/>
    <cellStyle name="Normal 10 5 2 2 2 4" xfId="13713" xr:uid="{00000000-0005-0000-0000-000082340000}"/>
    <cellStyle name="Normal 10 5 2 2 2 4 2" xfId="13714" xr:uid="{00000000-0005-0000-0000-000083340000}"/>
    <cellStyle name="Normal 10 5 2 2 2 4 2 2" xfId="13715" xr:uid="{00000000-0005-0000-0000-000084340000}"/>
    <cellStyle name="Normal 10 5 2 2 2 4 3" xfId="13716" xr:uid="{00000000-0005-0000-0000-000085340000}"/>
    <cellStyle name="Normal 10 5 2 2 2 5" xfId="13717" xr:uid="{00000000-0005-0000-0000-000086340000}"/>
    <cellStyle name="Normal 10 5 2 2 2 5 2" xfId="13718" xr:uid="{00000000-0005-0000-0000-000087340000}"/>
    <cellStyle name="Normal 10 5 2 2 2 6" xfId="13719" xr:uid="{00000000-0005-0000-0000-000088340000}"/>
    <cellStyle name="Normal 10 5 2 2 2 6 2" xfId="13720" xr:uid="{00000000-0005-0000-0000-000089340000}"/>
    <cellStyle name="Normal 10 5 2 2 2 7" xfId="13721" xr:uid="{00000000-0005-0000-0000-00008A340000}"/>
    <cellStyle name="Normal 10 5 2 2 3" xfId="13722" xr:uid="{00000000-0005-0000-0000-00008B340000}"/>
    <cellStyle name="Normal 10 5 2 2 3 2" xfId="13723" xr:uid="{00000000-0005-0000-0000-00008C340000}"/>
    <cellStyle name="Normal 10 5 2 2 3 2 2" xfId="13724" xr:uid="{00000000-0005-0000-0000-00008D340000}"/>
    <cellStyle name="Normal 10 5 2 2 3 2 2 2" xfId="13725" xr:uid="{00000000-0005-0000-0000-00008E340000}"/>
    <cellStyle name="Normal 10 5 2 2 3 2 3" xfId="13726" xr:uid="{00000000-0005-0000-0000-00008F340000}"/>
    <cellStyle name="Normal 10 5 2 2 3 3" xfId="13727" xr:uid="{00000000-0005-0000-0000-000090340000}"/>
    <cellStyle name="Normal 10 5 2 2 3 3 2" xfId="13728" xr:uid="{00000000-0005-0000-0000-000091340000}"/>
    <cellStyle name="Normal 10 5 2 2 3 3 2 2" xfId="13729" xr:uid="{00000000-0005-0000-0000-000092340000}"/>
    <cellStyle name="Normal 10 5 2 2 3 3 3" xfId="13730" xr:uid="{00000000-0005-0000-0000-000093340000}"/>
    <cellStyle name="Normal 10 5 2 2 3 4" xfId="13731" xr:uid="{00000000-0005-0000-0000-000094340000}"/>
    <cellStyle name="Normal 10 5 2 2 3 4 2" xfId="13732" xr:uid="{00000000-0005-0000-0000-000095340000}"/>
    <cellStyle name="Normal 10 5 2 2 3 5" xfId="13733" xr:uid="{00000000-0005-0000-0000-000096340000}"/>
    <cellStyle name="Normal 10 5 2 2 3 5 2" xfId="13734" xr:uid="{00000000-0005-0000-0000-000097340000}"/>
    <cellStyle name="Normal 10 5 2 2 3 6" xfId="13735" xr:uid="{00000000-0005-0000-0000-000098340000}"/>
    <cellStyle name="Normal 10 5 2 2 4" xfId="13736" xr:uid="{00000000-0005-0000-0000-000099340000}"/>
    <cellStyle name="Normal 10 5 2 2 4 2" xfId="13737" xr:uid="{00000000-0005-0000-0000-00009A340000}"/>
    <cellStyle name="Normal 10 5 2 2 4 2 2" xfId="13738" xr:uid="{00000000-0005-0000-0000-00009B340000}"/>
    <cellStyle name="Normal 10 5 2 2 4 3" xfId="13739" xr:uid="{00000000-0005-0000-0000-00009C340000}"/>
    <cellStyle name="Normal 10 5 2 2 5" xfId="13740" xr:uid="{00000000-0005-0000-0000-00009D340000}"/>
    <cellStyle name="Normal 10 5 2 2 5 2" xfId="13741" xr:uid="{00000000-0005-0000-0000-00009E340000}"/>
    <cellStyle name="Normal 10 5 2 2 5 2 2" xfId="13742" xr:uid="{00000000-0005-0000-0000-00009F340000}"/>
    <cellStyle name="Normal 10 5 2 2 5 3" xfId="13743" xr:uid="{00000000-0005-0000-0000-0000A0340000}"/>
    <cellStyle name="Normal 10 5 2 2 6" xfId="13744" xr:uid="{00000000-0005-0000-0000-0000A1340000}"/>
    <cellStyle name="Normal 10 5 2 2 6 2" xfId="13745" xr:uid="{00000000-0005-0000-0000-0000A2340000}"/>
    <cellStyle name="Normal 10 5 2 2 7" xfId="13746" xr:uid="{00000000-0005-0000-0000-0000A3340000}"/>
    <cellStyle name="Normal 10 5 2 2 7 2" xfId="13747" xr:uid="{00000000-0005-0000-0000-0000A4340000}"/>
    <cellStyle name="Normal 10 5 2 2 8" xfId="13748" xr:uid="{00000000-0005-0000-0000-0000A5340000}"/>
    <cellStyle name="Normal 10 5 2 3" xfId="13749" xr:uid="{00000000-0005-0000-0000-0000A6340000}"/>
    <cellStyle name="Normal 10 5 2 3 2" xfId="13750" xr:uid="{00000000-0005-0000-0000-0000A7340000}"/>
    <cellStyle name="Normal 10 5 2 3 2 2" xfId="13751" xr:uid="{00000000-0005-0000-0000-0000A8340000}"/>
    <cellStyle name="Normal 10 5 2 3 2 2 2" xfId="13752" xr:uid="{00000000-0005-0000-0000-0000A9340000}"/>
    <cellStyle name="Normal 10 5 2 3 2 2 2 2" xfId="13753" xr:uid="{00000000-0005-0000-0000-0000AA340000}"/>
    <cellStyle name="Normal 10 5 2 3 2 2 3" xfId="13754" xr:uid="{00000000-0005-0000-0000-0000AB340000}"/>
    <cellStyle name="Normal 10 5 2 3 2 3" xfId="13755" xr:uid="{00000000-0005-0000-0000-0000AC340000}"/>
    <cellStyle name="Normal 10 5 2 3 2 3 2" xfId="13756" xr:uid="{00000000-0005-0000-0000-0000AD340000}"/>
    <cellStyle name="Normal 10 5 2 3 2 3 2 2" xfId="13757" xr:uid="{00000000-0005-0000-0000-0000AE340000}"/>
    <cellStyle name="Normal 10 5 2 3 2 3 3" xfId="13758" xr:uid="{00000000-0005-0000-0000-0000AF340000}"/>
    <cellStyle name="Normal 10 5 2 3 2 4" xfId="13759" xr:uid="{00000000-0005-0000-0000-0000B0340000}"/>
    <cellStyle name="Normal 10 5 2 3 2 4 2" xfId="13760" xr:uid="{00000000-0005-0000-0000-0000B1340000}"/>
    <cellStyle name="Normal 10 5 2 3 2 5" xfId="13761" xr:uid="{00000000-0005-0000-0000-0000B2340000}"/>
    <cellStyle name="Normal 10 5 2 3 2 5 2" xfId="13762" xr:uid="{00000000-0005-0000-0000-0000B3340000}"/>
    <cellStyle name="Normal 10 5 2 3 2 6" xfId="13763" xr:uid="{00000000-0005-0000-0000-0000B4340000}"/>
    <cellStyle name="Normal 10 5 2 3 3" xfId="13764" xr:uid="{00000000-0005-0000-0000-0000B5340000}"/>
    <cellStyle name="Normal 10 5 2 3 3 2" xfId="13765" xr:uid="{00000000-0005-0000-0000-0000B6340000}"/>
    <cellStyle name="Normal 10 5 2 3 3 2 2" xfId="13766" xr:uid="{00000000-0005-0000-0000-0000B7340000}"/>
    <cellStyle name="Normal 10 5 2 3 3 3" xfId="13767" xr:uid="{00000000-0005-0000-0000-0000B8340000}"/>
    <cellStyle name="Normal 10 5 2 3 4" xfId="13768" xr:uid="{00000000-0005-0000-0000-0000B9340000}"/>
    <cellStyle name="Normal 10 5 2 3 4 2" xfId="13769" xr:uid="{00000000-0005-0000-0000-0000BA340000}"/>
    <cellStyle name="Normal 10 5 2 3 4 2 2" xfId="13770" xr:uid="{00000000-0005-0000-0000-0000BB340000}"/>
    <cellStyle name="Normal 10 5 2 3 4 3" xfId="13771" xr:uid="{00000000-0005-0000-0000-0000BC340000}"/>
    <cellStyle name="Normal 10 5 2 3 5" xfId="13772" xr:uid="{00000000-0005-0000-0000-0000BD340000}"/>
    <cellStyle name="Normal 10 5 2 3 5 2" xfId="13773" xr:uid="{00000000-0005-0000-0000-0000BE340000}"/>
    <cellStyle name="Normal 10 5 2 3 6" xfId="13774" xr:uid="{00000000-0005-0000-0000-0000BF340000}"/>
    <cellStyle name="Normal 10 5 2 3 6 2" xfId="13775" xr:uid="{00000000-0005-0000-0000-0000C0340000}"/>
    <cellStyle name="Normal 10 5 2 3 7" xfId="13776" xr:uid="{00000000-0005-0000-0000-0000C1340000}"/>
    <cellStyle name="Normal 10 5 2 4" xfId="13777" xr:uid="{00000000-0005-0000-0000-0000C2340000}"/>
    <cellStyle name="Normal 10 5 2 4 2" xfId="13778" xr:uid="{00000000-0005-0000-0000-0000C3340000}"/>
    <cellStyle name="Normal 10 5 2 4 2 2" xfId="13779" xr:uid="{00000000-0005-0000-0000-0000C4340000}"/>
    <cellStyle name="Normal 10 5 2 4 2 2 2" xfId="13780" xr:uid="{00000000-0005-0000-0000-0000C5340000}"/>
    <cellStyle name="Normal 10 5 2 4 2 2 2 2" xfId="13781" xr:uid="{00000000-0005-0000-0000-0000C6340000}"/>
    <cellStyle name="Normal 10 5 2 4 2 2 3" xfId="13782" xr:uid="{00000000-0005-0000-0000-0000C7340000}"/>
    <cellStyle name="Normal 10 5 2 4 2 3" xfId="13783" xr:uid="{00000000-0005-0000-0000-0000C8340000}"/>
    <cellStyle name="Normal 10 5 2 4 2 3 2" xfId="13784" xr:uid="{00000000-0005-0000-0000-0000C9340000}"/>
    <cellStyle name="Normal 10 5 2 4 2 3 2 2" xfId="13785" xr:uid="{00000000-0005-0000-0000-0000CA340000}"/>
    <cellStyle name="Normal 10 5 2 4 2 3 3" xfId="13786" xr:uid="{00000000-0005-0000-0000-0000CB340000}"/>
    <cellStyle name="Normal 10 5 2 4 2 4" xfId="13787" xr:uid="{00000000-0005-0000-0000-0000CC340000}"/>
    <cellStyle name="Normal 10 5 2 4 2 4 2" xfId="13788" xr:uid="{00000000-0005-0000-0000-0000CD340000}"/>
    <cellStyle name="Normal 10 5 2 4 2 5" xfId="13789" xr:uid="{00000000-0005-0000-0000-0000CE340000}"/>
    <cellStyle name="Normal 10 5 2 4 2 5 2" xfId="13790" xr:uid="{00000000-0005-0000-0000-0000CF340000}"/>
    <cellStyle name="Normal 10 5 2 4 2 6" xfId="13791" xr:uid="{00000000-0005-0000-0000-0000D0340000}"/>
    <cellStyle name="Normal 10 5 2 4 3" xfId="13792" xr:uid="{00000000-0005-0000-0000-0000D1340000}"/>
    <cellStyle name="Normal 10 5 2 4 3 2" xfId="13793" xr:uid="{00000000-0005-0000-0000-0000D2340000}"/>
    <cellStyle name="Normal 10 5 2 4 3 2 2" xfId="13794" xr:uid="{00000000-0005-0000-0000-0000D3340000}"/>
    <cellStyle name="Normal 10 5 2 4 3 3" xfId="13795" xr:uid="{00000000-0005-0000-0000-0000D4340000}"/>
    <cellStyle name="Normal 10 5 2 4 4" xfId="13796" xr:uid="{00000000-0005-0000-0000-0000D5340000}"/>
    <cellStyle name="Normal 10 5 2 4 4 2" xfId="13797" xr:uid="{00000000-0005-0000-0000-0000D6340000}"/>
    <cellStyle name="Normal 10 5 2 4 4 2 2" xfId="13798" xr:uid="{00000000-0005-0000-0000-0000D7340000}"/>
    <cellStyle name="Normal 10 5 2 4 4 3" xfId="13799" xr:uid="{00000000-0005-0000-0000-0000D8340000}"/>
    <cellStyle name="Normal 10 5 2 4 5" xfId="13800" xr:uid="{00000000-0005-0000-0000-0000D9340000}"/>
    <cellStyle name="Normal 10 5 2 4 5 2" xfId="13801" xr:uid="{00000000-0005-0000-0000-0000DA340000}"/>
    <cellStyle name="Normal 10 5 2 4 6" xfId="13802" xr:uid="{00000000-0005-0000-0000-0000DB340000}"/>
    <cellStyle name="Normal 10 5 2 4 6 2" xfId="13803" xr:uid="{00000000-0005-0000-0000-0000DC340000}"/>
    <cellStyle name="Normal 10 5 2 4 7" xfId="13804" xr:uid="{00000000-0005-0000-0000-0000DD340000}"/>
    <cellStyle name="Normal 10 5 2 5" xfId="13805" xr:uid="{00000000-0005-0000-0000-0000DE340000}"/>
    <cellStyle name="Normal 10 5 2 5 2" xfId="13806" xr:uid="{00000000-0005-0000-0000-0000DF340000}"/>
    <cellStyle name="Normal 10 5 2 5 2 2" xfId="13807" xr:uid="{00000000-0005-0000-0000-0000E0340000}"/>
    <cellStyle name="Normal 10 5 2 5 2 2 2" xfId="13808" xr:uid="{00000000-0005-0000-0000-0000E1340000}"/>
    <cellStyle name="Normal 10 5 2 5 2 3" xfId="13809" xr:uid="{00000000-0005-0000-0000-0000E2340000}"/>
    <cellStyle name="Normal 10 5 2 5 3" xfId="13810" xr:uid="{00000000-0005-0000-0000-0000E3340000}"/>
    <cellStyle name="Normal 10 5 2 5 3 2" xfId="13811" xr:uid="{00000000-0005-0000-0000-0000E4340000}"/>
    <cellStyle name="Normal 10 5 2 5 3 2 2" xfId="13812" xr:uid="{00000000-0005-0000-0000-0000E5340000}"/>
    <cellStyle name="Normal 10 5 2 5 3 3" xfId="13813" xr:uid="{00000000-0005-0000-0000-0000E6340000}"/>
    <cellStyle name="Normal 10 5 2 5 4" xfId="13814" xr:uid="{00000000-0005-0000-0000-0000E7340000}"/>
    <cellStyle name="Normal 10 5 2 5 4 2" xfId="13815" xr:uid="{00000000-0005-0000-0000-0000E8340000}"/>
    <cellStyle name="Normal 10 5 2 5 5" xfId="13816" xr:uid="{00000000-0005-0000-0000-0000E9340000}"/>
    <cellStyle name="Normal 10 5 2 5 5 2" xfId="13817" xr:uid="{00000000-0005-0000-0000-0000EA340000}"/>
    <cellStyle name="Normal 10 5 2 5 6" xfId="13818" xr:uid="{00000000-0005-0000-0000-0000EB340000}"/>
    <cellStyle name="Normal 10 5 2 6" xfId="13819" xr:uid="{00000000-0005-0000-0000-0000EC340000}"/>
    <cellStyle name="Normal 10 5 2 6 2" xfId="13820" xr:uid="{00000000-0005-0000-0000-0000ED340000}"/>
    <cellStyle name="Normal 10 5 2 6 2 2" xfId="13821" xr:uid="{00000000-0005-0000-0000-0000EE340000}"/>
    <cellStyle name="Normal 10 5 2 6 3" xfId="13822" xr:uid="{00000000-0005-0000-0000-0000EF340000}"/>
    <cellStyle name="Normal 10 5 2 7" xfId="13823" xr:uid="{00000000-0005-0000-0000-0000F0340000}"/>
    <cellStyle name="Normal 10 5 2 7 2" xfId="13824" xr:uid="{00000000-0005-0000-0000-0000F1340000}"/>
    <cellStyle name="Normal 10 5 2 7 2 2" xfId="13825" xr:uid="{00000000-0005-0000-0000-0000F2340000}"/>
    <cellStyle name="Normal 10 5 2 7 3" xfId="13826" xr:uid="{00000000-0005-0000-0000-0000F3340000}"/>
    <cellStyle name="Normal 10 5 2 8" xfId="13827" xr:uid="{00000000-0005-0000-0000-0000F4340000}"/>
    <cellStyle name="Normal 10 5 2 8 2" xfId="13828" xr:uid="{00000000-0005-0000-0000-0000F5340000}"/>
    <cellStyle name="Normal 10 5 2 9" xfId="13829" xr:uid="{00000000-0005-0000-0000-0000F6340000}"/>
    <cellStyle name="Normal 10 5 2 9 2" xfId="13830" xr:uid="{00000000-0005-0000-0000-0000F7340000}"/>
    <cellStyle name="Normal 10 5 3" xfId="13831" xr:uid="{00000000-0005-0000-0000-0000F8340000}"/>
    <cellStyle name="Normal 10 5 3 2" xfId="13832" xr:uid="{00000000-0005-0000-0000-0000F9340000}"/>
    <cellStyle name="Normal 10 5 3 2 2" xfId="13833" xr:uid="{00000000-0005-0000-0000-0000FA340000}"/>
    <cellStyle name="Normal 10 5 3 2 2 2" xfId="13834" xr:uid="{00000000-0005-0000-0000-0000FB340000}"/>
    <cellStyle name="Normal 10 5 3 2 2 2 2" xfId="13835" xr:uid="{00000000-0005-0000-0000-0000FC340000}"/>
    <cellStyle name="Normal 10 5 3 2 2 2 2 2" xfId="13836" xr:uid="{00000000-0005-0000-0000-0000FD340000}"/>
    <cellStyle name="Normal 10 5 3 2 2 2 3" xfId="13837" xr:uid="{00000000-0005-0000-0000-0000FE340000}"/>
    <cellStyle name="Normal 10 5 3 2 2 3" xfId="13838" xr:uid="{00000000-0005-0000-0000-0000FF340000}"/>
    <cellStyle name="Normal 10 5 3 2 2 3 2" xfId="13839" xr:uid="{00000000-0005-0000-0000-000000350000}"/>
    <cellStyle name="Normal 10 5 3 2 2 3 2 2" xfId="13840" xr:uid="{00000000-0005-0000-0000-000001350000}"/>
    <cellStyle name="Normal 10 5 3 2 2 3 3" xfId="13841" xr:uid="{00000000-0005-0000-0000-000002350000}"/>
    <cellStyle name="Normal 10 5 3 2 2 4" xfId="13842" xr:uid="{00000000-0005-0000-0000-000003350000}"/>
    <cellStyle name="Normal 10 5 3 2 2 4 2" xfId="13843" xr:uid="{00000000-0005-0000-0000-000004350000}"/>
    <cellStyle name="Normal 10 5 3 2 2 5" xfId="13844" xr:uid="{00000000-0005-0000-0000-000005350000}"/>
    <cellStyle name="Normal 10 5 3 2 2 5 2" xfId="13845" xr:uid="{00000000-0005-0000-0000-000006350000}"/>
    <cellStyle name="Normal 10 5 3 2 2 6" xfId="13846" xr:uid="{00000000-0005-0000-0000-000007350000}"/>
    <cellStyle name="Normal 10 5 3 2 3" xfId="13847" xr:uid="{00000000-0005-0000-0000-000008350000}"/>
    <cellStyle name="Normal 10 5 3 2 3 2" xfId="13848" xr:uid="{00000000-0005-0000-0000-000009350000}"/>
    <cellStyle name="Normal 10 5 3 2 3 2 2" xfId="13849" xr:uid="{00000000-0005-0000-0000-00000A350000}"/>
    <cellStyle name="Normal 10 5 3 2 3 3" xfId="13850" xr:uid="{00000000-0005-0000-0000-00000B350000}"/>
    <cellStyle name="Normal 10 5 3 2 4" xfId="13851" xr:uid="{00000000-0005-0000-0000-00000C350000}"/>
    <cellStyle name="Normal 10 5 3 2 4 2" xfId="13852" xr:uid="{00000000-0005-0000-0000-00000D350000}"/>
    <cellStyle name="Normal 10 5 3 2 4 2 2" xfId="13853" xr:uid="{00000000-0005-0000-0000-00000E350000}"/>
    <cellStyle name="Normal 10 5 3 2 4 3" xfId="13854" xr:uid="{00000000-0005-0000-0000-00000F350000}"/>
    <cellStyle name="Normal 10 5 3 2 5" xfId="13855" xr:uid="{00000000-0005-0000-0000-000010350000}"/>
    <cellStyle name="Normal 10 5 3 2 5 2" xfId="13856" xr:uid="{00000000-0005-0000-0000-000011350000}"/>
    <cellStyle name="Normal 10 5 3 2 6" xfId="13857" xr:uid="{00000000-0005-0000-0000-000012350000}"/>
    <cellStyle name="Normal 10 5 3 2 6 2" xfId="13858" xr:uid="{00000000-0005-0000-0000-000013350000}"/>
    <cellStyle name="Normal 10 5 3 2 7" xfId="13859" xr:uid="{00000000-0005-0000-0000-000014350000}"/>
    <cellStyle name="Normal 10 5 3 3" xfId="13860" xr:uid="{00000000-0005-0000-0000-000015350000}"/>
    <cellStyle name="Normal 10 5 3 3 2" xfId="13861" xr:uid="{00000000-0005-0000-0000-000016350000}"/>
    <cellStyle name="Normal 10 5 3 3 2 2" xfId="13862" xr:uid="{00000000-0005-0000-0000-000017350000}"/>
    <cellStyle name="Normal 10 5 3 3 2 2 2" xfId="13863" xr:uid="{00000000-0005-0000-0000-000018350000}"/>
    <cellStyle name="Normal 10 5 3 3 2 3" xfId="13864" xr:uid="{00000000-0005-0000-0000-000019350000}"/>
    <cellStyle name="Normal 10 5 3 3 3" xfId="13865" xr:uid="{00000000-0005-0000-0000-00001A350000}"/>
    <cellStyle name="Normal 10 5 3 3 3 2" xfId="13866" xr:uid="{00000000-0005-0000-0000-00001B350000}"/>
    <cellStyle name="Normal 10 5 3 3 3 2 2" xfId="13867" xr:uid="{00000000-0005-0000-0000-00001C350000}"/>
    <cellStyle name="Normal 10 5 3 3 3 3" xfId="13868" xr:uid="{00000000-0005-0000-0000-00001D350000}"/>
    <cellStyle name="Normal 10 5 3 3 4" xfId="13869" xr:uid="{00000000-0005-0000-0000-00001E350000}"/>
    <cellStyle name="Normal 10 5 3 3 4 2" xfId="13870" xr:uid="{00000000-0005-0000-0000-00001F350000}"/>
    <cellStyle name="Normal 10 5 3 3 5" xfId="13871" xr:uid="{00000000-0005-0000-0000-000020350000}"/>
    <cellStyle name="Normal 10 5 3 3 5 2" xfId="13872" xr:uid="{00000000-0005-0000-0000-000021350000}"/>
    <cellStyle name="Normal 10 5 3 3 6" xfId="13873" xr:uid="{00000000-0005-0000-0000-000022350000}"/>
    <cellStyle name="Normal 10 5 3 4" xfId="13874" xr:uid="{00000000-0005-0000-0000-000023350000}"/>
    <cellStyle name="Normal 10 5 3 4 2" xfId="13875" xr:uid="{00000000-0005-0000-0000-000024350000}"/>
    <cellStyle name="Normal 10 5 3 4 2 2" xfId="13876" xr:uid="{00000000-0005-0000-0000-000025350000}"/>
    <cellStyle name="Normal 10 5 3 4 3" xfId="13877" xr:uid="{00000000-0005-0000-0000-000026350000}"/>
    <cellStyle name="Normal 10 5 3 5" xfId="13878" xr:uid="{00000000-0005-0000-0000-000027350000}"/>
    <cellStyle name="Normal 10 5 3 5 2" xfId="13879" xr:uid="{00000000-0005-0000-0000-000028350000}"/>
    <cellStyle name="Normal 10 5 3 5 2 2" xfId="13880" xr:uid="{00000000-0005-0000-0000-000029350000}"/>
    <cellStyle name="Normal 10 5 3 5 3" xfId="13881" xr:uid="{00000000-0005-0000-0000-00002A350000}"/>
    <cellStyle name="Normal 10 5 3 6" xfId="13882" xr:uid="{00000000-0005-0000-0000-00002B350000}"/>
    <cellStyle name="Normal 10 5 3 6 2" xfId="13883" xr:uid="{00000000-0005-0000-0000-00002C350000}"/>
    <cellStyle name="Normal 10 5 3 7" xfId="13884" xr:uid="{00000000-0005-0000-0000-00002D350000}"/>
    <cellStyle name="Normal 10 5 3 7 2" xfId="13885" xr:uid="{00000000-0005-0000-0000-00002E350000}"/>
    <cellStyle name="Normal 10 5 3 8" xfId="13886" xr:uid="{00000000-0005-0000-0000-00002F350000}"/>
    <cellStyle name="Normal 10 5 4" xfId="13887" xr:uid="{00000000-0005-0000-0000-000030350000}"/>
    <cellStyle name="Normal 10 5 4 2" xfId="13888" xr:uid="{00000000-0005-0000-0000-000031350000}"/>
    <cellStyle name="Normal 10 5 4 2 2" xfId="13889" xr:uid="{00000000-0005-0000-0000-000032350000}"/>
    <cellStyle name="Normal 10 5 4 2 2 2" xfId="13890" xr:uid="{00000000-0005-0000-0000-000033350000}"/>
    <cellStyle name="Normal 10 5 4 2 2 2 2" xfId="13891" xr:uid="{00000000-0005-0000-0000-000034350000}"/>
    <cellStyle name="Normal 10 5 4 2 2 3" xfId="13892" xr:uid="{00000000-0005-0000-0000-000035350000}"/>
    <cellStyle name="Normal 10 5 4 2 3" xfId="13893" xr:uid="{00000000-0005-0000-0000-000036350000}"/>
    <cellStyle name="Normal 10 5 4 2 3 2" xfId="13894" xr:uid="{00000000-0005-0000-0000-000037350000}"/>
    <cellStyle name="Normal 10 5 4 2 3 2 2" xfId="13895" xr:uid="{00000000-0005-0000-0000-000038350000}"/>
    <cellStyle name="Normal 10 5 4 2 3 3" xfId="13896" xr:uid="{00000000-0005-0000-0000-000039350000}"/>
    <cellStyle name="Normal 10 5 4 2 4" xfId="13897" xr:uid="{00000000-0005-0000-0000-00003A350000}"/>
    <cellStyle name="Normal 10 5 4 2 4 2" xfId="13898" xr:uid="{00000000-0005-0000-0000-00003B350000}"/>
    <cellStyle name="Normal 10 5 4 2 5" xfId="13899" xr:uid="{00000000-0005-0000-0000-00003C350000}"/>
    <cellStyle name="Normal 10 5 4 2 5 2" xfId="13900" xr:uid="{00000000-0005-0000-0000-00003D350000}"/>
    <cellStyle name="Normal 10 5 4 2 6" xfId="13901" xr:uid="{00000000-0005-0000-0000-00003E350000}"/>
    <cellStyle name="Normal 10 5 4 3" xfId="13902" xr:uid="{00000000-0005-0000-0000-00003F350000}"/>
    <cellStyle name="Normal 10 5 4 3 2" xfId="13903" xr:uid="{00000000-0005-0000-0000-000040350000}"/>
    <cellStyle name="Normal 10 5 4 3 2 2" xfId="13904" xr:uid="{00000000-0005-0000-0000-000041350000}"/>
    <cellStyle name="Normal 10 5 4 3 3" xfId="13905" xr:uid="{00000000-0005-0000-0000-000042350000}"/>
    <cellStyle name="Normal 10 5 4 4" xfId="13906" xr:uid="{00000000-0005-0000-0000-000043350000}"/>
    <cellStyle name="Normal 10 5 4 4 2" xfId="13907" xr:uid="{00000000-0005-0000-0000-000044350000}"/>
    <cellStyle name="Normal 10 5 4 4 2 2" xfId="13908" xr:uid="{00000000-0005-0000-0000-000045350000}"/>
    <cellStyle name="Normal 10 5 4 4 3" xfId="13909" xr:uid="{00000000-0005-0000-0000-000046350000}"/>
    <cellStyle name="Normal 10 5 4 5" xfId="13910" xr:uid="{00000000-0005-0000-0000-000047350000}"/>
    <cellStyle name="Normal 10 5 4 5 2" xfId="13911" xr:uid="{00000000-0005-0000-0000-000048350000}"/>
    <cellStyle name="Normal 10 5 4 6" xfId="13912" xr:uid="{00000000-0005-0000-0000-000049350000}"/>
    <cellStyle name="Normal 10 5 4 6 2" xfId="13913" xr:uid="{00000000-0005-0000-0000-00004A350000}"/>
    <cellStyle name="Normal 10 5 4 7" xfId="13914" xr:uid="{00000000-0005-0000-0000-00004B350000}"/>
    <cellStyle name="Normal 10 5 5" xfId="13915" xr:uid="{00000000-0005-0000-0000-00004C350000}"/>
    <cellStyle name="Normal 10 5 5 2" xfId="13916" xr:uid="{00000000-0005-0000-0000-00004D350000}"/>
    <cellStyle name="Normal 10 5 5 2 2" xfId="13917" xr:uid="{00000000-0005-0000-0000-00004E350000}"/>
    <cellStyle name="Normal 10 5 5 2 2 2" xfId="13918" xr:uid="{00000000-0005-0000-0000-00004F350000}"/>
    <cellStyle name="Normal 10 5 5 2 2 2 2" xfId="13919" xr:uid="{00000000-0005-0000-0000-000050350000}"/>
    <cellStyle name="Normal 10 5 5 2 2 3" xfId="13920" xr:uid="{00000000-0005-0000-0000-000051350000}"/>
    <cellStyle name="Normal 10 5 5 2 3" xfId="13921" xr:uid="{00000000-0005-0000-0000-000052350000}"/>
    <cellStyle name="Normal 10 5 5 2 3 2" xfId="13922" xr:uid="{00000000-0005-0000-0000-000053350000}"/>
    <cellStyle name="Normal 10 5 5 2 3 2 2" xfId="13923" xr:uid="{00000000-0005-0000-0000-000054350000}"/>
    <cellStyle name="Normal 10 5 5 2 3 3" xfId="13924" xr:uid="{00000000-0005-0000-0000-000055350000}"/>
    <cellStyle name="Normal 10 5 5 2 4" xfId="13925" xr:uid="{00000000-0005-0000-0000-000056350000}"/>
    <cellStyle name="Normal 10 5 5 2 4 2" xfId="13926" xr:uid="{00000000-0005-0000-0000-000057350000}"/>
    <cellStyle name="Normal 10 5 5 2 5" xfId="13927" xr:uid="{00000000-0005-0000-0000-000058350000}"/>
    <cellStyle name="Normal 10 5 5 2 5 2" xfId="13928" xr:uid="{00000000-0005-0000-0000-000059350000}"/>
    <cellStyle name="Normal 10 5 5 2 6" xfId="13929" xr:uid="{00000000-0005-0000-0000-00005A350000}"/>
    <cellStyle name="Normal 10 5 5 3" xfId="13930" xr:uid="{00000000-0005-0000-0000-00005B350000}"/>
    <cellStyle name="Normal 10 5 5 3 2" xfId="13931" xr:uid="{00000000-0005-0000-0000-00005C350000}"/>
    <cellStyle name="Normal 10 5 5 3 2 2" xfId="13932" xr:uid="{00000000-0005-0000-0000-00005D350000}"/>
    <cellStyle name="Normal 10 5 5 3 3" xfId="13933" xr:uid="{00000000-0005-0000-0000-00005E350000}"/>
    <cellStyle name="Normal 10 5 5 4" xfId="13934" xr:uid="{00000000-0005-0000-0000-00005F350000}"/>
    <cellStyle name="Normal 10 5 5 4 2" xfId="13935" xr:uid="{00000000-0005-0000-0000-000060350000}"/>
    <cellStyle name="Normal 10 5 5 4 2 2" xfId="13936" xr:uid="{00000000-0005-0000-0000-000061350000}"/>
    <cellStyle name="Normal 10 5 5 4 3" xfId="13937" xr:uid="{00000000-0005-0000-0000-000062350000}"/>
    <cellStyle name="Normal 10 5 5 5" xfId="13938" xr:uid="{00000000-0005-0000-0000-000063350000}"/>
    <cellStyle name="Normal 10 5 5 5 2" xfId="13939" xr:uid="{00000000-0005-0000-0000-000064350000}"/>
    <cellStyle name="Normal 10 5 5 6" xfId="13940" xr:uid="{00000000-0005-0000-0000-000065350000}"/>
    <cellStyle name="Normal 10 5 5 6 2" xfId="13941" xr:uid="{00000000-0005-0000-0000-000066350000}"/>
    <cellStyle name="Normal 10 5 5 7" xfId="13942" xr:uid="{00000000-0005-0000-0000-000067350000}"/>
    <cellStyle name="Normal 10 5 6" xfId="13943" xr:uid="{00000000-0005-0000-0000-000068350000}"/>
    <cellStyle name="Normal 10 5 6 2" xfId="13944" xr:uid="{00000000-0005-0000-0000-000069350000}"/>
    <cellStyle name="Normal 10 5 6 2 2" xfId="13945" xr:uid="{00000000-0005-0000-0000-00006A350000}"/>
    <cellStyle name="Normal 10 5 6 2 2 2" xfId="13946" xr:uid="{00000000-0005-0000-0000-00006B350000}"/>
    <cellStyle name="Normal 10 5 6 2 3" xfId="13947" xr:uid="{00000000-0005-0000-0000-00006C350000}"/>
    <cellStyle name="Normal 10 5 6 3" xfId="13948" xr:uid="{00000000-0005-0000-0000-00006D350000}"/>
    <cellStyle name="Normal 10 5 6 3 2" xfId="13949" xr:uid="{00000000-0005-0000-0000-00006E350000}"/>
    <cellStyle name="Normal 10 5 6 3 2 2" xfId="13950" xr:uid="{00000000-0005-0000-0000-00006F350000}"/>
    <cellStyle name="Normal 10 5 6 3 3" xfId="13951" xr:uid="{00000000-0005-0000-0000-000070350000}"/>
    <cellStyle name="Normal 10 5 6 4" xfId="13952" xr:uid="{00000000-0005-0000-0000-000071350000}"/>
    <cellStyle name="Normal 10 5 6 4 2" xfId="13953" xr:uid="{00000000-0005-0000-0000-000072350000}"/>
    <cellStyle name="Normal 10 5 6 5" xfId="13954" xr:uid="{00000000-0005-0000-0000-000073350000}"/>
    <cellStyle name="Normal 10 5 6 5 2" xfId="13955" xr:uid="{00000000-0005-0000-0000-000074350000}"/>
    <cellStyle name="Normal 10 5 6 6" xfId="13956" xr:uid="{00000000-0005-0000-0000-000075350000}"/>
    <cellStyle name="Normal 10 5 7" xfId="13957" xr:uid="{00000000-0005-0000-0000-000076350000}"/>
    <cellStyle name="Normal 10 5 7 2" xfId="13958" xr:uid="{00000000-0005-0000-0000-000077350000}"/>
    <cellStyle name="Normal 10 5 7 2 2" xfId="13959" xr:uid="{00000000-0005-0000-0000-000078350000}"/>
    <cellStyle name="Normal 10 5 7 3" xfId="13960" xr:uid="{00000000-0005-0000-0000-000079350000}"/>
    <cellStyle name="Normal 10 5 8" xfId="13961" xr:uid="{00000000-0005-0000-0000-00007A350000}"/>
    <cellStyle name="Normal 10 5 8 2" xfId="13962" xr:uid="{00000000-0005-0000-0000-00007B350000}"/>
    <cellStyle name="Normal 10 5 8 2 2" xfId="13963" xr:uid="{00000000-0005-0000-0000-00007C350000}"/>
    <cellStyle name="Normal 10 5 8 3" xfId="13964" xr:uid="{00000000-0005-0000-0000-00007D350000}"/>
    <cellStyle name="Normal 10 5 9" xfId="13965" xr:uid="{00000000-0005-0000-0000-00007E350000}"/>
    <cellStyle name="Normal 10 5 9 2" xfId="13966" xr:uid="{00000000-0005-0000-0000-00007F350000}"/>
    <cellStyle name="Normal 10 6" xfId="13967" xr:uid="{00000000-0005-0000-0000-000080350000}"/>
    <cellStyle name="Normal 10 6 10" xfId="13968" xr:uid="{00000000-0005-0000-0000-000081350000}"/>
    <cellStyle name="Normal 10 6 2" xfId="13969" xr:uid="{00000000-0005-0000-0000-000082350000}"/>
    <cellStyle name="Normal 10 6 2 2" xfId="13970" xr:uid="{00000000-0005-0000-0000-000083350000}"/>
    <cellStyle name="Normal 10 6 2 2 2" xfId="13971" xr:uid="{00000000-0005-0000-0000-000084350000}"/>
    <cellStyle name="Normal 10 6 2 2 2 2" xfId="13972" xr:uid="{00000000-0005-0000-0000-000085350000}"/>
    <cellStyle name="Normal 10 6 2 2 2 2 2" xfId="13973" xr:uid="{00000000-0005-0000-0000-000086350000}"/>
    <cellStyle name="Normal 10 6 2 2 2 2 2 2" xfId="13974" xr:uid="{00000000-0005-0000-0000-000087350000}"/>
    <cellStyle name="Normal 10 6 2 2 2 2 3" xfId="13975" xr:uid="{00000000-0005-0000-0000-000088350000}"/>
    <cellStyle name="Normal 10 6 2 2 2 3" xfId="13976" xr:uid="{00000000-0005-0000-0000-000089350000}"/>
    <cellStyle name="Normal 10 6 2 2 2 3 2" xfId="13977" xr:uid="{00000000-0005-0000-0000-00008A350000}"/>
    <cellStyle name="Normal 10 6 2 2 2 3 2 2" xfId="13978" xr:uid="{00000000-0005-0000-0000-00008B350000}"/>
    <cellStyle name="Normal 10 6 2 2 2 3 3" xfId="13979" xr:uid="{00000000-0005-0000-0000-00008C350000}"/>
    <cellStyle name="Normal 10 6 2 2 2 4" xfId="13980" xr:uid="{00000000-0005-0000-0000-00008D350000}"/>
    <cellStyle name="Normal 10 6 2 2 2 4 2" xfId="13981" xr:uid="{00000000-0005-0000-0000-00008E350000}"/>
    <cellStyle name="Normal 10 6 2 2 2 5" xfId="13982" xr:uid="{00000000-0005-0000-0000-00008F350000}"/>
    <cellStyle name="Normal 10 6 2 2 2 5 2" xfId="13983" xr:uid="{00000000-0005-0000-0000-000090350000}"/>
    <cellStyle name="Normal 10 6 2 2 2 6" xfId="13984" xr:uid="{00000000-0005-0000-0000-000091350000}"/>
    <cellStyle name="Normal 10 6 2 2 3" xfId="13985" xr:uid="{00000000-0005-0000-0000-000092350000}"/>
    <cellStyle name="Normal 10 6 2 2 3 2" xfId="13986" xr:uid="{00000000-0005-0000-0000-000093350000}"/>
    <cellStyle name="Normal 10 6 2 2 3 2 2" xfId="13987" xr:uid="{00000000-0005-0000-0000-000094350000}"/>
    <cellStyle name="Normal 10 6 2 2 3 3" xfId="13988" xr:uid="{00000000-0005-0000-0000-000095350000}"/>
    <cellStyle name="Normal 10 6 2 2 4" xfId="13989" xr:uid="{00000000-0005-0000-0000-000096350000}"/>
    <cellStyle name="Normal 10 6 2 2 4 2" xfId="13990" xr:uid="{00000000-0005-0000-0000-000097350000}"/>
    <cellStyle name="Normal 10 6 2 2 4 2 2" xfId="13991" xr:uid="{00000000-0005-0000-0000-000098350000}"/>
    <cellStyle name="Normal 10 6 2 2 4 3" xfId="13992" xr:uid="{00000000-0005-0000-0000-000099350000}"/>
    <cellStyle name="Normal 10 6 2 2 5" xfId="13993" xr:uid="{00000000-0005-0000-0000-00009A350000}"/>
    <cellStyle name="Normal 10 6 2 2 5 2" xfId="13994" xr:uid="{00000000-0005-0000-0000-00009B350000}"/>
    <cellStyle name="Normal 10 6 2 2 6" xfId="13995" xr:uid="{00000000-0005-0000-0000-00009C350000}"/>
    <cellStyle name="Normal 10 6 2 2 6 2" xfId="13996" xr:uid="{00000000-0005-0000-0000-00009D350000}"/>
    <cellStyle name="Normal 10 6 2 2 7" xfId="13997" xr:uid="{00000000-0005-0000-0000-00009E350000}"/>
    <cellStyle name="Normal 10 6 2 3" xfId="13998" xr:uid="{00000000-0005-0000-0000-00009F350000}"/>
    <cellStyle name="Normal 10 6 2 3 2" xfId="13999" xr:uid="{00000000-0005-0000-0000-0000A0350000}"/>
    <cellStyle name="Normal 10 6 2 3 2 2" xfId="14000" xr:uid="{00000000-0005-0000-0000-0000A1350000}"/>
    <cellStyle name="Normal 10 6 2 3 2 2 2" xfId="14001" xr:uid="{00000000-0005-0000-0000-0000A2350000}"/>
    <cellStyle name="Normal 10 6 2 3 2 3" xfId="14002" xr:uid="{00000000-0005-0000-0000-0000A3350000}"/>
    <cellStyle name="Normal 10 6 2 3 3" xfId="14003" xr:uid="{00000000-0005-0000-0000-0000A4350000}"/>
    <cellStyle name="Normal 10 6 2 3 3 2" xfId="14004" xr:uid="{00000000-0005-0000-0000-0000A5350000}"/>
    <cellStyle name="Normal 10 6 2 3 3 2 2" xfId="14005" xr:uid="{00000000-0005-0000-0000-0000A6350000}"/>
    <cellStyle name="Normal 10 6 2 3 3 3" xfId="14006" xr:uid="{00000000-0005-0000-0000-0000A7350000}"/>
    <cellStyle name="Normal 10 6 2 3 4" xfId="14007" xr:uid="{00000000-0005-0000-0000-0000A8350000}"/>
    <cellStyle name="Normal 10 6 2 3 4 2" xfId="14008" xr:uid="{00000000-0005-0000-0000-0000A9350000}"/>
    <cellStyle name="Normal 10 6 2 3 5" xfId="14009" xr:uid="{00000000-0005-0000-0000-0000AA350000}"/>
    <cellStyle name="Normal 10 6 2 3 5 2" xfId="14010" xr:uid="{00000000-0005-0000-0000-0000AB350000}"/>
    <cellStyle name="Normal 10 6 2 3 6" xfId="14011" xr:uid="{00000000-0005-0000-0000-0000AC350000}"/>
    <cellStyle name="Normal 10 6 2 4" xfId="14012" xr:uid="{00000000-0005-0000-0000-0000AD350000}"/>
    <cellStyle name="Normal 10 6 2 4 2" xfId="14013" xr:uid="{00000000-0005-0000-0000-0000AE350000}"/>
    <cellStyle name="Normal 10 6 2 4 2 2" xfId="14014" xr:uid="{00000000-0005-0000-0000-0000AF350000}"/>
    <cellStyle name="Normal 10 6 2 4 3" xfId="14015" xr:uid="{00000000-0005-0000-0000-0000B0350000}"/>
    <cellStyle name="Normal 10 6 2 5" xfId="14016" xr:uid="{00000000-0005-0000-0000-0000B1350000}"/>
    <cellStyle name="Normal 10 6 2 5 2" xfId="14017" xr:uid="{00000000-0005-0000-0000-0000B2350000}"/>
    <cellStyle name="Normal 10 6 2 5 2 2" xfId="14018" xr:uid="{00000000-0005-0000-0000-0000B3350000}"/>
    <cellStyle name="Normal 10 6 2 5 3" xfId="14019" xr:uid="{00000000-0005-0000-0000-0000B4350000}"/>
    <cellStyle name="Normal 10 6 2 6" xfId="14020" xr:uid="{00000000-0005-0000-0000-0000B5350000}"/>
    <cellStyle name="Normal 10 6 2 6 2" xfId="14021" xr:uid="{00000000-0005-0000-0000-0000B6350000}"/>
    <cellStyle name="Normal 10 6 2 7" xfId="14022" xr:uid="{00000000-0005-0000-0000-0000B7350000}"/>
    <cellStyle name="Normal 10 6 2 7 2" xfId="14023" xr:uid="{00000000-0005-0000-0000-0000B8350000}"/>
    <cellStyle name="Normal 10 6 2 8" xfId="14024" xr:uid="{00000000-0005-0000-0000-0000B9350000}"/>
    <cellStyle name="Normal 10 6 3" xfId="14025" xr:uid="{00000000-0005-0000-0000-0000BA350000}"/>
    <cellStyle name="Normal 10 6 3 2" xfId="14026" xr:uid="{00000000-0005-0000-0000-0000BB350000}"/>
    <cellStyle name="Normal 10 6 3 2 2" xfId="14027" xr:uid="{00000000-0005-0000-0000-0000BC350000}"/>
    <cellStyle name="Normal 10 6 3 2 2 2" xfId="14028" xr:uid="{00000000-0005-0000-0000-0000BD350000}"/>
    <cellStyle name="Normal 10 6 3 2 2 2 2" xfId="14029" xr:uid="{00000000-0005-0000-0000-0000BE350000}"/>
    <cellStyle name="Normal 10 6 3 2 2 3" xfId="14030" xr:uid="{00000000-0005-0000-0000-0000BF350000}"/>
    <cellStyle name="Normal 10 6 3 2 3" xfId="14031" xr:uid="{00000000-0005-0000-0000-0000C0350000}"/>
    <cellStyle name="Normal 10 6 3 2 3 2" xfId="14032" xr:uid="{00000000-0005-0000-0000-0000C1350000}"/>
    <cellStyle name="Normal 10 6 3 2 3 2 2" xfId="14033" xr:uid="{00000000-0005-0000-0000-0000C2350000}"/>
    <cellStyle name="Normal 10 6 3 2 3 3" xfId="14034" xr:uid="{00000000-0005-0000-0000-0000C3350000}"/>
    <cellStyle name="Normal 10 6 3 2 4" xfId="14035" xr:uid="{00000000-0005-0000-0000-0000C4350000}"/>
    <cellStyle name="Normal 10 6 3 2 4 2" xfId="14036" xr:uid="{00000000-0005-0000-0000-0000C5350000}"/>
    <cellStyle name="Normal 10 6 3 2 5" xfId="14037" xr:uid="{00000000-0005-0000-0000-0000C6350000}"/>
    <cellStyle name="Normal 10 6 3 2 5 2" xfId="14038" xr:uid="{00000000-0005-0000-0000-0000C7350000}"/>
    <cellStyle name="Normal 10 6 3 2 6" xfId="14039" xr:uid="{00000000-0005-0000-0000-0000C8350000}"/>
    <cellStyle name="Normal 10 6 3 3" xfId="14040" xr:uid="{00000000-0005-0000-0000-0000C9350000}"/>
    <cellStyle name="Normal 10 6 3 3 2" xfId="14041" xr:uid="{00000000-0005-0000-0000-0000CA350000}"/>
    <cellStyle name="Normal 10 6 3 3 2 2" xfId="14042" xr:uid="{00000000-0005-0000-0000-0000CB350000}"/>
    <cellStyle name="Normal 10 6 3 3 3" xfId="14043" xr:uid="{00000000-0005-0000-0000-0000CC350000}"/>
    <cellStyle name="Normal 10 6 3 4" xfId="14044" xr:uid="{00000000-0005-0000-0000-0000CD350000}"/>
    <cellStyle name="Normal 10 6 3 4 2" xfId="14045" xr:uid="{00000000-0005-0000-0000-0000CE350000}"/>
    <cellStyle name="Normal 10 6 3 4 2 2" xfId="14046" xr:uid="{00000000-0005-0000-0000-0000CF350000}"/>
    <cellStyle name="Normal 10 6 3 4 3" xfId="14047" xr:uid="{00000000-0005-0000-0000-0000D0350000}"/>
    <cellStyle name="Normal 10 6 3 5" xfId="14048" xr:uid="{00000000-0005-0000-0000-0000D1350000}"/>
    <cellStyle name="Normal 10 6 3 5 2" xfId="14049" xr:uid="{00000000-0005-0000-0000-0000D2350000}"/>
    <cellStyle name="Normal 10 6 3 6" xfId="14050" xr:uid="{00000000-0005-0000-0000-0000D3350000}"/>
    <cellStyle name="Normal 10 6 3 6 2" xfId="14051" xr:uid="{00000000-0005-0000-0000-0000D4350000}"/>
    <cellStyle name="Normal 10 6 3 7" xfId="14052" xr:uid="{00000000-0005-0000-0000-0000D5350000}"/>
    <cellStyle name="Normal 10 6 4" xfId="14053" xr:uid="{00000000-0005-0000-0000-0000D6350000}"/>
    <cellStyle name="Normal 10 6 4 2" xfId="14054" xr:uid="{00000000-0005-0000-0000-0000D7350000}"/>
    <cellStyle name="Normal 10 6 4 2 2" xfId="14055" xr:uid="{00000000-0005-0000-0000-0000D8350000}"/>
    <cellStyle name="Normal 10 6 4 2 2 2" xfId="14056" xr:uid="{00000000-0005-0000-0000-0000D9350000}"/>
    <cellStyle name="Normal 10 6 4 2 2 2 2" xfId="14057" xr:uid="{00000000-0005-0000-0000-0000DA350000}"/>
    <cellStyle name="Normal 10 6 4 2 2 3" xfId="14058" xr:uid="{00000000-0005-0000-0000-0000DB350000}"/>
    <cellStyle name="Normal 10 6 4 2 3" xfId="14059" xr:uid="{00000000-0005-0000-0000-0000DC350000}"/>
    <cellStyle name="Normal 10 6 4 2 3 2" xfId="14060" xr:uid="{00000000-0005-0000-0000-0000DD350000}"/>
    <cellStyle name="Normal 10 6 4 2 3 2 2" xfId="14061" xr:uid="{00000000-0005-0000-0000-0000DE350000}"/>
    <cellStyle name="Normal 10 6 4 2 3 3" xfId="14062" xr:uid="{00000000-0005-0000-0000-0000DF350000}"/>
    <cellStyle name="Normal 10 6 4 2 4" xfId="14063" xr:uid="{00000000-0005-0000-0000-0000E0350000}"/>
    <cellStyle name="Normal 10 6 4 2 4 2" xfId="14064" xr:uid="{00000000-0005-0000-0000-0000E1350000}"/>
    <cellStyle name="Normal 10 6 4 2 5" xfId="14065" xr:uid="{00000000-0005-0000-0000-0000E2350000}"/>
    <cellStyle name="Normal 10 6 4 2 5 2" xfId="14066" xr:uid="{00000000-0005-0000-0000-0000E3350000}"/>
    <cellStyle name="Normal 10 6 4 2 6" xfId="14067" xr:uid="{00000000-0005-0000-0000-0000E4350000}"/>
    <cellStyle name="Normal 10 6 4 3" xfId="14068" xr:uid="{00000000-0005-0000-0000-0000E5350000}"/>
    <cellStyle name="Normal 10 6 4 3 2" xfId="14069" xr:uid="{00000000-0005-0000-0000-0000E6350000}"/>
    <cellStyle name="Normal 10 6 4 3 2 2" xfId="14070" xr:uid="{00000000-0005-0000-0000-0000E7350000}"/>
    <cellStyle name="Normal 10 6 4 3 3" xfId="14071" xr:uid="{00000000-0005-0000-0000-0000E8350000}"/>
    <cellStyle name="Normal 10 6 4 4" xfId="14072" xr:uid="{00000000-0005-0000-0000-0000E9350000}"/>
    <cellStyle name="Normal 10 6 4 4 2" xfId="14073" xr:uid="{00000000-0005-0000-0000-0000EA350000}"/>
    <cellStyle name="Normal 10 6 4 4 2 2" xfId="14074" xr:uid="{00000000-0005-0000-0000-0000EB350000}"/>
    <cellStyle name="Normal 10 6 4 4 3" xfId="14075" xr:uid="{00000000-0005-0000-0000-0000EC350000}"/>
    <cellStyle name="Normal 10 6 4 5" xfId="14076" xr:uid="{00000000-0005-0000-0000-0000ED350000}"/>
    <cellStyle name="Normal 10 6 4 5 2" xfId="14077" xr:uid="{00000000-0005-0000-0000-0000EE350000}"/>
    <cellStyle name="Normal 10 6 4 6" xfId="14078" xr:uid="{00000000-0005-0000-0000-0000EF350000}"/>
    <cellStyle name="Normal 10 6 4 6 2" xfId="14079" xr:uid="{00000000-0005-0000-0000-0000F0350000}"/>
    <cellStyle name="Normal 10 6 4 7" xfId="14080" xr:uid="{00000000-0005-0000-0000-0000F1350000}"/>
    <cellStyle name="Normal 10 6 5" xfId="14081" xr:uid="{00000000-0005-0000-0000-0000F2350000}"/>
    <cellStyle name="Normal 10 6 5 2" xfId="14082" xr:uid="{00000000-0005-0000-0000-0000F3350000}"/>
    <cellStyle name="Normal 10 6 5 2 2" xfId="14083" xr:uid="{00000000-0005-0000-0000-0000F4350000}"/>
    <cellStyle name="Normal 10 6 5 2 2 2" xfId="14084" xr:uid="{00000000-0005-0000-0000-0000F5350000}"/>
    <cellStyle name="Normal 10 6 5 2 3" xfId="14085" xr:uid="{00000000-0005-0000-0000-0000F6350000}"/>
    <cellStyle name="Normal 10 6 5 3" xfId="14086" xr:uid="{00000000-0005-0000-0000-0000F7350000}"/>
    <cellStyle name="Normal 10 6 5 3 2" xfId="14087" xr:uid="{00000000-0005-0000-0000-0000F8350000}"/>
    <cellStyle name="Normal 10 6 5 3 2 2" xfId="14088" xr:uid="{00000000-0005-0000-0000-0000F9350000}"/>
    <cellStyle name="Normal 10 6 5 3 3" xfId="14089" xr:uid="{00000000-0005-0000-0000-0000FA350000}"/>
    <cellStyle name="Normal 10 6 5 4" xfId="14090" xr:uid="{00000000-0005-0000-0000-0000FB350000}"/>
    <cellStyle name="Normal 10 6 5 4 2" xfId="14091" xr:uid="{00000000-0005-0000-0000-0000FC350000}"/>
    <cellStyle name="Normal 10 6 5 5" xfId="14092" xr:uid="{00000000-0005-0000-0000-0000FD350000}"/>
    <cellStyle name="Normal 10 6 5 5 2" xfId="14093" xr:uid="{00000000-0005-0000-0000-0000FE350000}"/>
    <cellStyle name="Normal 10 6 5 6" xfId="14094" xr:uid="{00000000-0005-0000-0000-0000FF350000}"/>
    <cellStyle name="Normal 10 6 6" xfId="14095" xr:uid="{00000000-0005-0000-0000-000000360000}"/>
    <cellStyle name="Normal 10 6 6 2" xfId="14096" xr:uid="{00000000-0005-0000-0000-000001360000}"/>
    <cellStyle name="Normal 10 6 6 2 2" xfId="14097" xr:uid="{00000000-0005-0000-0000-000002360000}"/>
    <cellStyle name="Normal 10 6 6 3" xfId="14098" xr:uid="{00000000-0005-0000-0000-000003360000}"/>
    <cellStyle name="Normal 10 6 7" xfId="14099" xr:uid="{00000000-0005-0000-0000-000004360000}"/>
    <cellStyle name="Normal 10 6 7 2" xfId="14100" xr:uid="{00000000-0005-0000-0000-000005360000}"/>
    <cellStyle name="Normal 10 6 7 2 2" xfId="14101" xr:uid="{00000000-0005-0000-0000-000006360000}"/>
    <cellStyle name="Normal 10 6 7 3" xfId="14102" xr:uid="{00000000-0005-0000-0000-000007360000}"/>
    <cellStyle name="Normal 10 6 8" xfId="14103" xr:uid="{00000000-0005-0000-0000-000008360000}"/>
    <cellStyle name="Normal 10 6 8 2" xfId="14104" xr:uid="{00000000-0005-0000-0000-000009360000}"/>
    <cellStyle name="Normal 10 6 9" xfId="14105" xr:uid="{00000000-0005-0000-0000-00000A360000}"/>
    <cellStyle name="Normal 10 6 9 2" xfId="14106" xr:uid="{00000000-0005-0000-0000-00000B360000}"/>
    <cellStyle name="Normal 10 7" xfId="14107" xr:uid="{00000000-0005-0000-0000-00000C360000}"/>
    <cellStyle name="Normal 10 7 2" xfId="14108" xr:uid="{00000000-0005-0000-0000-00000D360000}"/>
    <cellStyle name="Normal 10 7 2 2" xfId="14109" xr:uid="{00000000-0005-0000-0000-00000E360000}"/>
    <cellStyle name="Normal 10 7 2 2 2" xfId="14110" xr:uid="{00000000-0005-0000-0000-00000F360000}"/>
    <cellStyle name="Normal 10 7 2 2 2 2" xfId="14111" xr:uid="{00000000-0005-0000-0000-000010360000}"/>
    <cellStyle name="Normal 10 7 2 2 2 2 2" xfId="14112" xr:uid="{00000000-0005-0000-0000-000011360000}"/>
    <cellStyle name="Normal 10 7 2 2 2 3" xfId="14113" xr:uid="{00000000-0005-0000-0000-000012360000}"/>
    <cellStyle name="Normal 10 7 2 2 3" xfId="14114" xr:uid="{00000000-0005-0000-0000-000013360000}"/>
    <cellStyle name="Normal 10 7 2 2 3 2" xfId="14115" xr:uid="{00000000-0005-0000-0000-000014360000}"/>
    <cellStyle name="Normal 10 7 2 2 3 2 2" xfId="14116" xr:uid="{00000000-0005-0000-0000-000015360000}"/>
    <cellStyle name="Normal 10 7 2 2 3 3" xfId="14117" xr:uid="{00000000-0005-0000-0000-000016360000}"/>
    <cellStyle name="Normal 10 7 2 2 4" xfId="14118" xr:uid="{00000000-0005-0000-0000-000017360000}"/>
    <cellStyle name="Normal 10 7 2 2 4 2" xfId="14119" xr:uid="{00000000-0005-0000-0000-000018360000}"/>
    <cellStyle name="Normal 10 7 2 2 5" xfId="14120" xr:uid="{00000000-0005-0000-0000-000019360000}"/>
    <cellStyle name="Normal 10 7 2 2 5 2" xfId="14121" xr:uid="{00000000-0005-0000-0000-00001A360000}"/>
    <cellStyle name="Normal 10 7 2 2 6" xfId="14122" xr:uid="{00000000-0005-0000-0000-00001B360000}"/>
    <cellStyle name="Normal 10 7 2 3" xfId="14123" xr:uid="{00000000-0005-0000-0000-00001C360000}"/>
    <cellStyle name="Normal 10 7 2 3 2" xfId="14124" xr:uid="{00000000-0005-0000-0000-00001D360000}"/>
    <cellStyle name="Normal 10 7 2 3 2 2" xfId="14125" xr:uid="{00000000-0005-0000-0000-00001E360000}"/>
    <cellStyle name="Normal 10 7 2 3 3" xfId="14126" xr:uid="{00000000-0005-0000-0000-00001F360000}"/>
    <cellStyle name="Normal 10 7 2 4" xfId="14127" xr:uid="{00000000-0005-0000-0000-000020360000}"/>
    <cellStyle name="Normal 10 7 2 4 2" xfId="14128" xr:uid="{00000000-0005-0000-0000-000021360000}"/>
    <cellStyle name="Normal 10 7 2 4 2 2" xfId="14129" xr:uid="{00000000-0005-0000-0000-000022360000}"/>
    <cellStyle name="Normal 10 7 2 4 3" xfId="14130" xr:uid="{00000000-0005-0000-0000-000023360000}"/>
    <cellStyle name="Normal 10 7 2 5" xfId="14131" xr:uid="{00000000-0005-0000-0000-000024360000}"/>
    <cellStyle name="Normal 10 7 2 5 2" xfId="14132" xr:uid="{00000000-0005-0000-0000-000025360000}"/>
    <cellStyle name="Normal 10 7 2 6" xfId="14133" xr:uid="{00000000-0005-0000-0000-000026360000}"/>
    <cellStyle name="Normal 10 7 2 6 2" xfId="14134" xr:uid="{00000000-0005-0000-0000-000027360000}"/>
    <cellStyle name="Normal 10 7 2 7" xfId="14135" xr:uid="{00000000-0005-0000-0000-000028360000}"/>
    <cellStyle name="Normal 10 7 3" xfId="14136" xr:uid="{00000000-0005-0000-0000-000029360000}"/>
    <cellStyle name="Normal 10 7 3 2" xfId="14137" xr:uid="{00000000-0005-0000-0000-00002A360000}"/>
    <cellStyle name="Normal 10 7 3 2 2" xfId="14138" xr:uid="{00000000-0005-0000-0000-00002B360000}"/>
    <cellStyle name="Normal 10 7 3 2 2 2" xfId="14139" xr:uid="{00000000-0005-0000-0000-00002C360000}"/>
    <cellStyle name="Normal 10 7 3 2 3" xfId="14140" xr:uid="{00000000-0005-0000-0000-00002D360000}"/>
    <cellStyle name="Normal 10 7 3 3" xfId="14141" xr:uid="{00000000-0005-0000-0000-00002E360000}"/>
    <cellStyle name="Normal 10 7 3 3 2" xfId="14142" xr:uid="{00000000-0005-0000-0000-00002F360000}"/>
    <cellStyle name="Normal 10 7 3 3 2 2" xfId="14143" xr:uid="{00000000-0005-0000-0000-000030360000}"/>
    <cellStyle name="Normal 10 7 3 3 3" xfId="14144" xr:uid="{00000000-0005-0000-0000-000031360000}"/>
    <cellStyle name="Normal 10 7 3 4" xfId="14145" xr:uid="{00000000-0005-0000-0000-000032360000}"/>
    <cellStyle name="Normal 10 7 3 4 2" xfId="14146" xr:uid="{00000000-0005-0000-0000-000033360000}"/>
    <cellStyle name="Normal 10 7 3 5" xfId="14147" xr:uid="{00000000-0005-0000-0000-000034360000}"/>
    <cellStyle name="Normal 10 7 3 5 2" xfId="14148" xr:uid="{00000000-0005-0000-0000-000035360000}"/>
    <cellStyle name="Normal 10 7 3 6" xfId="14149" xr:uid="{00000000-0005-0000-0000-000036360000}"/>
    <cellStyle name="Normal 10 7 4" xfId="14150" xr:uid="{00000000-0005-0000-0000-000037360000}"/>
    <cellStyle name="Normal 10 7 4 2" xfId="14151" xr:uid="{00000000-0005-0000-0000-000038360000}"/>
    <cellStyle name="Normal 10 7 4 2 2" xfId="14152" xr:uid="{00000000-0005-0000-0000-000039360000}"/>
    <cellStyle name="Normal 10 7 4 3" xfId="14153" xr:uid="{00000000-0005-0000-0000-00003A360000}"/>
    <cellStyle name="Normal 10 7 5" xfId="14154" xr:uid="{00000000-0005-0000-0000-00003B360000}"/>
    <cellStyle name="Normal 10 7 5 2" xfId="14155" xr:uid="{00000000-0005-0000-0000-00003C360000}"/>
    <cellStyle name="Normal 10 7 5 2 2" xfId="14156" xr:uid="{00000000-0005-0000-0000-00003D360000}"/>
    <cellStyle name="Normal 10 7 5 3" xfId="14157" xr:uid="{00000000-0005-0000-0000-00003E360000}"/>
    <cellStyle name="Normal 10 7 6" xfId="14158" xr:uid="{00000000-0005-0000-0000-00003F360000}"/>
    <cellStyle name="Normal 10 7 6 2" xfId="14159" xr:uid="{00000000-0005-0000-0000-000040360000}"/>
    <cellStyle name="Normal 10 7 7" xfId="14160" xr:uid="{00000000-0005-0000-0000-000041360000}"/>
    <cellStyle name="Normal 10 7 7 2" xfId="14161" xr:uid="{00000000-0005-0000-0000-000042360000}"/>
    <cellStyle name="Normal 10 7 8" xfId="14162" xr:uid="{00000000-0005-0000-0000-000043360000}"/>
    <cellStyle name="Normal 10 8" xfId="14163" xr:uid="{00000000-0005-0000-0000-000044360000}"/>
    <cellStyle name="Normal 10 8 2" xfId="14164" xr:uid="{00000000-0005-0000-0000-000045360000}"/>
    <cellStyle name="Normal 10 8 2 2" xfId="14165" xr:uid="{00000000-0005-0000-0000-000046360000}"/>
    <cellStyle name="Normal 10 8 2 2 2" xfId="14166" xr:uid="{00000000-0005-0000-0000-000047360000}"/>
    <cellStyle name="Normal 10 8 2 2 2 2" xfId="14167" xr:uid="{00000000-0005-0000-0000-000048360000}"/>
    <cellStyle name="Normal 10 8 2 2 3" xfId="14168" xr:uid="{00000000-0005-0000-0000-000049360000}"/>
    <cellStyle name="Normal 10 8 2 3" xfId="14169" xr:uid="{00000000-0005-0000-0000-00004A360000}"/>
    <cellStyle name="Normal 10 8 2 3 2" xfId="14170" xr:uid="{00000000-0005-0000-0000-00004B360000}"/>
    <cellStyle name="Normal 10 8 2 3 2 2" xfId="14171" xr:uid="{00000000-0005-0000-0000-00004C360000}"/>
    <cellStyle name="Normal 10 8 2 3 3" xfId="14172" xr:uid="{00000000-0005-0000-0000-00004D360000}"/>
    <cellStyle name="Normal 10 8 2 4" xfId="14173" xr:uid="{00000000-0005-0000-0000-00004E360000}"/>
    <cellStyle name="Normal 10 8 2 4 2" xfId="14174" xr:uid="{00000000-0005-0000-0000-00004F360000}"/>
    <cellStyle name="Normal 10 8 2 5" xfId="14175" xr:uid="{00000000-0005-0000-0000-000050360000}"/>
    <cellStyle name="Normal 10 8 2 5 2" xfId="14176" xr:uid="{00000000-0005-0000-0000-000051360000}"/>
    <cellStyle name="Normal 10 8 2 6" xfId="14177" xr:uid="{00000000-0005-0000-0000-000052360000}"/>
    <cellStyle name="Normal 10 8 3" xfId="14178" xr:uid="{00000000-0005-0000-0000-000053360000}"/>
    <cellStyle name="Normal 10 8 3 2" xfId="14179" xr:uid="{00000000-0005-0000-0000-000054360000}"/>
    <cellStyle name="Normal 10 8 3 2 2" xfId="14180" xr:uid="{00000000-0005-0000-0000-000055360000}"/>
    <cellStyle name="Normal 10 8 3 3" xfId="14181" xr:uid="{00000000-0005-0000-0000-000056360000}"/>
    <cellStyle name="Normal 10 8 4" xfId="14182" xr:uid="{00000000-0005-0000-0000-000057360000}"/>
    <cellStyle name="Normal 10 8 4 2" xfId="14183" xr:uid="{00000000-0005-0000-0000-000058360000}"/>
    <cellStyle name="Normal 10 8 4 2 2" xfId="14184" xr:uid="{00000000-0005-0000-0000-000059360000}"/>
    <cellStyle name="Normal 10 8 4 3" xfId="14185" xr:uid="{00000000-0005-0000-0000-00005A360000}"/>
    <cellStyle name="Normal 10 8 5" xfId="14186" xr:uid="{00000000-0005-0000-0000-00005B360000}"/>
    <cellStyle name="Normal 10 8 5 2" xfId="14187" xr:uid="{00000000-0005-0000-0000-00005C360000}"/>
    <cellStyle name="Normal 10 8 6" xfId="14188" xr:uid="{00000000-0005-0000-0000-00005D360000}"/>
    <cellStyle name="Normal 10 8 6 2" xfId="14189" xr:uid="{00000000-0005-0000-0000-00005E360000}"/>
    <cellStyle name="Normal 10 8 7" xfId="14190" xr:uid="{00000000-0005-0000-0000-00005F360000}"/>
    <cellStyle name="Normal 10 9" xfId="14191" xr:uid="{00000000-0005-0000-0000-000060360000}"/>
    <cellStyle name="Normal 10 9 2" xfId="14192" xr:uid="{00000000-0005-0000-0000-000061360000}"/>
    <cellStyle name="Normal 10 9 2 2" xfId="14193" xr:uid="{00000000-0005-0000-0000-000062360000}"/>
    <cellStyle name="Normal 10 9 2 2 2" xfId="14194" xr:uid="{00000000-0005-0000-0000-000063360000}"/>
    <cellStyle name="Normal 10 9 2 2 2 2" xfId="14195" xr:uid="{00000000-0005-0000-0000-000064360000}"/>
    <cellStyle name="Normal 10 9 2 2 3" xfId="14196" xr:uid="{00000000-0005-0000-0000-000065360000}"/>
    <cellStyle name="Normal 10 9 2 3" xfId="14197" xr:uid="{00000000-0005-0000-0000-000066360000}"/>
    <cellStyle name="Normal 10 9 2 3 2" xfId="14198" xr:uid="{00000000-0005-0000-0000-000067360000}"/>
    <cellStyle name="Normal 10 9 2 3 2 2" xfId="14199" xr:uid="{00000000-0005-0000-0000-000068360000}"/>
    <cellStyle name="Normal 10 9 2 3 3" xfId="14200" xr:uid="{00000000-0005-0000-0000-000069360000}"/>
    <cellStyle name="Normal 10 9 2 4" xfId="14201" xr:uid="{00000000-0005-0000-0000-00006A360000}"/>
    <cellStyle name="Normal 10 9 2 4 2" xfId="14202" xr:uid="{00000000-0005-0000-0000-00006B360000}"/>
    <cellStyle name="Normal 10 9 2 5" xfId="14203" xr:uid="{00000000-0005-0000-0000-00006C360000}"/>
    <cellStyle name="Normal 10 9 2 5 2" xfId="14204" xr:uid="{00000000-0005-0000-0000-00006D360000}"/>
    <cellStyle name="Normal 10 9 2 6" xfId="14205" xr:uid="{00000000-0005-0000-0000-00006E360000}"/>
    <cellStyle name="Normal 10 9 3" xfId="14206" xr:uid="{00000000-0005-0000-0000-00006F360000}"/>
    <cellStyle name="Normal 10 9 3 2" xfId="14207" xr:uid="{00000000-0005-0000-0000-000070360000}"/>
    <cellStyle name="Normal 10 9 3 2 2" xfId="14208" xr:uid="{00000000-0005-0000-0000-000071360000}"/>
    <cellStyle name="Normal 10 9 3 3" xfId="14209" xr:uid="{00000000-0005-0000-0000-000072360000}"/>
    <cellStyle name="Normal 10 9 4" xfId="14210" xr:uid="{00000000-0005-0000-0000-000073360000}"/>
    <cellStyle name="Normal 10 9 4 2" xfId="14211" xr:uid="{00000000-0005-0000-0000-000074360000}"/>
    <cellStyle name="Normal 10 9 4 2 2" xfId="14212" xr:uid="{00000000-0005-0000-0000-000075360000}"/>
    <cellStyle name="Normal 10 9 4 3" xfId="14213" xr:uid="{00000000-0005-0000-0000-000076360000}"/>
    <cellStyle name="Normal 10 9 5" xfId="14214" xr:uid="{00000000-0005-0000-0000-000077360000}"/>
    <cellStyle name="Normal 10 9 5 2" xfId="14215" xr:uid="{00000000-0005-0000-0000-000078360000}"/>
    <cellStyle name="Normal 10 9 6" xfId="14216" xr:uid="{00000000-0005-0000-0000-000079360000}"/>
    <cellStyle name="Normal 10 9 6 2" xfId="14217" xr:uid="{00000000-0005-0000-0000-00007A360000}"/>
    <cellStyle name="Normal 10 9 7" xfId="14218" xr:uid="{00000000-0005-0000-0000-00007B360000}"/>
    <cellStyle name="Normal 10_10-15-10-Stmt AU - Period I - Working 1 0" xfId="14219" xr:uid="{00000000-0005-0000-0000-00007C360000}"/>
    <cellStyle name="Normal 11" xfId="627" xr:uid="{00000000-0005-0000-0000-00007D360000}"/>
    <cellStyle name="Normal 11 10" xfId="14220" xr:uid="{00000000-0005-0000-0000-00007E360000}"/>
    <cellStyle name="Normal 11 11" xfId="38376" xr:uid="{C8D239BB-CD94-42B1-83F0-399C0EB797DA}"/>
    <cellStyle name="Normal 11 2" xfId="14221" xr:uid="{00000000-0005-0000-0000-00007F360000}"/>
    <cellStyle name="Normal 11 2 2" xfId="38417" xr:uid="{00110032-CD7C-4913-8692-646BB4F3DBCC}"/>
    <cellStyle name="Normal 11 3" xfId="14222" xr:uid="{00000000-0005-0000-0000-000080360000}"/>
    <cellStyle name="Normal 11 3 10" xfId="14223" xr:uid="{00000000-0005-0000-0000-000081360000}"/>
    <cellStyle name="Normal 11 3 10 2" xfId="14224" xr:uid="{00000000-0005-0000-0000-000082360000}"/>
    <cellStyle name="Normal 11 3 11" xfId="14225" xr:uid="{00000000-0005-0000-0000-000083360000}"/>
    <cellStyle name="Normal 11 3 11 2" xfId="14226" xr:uid="{00000000-0005-0000-0000-000084360000}"/>
    <cellStyle name="Normal 11 3 12" xfId="14227" xr:uid="{00000000-0005-0000-0000-000085360000}"/>
    <cellStyle name="Normal 11 3 2" xfId="14228" xr:uid="{00000000-0005-0000-0000-000086360000}"/>
    <cellStyle name="Normal 11 3 2 10" xfId="14229" xr:uid="{00000000-0005-0000-0000-000087360000}"/>
    <cellStyle name="Normal 11 3 2 10 2" xfId="14230" xr:uid="{00000000-0005-0000-0000-000088360000}"/>
    <cellStyle name="Normal 11 3 2 11" xfId="14231" xr:uid="{00000000-0005-0000-0000-000089360000}"/>
    <cellStyle name="Normal 11 3 2 2" xfId="14232" xr:uid="{00000000-0005-0000-0000-00008A360000}"/>
    <cellStyle name="Normal 11 3 2 2 10" xfId="14233" xr:uid="{00000000-0005-0000-0000-00008B360000}"/>
    <cellStyle name="Normal 11 3 2 2 2" xfId="14234" xr:uid="{00000000-0005-0000-0000-00008C360000}"/>
    <cellStyle name="Normal 11 3 2 2 2 2" xfId="14235" xr:uid="{00000000-0005-0000-0000-00008D360000}"/>
    <cellStyle name="Normal 11 3 2 2 2 2 2" xfId="14236" xr:uid="{00000000-0005-0000-0000-00008E360000}"/>
    <cellStyle name="Normal 11 3 2 2 2 2 2 2" xfId="14237" xr:uid="{00000000-0005-0000-0000-00008F360000}"/>
    <cellStyle name="Normal 11 3 2 2 2 2 2 2 2" xfId="14238" xr:uid="{00000000-0005-0000-0000-000090360000}"/>
    <cellStyle name="Normal 11 3 2 2 2 2 2 2 2 2" xfId="14239" xr:uid="{00000000-0005-0000-0000-000091360000}"/>
    <cellStyle name="Normal 11 3 2 2 2 2 2 2 3" xfId="14240" xr:uid="{00000000-0005-0000-0000-000092360000}"/>
    <cellStyle name="Normal 11 3 2 2 2 2 2 3" xfId="14241" xr:uid="{00000000-0005-0000-0000-000093360000}"/>
    <cellStyle name="Normal 11 3 2 2 2 2 2 3 2" xfId="14242" xr:uid="{00000000-0005-0000-0000-000094360000}"/>
    <cellStyle name="Normal 11 3 2 2 2 2 2 3 2 2" xfId="14243" xr:uid="{00000000-0005-0000-0000-000095360000}"/>
    <cellStyle name="Normal 11 3 2 2 2 2 2 3 3" xfId="14244" xr:uid="{00000000-0005-0000-0000-000096360000}"/>
    <cellStyle name="Normal 11 3 2 2 2 2 2 4" xfId="14245" xr:uid="{00000000-0005-0000-0000-000097360000}"/>
    <cellStyle name="Normal 11 3 2 2 2 2 2 4 2" xfId="14246" xr:uid="{00000000-0005-0000-0000-000098360000}"/>
    <cellStyle name="Normal 11 3 2 2 2 2 2 5" xfId="14247" xr:uid="{00000000-0005-0000-0000-000099360000}"/>
    <cellStyle name="Normal 11 3 2 2 2 2 2 5 2" xfId="14248" xr:uid="{00000000-0005-0000-0000-00009A360000}"/>
    <cellStyle name="Normal 11 3 2 2 2 2 2 6" xfId="14249" xr:uid="{00000000-0005-0000-0000-00009B360000}"/>
    <cellStyle name="Normal 11 3 2 2 2 2 3" xfId="14250" xr:uid="{00000000-0005-0000-0000-00009C360000}"/>
    <cellStyle name="Normal 11 3 2 2 2 2 3 2" xfId="14251" xr:uid="{00000000-0005-0000-0000-00009D360000}"/>
    <cellStyle name="Normal 11 3 2 2 2 2 3 2 2" xfId="14252" xr:uid="{00000000-0005-0000-0000-00009E360000}"/>
    <cellStyle name="Normal 11 3 2 2 2 2 3 3" xfId="14253" xr:uid="{00000000-0005-0000-0000-00009F360000}"/>
    <cellStyle name="Normal 11 3 2 2 2 2 4" xfId="14254" xr:uid="{00000000-0005-0000-0000-0000A0360000}"/>
    <cellStyle name="Normal 11 3 2 2 2 2 4 2" xfId="14255" xr:uid="{00000000-0005-0000-0000-0000A1360000}"/>
    <cellStyle name="Normal 11 3 2 2 2 2 4 2 2" xfId="14256" xr:uid="{00000000-0005-0000-0000-0000A2360000}"/>
    <cellStyle name="Normal 11 3 2 2 2 2 4 3" xfId="14257" xr:uid="{00000000-0005-0000-0000-0000A3360000}"/>
    <cellStyle name="Normal 11 3 2 2 2 2 5" xfId="14258" xr:uid="{00000000-0005-0000-0000-0000A4360000}"/>
    <cellStyle name="Normal 11 3 2 2 2 2 5 2" xfId="14259" xr:uid="{00000000-0005-0000-0000-0000A5360000}"/>
    <cellStyle name="Normal 11 3 2 2 2 2 6" xfId="14260" xr:uid="{00000000-0005-0000-0000-0000A6360000}"/>
    <cellStyle name="Normal 11 3 2 2 2 2 6 2" xfId="14261" xr:uid="{00000000-0005-0000-0000-0000A7360000}"/>
    <cellStyle name="Normal 11 3 2 2 2 2 7" xfId="14262" xr:uid="{00000000-0005-0000-0000-0000A8360000}"/>
    <cellStyle name="Normal 11 3 2 2 2 3" xfId="14263" xr:uid="{00000000-0005-0000-0000-0000A9360000}"/>
    <cellStyle name="Normal 11 3 2 2 2 3 2" xfId="14264" xr:uid="{00000000-0005-0000-0000-0000AA360000}"/>
    <cellStyle name="Normal 11 3 2 2 2 3 2 2" xfId="14265" xr:uid="{00000000-0005-0000-0000-0000AB360000}"/>
    <cellStyle name="Normal 11 3 2 2 2 3 2 2 2" xfId="14266" xr:uid="{00000000-0005-0000-0000-0000AC360000}"/>
    <cellStyle name="Normal 11 3 2 2 2 3 2 3" xfId="14267" xr:uid="{00000000-0005-0000-0000-0000AD360000}"/>
    <cellStyle name="Normal 11 3 2 2 2 3 3" xfId="14268" xr:uid="{00000000-0005-0000-0000-0000AE360000}"/>
    <cellStyle name="Normal 11 3 2 2 2 3 3 2" xfId="14269" xr:uid="{00000000-0005-0000-0000-0000AF360000}"/>
    <cellStyle name="Normal 11 3 2 2 2 3 3 2 2" xfId="14270" xr:uid="{00000000-0005-0000-0000-0000B0360000}"/>
    <cellStyle name="Normal 11 3 2 2 2 3 3 3" xfId="14271" xr:uid="{00000000-0005-0000-0000-0000B1360000}"/>
    <cellStyle name="Normal 11 3 2 2 2 3 4" xfId="14272" xr:uid="{00000000-0005-0000-0000-0000B2360000}"/>
    <cellStyle name="Normal 11 3 2 2 2 3 4 2" xfId="14273" xr:uid="{00000000-0005-0000-0000-0000B3360000}"/>
    <cellStyle name="Normal 11 3 2 2 2 3 5" xfId="14274" xr:uid="{00000000-0005-0000-0000-0000B4360000}"/>
    <cellStyle name="Normal 11 3 2 2 2 3 5 2" xfId="14275" xr:uid="{00000000-0005-0000-0000-0000B5360000}"/>
    <cellStyle name="Normal 11 3 2 2 2 3 6" xfId="14276" xr:uid="{00000000-0005-0000-0000-0000B6360000}"/>
    <cellStyle name="Normal 11 3 2 2 2 4" xfId="14277" xr:uid="{00000000-0005-0000-0000-0000B7360000}"/>
    <cellStyle name="Normal 11 3 2 2 2 4 2" xfId="14278" xr:uid="{00000000-0005-0000-0000-0000B8360000}"/>
    <cellStyle name="Normal 11 3 2 2 2 4 2 2" xfId="14279" xr:uid="{00000000-0005-0000-0000-0000B9360000}"/>
    <cellStyle name="Normal 11 3 2 2 2 4 3" xfId="14280" xr:uid="{00000000-0005-0000-0000-0000BA360000}"/>
    <cellStyle name="Normal 11 3 2 2 2 5" xfId="14281" xr:uid="{00000000-0005-0000-0000-0000BB360000}"/>
    <cellStyle name="Normal 11 3 2 2 2 5 2" xfId="14282" xr:uid="{00000000-0005-0000-0000-0000BC360000}"/>
    <cellStyle name="Normal 11 3 2 2 2 5 2 2" xfId="14283" xr:uid="{00000000-0005-0000-0000-0000BD360000}"/>
    <cellStyle name="Normal 11 3 2 2 2 5 3" xfId="14284" xr:uid="{00000000-0005-0000-0000-0000BE360000}"/>
    <cellStyle name="Normal 11 3 2 2 2 6" xfId="14285" xr:uid="{00000000-0005-0000-0000-0000BF360000}"/>
    <cellStyle name="Normal 11 3 2 2 2 6 2" xfId="14286" xr:uid="{00000000-0005-0000-0000-0000C0360000}"/>
    <cellStyle name="Normal 11 3 2 2 2 7" xfId="14287" xr:uid="{00000000-0005-0000-0000-0000C1360000}"/>
    <cellStyle name="Normal 11 3 2 2 2 7 2" xfId="14288" xr:uid="{00000000-0005-0000-0000-0000C2360000}"/>
    <cellStyle name="Normal 11 3 2 2 2 8" xfId="14289" xr:uid="{00000000-0005-0000-0000-0000C3360000}"/>
    <cellStyle name="Normal 11 3 2 2 3" xfId="14290" xr:uid="{00000000-0005-0000-0000-0000C4360000}"/>
    <cellStyle name="Normal 11 3 2 2 3 2" xfId="14291" xr:uid="{00000000-0005-0000-0000-0000C5360000}"/>
    <cellStyle name="Normal 11 3 2 2 3 2 2" xfId="14292" xr:uid="{00000000-0005-0000-0000-0000C6360000}"/>
    <cellStyle name="Normal 11 3 2 2 3 2 2 2" xfId="14293" xr:uid="{00000000-0005-0000-0000-0000C7360000}"/>
    <cellStyle name="Normal 11 3 2 2 3 2 2 2 2" xfId="14294" xr:uid="{00000000-0005-0000-0000-0000C8360000}"/>
    <cellStyle name="Normal 11 3 2 2 3 2 2 3" xfId="14295" xr:uid="{00000000-0005-0000-0000-0000C9360000}"/>
    <cellStyle name="Normal 11 3 2 2 3 2 3" xfId="14296" xr:uid="{00000000-0005-0000-0000-0000CA360000}"/>
    <cellStyle name="Normal 11 3 2 2 3 2 3 2" xfId="14297" xr:uid="{00000000-0005-0000-0000-0000CB360000}"/>
    <cellStyle name="Normal 11 3 2 2 3 2 3 2 2" xfId="14298" xr:uid="{00000000-0005-0000-0000-0000CC360000}"/>
    <cellStyle name="Normal 11 3 2 2 3 2 3 3" xfId="14299" xr:uid="{00000000-0005-0000-0000-0000CD360000}"/>
    <cellStyle name="Normal 11 3 2 2 3 2 4" xfId="14300" xr:uid="{00000000-0005-0000-0000-0000CE360000}"/>
    <cellStyle name="Normal 11 3 2 2 3 2 4 2" xfId="14301" xr:uid="{00000000-0005-0000-0000-0000CF360000}"/>
    <cellStyle name="Normal 11 3 2 2 3 2 5" xfId="14302" xr:uid="{00000000-0005-0000-0000-0000D0360000}"/>
    <cellStyle name="Normal 11 3 2 2 3 2 5 2" xfId="14303" xr:uid="{00000000-0005-0000-0000-0000D1360000}"/>
    <cellStyle name="Normal 11 3 2 2 3 2 6" xfId="14304" xr:uid="{00000000-0005-0000-0000-0000D2360000}"/>
    <cellStyle name="Normal 11 3 2 2 3 3" xfId="14305" xr:uid="{00000000-0005-0000-0000-0000D3360000}"/>
    <cellStyle name="Normal 11 3 2 2 3 3 2" xfId="14306" xr:uid="{00000000-0005-0000-0000-0000D4360000}"/>
    <cellStyle name="Normal 11 3 2 2 3 3 2 2" xfId="14307" xr:uid="{00000000-0005-0000-0000-0000D5360000}"/>
    <cellStyle name="Normal 11 3 2 2 3 3 3" xfId="14308" xr:uid="{00000000-0005-0000-0000-0000D6360000}"/>
    <cellStyle name="Normal 11 3 2 2 3 4" xfId="14309" xr:uid="{00000000-0005-0000-0000-0000D7360000}"/>
    <cellStyle name="Normal 11 3 2 2 3 4 2" xfId="14310" xr:uid="{00000000-0005-0000-0000-0000D8360000}"/>
    <cellStyle name="Normal 11 3 2 2 3 4 2 2" xfId="14311" xr:uid="{00000000-0005-0000-0000-0000D9360000}"/>
    <cellStyle name="Normal 11 3 2 2 3 4 3" xfId="14312" xr:uid="{00000000-0005-0000-0000-0000DA360000}"/>
    <cellStyle name="Normal 11 3 2 2 3 5" xfId="14313" xr:uid="{00000000-0005-0000-0000-0000DB360000}"/>
    <cellStyle name="Normal 11 3 2 2 3 5 2" xfId="14314" xr:uid="{00000000-0005-0000-0000-0000DC360000}"/>
    <cellStyle name="Normal 11 3 2 2 3 6" xfId="14315" xr:uid="{00000000-0005-0000-0000-0000DD360000}"/>
    <cellStyle name="Normal 11 3 2 2 3 6 2" xfId="14316" xr:uid="{00000000-0005-0000-0000-0000DE360000}"/>
    <cellStyle name="Normal 11 3 2 2 3 7" xfId="14317" xr:uid="{00000000-0005-0000-0000-0000DF360000}"/>
    <cellStyle name="Normal 11 3 2 2 4" xfId="14318" xr:uid="{00000000-0005-0000-0000-0000E0360000}"/>
    <cellStyle name="Normal 11 3 2 2 4 2" xfId="14319" xr:uid="{00000000-0005-0000-0000-0000E1360000}"/>
    <cellStyle name="Normal 11 3 2 2 4 2 2" xfId="14320" xr:uid="{00000000-0005-0000-0000-0000E2360000}"/>
    <cellStyle name="Normal 11 3 2 2 4 2 2 2" xfId="14321" xr:uid="{00000000-0005-0000-0000-0000E3360000}"/>
    <cellStyle name="Normal 11 3 2 2 4 2 2 2 2" xfId="14322" xr:uid="{00000000-0005-0000-0000-0000E4360000}"/>
    <cellStyle name="Normal 11 3 2 2 4 2 2 3" xfId="14323" xr:uid="{00000000-0005-0000-0000-0000E5360000}"/>
    <cellStyle name="Normal 11 3 2 2 4 2 3" xfId="14324" xr:uid="{00000000-0005-0000-0000-0000E6360000}"/>
    <cellStyle name="Normal 11 3 2 2 4 2 3 2" xfId="14325" xr:uid="{00000000-0005-0000-0000-0000E7360000}"/>
    <cellStyle name="Normal 11 3 2 2 4 2 3 2 2" xfId="14326" xr:uid="{00000000-0005-0000-0000-0000E8360000}"/>
    <cellStyle name="Normal 11 3 2 2 4 2 3 3" xfId="14327" xr:uid="{00000000-0005-0000-0000-0000E9360000}"/>
    <cellStyle name="Normal 11 3 2 2 4 2 4" xfId="14328" xr:uid="{00000000-0005-0000-0000-0000EA360000}"/>
    <cellStyle name="Normal 11 3 2 2 4 2 4 2" xfId="14329" xr:uid="{00000000-0005-0000-0000-0000EB360000}"/>
    <cellStyle name="Normal 11 3 2 2 4 2 5" xfId="14330" xr:uid="{00000000-0005-0000-0000-0000EC360000}"/>
    <cellStyle name="Normal 11 3 2 2 4 2 5 2" xfId="14331" xr:uid="{00000000-0005-0000-0000-0000ED360000}"/>
    <cellStyle name="Normal 11 3 2 2 4 2 6" xfId="14332" xr:uid="{00000000-0005-0000-0000-0000EE360000}"/>
    <cellStyle name="Normal 11 3 2 2 4 3" xfId="14333" xr:uid="{00000000-0005-0000-0000-0000EF360000}"/>
    <cellStyle name="Normal 11 3 2 2 4 3 2" xfId="14334" xr:uid="{00000000-0005-0000-0000-0000F0360000}"/>
    <cellStyle name="Normal 11 3 2 2 4 3 2 2" xfId="14335" xr:uid="{00000000-0005-0000-0000-0000F1360000}"/>
    <cellStyle name="Normal 11 3 2 2 4 3 3" xfId="14336" xr:uid="{00000000-0005-0000-0000-0000F2360000}"/>
    <cellStyle name="Normal 11 3 2 2 4 4" xfId="14337" xr:uid="{00000000-0005-0000-0000-0000F3360000}"/>
    <cellStyle name="Normal 11 3 2 2 4 4 2" xfId="14338" xr:uid="{00000000-0005-0000-0000-0000F4360000}"/>
    <cellStyle name="Normal 11 3 2 2 4 4 2 2" xfId="14339" xr:uid="{00000000-0005-0000-0000-0000F5360000}"/>
    <cellStyle name="Normal 11 3 2 2 4 4 3" xfId="14340" xr:uid="{00000000-0005-0000-0000-0000F6360000}"/>
    <cellStyle name="Normal 11 3 2 2 4 5" xfId="14341" xr:uid="{00000000-0005-0000-0000-0000F7360000}"/>
    <cellStyle name="Normal 11 3 2 2 4 5 2" xfId="14342" xr:uid="{00000000-0005-0000-0000-0000F8360000}"/>
    <cellStyle name="Normal 11 3 2 2 4 6" xfId="14343" xr:uid="{00000000-0005-0000-0000-0000F9360000}"/>
    <cellStyle name="Normal 11 3 2 2 4 6 2" xfId="14344" xr:uid="{00000000-0005-0000-0000-0000FA360000}"/>
    <cellStyle name="Normal 11 3 2 2 4 7" xfId="14345" xr:uid="{00000000-0005-0000-0000-0000FB360000}"/>
    <cellStyle name="Normal 11 3 2 2 5" xfId="14346" xr:uid="{00000000-0005-0000-0000-0000FC360000}"/>
    <cellStyle name="Normal 11 3 2 2 5 2" xfId="14347" xr:uid="{00000000-0005-0000-0000-0000FD360000}"/>
    <cellStyle name="Normal 11 3 2 2 5 2 2" xfId="14348" xr:uid="{00000000-0005-0000-0000-0000FE360000}"/>
    <cellStyle name="Normal 11 3 2 2 5 2 2 2" xfId="14349" xr:uid="{00000000-0005-0000-0000-0000FF360000}"/>
    <cellStyle name="Normal 11 3 2 2 5 2 3" xfId="14350" xr:uid="{00000000-0005-0000-0000-000000370000}"/>
    <cellStyle name="Normal 11 3 2 2 5 3" xfId="14351" xr:uid="{00000000-0005-0000-0000-000001370000}"/>
    <cellStyle name="Normal 11 3 2 2 5 3 2" xfId="14352" xr:uid="{00000000-0005-0000-0000-000002370000}"/>
    <cellStyle name="Normal 11 3 2 2 5 3 2 2" xfId="14353" xr:uid="{00000000-0005-0000-0000-000003370000}"/>
    <cellStyle name="Normal 11 3 2 2 5 3 3" xfId="14354" xr:uid="{00000000-0005-0000-0000-000004370000}"/>
    <cellStyle name="Normal 11 3 2 2 5 4" xfId="14355" xr:uid="{00000000-0005-0000-0000-000005370000}"/>
    <cellStyle name="Normal 11 3 2 2 5 4 2" xfId="14356" xr:uid="{00000000-0005-0000-0000-000006370000}"/>
    <cellStyle name="Normal 11 3 2 2 5 5" xfId="14357" xr:uid="{00000000-0005-0000-0000-000007370000}"/>
    <cellStyle name="Normal 11 3 2 2 5 5 2" xfId="14358" xr:uid="{00000000-0005-0000-0000-000008370000}"/>
    <cellStyle name="Normal 11 3 2 2 5 6" xfId="14359" xr:uid="{00000000-0005-0000-0000-000009370000}"/>
    <cellStyle name="Normal 11 3 2 2 6" xfId="14360" xr:uid="{00000000-0005-0000-0000-00000A370000}"/>
    <cellStyle name="Normal 11 3 2 2 6 2" xfId="14361" xr:uid="{00000000-0005-0000-0000-00000B370000}"/>
    <cellStyle name="Normal 11 3 2 2 6 2 2" xfId="14362" xr:uid="{00000000-0005-0000-0000-00000C370000}"/>
    <cellStyle name="Normal 11 3 2 2 6 3" xfId="14363" xr:uid="{00000000-0005-0000-0000-00000D370000}"/>
    <cellStyle name="Normal 11 3 2 2 7" xfId="14364" xr:uid="{00000000-0005-0000-0000-00000E370000}"/>
    <cellStyle name="Normal 11 3 2 2 7 2" xfId="14365" xr:uid="{00000000-0005-0000-0000-00000F370000}"/>
    <cellStyle name="Normal 11 3 2 2 7 2 2" xfId="14366" xr:uid="{00000000-0005-0000-0000-000010370000}"/>
    <cellStyle name="Normal 11 3 2 2 7 3" xfId="14367" xr:uid="{00000000-0005-0000-0000-000011370000}"/>
    <cellStyle name="Normal 11 3 2 2 8" xfId="14368" xr:uid="{00000000-0005-0000-0000-000012370000}"/>
    <cellStyle name="Normal 11 3 2 2 8 2" xfId="14369" xr:uid="{00000000-0005-0000-0000-000013370000}"/>
    <cellStyle name="Normal 11 3 2 2 9" xfId="14370" xr:uid="{00000000-0005-0000-0000-000014370000}"/>
    <cellStyle name="Normal 11 3 2 2 9 2" xfId="14371" xr:uid="{00000000-0005-0000-0000-000015370000}"/>
    <cellStyle name="Normal 11 3 2 3" xfId="14372" xr:uid="{00000000-0005-0000-0000-000016370000}"/>
    <cellStyle name="Normal 11 3 2 3 2" xfId="14373" xr:uid="{00000000-0005-0000-0000-000017370000}"/>
    <cellStyle name="Normal 11 3 2 3 2 2" xfId="14374" xr:uid="{00000000-0005-0000-0000-000018370000}"/>
    <cellStyle name="Normal 11 3 2 3 2 2 2" xfId="14375" xr:uid="{00000000-0005-0000-0000-000019370000}"/>
    <cellStyle name="Normal 11 3 2 3 2 2 2 2" xfId="14376" xr:uid="{00000000-0005-0000-0000-00001A370000}"/>
    <cellStyle name="Normal 11 3 2 3 2 2 2 2 2" xfId="14377" xr:uid="{00000000-0005-0000-0000-00001B370000}"/>
    <cellStyle name="Normal 11 3 2 3 2 2 2 3" xfId="14378" xr:uid="{00000000-0005-0000-0000-00001C370000}"/>
    <cellStyle name="Normal 11 3 2 3 2 2 3" xfId="14379" xr:uid="{00000000-0005-0000-0000-00001D370000}"/>
    <cellStyle name="Normal 11 3 2 3 2 2 3 2" xfId="14380" xr:uid="{00000000-0005-0000-0000-00001E370000}"/>
    <cellStyle name="Normal 11 3 2 3 2 2 3 2 2" xfId="14381" xr:uid="{00000000-0005-0000-0000-00001F370000}"/>
    <cellStyle name="Normal 11 3 2 3 2 2 3 3" xfId="14382" xr:uid="{00000000-0005-0000-0000-000020370000}"/>
    <cellStyle name="Normal 11 3 2 3 2 2 4" xfId="14383" xr:uid="{00000000-0005-0000-0000-000021370000}"/>
    <cellStyle name="Normal 11 3 2 3 2 2 4 2" xfId="14384" xr:uid="{00000000-0005-0000-0000-000022370000}"/>
    <cellStyle name="Normal 11 3 2 3 2 2 5" xfId="14385" xr:uid="{00000000-0005-0000-0000-000023370000}"/>
    <cellStyle name="Normal 11 3 2 3 2 2 5 2" xfId="14386" xr:uid="{00000000-0005-0000-0000-000024370000}"/>
    <cellStyle name="Normal 11 3 2 3 2 2 6" xfId="14387" xr:uid="{00000000-0005-0000-0000-000025370000}"/>
    <cellStyle name="Normal 11 3 2 3 2 3" xfId="14388" xr:uid="{00000000-0005-0000-0000-000026370000}"/>
    <cellStyle name="Normal 11 3 2 3 2 3 2" xfId="14389" xr:uid="{00000000-0005-0000-0000-000027370000}"/>
    <cellStyle name="Normal 11 3 2 3 2 3 2 2" xfId="14390" xr:uid="{00000000-0005-0000-0000-000028370000}"/>
    <cellStyle name="Normal 11 3 2 3 2 3 3" xfId="14391" xr:uid="{00000000-0005-0000-0000-000029370000}"/>
    <cellStyle name="Normal 11 3 2 3 2 4" xfId="14392" xr:uid="{00000000-0005-0000-0000-00002A370000}"/>
    <cellStyle name="Normal 11 3 2 3 2 4 2" xfId="14393" xr:uid="{00000000-0005-0000-0000-00002B370000}"/>
    <cellStyle name="Normal 11 3 2 3 2 4 2 2" xfId="14394" xr:uid="{00000000-0005-0000-0000-00002C370000}"/>
    <cellStyle name="Normal 11 3 2 3 2 4 3" xfId="14395" xr:uid="{00000000-0005-0000-0000-00002D370000}"/>
    <cellStyle name="Normal 11 3 2 3 2 5" xfId="14396" xr:uid="{00000000-0005-0000-0000-00002E370000}"/>
    <cellStyle name="Normal 11 3 2 3 2 5 2" xfId="14397" xr:uid="{00000000-0005-0000-0000-00002F370000}"/>
    <cellStyle name="Normal 11 3 2 3 2 6" xfId="14398" xr:uid="{00000000-0005-0000-0000-000030370000}"/>
    <cellStyle name="Normal 11 3 2 3 2 6 2" xfId="14399" xr:uid="{00000000-0005-0000-0000-000031370000}"/>
    <cellStyle name="Normal 11 3 2 3 2 7" xfId="14400" xr:uid="{00000000-0005-0000-0000-000032370000}"/>
    <cellStyle name="Normal 11 3 2 3 3" xfId="14401" xr:uid="{00000000-0005-0000-0000-000033370000}"/>
    <cellStyle name="Normal 11 3 2 3 3 2" xfId="14402" xr:uid="{00000000-0005-0000-0000-000034370000}"/>
    <cellStyle name="Normal 11 3 2 3 3 2 2" xfId="14403" xr:uid="{00000000-0005-0000-0000-000035370000}"/>
    <cellStyle name="Normal 11 3 2 3 3 2 2 2" xfId="14404" xr:uid="{00000000-0005-0000-0000-000036370000}"/>
    <cellStyle name="Normal 11 3 2 3 3 2 3" xfId="14405" xr:uid="{00000000-0005-0000-0000-000037370000}"/>
    <cellStyle name="Normal 11 3 2 3 3 3" xfId="14406" xr:uid="{00000000-0005-0000-0000-000038370000}"/>
    <cellStyle name="Normal 11 3 2 3 3 3 2" xfId="14407" xr:uid="{00000000-0005-0000-0000-000039370000}"/>
    <cellStyle name="Normal 11 3 2 3 3 3 2 2" xfId="14408" xr:uid="{00000000-0005-0000-0000-00003A370000}"/>
    <cellStyle name="Normal 11 3 2 3 3 3 3" xfId="14409" xr:uid="{00000000-0005-0000-0000-00003B370000}"/>
    <cellStyle name="Normal 11 3 2 3 3 4" xfId="14410" xr:uid="{00000000-0005-0000-0000-00003C370000}"/>
    <cellStyle name="Normal 11 3 2 3 3 4 2" xfId="14411" xr:uid="{00000000-0005-0000-0000-00003D370000}"/>
    <cellStyle name="Normal 11 3 2 3 3 5" xfId="14412" xr:uid="{00000000-0005-0000-0000-00003E370000}"/>
    <cellStyle name="Normal 11 3 2 3 3 5 2" xfId="14413" xr:uid="{00000000-0005-0000-0000-00003F370000}"/>
    <cellStyle name="Normal 11 3 2 3 3 6" xfId="14414" xr:uid="{00000000-0005-0000-0000-000040370000}"/>
    <cellStyle name="Normal 11 3 2 3 4" xfId="14415" xr:uid="{00000000-0005-0000-0000-000041370000}"/>
    <cellStyle name="Normal 11 3 2 3 4 2" xfId="14416" xr:uid="{00000000-0005-0000-0000-000042370000}"/>
    <cellStyle name="Normal 11 3 2 3 4 2 2" xfId="14417" xr:uid="{00000000-0005-0000-0000-000043370000}"/>
    <cellStyle name="Normal 11 3 2 3 4 3" xfId="14418" xr:uid="{00000000-0005-0000-0000-000044370000}"/>
    <cellStyle name="Normal 11 3 2 3 5" xfId="14419" xr:uid="{00000000-0005-0000-0000-000045370000}"/>
    <cellStyle name="Normal 11 3 2 3 5 2" xfId="14420" xr:uid="{00000000-0005-0000-0000-000046370000}"/>
    <cellStyle name="Normal 11 3 2 3 5 2 2" xfId="14421" xr:uid="{00000000-0005-0000-0000-000047370000}"/>
    <cellStyle name="Normal 11 3 2 3 5 3" xfId="14422" xr:uid="{00000000-0005-0000-0000-000048370000}"/>
    <cellStyle name="Normal 11 3 2 3 6" xfId="14423" xr:uid="{00000000-0005-0000-0000-000049370000}"/>
    <cellStyle name="Normal 11 3 2 3 6 2" xfId="14424" xr:uid="{00000000-0005-0000-0000-00004A370000}"/>
    <cellStyle name="Normal 11 3 2 3 7" xfId="14425" xr:uid="{00000000-0005-0000-0000-00004B370000}"/>
    <cellStyle name="Normal 11 3 2 3 7 2" xfId="14426" xr:uid="{00000000-0005-0000-0000-00004C370000}"/>
    <cellStyle name="Normal 11 3 2 3 8" xfId="14427" xr:uid="{00000000-0005-0000-0000-00004D370000}"/>
    <cellStyle name="Normal 11 3 2 4" xfId="14428" xr:uid="{00000000-0005-0000-0000-00004E370000}"/>
    <cellStyle name="Normal 11 3 2 4 2" xfId="14429" xr:uid="{00000000-0005-0000-0000-00004F370000}"/>
    <cellStyle name="Normal 11 3 2 4 2 2" xfId="14430" xr:uid="{00000000-0005-0000-0000-000050370000}"/>
    <cellStyle name="Normal 11 3 2 4 2 2 2" xfId="14431" xr:uid="{00000000-0005-0000-0000-000051370000}"/>
    <cellStyle name="Normal 11 3 2 4 2 2 2 2" xfId="14432" xr:uid="{00000000-0005-0000-0000-000052370000}"/>
    <cellStyle name="Normal 11 3 2 4 2 2 3" xfId="14433" xr:uid="{00000000-0005-0000-0000-000053370000}"/>
    <cellStyle name="Normal 11 3 2 4 2 3" xfId="14434" xr:uid="{00000000-0005-0000-0000-000054370000}"/>
    <cellStyle name="Normal 11 3 2 4 2 3 2" xfId="14435" xr:uid="{00000000-0005-0000-0000-000055370000}"/>
    <cellStyle name="Normal 11 3 2 4 2 3 2 2" xfId="14436" xr:uid="{00000000-0005-0000-0000-000056370000}"/>
    <cellStyle name="Normal 11 3 2 4 2 3 3" xfId="14437" xr:uid="{00000000-0005-0000-0000-000057370000}"/>
    <cellStyle name="Normal 11 3 2 4 2 4" xfId="14438" xr:uid="{00000000-0005-0000-0000-000058370000}"/>
    <cellStyle name="Normal 11 3 2 4 2 4 2" xfId="14439" xr:uid="{00000000-0005-0000-0000-000059370000}"/>
    <cellStyle name="Normal 11 3 2 4 2 5" xfId="14440" xr:uid="{00000000-0005-0000-0000-00005A370000}"/>
    <cellStyle name="Normal 11 3 2 4 2 5 2" xfId="14441" xr:uid="{00000000-0005-0000-0000-00005B370000}"/>
    <cellStyle name="Normal 11 3 2 4 2 6" xfId="14442" xr:uid="{00000000-0005-0000-0000-00005C370000}"/>
    <cellStyle name="Normal 11 3 2 4 3" xfId="14443" xr:uid="{00000000-0005-0000-0000-00005D370000}"/>
    <cellStyle name="Normal 11 3 2 4 3 2" xfId="14444" xr:uid="{00000000-0005-0000-0000-00005E370000}"/>
    <cellStyle name="Normal 11 3 2 4 3 2 2" xfId="14445" xr:uid="{00000000-0005-0000-0000-00005F370000}"/>
    <cellStyle name="Normal 11 3 2 4 3 3" xfId="14446" xr:uid="{00000000-0005-0000-0000-000060370000}"/>
    <cellStyle name="Normal 11 3 2 4 4" xfId="14447" xr:uid="{00000000-0005-0000-0000-000061370000}"/>
    <cellStyle name="Normal 11 3 2 4 4 2" xfId="14448" xr:uid="{00000000-0005-0000-0000-000062370000}"/>
    <cellStyle name="Normal 11 3 2 4 4 2 2" xfId="14449" xr:uid="{00000000-0005-0000-0000-000063370000}"/>
    <cellStyle name="Normal 11 3 2 4 4 3" xfId="14450" xr:uid="{00000000-0005-0000-0000-000064370000}"/>
    <cellStyle name="Normal 11 3 2 4 5" xfId="14451" xr:uid="{00000000-0005-0000-0000-000065370000}"/>
    <cellStyle name="Normal 11 3 2 4 5 2" xfId="14452" xr:uid="{00000000-0005-0000-0000-000066370000}"/>
    <cellStyle name="Normal 11 3 2 4 6" xfId="14453" xr:uid="{00000000-0005-0000-0000-000067370000}"/>
    <cellStyle name="Normal 11 3 2 4 6 2" xfId="14454" xr:uid="{00000000-0005-0000-0000-000068370000}"/>
    <cellStyle name="Normal 11 3 2 4 7" xfId="14455" xr:uid="{00000000-0005-0000-0000-000069370000}"/>
    <cellStyle name="Normal 11 3 2 5" xfId="14456" xr:uid="{00000000-0005-0000-0000-00006A370000}"/>
    <cellStyle name="Normal 11 3 2 5 2" xfId="14457" xr:uid="{00000000-0005-0000-0000-00006B370000}"/>
    <cellStyle name="Normal 11 3 2 5 2 2" xfId="14458" xr:uid="{00000000-0005-0000-0000-00006C370000}"/>
    <cellStyle name="Normal 11 3 2 5 2 2 2" xfId="14459" xr:uid="{00000000-0005-0000-0000-00006D370000}"/>
    <cellStyle name="Normal 11 3 2 5 2 2 2 2" xfId="14460" xr:uid="{00000000-0005-0000-0000-00006E370000}"/>
    <cellStyle name="Normal 11 3 2 5 2 2 3" xfId="14461" xr:uid="{00000000-0005-0000-0000-00006F370000}"/>
    <cellStyle name="Normal 11 3 2 5 2 3" xfId="14462" xr:uid="{00000000-0005-0000-0000-000070370000}"/>
    <cellStyle name="Normal 11 3 2 5 2 3 2" xfId="14463" xr:uid="{00000000-0005-0000-0000-000071370000}"/>
    <cellStyle name="Normal 11 3 2 5 2 3 2 2" xfId="14464" xr:uid="{00000000-0005-0000-0000-000072370000}"/>
    <cellStyle name="Normal 11 3 2 5 2 3 3" xfId="14465" xr:uid="{00000000-0005-0000-0000-000073370000}"/>
    <cellStyle name="Normal 11 3 2 5 2 4" xfId="14466" xr:uid="{00000000-0005-0000-0000-000074370000}"/>
    <cellStyle name="Normal 11 3 2 5 2 4 2" xfId="14467" xr:uid="{00000000-0005-0000-0000-000075370000}"/>
    <cellStyle name="Normal 11 3 2 5 2 5" xfId="14468" xr:uid="{00000000-0005-0000-0000-000076370000}"/>
    <cellStyle name="Normal 11 3 2 5 2 5 2" xfId="14469" xr:uid="{00000000-0005-0000-0000-000077370000}"/>
    <cellStyle name="Normal 11 3 2 5 2 6" xfId="14470" xr:uid="{00000000-0005-0000-0000-000078370000}"/>
    <cellStyle name="Normal 11 3 2 5 3" xfId="14471" xr:uid="{00000000-0005-0000-0000-000079370000}"/>
    <cellStyle name="Normal 11 3 2 5 3 2" xfId="14472" xr:uid="{00000000-0005-0000-0000-00007A370000}"/>
    <cellStyle name="Normal 11 3 2 5 3 2 2" xfId="14473" xr:uid="{00000000-0005-0000-0000-00007B370000}"/>
    <cellStyle name="Normal 11 3 2 5 3 3" xfId="14474" xr:uid="{00000000-0005-0000-0000-00007C370000}"/>
    <cellStyle name="Normal 11 3 2 5 4" xfId="14475" xr:uid="{00000000-0005-0000-0000-00007D370000}"/>
    <cellStyle name="Normal 11 3 2 5 4 2" xfId="14476" xr:uid="{00000000-0005-0000-0000-00007E370000}"/>
    <cellStyle name="Normal 11 3 2 5 4 2 2" xfId="14477" xr:uid="{00000000-0005-0000-0000-00007F370000}"/>
    <cellStyle name="Normal 11 3 2 5 4 3" xfId="14478" xr:uid="{00000000-0005-0000-0000-000080370000}"/>
    <cellStyle name="Normal 11 3 2 5 5" xfId="14479" xr:uid="{00000000-0005-0000-0000-000081370000}"/>
    <cellStyle name="Normal 11 3 2 5 5 2" xfId="14480" xr:uid="{00000000-0005-0000-0000-000082370000}"/>
    <cellStyle name="Normal 11 3 2 5 6" xfId="14481" xr:uid="{00000000-0005-0000-0000-000083370000}"/>
    <cellStyle name="Normal 11 3 2 5 6 2" xfId="14482" xr:uid="{00000000-0005-0000-0000-000084370000}"/>
    <cellStyle name="Normal 11 3 2 5 7" xfId="14483" xr:uid="{00000000-0005-0000-0000-000085370000}"/>
    <cellStyle name="Normal 11 3 2 6" xfId="14484" xr:uid="{00000000-0005-0000-0000-000086370000}"/>
    <cellStyle name="Normal 11 3 2 6 2" xfId="14485" xr:uid="{00000000-0005-0000-0000-000087370000}"/>
    <cellStyle name="Normal 11 3 2 6 2 2" xfId="14486" xr:uid="{00000000-0005-0000-0000-000088370000}"/>
    <cellStyle name="Normal 11 3 2 6 2 2 2" xfId="14487" xr:uid="{00000000-0005-0000-0000-000089370000}"/>
    <cellStyle name="Normal 11 3 2 6 2 3" xfId="14488" xr:uid="{00000000-0005-0000-0000-00008A370000}"/>
    <cellStyle name="Normal 11 3 2 6 3" xfId="14489" xr:uid="{00000000-0005-0000-0000-00008B370000}"/>
    <cellStyle name="Normal 11 3 2 6 3 2" xfId="14490" xr:uid="{00000000-0005-0000-0000-00008C370000}"/>
    <cellStyle name="Normal 11 3 2 6 3 2 2" xfId="14491" xr:uid="{00000000-0005-0000-0000-00008D370000}"/>
    <cellStyle name="Normal 11 3 2 6 3 3" xfId="14492" xr:uid="{00000000-0005-0000-0000-00008E370000}"/>
    <cellStyle name="Normal 11 3 2 6 4" xfId="14493" xr:uid="{00000000-0005-0000-0000-00008F370000}"/>
    <cellStyle name="Normal 11 3 2 6 4 2" xfId="14494" xr:uid="{00000000-0005-0000-0000-000090370000}"/>
    <cellStyle name="Normal 11 3 2 6 5" xfId="14495" xr:uid="{00000000-0005-0000-0000-000091370000}"/>
    <cellStyle name="Normal 11 3 2 6 5 2" xfId="14496" xr:uid="{00000000-0005-0000-0000-000092370000}"/>
    <cellStyle name="Normal 11 3 2 6 6" xfId="14497" xr:uid="{00000000-0005-0000-0000-000093370000}"/>
    <cellStyle name="Normal 11 3 2 7" xfId="14498" xr:uid="{00000000-0005-0000-0000-000094370000}"/>
    <cellStyle name="Normal 11 3 2 7 2" xfId="14499" xr:uid="{00000000-0005-0000-0000-000095370000}"/>
    <cellStyle name="Normal 11 3 2 7 2 2" xfId="14500" xr:uid="{00000000-0005-0000-0000-000096370000}"/>
    <cellStyle name="Normal 11 3 2 7 3" xfId="14501" xr:uid="{00000000-0005-0000-0000-000097370000}"/>
    <cellStyle name="Normal 11 3 2 8" xfId="14502" xr:uid="{00000000-0005-0000-0000-000098370000}"/>
    <cellStyle name="Normal 11 3 2 8 2" xfId="14503" xr:uid="{00000000-0005-0000-0000-000099370000}"/>
    <cellStyle name="Normal 11 3 2 8 2 2" xfId="14504" xr:uid="{00000000-0005-0000-0000-00009A370000}"/>
    <cellStyle name="Normal 11 3 2 8 3" xfId="14505" xr:uid="{00000000-0005-0000-0000-00009B370000}"/>
    <cellStyle name="Normal 11 3 2 9" xfId="14506" xr:uid="{00000000-0005-0000-0000-00009C370000}"/>
    <cellStyle name="Normal 11 3 2 9 2" xfId="14507" xr:uid="{00000000-0005-0000-0000-00009D370000}"/>
    <cellStyle name="Normal 11 3 3" xfId="14508" xr:uid="{00000000-0005-0000-0000-00009E370000}"/>
    <cellStyle name="Normal 11 3 3 10" xfId="14509" xr:uid="{00000000-0005-0000-0000-00009F370000}"/>
    <cellStyle name="Normal 11 3 3 2" xfId="14510" xr:uid="{00000000-0005-0000-0000-0000A0370000}"/>
    <cellStyle name="Normal 11 3 3 2 2" xfId="14511" xr:uid="{00000000-0005-0000-0000-0000A1370000}"/>
    <cellStyle name="Normal 11 3 3 2 2 2" xfId="14512" xr:uid="{00000000-0005-0000-0000-0000A2370000}"/>
    <cellStyle name="Normal 11 3 3 2 2 2 2" xfId="14513" xr:uid="{00000000-0005-0000-0000-0000A3370000}"/>
    <cellStyle name="Normal 11 3 3 2 2 2 2 2" xfId="14514" xr:uid="{00000000-0005-0000-0000-0000A4370000}"/>
    <cellStyle name="Normal 11 3 3 2 2 2 2 2 2" xfId="14515" xr:uid="{00000000-0005-0000-0000-0000A5370000}"/>
    <cellStyle name="Normal 11 3 3 2 2 2 2 3" xfId="14516" xr:uid="{00000000-0005-0000-0000-0000A6370000}"/>
    <cellStyle name="Normal 11 3 3 2 2 2 3" xfId="14517" xr:uid="{00000000-0005-0000-0000-0000A7370000}"/>
    <cellStyle name="Normal 11 3 3 2 2 2 3 2" xfId="14518" xr:uid="{00000000-0005-0000-0000-0000A8370000}"/>
    <cellStyle name="Normal 11 3 3 2 2 2 3 2 2" xfId="14519" xr:uid="{00000000-0005-0000-0000-0000A9370000}"/>
    <cellStyle name="Normal 11 3 3 2 2 2 3 3" xfId="14520" xr:uid="{00000000-0005-0000-0000-0000AA370000}"/>
    <cellStyle name="Normal 11 3 3 2 2 2 4" xfId="14521" xr:uid="{00000000-0005-0000-0000-0000AB370000}"/>
    <cellStyle name="Normal 11 3 3 2 2 2 4 2" xfId="14522" xr:uid="{00000000-0005-0000-0000-0000AC370000}"/>
    <cellStyle name="Normal 11 3 3 2 2 2 5" xfId="14523" xr:uid="{00000000-0005-0000-0000-0000AD370000}"/>
    <cellStyle name="Normal 11 3 3 2 2 2 5 2" xfId="14524" xr:uid="{00000000-0005-0000-0000-0000AE370000}"/>
    <cellStyle name="Normal 11 3 3 2 2 2 6" xfId="14525" xr:uid="{00000000-0005-0000-0000-0000AF370000}"/>
    <cellStyle name="Normal 11 3 3 2 2 3" xfId="14526" xr:uid="{00000000-0005-0000-0000-0000B0370000}"/>
    <cellStyle name="Normal 11 3 3 2 2 3 2" xfId="14527" xr:uid="{00000000-0005-0000-0000-0000B1370000}"/>
    <cellStyle name="Normal 11 3 3 2 2 3 2 2" xfId="14528" xr:uid="{00000000-0005-0000-0000-0000B2370000}"/>
    <cellStyle name="Normal 11 3 3 2 2 3 3" xfId="14529" xr:uid="{00000000-0005-0000-0000-0000B3370000}"/>
    <cellStyle name="Normal 11 3 3 2 2 4" xfId="14530" xr:uid="{00000000-0005-0000-0000-0000B4370000}"/>
    <cellStyle name="Normal 11 3 3 2 2 4 2" xfId="14531" xr:uid="{00000000-0005-0000-0000-0000B5370000}"/>
    <cellStyle name="Normal 11 3 3 2 2 4 2 2" xfId="14532" xr:uid="{00000000-0005-0000-0000-0000B6370000}"/>
    <cellStyle name="Normal 11 3 3 2 2 4 3" xfId="14533" xr:uid="{00000000-0005-0000-0000-0000B7370000}"/>
    <cellStyle name="Normal 11 3 3 2 2 5" xfId="14534" xr:uid="{00000000-0005-0000-0000-0000B8370000}"/>
    <cellStyle name="Normal 11 3 3 2 2 5 2" xfId="14535" xr:uid="{00000000-0005-0000-0000-0000B9370000}"/>
    <cellStyle name="Normal 11 3 3 2 2 6" xfId="14536" xr:uid="{00000000-0005-0000-0000-0000BA370000}"/>
    <cellStyle name="Normal 11 3 3 2 2 6 2" xfId="14537" xr:uid="{00000000-0005-0000-0000-0000BB370000}"/>
    <cellStyle name="Normal 11 3 3 2 2 7" xfId="14538" xr:uid="{00000000-0005-0000-0000-0000BC370000}"/>
    <cellStyle name="Normal 11 3 3 2 3" xfId="14539" xr:uid="{00000000-0005-0000-0000-0000BD370000}"/>
    <cellStyle name="Normal 11 3 3 2 3 2" xfId="14540" xr:uid="{00000000-0005-0000-0000-0000BE370000}"/>
    <cellStyle name="Normal 11 3 3 2 3 2 2" xfId="14541" xr:uid="{00000000-0005-0000-0000-0000BF370000}"/>
    <cellStyle name="Normal 11 3 3 2 3 2 2 2" xfId="14542" xr:uid="{00000000-0005-0000-0000-0000C0370000}"/>
    <cellStyle name="Normal 11 3 3 2 3 2 3" xfId="14543" xr:uid="{00000000-0005-0000-0000-0000C1370000}"/>
    <cellStyle name="Normal 11 3 3 2 3 3" xfId="14544" xr:uid="{00000000-0005-0000-0000-0000C2370000}"/>
    <cellStyle name="Normal 11 3 3 2 3 3 2" xfId="14545" xr:uid="{00000000-0005-0000-0000-0000C3370000}"/>
    <cellStyle name="Normal 11 3 3 2 3 3 2 2" xfId="14546" xr:uid="{00000000-0005-0000-0000-0000C4370000}"/>
    <cellStyle name="Normal 11 3 3 2 3 3 3" xfId="14547" xr:uid="{00000000-0005-0000-0000-0000C5370000}"/>
    <cellStyle name="Normal 11 3 3 2 3 4" xfId="14548" xr:uid="{00000000-0005-0000-0000-0000C6370000}"/>
    <cellStyle name="Normal 11 3 3 2 3 4 2" xfId="14549" xr:uid="{00000000-0005-0000-0000-0000C7370000}"/>
    <cellStyle name="Normal 11 3 3 2 3 5" xfId="14550" xr:uid="{00000000-0005-0000-0000-0000C8370000}"/>
    <cellStyle name="Normal 11 3 3 2 3 5 2" xfId="14551" xr:uid="{00000000-0005-0000-0000-0000C9370000}"/>
    <cellStyle name="Normal 11 3 3 2 3 6" xfId="14552" xr:uid="{00000000-0005-0000-0000-0000CA370000}"/>
    <cellStyle name="Normal 11 3 3 2 4" xfId="14553" xr:uid="{00000000-0005-0000-0000-0000CB370000}"/>
    <cellStyle name="Normal 11 3 3 2 4 2" xfId="14554" xr:uid="{00000000-0005-0000-0000-0000CC370000}"/>
    <cellStyle name="Normal 11 3 3 2 4 2 2" xfId="14555" xr:uid="{00000000-0005-0000-0000-0000CD370000}"/>
    <cellStyle name="Normal 11 3 3 2 4 3" xfId="14556" xr:uid="{00000000-0005-0000-0000-0000CE370000}"/>
    <cellStyle name="Normal 11 3 3 2 5" xfId="14557" xr:uid="{00000000-0005-0000-0000-0000CF370000}"/>
    <cellStyle name="Normal 11 3 3 2 5 2" xfId="14558" xr:uid="{00000000-0005-0000-0000-0000D0370000}"/>
    <cellStyle name="Normal 11 3 3 2 5 2 2" xfId="14559" xr:uid="{00000000-0005-0000-0000-0000D1370000}"/>
    <cellStyle name="Normal 11 3 3 2 5 3" xfId="14560" xr:uid="{00000000-0005-0000-0000-0000D2370000}"/>
    <cellStyle name="Normal 11 3 3 2 6" xfId="14561" xr:uid="{00000000-0005-0000-0000-0000D3370000}"/>
    <cellStyle name="Normal 11 3 3 2 6 2" xfId="14562" xr:uid="{00000000-0005-0000-0000-0000D4370000}"/>
    <cellStyle name="Normal 11 3 3 2 7" xfId="14563" xr:uid="{00000000-0005-0000-0000-0000D5370000}"/>
    <cellStyle name="Normal 11 3 3 2 7 2" xfId="14564" xr:uid="{00000000-0005-0000-0000-0000D6370000}"/>
    <cellStyle name="Normal 11 3 3 2 8" xfId="14565" xr:uid="{00000000-0005-0000-0000-0000D7370000}"/>
    <cellStyle name="Normal 11 3 3 3" xfId="14566" xr:uid="{00000000-0005-0000-0000-0000D8370000}"/>
    <cellStyle name="Normal 11 3 3 3 2" xfId="14567" xr:uid="{00000000-0005-0000-0000-0000D9370000}"/>
    <cellStyle name="Normal 11 3 3 3 2 2" xfId="14568" xr:uid="{00000000-0005-0000-0000-0000DA370000}"/>
    <cellStyle name="Normal 11 3 3 3 2 2 2" xfId="14569" xr:uid="{00000000-0005-0000-0000-0000DB370000}"/>
    <cellStyle name="Normal 11 3 3 3 2 2 2 2" xfId="14570" xr:uid="{00000000-0005-0000-0000-0000DC370000}"/>
    <cellStyle name="Normal 11 3 3 3 2 2 3" xfId="14571" xr:uid="{00000000-0005-0000-0000-0000DD370000}"/>
    <cellStyle name="Normal 11 3 3 3 2 3" xfId="14572" xr:uid="{00000000-0005-0000-0000-0000DE370000}"/>
    <cellStyle name="Normal 11 3 3 3 2 3 2" xfId="14573" xr:uid="{00000000-0005-0000-0000-0000DF370000}"/>
    <cellStyle name="Normal 11 3 3 3 2 3 2 2" xfId="14574" xr:uid="{00000000-0005-0000-0000-0000E0370000}"/>
    <cellStyle name="Normal 11 3 3 3 2 3 3" xfId="14575" xr:uid="{00000000-0005-0000-0000-0000E1370000}"/>
    <cellStyle name="Normal 11 3 3 3 2 4" xfId="14576" xr:uid="{00000000-0005-0000-0000-0000E2370000}"/>
    <cellStyle name="Normal 11 3 3 3 2 4 2" xfId="14577" xr:uid="{00000000-0005-0000-0000-0000E3370000}"/>
    <cellStyle name="Normal 11 3 3 3 2 5" xfId="14578" xr:uid="{00000000-0005-0000-0000-0000E4370000}"/>
    <cellStyle name="Normal 11 3 3 3 2 5 2" xfId="14579" xr:uid="{00000000-0005-0000-0000-0000E5370000}"/>
    <cellStyle name="Normal 11 3 3 3 2 6" xfId="14580" xr:uid="{00000000-0005-0000-0000-0000E6370000}"/>
    <cellStyle name="Normal 11 3 3 3 3" xfId="14581" xr:uid="{00000000-0005-0000-0000-0000E7370000}"/>
    <cellStyle name="Normal 11 3 3 3 3 2" xfId="14582" xr:uid="{00000000-0005-0000-0000-0000E8370000}"/>
    <cellStyle name="Normal 11 3 3 3 3 2 2" xfId="14583" xr:uid="{00000000-0005-0000-0000-0000E9370000}"/>
    <cellStyle name="Normal 11 3 3 3 3 3" xfId="14584" xr:uid="{00000000-0005-0000-0000-0000EA370000}"/>
    <cellStyle name="Normal 11 3 3 3 4" xfId="14585" xr:uid="{00000000-0005-0000-0000-0000EB370000}"/>
    <cellStyle name="Normal 11 3 3 3 4 2" xfId="14586" xr:uid="{00000000-0005-0000-0000-0000EC370000}"/>
    <cellStyle name="Normal 11 3 3 3 4 2 2" xfId="14587" xr:uid="{00000000-0005-0000-0000-0000ED370000}"/>
    <cellStyle name="Normal 11 3 3 3 4 3" xfId="14588" xr:uid="{00000000-0005-0000-0000-0000EE370000}"/>
    <cellStyle name="Normal 11 3 3 3 5" xfId="14589" xr:uid="{00000000-0005-0000-0000-0000EF370000}"/>
    <cellStyle name="Normal 11 3 3 3 5 2" xfId="14590" xr:uid="{00000000-0005-0000-0000-0000F0370000}"/>
    <cellStyle name="Normal 11 3 3 3 6" xfId="14591" xr:uid="{00000000-0005-0000-0000-0000F1370000}"/>
    <cellStyle name="Normal 11 3 3 3 6 2" xfId="14592" xr:uid="{00000000-0005-0000-0000-0000F2370000}"/>
    <cellStyle name="Normal 11 3 3 3 7" xfId="14593" xr:uid="{00000000-0005-0000-0000-0000F3370000}"/>
    <cellStyle name="Normal 11 3 3 4" xfId="14594" xr:uid="{00000000-0005-0000-0000-0000F4370000}"/>
    <cellStyle name="Normal 11 3 3 4 2" xfId="14595" xr:uid="{00000000-0005-0000-0000-0000F5370000}"/>
    <cellStyle name="Normal 11 3 3 4 2 2" xfId="14596" xr:uid="{00000000-0005-0000-0000-0000F6370000}"/>
    <cellStyle name="Normal 11 3 3 4 2 2 2" xfId="14597" xr:uid="{00000000-0005-0000-0000-0000F7370000}"/>
    <cellStyle name="Normal 11 3 3 4 2 2 2 2" xfId="14598" xr:uid="{00000000-0005-0000-0000-0000F8370000}"/>
    <cellStyle name="Normal 11 3 3 4 2 2 3" xfId="14599" xr:uid="{00000000-0005-0000-0000-0000F9370000}"/>
    <cellStyle name="Normal 11 3 3 4 2 3" xfId="14600" xr:uid="{00000000-0005-0000-0000-0000FA370000}"/>
    <cellStyle name="Normal 11 3 3 4 2 3 2" xfId="14601" xr:uid="{00000000-0005-0000-0000-0000FB370000}"/>
    <cellStyle name="Normal 11 3 3 4 2 3 2 2" xfId="14602" xr:uid="{00000000-0005-0000-0000-0000FC370000}"/>
    <cellStyle name="Normal 11 3 3 4 2 3 3" xfId="14603" xr:uid="{00000000-0005-0000-0000-0000FD370000}"/>
    <cellStyle name="Normal 11 3 3 4 2 4" xfId="14604" xr:uid="{00000000-0005-0000-0000-0000FE370000}"/>
    <cellStyle name="Normal 11 3 3 4 2 4 2" xfId="14605" xr:uid="{00000000-0005-0000-0000-0000FF370000}"/>
    <cellStyle name="Normal 11 3 3 4 2 5" xfId="14606" xr:uid="{00000000-0005-0000-0000-000000380000}"/>
    <cellStyle name="Normal 11 3 3 4 2 5 2" xfId="14607" xr:uid="{00000000-0005-0000-0000-000001380000}"/>
    <cellStyle name="Normal 11 3 3 4 2 6" xfId="14608" xr:uid="{00000000-0005-0000-0000-000002380000}"/>
    <cellStyle name="Normal 11 3 3 4 3" xfId="14609" xr:uid="{00000000-0005-0000-0000-000003380000}"/>
    <cellStyle name="Normal 11 3 3 4 3 2" xfId="14610" xr:uid="{00000000-0005-0000-0000-000004380000}"/>
    <cellStyle name="Normal 11 3 3 4 3 2 2" xfId="14611" xr:uid="{00000000-0005-0000-0000-000005380000}"/>
    <cellStyle name="Normal 11 3 3 4 3 3" xfId="14612" xr:uid="{00000000-0005-0000-0000-000006380000}"/>
    <cellStyle name="Normal 11 3 3 4 4" xfId="14613" xr:uid="{00000000-0005-0000-0000-000007380000}"/>
    <cellStyle name="Normal 11 3 3 4 4 2" xfId="14614" xr:uid="{00000000-0005-0000-0000-000008380000}"/>
    <cellStyle name="Normal 11 3 3 4 4 2 2" xfId="14615" xr:uid="{00000000-0005-0000-0000-000009380000}"/>
    <cellStyle name="Normal 11 3 3 4 4 3" xfId="14616" xr:uid="{00000000-0005-0000-0000-00000A380000}"/>
    <cellStyle name="Normal 11 3 3 4 5" xfId="14617" xr:uid="{00000000-0005-0000-0000-00000B380000}"/>
    <cellStyle name="Normal 11 3 3 4 5 2" xfId="14618" xr:uid="{00000000-0005-0000-0000-00000C380000}"/>
    <cellStyle name="Normal 11 3 3 4 6" xfId="14619" xr:uid="{00000000-0005-0000-0000-00000D380000}"/>
    <cellStyle name="Normal 11 3 3 4 6 2" xfId="14620" xr:uid="{00000000-0005-0000-0000-00000E380000}"/>
    <cellStyle name="Normal 11 3 3 4 7" xfId="14621" xr:uid="{00000000-0005-0000-0000-00000F380000}"/>
    <cellStyle name="Normal 11 3 3 5" xfId="14622" xr:uid="{00000000-0005-0000-0000-000010380000}"/>
    <cellStyle name="Normal 11 3 3 5 2" xfId="14623" xr:uid="{00000000-0005-0000-0000-000011380000}"/>
    <cellStyle name="Normal 11 3 3 5 2 2" xfId="14624" xr:uid="{00000000-0005-0000-0000-000012380000}"/>
    <cellStyle name="Normal 11 3 3 5 2 2 2" xfId="14625" xr:uid="{00000000-0005-0000-0000-000013380000}"/>
    <cellStyle name="Normal 11 3 3 5 2 3" xfId="14626" xr:uid="{00000000-0005-0000-0000-000014380000}"/>
    <cellStyle name="Normal 11 3 3 5 3" xfId="14627" xr:uid="{00000000-0005-0000-0000-000015380000}"/>
    <cellStyle name="Normal 11 3 3 5 3 2" xfId="14628" xr:uid="{00000000-0005-0000-0000-000016380000}"/>
    <cellStyle name="Normal 11 3 3 5 3 2 2" xfId="14629" xr:uid="{00000000-0005-0000-0000-000017380000}"/>
    <cellStyle name="Normal 11 3 3 5 3 3" xfId="14630" xr:uid="{00000000-0005-0000-0000-000018380000}"/>
    <cellStyle name="Normal 11 3 3 5 4" xfId="14631" xr:uid="{00000000-0005-0000-0000-000019380000}"/>
    <cellStyle name="Normal 11 3 3 5 4 2" xfId="14632" xr:uid="{00000000-0005-0000-0000-00001A380000}"/>
    <cellStyle name="Normal 11 3 3 5 5" xfId="14633" xr:uid="{00000000-0005-0000-0000-00001B380000}"/>
    <cellStyle name="Normal 11 3 3 5 5 2" xfId="14634" xr:uid="{00000000-0005-0000-0000-00001C380000}"/>
    <cellStyle name="Normal 11 3 3 5 6" xfId="14635" xr:uid="{00000000-0005-0000-0000-00001D380000}"/>
    <cellStyle name="Normal 11 3 3 6" xfId="14636" xr:uid="{00000000-0005-0000-0000-00001E380000}"/>
    <cellStyle name="Normal 11 3 3 6 2" xfId="14637" xr:uid="{00000000-0005-0000-0000-00001F380000}"/>
    <cellStyle name="Normal 11 3 3 6 2 2" xfId="14638" xr:uid="{00000000-0005-0000-0000-000020380000}"/>
    <cellStyle name="Normal 11 3 3 6 3" xfId="14639" xr:uid="{00000000-0005-0000-0000-000021380000}"/>
    <cellStyle name="Normal 11 3 3 7" xfId="14640" xr:uid="{00000000-0005-0000-0000-000022380000}"/>
    <cellStyle name="Normal 11 3 3 7 2" xfId="14641" xr:uid="{00000000-0005-0000-0000-000023380000}"/>
    <cellStyle name="Normal 11 3 3 7 2 2" xfId="14642" xr:uid="{00000000-0005-0000-0000-000024380000}"/>
    <cellStyle name="Normal 11 3 3 7 3" xfId="14643" xr:uid="{00000000-0005-0000-0000-000025380000}"/>
    <cellStyle name="Normal 11 3 3 8" xfId="14644" xr:uid="{00000000-0005-0000-0000-000026380000}"/>
    <cellStyle name="Normal 11 3 3 8 2" xfId="14645" xr:uid="{00000000-0005-0000-0000-000027380000}"/>
    <cellStyle name="Normal 11 3 3 9" xfId="14646" xr:uid="{00000000-0005-0000-0000-000028380000}"/>
    <cellStyle name="Normal 11 3 3 9 2" xfId="14647" xr:uid="{00000000-0005-0000-0000-000029380000}"/>
    <cellStyle name="Normal 11 3 4" xfId="14648" xr:uid="{00000000-0005-0000-0000-00002A380000}"/>
    <cellStyle name="Normal 11 3 4 2" xfId="14649" xr:uid="{00000000-0005-0000-0000-00002B380000}"/>
    <cellStyle name="Normal 11 3 4 2 2" xfId="14650" xr:uid="{00000000-0005-0000-0000-00002C380000}"/>
    <cellStyle name="Normal 11 3 4 2 2 2" xfId="14651" xr:uid="{00000000-0005-0000-0000-00002D380000}"/>
    <cellStyle name="Normal 11 3 4 2 2 2 2" xfId="14652" xr:uid="{00000000-0005-0000-0000-00002E380000}"/>
    <cellStyle name="Normal 11 3 4 2 2 2 2 2" xfId="14653" xr:uid="{00000000-0005-0000-0000-00002F380000}"/>
    <cellStyle name="Normal 11 3 4 2 2 2 3" xfId="14654" xr:uid="{00000000-0005-0000-0000-000030380000}"/>
    <cellStyle name="Normal 11 3 4 2 2 3" xfId="14655" xr:uid="{00000000-0005-0000-0000-000031380000}"/>
    <cellStyle name="Normal 11 3 4 2 2 3 2" xfId="14656" xr:uid="{00000000-0005-0000-0000-000032380000}"/>
    <cellStyle name="Normal 11 3 4 2 2 3 2 2" xfId="14657" xr:uid="{00000000-0005-0000-0000-000033380000}"/>
    <cellStyle name="Normal 11 3 4 2 2 3 3" xfId="14658" xr:uid="{00000000-0005-0000-0000-000034380000}"/>
    <cellStyle name="Normal 11 3 4 2 2 4" xfId="14659" xr:uid="{00000000-0005-0000-0000-000035380000}"/>
    <cellStyle name="Normal 11 3 4 2 2 4 2" xfId="14660" xr:uid="{00000000-0005-0000-0000-000036380000}"/>
    <cellStyle name="Normal 11 3 4 2 2 5" xfId="14661" xr:uid="{00000000-0005-0000-0000-000037380000}"/>
    <cellStyle name="Normal 11 3 4 2 2 5 2" xfId="14662" xr:uid="{00000000-0005-0000-0000-000038380000}"/>
    <cellStyle name="Normal 11 3 4 2 2 6" xfId="14663" xr:uid="{00000000-0005-0000-0000-000039380000}"/>
    <cellStyle name="Normal 11 3 4 2 3" xfId="14664" xr:uid="{00000000-0005-0000-0000-00003A380000}"/>
    <cellStyle name="Normal 11 3 4 2 3 2" xfId="14665" xr:uid="{00000000-0005-0000-0000-00003B380000}"/>
    <cellStyle name="Normal 11 3 4 2 3 2 2" xfId="14666" xr:uid="{00000000-0005-0000-0000-00003C380000}"/>
    <cellStyle name="Normal 11 3 4 2 3 3" xfId="14667" xr:uid="{00000000-0005-0000-0000-00003D380000}"/>
    <cellStyle name="Normal 11 3 4 2 4" xfId="14668" xr:uid="{00000000-0005-0000-0000-00003E380000}"/>
    <cellStyle name="Normal 11 3 4 2 4 2" xfId="14669" xr:uid="{00000000-0005-0000-0000-00003F380000}"/>
    <cellStyle name="Normal 11 3 4 2 4 2 2" xfId="14670" xr:uid="{00000000-0005-0000-0000-000040380000}"/>
    <cellStyle name="Normal 11 3 4 2 4 3" xfId="14671" xr:uid="{00000000-0005-0000-0000-000041380000}"/>
    <cellStyle name="Normal 11 3 4 2 5" xfId="14672" xr:uid="{00000000-0005-0000-0000-000042380000}"/>
    <cellStyle name="Normal 11 3 4 2 5 2" xfId="14673" xr:uid="{00000000-0005-0000-0000-000043380000}"/>
    <cellStyle name="Normal 11 3 4 2 6" xfId="14674" xr:uid="{00000000-0005-0000-0000-000044380000}"/>
    <cellStyle name="Normal 11 3 4 2 6 2" xfId="14675" xr:uid="{00000000-0005-0000-0000-000045380000}"/>
    <cellStyle name="Normal 11 3 4 2 7" xfId="14676" xr:uid="{00000000-0005-0000-0000-000046380000}"/>
    <cellStyle name="Normal 11 3 4 3" xfId="14677" xr:uid="{00000000-0005-0000-0000-000047380000}"/>
    <cellStyle name="Normal 11 3 4 3 2" xfId="14678" xr:uid="{00000000-0005-0000-0000-000048380000}"/>
    <cellStyle name="Normal 11 3 4 3 2 2" xfId="14679" xr:uid="{00000000-0005-0000-0000-000049380000}"/>
    <cellStyle name="Normal 11 3 4 3 2 2 2" xfId="14680" xr:uid="{00000000-0005-0000-0000-00004A380000}"/>
    <cellStyle name="Normal 11 3 4 3 2 3" xfId="14681" xr:uid="{00000000-0005-0000-0000-00004B380000}"/>
    <cellStyle name="Normal 11 3 4 3 3" xfId="14682" xr:uid="{00000000-0005-0000-0000-00004C380000}"/>
    <cellStyle name="Normal 11 3 4 3 3 2" xfId="14683" xr:uid="{00000000-0005-0000-0000-00004D380000}"/>
    <cellStyle name="Normal 11 3 4 3 3 2 2" xfId="14684" xr:uid="{00000000-0005-0000-0000-00004E380000}"/>
    <cellStyle name="Normal 11 3 4 3 3 3" xfId="14685" xr:uid="{00000000-0005-0000-0000-00004F380000}"/>
    <cellStyle name="Normal 11 3 4 3 4" xfId="14686" xr:uid="{00000000-0005-0000-0000-000050380000}"/>
    <cellStyle name="Normal 11 3 4 3 4 2" xfId="14687" xr:uid="{00000000-0005-0000-0000-000051380000}"/>
    <cellStyle name="Normal 11 3 4 3 5" xfId="14688" xr:uid="{00000000-0005-0000-0000-000052380000}"/>
    <cellStyle name="Normal 11 3 4 3 5 2" xfId="14689" xr:uid="{00000000-0005-0000-0000-000053380000}"/>
    <cellStyle name="Normal 11 3 4 3 6" xfId="14690" xr:uid="{00000000-0005-0000-0000-000054380000}"/>
    <cellStyle name="Normal 11 3 4 4" xfId="14691" xr:uid="{00000000-0005-0000-0000-000055380000}"/>
    <cellStyle name="Normal 11 3 4 4 2" xfId="14692" xr:uid="{00000000-0005-0000-0000-000056380000}"/>
    <cellStyle name="Normal 11 3 4 4 2 2" xfId="14693" xr:uid="{00000000-0005-0000-0000-000057380000}"/>
    <cellStyle name="Normal 11 3 4 4 3" xfId="14694" xr:uid="{00000000-0005-0000-0000-000058380000}"/>
    <cellStyle name="Normal 11 3 4 5" xfId="14695" xr:uid="{00000000-0005-0000-0000-000059380000}"/>
    <cellStyle name="Normal 11 3 4 5 2" xfId="14696" xr:uid="{00000000-0005-0000-0000-00005A380000}"/>
    <cellStyle name="Normal 11 3 4 5 2 2" xfId="14697" xr:uid="{00000000-0005-0000-0000-00005B380000}"/>
    <cellStyle name="Normal 11 3 4 5 3" xfId="14698" xr:uid="{00000000-0005-0000-0000-00005C380000}"/>
    <cellStyle name="Normal 11 3 4 6" xfId="14699" xr:uid="{00000000-0005-0000-0000-00005D380000}"/>
    <cellStyle name="Normal 11 3 4 6 2" xfId="14700" xr:uid="{00000000-0005-0000-0000-00005E380000}"/>
    <cellStyle name="Normal 11 3 4 7" xfId="14701" xr:uid="{00000000-0005-0000-0000-00005F380000}"/>
    <cellStyle name="Normal 11 3 4 7 2" xfId="14702" xr:uid="{00000000-0005-0000-0000-000060380000}"/>
    <cellStyle name="Normal 11 3 4 8" xfId="14703" xr:uid="{00000000-0005-0000-0000-000061380000}"/>
    <cellStyle name="Normal 11 3 5" xfId="14704" xr:uid="{00000000-0005-0000-0000-000062380000}"/>
    <cellStyle name="Normal 11 3 5 2" xfId="14705" xr:uid="{00000000-0005-0000-0000-000063380000}"/>
    <cellStyle name="Normal 11 3 5 2 2" xfId="14706" xr:uid="{00000000-0005-0000-0000-000064380000}"/>
    <cellStyle name="Normal 11 3 5 2 2 2" xfId="14707" xr:uid="{00000000-0005-0000-0000-000065380000}"/>
    <cellStyle name="Normal 11 3 5 2 2 2 2" xfId="14708" xr:uid="{00000000-0005-0000-0000-000066380000}"/>
    <cellStyle name="Normal 11 3 5 2 2 3" xfId="14709" xr:uid="{00000000-0005-0000-0000-000067380000}"/>
    <cellStyle name="Normal 11 3 5 2 3" xfId="14710" xr:uid="{00000000-0005-0000-0000-000068380000}"/>
    <cellStyle name="Normal 11 3 5 2 3 2" xfId="14711" xr:uid="{00000000-0005-0000-0000-000069380000}"/>
    <cellStyle name="Normal 11 3 5 2 3 2 2" xfId="14712" xr:uid="{00000000-0005-0000-0000-00006A380000}"/>
    <cellStyle name="Normal 11 3 5 2 3 3" xfId="14713" xr:uid="{00000000-0005-0000-0000-00006B380000}"/>
    <cellStyle name="Normal 11 3 5 2 4" xfId="14714" xr:uid="{00000000-0005-0000-0000-00006C380000}"/>
    <cellStyle name="Normal 11 3 5 2 4 2" xfId="14715" xr:uid="{00000000-0005-0000-0000-00006D380000}"/>
    <cellStyle name="Normal 11 3 5 2 5" xfId="14716" xr:uid="{00000000-0005-0000-0000-00006E380000}"/>
    <cellStyle name="Normal 11 3 5 2 5 2" xfId="14717" xr:uid="{00000000-0005-0000-0000-00006F380000}"/>
    <cellStyle name="Normal 11 3 5 2 6" xfId="14718" xr:uid="{00000000-0005-0000-0000-000070380000}"/>
    <cellStyle name="Normal 11 3 5 3" xfId="14719" xr:uid="{00000000-0005-0000-0000-000071380000}"/>
    <cellStyle name="Normal 11 3 5 3 2" xfId="14720" xr:uid="{00000000-0005-0000-0000-000072380000}"/>
    <cellStyle name="Normal 11 3 5 3 2 2" xfId="14721" xr:uid="{00000000-0005-0000-0000-000073380000}"/>
    <cellStyle name="Normal 11 3 5 3 3" xfId="14722" xr:uid="{00000000-0005-0000-0000-000074380000}"/>
    <cellStyle name="Normal 11 3 5 4" xfId="14723" xr:uid="{00000000-0005-0000-0000-000075380000}"/>
    <cellStyle name="Normal 11 3 5 4 2" xfId="14724" xr:uid="{00000000-0005-0000-0000-000076380000}"/>
    <cellStyle name="Normal 11 3 5 4 2 2" xfId="14725" xr:uid="{00000000-0005-0000-0000-000077380000}"/>
    <cellStyle name="Normal 11 3 5 4 3" xfId="14726" xr:uid="{00000000-0005-0000-0000-000078380000}"/>
    <cellStyle name="Normal 11 3 5 5" xfId="14727" xr:uid="{00000000-0005-0000-0000-000079380000}"/>
    <cellStyle name="Normal 11 3 5 5 2" xfId="14728" xr:uid="{00000000-0005-0000-0000-00007A380000}"/>
    <cellStyle name="Normal 11 3 5 6" xfId="14729" xr:uid="{00000000-0005-0000-0000-00007B380000}"/>
    <cellStyle name="Normal 11 3 5 6 2" xfId="14730" xr:uid="{00000000-0005-0000-0000-00007C380000}"/>
    <cellStyle name="Normal 11 3 5 7" xfId="14731" xr:uid="{00000000-0005-0000-0000-00007D380000}"/>
    <cellStyle name="Normal 11 3 6" xfId="14732" xr:uid="{00000000-0005-0000-0000-00007E380000}"/>
    <cellStyle name="Normal 11 3 6 2" xfId="14733" xr:uid="{00000000-0005-0000-0000-00007F380000}"/>
    <cellStyle name="Normal 11 3 6 2 2" xfId="14734" xr:uid="{00000000-0005-0000-0000-000080380000}"/>
    <cellStyle name="Normal 11 3 6 2 2 2" xfId="14735" xr:uid="{00000000-0005-0000-0000-000081380000}"/>
    <cellStyle name="Normal 11 3 6 2 2 2 2" xfId="14736" xr:uid="{00000000-0005-0000-0000-000082380000}"/>
    <cellStyle name="Normal 11 3 6 2 2 3" xfId="14737" xr:uid="{00000000-0005-0000-0000-000083380000}"/>
    <cellStyle name="Normal 11 3 6 2 3" xfId="14738" xr:uid="{00000000-0005-0000-0000-000084380000}"/>
    <cellStyle name="Normal 11 3 6 2 3 2" xfId="14739" xr:uid="{00000000-0005-0000-0000-000085380000}"/>
    <cellStyle name="Normal 11 3 6 2 3 2 2" xfId="14740" xr:uid="{00000000-0005-0000-0000-000086380000}"/>
    <cellStyle name="Normal 11 3 6 2 3 3" xfId="14741" xr:uid="{00000000-0005-0000-0000-000087380000}"/>
    <cellStyle name="Normal 11 3 6 2 4" xfId="14742" xr:uid="{00000000-0005-0000-0000-000088380000}"/>
    <cellStyle name="Normal 11 3 6 2 4 2" xfId="14743" xr:uid="{00000000-0005-0000-0000-000089380000}"/>
    <cellStyle name="Normal 11 3 6 2 5" xfId="14744" xr:uid="{00000000-0005-0000-0000-00008A380000}"/>
    <cellStyle name="Normal 11 3 6 2 5 2" xfId="14745" xr:uid="{00000000-0005-0000-0000-00008B380000}"/>
    <cellStyle name="Normal 11 3 6 2 6" xfId="14746" xr:uid="{00000000-0005-0000-0000-00008C380000}"/>
    <cellStyle name="Normal 11 3 6 3" xfId="14747" xr:uid="{00000000-0005-0000-0000-00008D380000}"/>
    <cellStyle name="Normal 11 3 6 3 2" xfId="14748" xr:uid="{00000000-0005-0000-0000-00008E380000}"/>
    <cellStyle name="Normal 11 3 6 3 2 2" xfId="14749" xr:uid="{00000000-0005-0000-0000-00008F380000}"/>
    <cellStyle name="Normal 11 3 6 3 3" xfId="14750" xr:uid="{00000000-0005-0000-0000-000090380000}"/>
    <cellStyle name="Normal 11 3 6 4" xfId="14751" xr:uid="{00000000-0005-0000-0000-000091380000}"/>
    <cellStyle name="Normal 11 3 6 4 2" xfId="14752" xr:uid="{00000000-0005-0000-0000-000092380000}"/>
    <cellStyle name="Normal 11 3 6 4 2 2" xfId="14753" xr:uid="{00000000-0005-0000-0000-000093380000}"/>
    <cellStyle name="Normal 11 3 6 4 3" xfId="14754" xr:uid="{00000000-0005-0000-0000-000094380000}"/>
    <cellStyle name="Normal 11 3 6 5" xfId="14755" xr:uid="{00000000-0005-0000-0000-000095380000}"/>
    <cellStyle name="Normal 11 3 6 5 2" xfId="14756" xr:uid="{00000000-0005-0000-0000-000096380000}"/>
    <cellStyle name="Normal 11 3 6 6" xfId="14757" xr:uid="{00000000-0005-0000-0000-000097380000}"/>
    <cellStyle name="Normal 11 3 6 6 2" xfId="14758" xr:uid="{00000000-0005-0000-0000-000098380000}"/>
    <cellStyle name="Normal 11 3 6 7" xfId="14759" xr:uid="{00000000-0005-0000-0000-000099380000}"/>
    <cellStyle name="Normal 11 3 7" xfId="14760" xr:uid="{00000000-0005-0000-0000-00009A380000}"/>
    <cellStyle name="Normal 11 3 7 2" xfId="14761" xr:uid="{00000000-0005-0000-0000-00009B380000}"/>
    <cellStyle name="Normal 11 3 7 2 2" xfId="14762" xr:uid="{00000000-0005-0000-0000-00009C380000}"/>
    <cellStyle name="Normal 11 3 7 2 2 2" xfId="14763" xr:uid="{00000000-0005-0000-0000-00009D380000}"/>
    <cellStyle name="Normal 11 3 7 2 3" xfId="14764" xr:uid="{00000000-0005-0000-0000-00009E380000}"/>
    <cellStyle name="Normal 11 3 7 3" xfId="14765" xr:uid="{00000000-0005-0000-0000-00009F380000}"/>
    <cellStyle name="Normal 11 3 7 3 2" xfId="14766" xr:uid="{00000000-0005-0000-0000-0000A0380000}"/>
    <cellStyle name="Normal 11 3 7 3 2 2" xfId="14767" xr:uid="{00000000-0005-0000-0000-0000A1380000}"/>
    <cellStyle name="Normal 11 3 7 3 3" xfId="14768" xr:uid="{00000000-0005-0000-0000-0000A2380000}"/>
    <cellStyle name="Normal 11 3 7 4" xfId="14769" xr:uid="{00000000-0005-0000-0000-0000A3380000}"/>
    <cellStyle name="Normal 11 3 7 4 2" xfId="14770" xr:uid="{00000000-0005-0000-0000-0000A4380000}"/>
    <cellStyle name="Normal 11 3 7 5" xfId="14771" xr:uid="{00000000-0005-0000-0000-0000A5380000}"/>
    <cellStyle name="Normal 11 3 7 5 2" xfId="14772" xr:uid="{00000000-0005-0000-0000-0000A6380000}"/>
    <cellStyle name="Normal 11 3 7 6" xfId="14773" xr:uid="{00000000-0005-0000-0000-0000A7380000}"/>
    <cellStyle name="Normal 11 3 8" xfId="14774" xr:uid="{00000000-0005-0000-0000-0000A8380000}"/>
    <cellStyle name="Normal 11 3 8 2" xfId="14775" xr:uid="{00000000-0005-0000-0000-0000A9380000}"/>
    <cellStyle name="Normal 11 3 8 2 2" xfId="14776" xr:uid="{00000000-0005-0000-0000-0000AA380000}"/>
    <cellStyle name="Normal 11 3 8 3" xfId="14777" xr:uid="{00000000-0005-0000-0000-0000AB380000}"/>
    <cellStyle name="Normal 11 3 9" xfId="14778" xr:uid="{00000000-0005-0000-0000-0000AC380000}"/>
    <cellStyle name="Normal 11 3 9 2" xfId="14779" xr:uid="{00000000-0005-0000-0000-0000AD380000}"/>
    <cellStyle name="Normal 11 3 9 2 2" xfId="14780" xr:uid="{00000000-0005-0000-0000-0000AE380000}"/>
    <cellStyle name="Normal 11 3 9 3" xfId="14781" xr:uid="{00000000-0005-0000-0000-0000AF380000}"/>
    <cellStyle name="Normal 11 4" xfId="14782" xr:uid="{00000000-0005-0000-0000-0000B0380000}"/>
    <cellStyle name="Normal 11 4 10" xfId="14783" xr:uid="{00000000-0005-0000-0000-0000B1380000}"/>
    <cellStyle name="Normal 11 4 10 2" xfId="14784" xr:uid="{00000000-0005-0000-0000-0000B2380000}"/>
    <cellStyle name="Normal 11 4 11" xfId="14785" xr:uid="{00000000-0005-0000-0000-0000B3380000}"/>
    <cellStyle name="Normal 11 4 2" xfId="14786" xr:uid="{00000000-0005-0000-0000-0000B4380000}"/>
    <cellStyle name="Normal 11 4 2 10" xfId="14787" xr:uid="{00000000-0005-0000-0000-0000B5380000}"/>
    <cellStyle name="Normal 11 4 2 2" xfId="14788" xr:uid="{00000000-0005-0000-0000-0000B6380000}"/>
    <cellStyle name="Normal 11 4 2 2 2" xfId="14789" xr:uid="{00000000-0005-0000-0000-0000B7380000}"/>
    <cellStyle name="Normal 11 4 2 2 2 2" xfId="14790" xr:uid="{00000000-0005-0000-0000-0000B8380000}"/>
    <cellStyle name="Normal 11 4 2 2 2 2 2" xfId="14791" xr:uid="{00000000-0005-0000-0000-0000B9380000}"/>
    <cellStyle name="Normal 11 4 2 2 2 2 2 2" xfId="14792" xr:uid="{00000000-0005-0000-0000-0000BA380000}"/>
    <cellStyle name="Normal 11 4 2 2 2 2 2 2 2" xfId="14793" xr:uid="{00000000-0005-0000-0000-0000BB380000}"/>
    <cellStyle name="Normal 11 4 2 2 2 2 2 3" xfId="14794" xr:uid="{00000000-0005-0000-0000-0000BC380000}"/>
    <cellStyle name="Normal 11 4 2 2 2 2 3" xfId="14795" xr:uid="{00000000-0005-0000-0000-0000BD380000}"/>
    <cellStyle name="Normal 11 4 2 2 2 2 3 2" xfId="14796" xr:uid="{00000000-0005-0000-0000-0000BE380000}"/>
    <cellStyle name="Normal 11 4 2 2 2 2 3 2 2" xfId="14797" xr:uid="{00000000-0005-0000-0000-0000BF380000}"/>
    <cellStyle name="Normal 11 4 2 2 2 2 3 3" xfId="14798" xr:uid="{00000000-0005-0000-0000-0000C0380000}"/>
    <cellStyle name="Normal 11 4 2 2 2 2 4" xfId="14799" xr:uid="{00000000-0005-0000-0000-0000C1380000}"/>
    <cellStyle name="Normal 11 4 2 2 2 2 4 2" xfId="14800" xr:uid="{00000000-0005-0000-0000-0000C2380000}"/>
    <cellStyle name="Normal 11 4 2 2 2 2 5" xfId="14801" xr:uid="{00000000-0005-0000-0000-0000C3380000}"/>
    <cellStyle name="Normal 11 4 2 2 2 2 5 2" xfId="14802" xr:uid="{00000000-0005-0000-0000-0000C4380000}"/>
    <cellStyle name="Normal 11 4 2 2 2 2 6" xfId="14803" xr:uid="{00000000-0005-0000-0000-0000C5380000}"/>
    <cellStyle name="Normal 11 4 2 2 2 3" xfId="14804" xr:uid="{00000000-0005-0000-0000-0000C6380000}"/>
    <cellStyle name="Normal 11 4 2 2 2 3 2" xfId="14805" xr:uid="{00000000-0005-0000-0000-0000C7380000}"/>
    <cellStyle name="Normal 11 4 2 2 2 3 2 2" xfId="14806" xr:uid="{00000000-0005-0000-0000-0000C8380000}"/>
    <cellStyle name="Normal 11 4 2 2 2 3 3" xfId="14807" xr:uid="{00000000-0005-0000-0000-0000C9380000}"/>
    <cellStyle name="Normal 11 4 2 2 2 4" xfId="14808" xr:uid="{00000000-0005-0000-0000-0000CA380000}"/>
    <cellStyle name="Normal 11 4 2 2 2 4 2" xfId="14809" xr:uid="{00000000-0005-0000-0000-0000CB380000}"/>
    <cellStyle name="Normal 11 4 2 2 2 4 2 2" xfId="14810" xr:uid="{00000000-0005-0000-0000-0000CC380000}"/>
    <cellStyle name="Normal 11 4 2 2 2 4 3" xfId="14811" xr:uid="{00000000-0005-0000-0000-0000CD380000}"/>
    <cellStyle name="Normal 11 4 2 2 2 5" xfId="14812" xr:uid="{00000000-0005-0000-0000-0000CE380000}"/>
    <cellStyle name="Normal 11 4 2 2 2 5 2" xfId="14813" xr:uid="{00000000-0005-0000-0000-0000CF380000}"/>
    <cellStyle name="Normal 11 4 2 2 2 6" xfId="14814" xr:uid="{00000000-0005-0000-0000-0000D0380000}"/>
    <cellStyle name="Normal 11 4 2 2 2 6 2" xfId="14815" xr:uid="{00000000-0005-0000-0000-0000D1380000}"/>
    <cellStyle name="Normal 11 4 2 2 2 7" xfId="14816" xr:uid="{00000000-0005-0000-0000-0000D2380000}"/>
    <cellStyle name="Normal 11 4 2 2 3" xfId="14817" xr:uid="{00000000-0005-0000-0000-0000D3380000}"/>
    <cellStyle name="Normal 11 4 2 2 3 2" xfId="14818" xr:uid="{00000000-0005-0000-0000-0000D4380000}"/>
    <cellStyle name="Normal 11 4 2 2 3 2 2" xfId="14819" xr:uid="{00000000-0005-0000-0000-0000D5380000}"/>
    <cellStyle name="Normal 11 4 2 2 3 2 2 2" xfId="14820" xr:uid="{00000000-0005-0000-0000-0000D6380000}"/>
    <cellStyle name="Normal 11 4 2 2 3 2 3" xfId="14821" xr:uid="{00000000-0005-0000-0000-0000D7380000}"/>
    <cellStyle name="Normal 11 4 2 2 3 3" xfId="14822" xr:uid="{00000000-0005-0000-0000-0000D8380000}"/>
    <cellStyle name="Normal 11 4 2 2 3 3 2" xfId="14823" xr:uid="{00000000-0005-0000-0000-0000D9380000}"/>
    <cellStyle name="Normal 11 4 2 2 3 3 2 2" xfId="14824" xr:uid="{00000000-0005-0000-0000-0000DA380000}"/>
    <cellStyle name="Normal 11 4 2 2 3 3 3" xfId="14825" xr:uid="{00000000-0005-0000-0000-0000DB380000}"/>
    <cellStyle name="Normal 11 4 2 2 3 4" xfId="14826" xr:uid="{00000000-0005-0000-0000-0000DC380000}"/>
    <cellStyle name="Normal 11 4 2 2 3 4 2" xfId="14827" xr:uid="{00000000-0005-0000-0000-0000DD380000}"/>
    <cellStyle name="Normal 11 4 2 2 3 5" xfId="14828" xr:uid="{00000000-0005-0000-0000-0000DE380000}"/>
    <cellStyle name="Normal 11 4 2 2 3 5 2" xfId="14829" xr:uid="{00000000-0005-0000-0000-0000DF380000}"/>
    <cellStyle name="Normal 11 4 2 2 3 6" xfId="14830" xr:uid="{00000000-0005-0000-0000-0000E0380000}"/>
    <cellStyle name="Normal 11 4 2 2 4" xfId="14831" xr:uid="{00000000-0005-0000-0000-0000E1380000}"/>
    <cellStyle name="Normal 11 4 2 2 4 2" xfId="14832" xr:uid="{00000000-0005-0000-0000-0000E2380000}"/>
    <cellStyle name="Normal 11 4 2 2 4 2 2" xfId="14833" xr:uid="{00000000-0005-0000-0000-0000E3380000}"/>
    <cellStyle name="Normal 11 4 2 2 4 3" xfId="14834" xr:uid="{00000000-0005-0000-0000-0000E4380000}"/>
    <cellStyle name="Normal 11 4 2 2 5" xfId="14835" xr:uid="{00000000-0005-0000-0000-0000E5380000}"/>
    <cellStyle name="Normal 11 4 2 2 5 2" xfId="14836" xr:uid="{00000000-0005-0000-0000-0000E6380000}"/>
    <cellStyle name="Normal 11 4 2 2 5 2 2" xfId="14837" xr:uid="{00000000-0005-0000-0000-0000E7380000}"/>
    <cellStyle name="Normal 11 4 2 2 5 3" xfId="14838" xr:uid="{00000000-0005-0000-0000-0000E8380000}"/>
    <cellStyle name="Normal 11 4 2 2 6" xfId="14839" xr:uid="{00000000-0005-0000-0000-0000E9380000}"/>
    <cellStyle name="Normal 11 4 2 2 6 2" xfId="14840" xr:uid="{00000000-0005-0000-0000-0000EA380000}"/>
    <cellStyle name="Normal 11 4 2 2 7" xfId="14841" xr:uid="{00000000-0005-0000-0000-0000EB380000}"/>
    <cellStyle name="Normal 11 4 2 2 7 2" xfId="14842" xr:uid="{00000000-0005-0000-0000-0000EC380000}"/>
    <cellStyle name="Normal 11 4 2 2 8" xfId="14843" xr:uid="{00000000-0005-0000-0000-0000ED380000}"/>
    <cellStyle name="Normal 11 4 2 3" xfId="14844" xr:uid="{00000000-0005-0000-0000-0000EE380000}"/>
    <cellStyle name="Normal 11 4 2 3 2" xfId="14845" xr:uid="{00000000-0005-0000-0000-0000EF380000}"/>
    <cellStyle name="Normal 11 4 2 3 2 2" xfId="14846" xr:uid="{00000000-0005-0000-0000-0000F0380000}"/>
    <cellStyle name="Normal 11 4 2 3 2 2 2" xfId="14847" xr:uid="{00000000-0005-0000-0000-0000F1380000}"/>
    <cellStyle name="Normal 11 4 2 3 2 2 2 2" xfId="14848" xr:uid="{00000000-0005-0000-0000-0000F2380000}"/>
    <cellStyle name="Normal 11 4 2 3 2 2 3" xfId="14849" xr:uid="{00000000-0005-0000-0000-0000F3380000}"/>
    <cellStyle name="Normal 11 4 2 3 2 3" xfId="14850" xr:uid="{00000000-0005-0000-0000-0000F4380000}"/>
    <cellStyle name="Normal 11 4 2 3 2 3 2" xfId="14851" xr:uid="{00000000-0005-0000-0000-0000F5380000}"/>
    <cellStyle name="Normal 11 4 2 3 2 3 2 2" xfId="14852" xr:uid="{00000000-0005-0000-0000-0000F6380000}"/>
    <cellStyle name="Normal 11 4 2 3 2 3 3" xfId="14853" xr:uid="{00000000-0005-0000-0000-0000F7380000}"/>
    <cellStyle name="Normal 11 4 2 3 2 4" xfId="14854" xr:uid="{00000000-0005-0000-0000-0000F8380000}"/>
    <cellStyle name="Normal 11 4 2 3 2 4 2" xfId="14855" xr:uid="{00000000-0005-0000-0000-0000F9380000}"/>
    <cellStyle name="Normal 11 4 2 3 2 5" xfId="14856" xr:uid="{00000000-0005-0000-0000-0000FA380000}"/>
    <cellStyle name="Normal 11 4 2 3 2 5 2" xfId="14857" xr:uid="{00000000-0005-0000-0000-0000FB380000}"/>
    <cellStyle name="Normal 11 4 2 3 2 6" xfId="14858" xr:uid="{00000000-0005-0000-0000-0000FC380000}"/>
    <cellStyle name="Normal 11 4 2 3 3" xfId="14859" xr:uid="{00000000-0005-0000-0000-0000FD380000}"/>
    <cellStyle name="Normal 11 4 2 3 3 2" xfId="14860" xr:uid="{00000000-0005-0000-0000-0000FE380000}"/>
    <cellStyle name="Normal 11 4 2 3 3 2 2" xfId="14861" xr:uid="{00000000-0005-0000-0000-0000FF380000}"/>
    <cellStyle name="Normal 11 4 2 3 3 3" xfId="14862" xr:uid="{00000000-0005-0000-0000-000000390000}"/>
    <cellStyle name="Normal 11 4 2 3 4" xfId="14863" xr:uid="{00000000-0005-0000-0000-000001390000}"/>
    <cellStyle name="Normal 11 4 2 3 4 2" xfId="14864" xr:uid="{00000000-0005-0000-0000-000002390000}"/>
    <cellStyle name="Normal 11 4 2 3 4 2 2" xfId="14865" xr:uid="{00000000-0005-0000-0000-000003390000}"/>
    <cellStyle name="Normal 11 4 2 3 4 3" xfId="14866" xr:uid="{00000000-0005-0000-0000-000004390000}"/>
    <cellStyle name="Normal 11 4 2 3 5" xfId="14867" xr:uid="{00000000-0005-0000-0000-000005390000}"/>
    <cellStyle name="Normal 11 4 2 3 5 2" xfId="14868" xr:uid="{00000000-0005-0000-0000-000006390000}"/>
    <cellStyle name="Normal 11 4 2 3 6" xfId="14869" xr:uid="{00000000-0005-0000-0000-000007390000}"/>
    <cellStyle name="Normal 11 4 2 3 6 2" xfId="14870" xr:uid="{00000000-0005-0000-0000-000008390000}"/>
    <cellStyle name="Normal 11 4 2 3 7" xfId="14871" xr:uid="{00000000-0005-0000-0000-000009390000}"/>
    <cellStyle name="Normal 11 4 2 4" xfId="14872" xr:uid="{00000000-0005-0000-0000-00000A390000}"/>
    <cellStyle name="Normal 11 4 2 4 2" xfId="14873" xr:uid="{00000000-0005-0000-0000-00000B390000}"/>
    <cellStyle name="Normal 11 4 2 4 2 2" xfId="14874" xr:uid="{00000000-0005-0000-0000-00000C390000}"/>
    <cellStyle name="Normal 11 4 2 4 2 2 2" xfId="14875" xr:uid="{00000000-0005-0000-0000-00000D390000}"/>
    <cellStyle name="Normal 11 4 2 4 2 2 2 2" xfId="14876" xr:uid="{00000000-0005-0000-0000-00000E390000}"/>
    <cellStyle name="Normal 11 4 2 4 2 2 3" xfId="14877" xr:uid="{00000000-0005-0000-0000-00000F390000}"/>
    <cellStyle name="Normal 11 4 2 4 2 3" xfId="14878" xr:uid="{00000000-0005-0000-0000-000010390000}"/>
    <cellStyle name="Normal 11 4 2 4 2 3 2" xfId="14879" xr:uid="{00000000-0005-0000-0000-000011390000}"/>
    <cellStyle name="Normal 11 4 2 4 2 3 2 2" xfId="14880" xr:uid="{00000000-0005-0000-0000-000012390000}"/>
    <cellStyle name="Normal 11 4 2 4 2 3 3" xfId="14881" xr:uid="{00000000-0005-0000-0000-000013390000}"/>
    <cellStyle name="Normal 11 4 2 4 2 4" xfId="14882" xr:uid="{00000000-0005-0000-0000-000014390000}"/>
    <cellStyle name="Normal 11 4 2 4 2 4 2" xfId="14883" xr:uid="{00000000-0005-0000-0000-000015390000}"/>
    <cellStyle name="Normal 11 4 2 4 2 5" xfId="14884" xr:uid="{00000000-0005-0000-0000-000016390000}"/>
    <cellStyle name="Normal 11 4 2 4 2 5 2" xfId="14885" xr:uid="{00000000-0005-0000-0000-000017390000}"/>
    <cellStyle name="Normal 11 4 2 4 2 6" xfId="14886" xr:uid="{00000000-0005-0000-0000-000018390000}"/>
    <cellStyle name="Normal 11 4 2 4 3" xfId="14887" xr:uid="{00000000-0005-0000-0000-000019390000}"/>
    <cellStyle name="Normal 11 4 2 4 3 2" xfId="14888" xr:uid="{00000000-0005-0000-0000-00001A390000}"/>
    <cellStyle name="Normal 11 4 2 4 3 2 2" xfId="14889" xr:uid="{00000000-0005-0000-0000-00001B390000}"/>
    <cellStyle name="Normal 11 4 2 4 3 3" xfId="14890" xr:uid="{00000000-0005-0000-0000-00001C390000}"/>
    <cellStyle name="Normal 11 4 2 4 4" xfId="14891" xr:uid="{00000000-0005-0000-0000-00001D390000}"/>
    <cellStyle name="Normal 11 4 2 4 4 2" xfId="14892" xr:uid="{00000000-0005-0000-0000-00001E390000}"/>
    <cellStyle name="Normal 11 4 2 4 4 2 2" xfId="14893" xr:uid="{00000000-0005-0000-0000-00001F390000}"/>
    <cellStyle name="Normal 11 4 2 4 4 3" xfId="14894" xr:uid="{00000000-0005-0000-0000-000020390000}"/>
    <cellStyle name="Normal 11 4 2 4 5" xfId="14895" xr:uid="{00000000-0005-0000-0000-000021390000}"/>
    <cellStyle name="Normal 11 4 2 4 5 2" xfId="14896" xr:uid="{00000000-0005-0000-0000-000022390000}"/>
    <cellStyle name="Normal 11 4 2 4 6" xfId="14897" xr:uid="{00000000-0005-0000-0000-000023390000}"/>
    <cellStyle name="Normal 11 4 2 4 6 2" xfId="14898" xr:uid="{00000000-0005-0000-0000-000024390000}"/>
    <cellStyle name="Normal 11 4 2 4 7" xfId="14899" xr:uid="{00000000-0005-0000-0000-000025390000}"/>
    <cellStyle name="Normal 11 4 2 5" xfId="14900" xr:uid="{00000000-0005-0000-0000-000026390000}"/>
    <cellStyle name="Normal 11 4 2 5 2" xfId="14901" xr:uid="{00000000-0005-0000-0000-000027390000}"/>
    <cellStyle name="Normal 11 4 2 5 2 2" xfId="14902" xr:uid="{00000000-0005-0000-0000-000028390000}"/>
    <cellStyle name="Normal 11 4 2 5 2 2 2" xfId="14903" xr:uid="{00000000-0005-0000-0000-000029390000}"/>
    <cellStyle name="Normal 11 4 2 5 2 3" xfId="14904" xr:uid="{00000000-0005-0000-0000-00002A390000}"/>
    <cellStyle name="Normal 11 4 2 5 3" xfId="14905" xr:uid="{00000000-0005-0000-0000-00002B390000}"/>
    <cellStyle name="Normal 11 4 2 5 3 2" xfId="14906" xr:uid="{00000000-0005-0000-0000-00002C390000}"/>
    <cellStyle name="Normal 11 4 2 5 3 2 2" xfId="14907" xr:uid="{00000000-0005-0000-0000-00002D390000}"/>
    <cellStyle name="Normal 11 4 2 5 3 3" xfId="14908" xr:uid="{00000000-0005-0000-0000-00002E390000}"/>
    <cellStyle name="Normal 11 4 2 5 4" xfId="14909" xr:uid="{00000000-0005-0000-0000-00002F390000}"/>
    <cellStyle name="Normal 11 4 2 5 4 2" xfId="14910" xr:uid="{00000000-0005-0000-0000-000030390000}"/>
    <cellStyle name="Normal 11 4 2 5 5" xfId="14911" xr:uid="{00000000-0005-0000-0000-000031390000}"/>
    <cellStyle name="Normal 11 4 2 5 5 2" xfId="14912" xr:uid="{00000000-0005-0000-0000-000032390000}"/>
    <cellStyle name="Normal 11 4 2 5 6" xfId="14913" xr:uid="{00000000-0005-0000-0000-000033390000}"/>
    <cellStyle name="Normal 11 4 2 6" xfId="14914" xr:uid="{00000000-0005-0000-0000-000034390000}"/>
    <cellStyle name="Normal 11 4 2 6 2" xfId="14915" xr:uid="{00000000-0005-0000-0000-000035390000}"/>
    <cellStyle name="Normal 11 4 2 6 2 2" xfId="14916" xr:uid="{00000000-0005-0000-0000-000036390000}"/>
    <cellStyle name="Normal 11 4 2 6 3" xfId="14917" xr:uid="{00000000-0005-0000-0000-000037390000}"/>
    <cellStyle name="Normal 11 4 2 7" xfId="14918" xr:uid="{00000000-0005-0000-0000-000038390000}"/>
    <cellStyle name="Normal 11 4 2 7 2" xfId="14919" xr:uid="{00000000-0005-0000-0000-000039390000}"/>
    <cellStyle name="Normal 11 4 2 7 2 2" xfId="14920" xr:uid="{00000000-0005-0000-0000-00003A390000}"/>
    <cellStyle name="Normal 11 4 2 7 3" xfId="14921" xr:uid="{00000000-0005-0000-0000-00003B390000}"/>
    <cellStyle name="Normal 11 4 2 8" xfId="14922" xr:uid="{00000000-0005-0000-0000-00003C390000}"/>
    <cellStyle name="Normal 11 4 2 8 2" xfId="14923" xr:uid="{00000000-0005-0000-0000-00003D390000}"/>
    <cellStyle name="Normal 11 4 2 9" xfId="14924" xr:uid="{00000000-0005-0000-0000-00003E390000}"/>
    <cellStyle name="Normal 11 4 2 9 2" xfId="14925" xr:uid="{00000000-0005-0000-0000-00003F390000}"/>
    <cellStyle name="Normal 11 4 3" xfId="14926" xr:uid="{00000000-0005-0000-0000-000040390000}"/>
    <cellStyle name="Normal 11 4 3 2" xfId="14927" xr:uid="{00000000-0005-0000-0000-000041390000}"/>
    <cellStyle name="Normal 11 4 3 2 2" xfId="14928" xr:uid="{00000000-0005-0000-0000-000042390000}"/>
    <cellStyle name="Normal 11 4 3 2 2 2" xfId="14929" xr:uid="{00000000-0005-0000-0000-000043390000}"/>
    <cellStyle name="Normal 11 4 3 2 2 2 2" xfId="14930" xr:uid="{00000000-0005-0000-0000-000044390000}"/>
    <cellStyle name="Normal 11 4 3 2 2 2 2 2" xfId="14931" xr:uid="{00000000-0005-0000-0000-000045390000}"/>
    <cellStyle name="Normal 11 4 3 2 2 2 3" xfId="14932" xr:uid="{00000000-0005-0000-0000-000046390000}"/>
    <cellStyle name="Normal 11 4 3 2 2 3" xfId="14933" xr:uid="{00000000-0005-0000-0000-000047390000}"/>
    <cellStyle name="Normal 11 4 3 2 2 3 2" xfId="14934" xr:uid="{00000000-0005-0000-0000-000048390000}"/>
    <cellStyle name="Normal 11 4 3 2 2 3 2 2" xfId="14935" xr:uid="{00000000-0005-0000-0000-000049390000}"/>
    <cellStyle name="Normal 11 4 3 2 2 3 3" xfId="14936" xr:uid="{00000000-0005-0000-0000-00004A390000}"/>
    <cellStyle name="Normal 11 4 3 2 2 4" xfId="14937" xr:uid="{00000000-0005-0000-0000-00004B390000}"/>
    <cellStyle name="Normal 11 4 3 2 2 4 2" xfId="14938" xr:uid="{00000000-0005-0000-0000-00004C390000}"/>
    <cellStyle name="Normal 11 4 3 2 2 5" xfId="14939" xr:uid="{00000000-0005-0000-0000-00004D390000}"/>
    <cellStyle name="Normal 11 4 3 2 2 5 2" xfId="14940" xr:uid="{00000000-0005-0000-0000-00004E390000}"/>
    <cellStyle name="Normal 11 4 3 2 2 6" xfId="14941" xr:uid="{00000000-0005-0000-0000-00004F390000}"/>
    <cellStyle name="Normal 11 4 3 2 3" xfId="14942" xr:uid="{00000000-0005-0000-0000-000050390000}"/>
    <cellStyle name="Normal 11 4 3 2 3 2" xfId="14943" xr:uid="{00000000-0005-0000-0000-000051390000}"/>
    <cellStyle name="Normal 11 4 3 2 3 2 2" xfId="14944" xr:uid="{00000000-0005-0000-0000-000052390000}"/>
    <cellStyle name="Normal 11 4 3 2 3 3" xfId="14945" xr:uid="{00000000-0005-0000-0000-000053390000}"/>
    <cellStyle name="Normal 11 4 3 2 4" xfId="14946" xr:uid="{00000000-0005-0000-0000-000054390000}"/>
    <cellStyle name="Normal 11 4 3 2 4 2" xfId="14947" xr:uid="{00000000-0005-0000-0000-000055390000}"/>
    <cellStyle name="Normal 11 4 3 2 4 2 2" xfId="14948" xr:uid="{00000000-0005-0000-0000-000056390000}"/>
    <cellStyle name="Normal 11 4 3 2 4 3" xfId="14949" xr:uid="{00000000-0005-0000-0000-000057390000}"/>
    <cellStyle name="Normal 11 4 3 2 5" xfId="14950" xr:uid="{00000000-0005-0000-0000-000058390000}"/>
    <cellStyle name="Normal 11 4 3 2 5 2" xfId="14951" xr:uid="{00000000-0005-0000-0000-000059390000}"/>
    <cellStyle name="Normal 11 4 3 2 6" xfId="14952" xr:uid="{00000000-0005-0000-0000-00005A390000}"/>
    <cellStyle name="Normal 11 4 3 2 6 2" xfId="14953" xr:uid="{00000000-0005-0000-0000-00005B390000}"/>
    <cellStyle name="Normal 11 4 3 2 7" xfId="14954" xr:uid="{00000000-0005-0000-0000-00005C390000}"/>
    <cellStyle name="Normal 11 4 3 3" xfId="14955" xr:uid="{00000000-0005-0000-0000-00005D390000}"/>
    <cellStyle name="Normal 11 4 3 3 2" xfId="14956" xr:uid="{00000000-0005-0000-0000-00005E390000}"/>
    <cellStyle name="Normal 11 4 3 3 2 2" xfId="14957" xr:uid="{00000000-0005-0000-0000-00005F390000}"/>
    <cellStyle name="Normal 11 4 3 3 2 2 2" xfId="14958" xr:uid="{00000000-0005-0000-0000-000060390000}"/>
    <cellStyle name="Normal 11 4 3 3 2 3" xfId="14959" xr:uid="{00000000-0005-0000-0000-000061390000}"/>
    <cellStyle name="Normal 11 4 3 3 3" xfId="14960" xr:uid="{00000000-0005-0000-0000-000062390000}"/>
    <cellStyle name="Normal 11 4 3 3 3 2" xfId="14961" xr:uid="{00000000-0005-0000-0000-000063390000}"/>
    <cellStyle name="Normal 11 4 3 3 3 2 2" xfId="14962" xr:uid="{00000000-0005-0000-0000-000064390000}"/>
    <cellStyle name="Normal 11 4 3 3 3 3" xfId="14963" xr:uid="{00000000-0005-0000-0000-000065390000}"/>
    <cellStyle name="Normal 11 4 3 3 4" xfId="14964" xr:uid="{00000000-0005-0000-0000-000066390000}"/>
    <cellStyle name="Normal 11 4 3 3 4 2" xfId="14965" xr:uid="{00000000-0005-0000-0000-000067390000}"/>
    <cellStyle name="Normal 11 4 3 3 5" xfId="14966" xr:uid="{00000000-0005-0000-0000-000068390000}"/>
    <cellStyle name="Normal 11 4 3 3 5 2" xfId="14967" xr:uid="{00000000-0005-0000-0000-000069390000}"/>
    <cellStyle name="Normal 11 4 3 3 6" xfId="14968" xr:uid="{00000000-0005-0000-0000-00006A390000}"/>
    <cellStyle name="Normal 11 4 3 4" xfId="14969" xr:uid="{00000000-0005-0000-0000-00006B390000}"/>
    <cellStyle name="Normal 11 4 3 4 2" xfId="14970" xr:uid="{00000000-0005-0000-0000-00006C390000}"/>
    <cellStyle name="Normal 11 4 3 4 2 2" xfId="14971" xr:uid="{00000000-0005-0000-0000-00006D390000}"/>
    <cellStyle name="Normal 11 4 3 4 3" xfId="14972" xr:uid="{00000000-0005-0000-0000-00006E390000}"/>
    <cellStyle name="Normal 11 4 3 5" xfId="14973" xr:uid="{00000000-0005-0000-0000-00006F390000}"/>
    <cellStyle name="Normal 11 4 3 5 2" xfId="14974" xr:uid="{00000000-0005-0000-0000-000070390000}"/>
    <cellStyle name="Normal 11 4 3 5 2 2" xfId="14975" xr:uid="{00000000-0005-0000-0000-000071390000}"/>
    <cellStyle name="Normal 11 4 3 5 3" xfId="14976" xr:uid="{00000000-0005-0000-0000-000072390000}"/>
    <cellStyle name="Normal 11 4 3 6" xfId="14977" xr:uid="{00000000-0005-0000-0000-000073390000}"/>
    <cellStyle name="Normal 11 4 3 6 2" xfId="14978" xr:uid="{00000000-0005-0000-0000-000074390000}"/>
    <cellStyle name="Normal 11 4 3 7" xfId="14979" xr:uid="{00000000-0005-0000-0000-000075390000}"/>
    <cellStyle name="Normal 11 4 3 7 2" xfId="14980" xr:uid="{00000000-0005-0000-0000-000076390000}"/>
    <cellStyle name="Normal 11 4 3 8" xfId="14981" xr:uid="{00000000-0005-0000-0000-000077390000}"/>
    <cellStyle name="Normal 11 4 4" xfId="14982" xr:uid="{00000000-0005-0000-0000-000078390000}"/>
    <cellStyle name="Normal 11 4 4 2" xfId="14983" xr:uid="{00000000-0005-0000-0000-000079390000}"/>
    <cellStyle name="Normal 11 4 4 2 2" xfId="14984" xr:uid="{00000000-0005-0000-0000-00007A390000}"/>
    <cellStyle name="Normal 11 4 4 2 2 2" xfId="14985" xr:uid="{00000000-0005-0000-0000-00007B390000}"/>
    <cellStyle name="Normal 11 4 4 2 2 2 2" xfId="14986" xr:uid="{00000000-0005-0000-0000-00007C390000}"/>
    <cellStyle name="Normal 11 4 4 2 2 3" xfId="14987" xr:uid="{00000000-0005-0000-0000-00007D390000}"/>
    <cellStyle name="Normal 11 4 4 2 3" xfId="14988" xr:uid="{00000000-0005-0000-0000-00007E390000}"/>
    <cellStyle name="Normal 11 4 4 2 3 2" xfId="14989" xr:uid="{00000000-0005-0000-0000-00007F390000}"/>
    <cellStyle name="Normal 11 4 4 2 3 2 2" xfId="14990" xr:uid="{00000000-0005-0000-0000-000080390000}"/>
    <cellStyle name="Normal 11 4 4 2 3 3" xfId="14991" xr:uid="{00000000-0005-0000-0000-000081390000}"/>
    <cellStyle name="Normal 11 4 4 2 4" xfId="14992" xr:uid="{00000000-0005-0000-0000-000082390000}"/>
    <cellStyle name="Normal 11 4 4 2 4 2" xfId="14993" xr:uid="{00000000-0005-0000-0000-000083390000}"/>
    <cellStyle name="Normal 11 4 4 2 5" xfId="14994" xr:uid="{00000000-0005-0000-0000-000084390000}"/>
    <cellStyle name="Normal 11 4 4 2 5 2" xfId="14995" xr:uid="{00000000-0005-0000-0000-000085390000}"/>
    <cellStyle name="Normal 11 4 4 2 6" xfId="14996" xr:uid="{00000000-0005-0000-0000-000086390000}"/>
    <cellStyle name="Normal 11 4 4 3" xfId="14997" xr:uid="{00000000-0005-0000-0000-000087390000}"/>
    <cellStyle name="Normal 11 4 4 3 2" xfId="14998" xr:uid="{00000000-0005-0000-0000-000088390000}"/>
    <cellStyle name="Normal 11 4 4 3 2 2" xfId="14999" xr:uid="{00000000-0005-0000-0000-000089390000}"/>
    <cellStyle name="Normal 11 4 4 3 3" xfId="15000" xr:uid="{00000000-0005-0000-0000-00008A390000}"/>
    <cellStyle name="Normal 11 4 4 4" xfId="15001" xr:uid="{00000000-0005-0000-0000-00008B390000}"/>
    <cellStyle name="Normal 11 4 4 4 2" xfId="15002" xr:uid="{00000000-0005-0000-0000-00008C390000}"/>
    <cellStyle name="Normal 11 4 4 4 2 2" xfId="15003" xr:uid="{00000000-0005-0000-0000-00008D390000}"/>
    <cellStyle name="Normal 11 4 4 4 3" xfId="15004" xr:uid="{00000000-0005-0000-0000-00008E390000}"/>
    <cellStyle name="Normal 11 4 4 5" xfId="15005" xr:uid="{00000000-0005-0000-0000-00008F390000}"/>
    <cellStyle name="Normal 11 4 4 5 2" xfId="15006" xr:uid="{00000000-0005-0000-0000-000090390000}"/>
    <cellStyle name="Normal 11 4 4 6" xfId="15007" xr:uid="{00000000-0005-0000-0000-000091390000}"/>
    <cellStyle name="Normal 11 4 4 6 2" xfId="15008" xr:uid="{00000000-0005-0000-0000-000092390000}"/>
    <cellStyle name="Normal 11 4 4 7" xfId="15009" xr:uid="{00000000-0005-0000-0000-000093390000}"/>
    <cellStyle name="Normal 11 4 5" xfId="15010" xr:uid="{00000000-0005-0000-0000-000094390000}"/>
    <cellStyle name="Normal 11 4 5 2" xfId="15011" xr:uid="{00000000-0005-0000-0000-000095390000}"/>
    <cellStyle name="Normal 11 4 5 2 2" xfId="15012" xr:uid="{00000000-0005-0000-0000-000096390000}"/>
    <cellStyle name="Normal 11 4 5 2 2 2" xfId="15013" xr:uid="{00000000-0005-0000-0000-000097390000}"/>
    <cellStyle name="Normal 11 4 5 2 2 2 2" xfId="15014" xr:uid="{00000000-0005-0000-0000-000098390000}"/>
    <cellStyle name="Normal 11 4 5 2 2 3" xfId="15015" xr:uid="{00000000-0005-0000-0000-000099390000}"/>
    <cellStyle name="Normal 11 4 5 2 3" xfId="15016" xr:uid="{00000000-0005-0000-0000-00009A390000}"/>
    <cellStyle name="Normal 11 4 5 2 3 2" xfId="15017" xr:uid="{00000000-0005-0000-0000-00009B390000}"/>
    <cellStyle name="Normal 11 4 5 2 3 2 2" xfId="15018" xr:uid="{00000000-0005-0000-0000-00009C390000}"/>
    <cellStyle name="Normal 11 4 5 2 3 3" xfId="15019" xr:uid="{00000000-0005-0000-0000-00009D390000}"/>
    <cellStyle name="Normal 11 4 5 2 4" xfId="15020" xr:uid="{00000000-0005-0000-0000-00009E390000}"/>
    <cellStyle name="Normal 11 4 5 2 4 2" xfId="15021" xr:uid="{00000000-0005-0000-0000-00009F390000}"/>
    <cellStyle name="Normal 11 4 5 2 5" xfId="15022" xr:uid="{00000000-0005-0000-0000-0000A0390000}"/>
    <cellStyle name="Normal 11 4 5 2 5 2" xfId="15023" xr:uid="{00000000-0005-0000-0000-0000A1390000}"/>
    <cellStyle name="Normal 11 4 5 2 6" xfId="15024" xr:uid="{00000000-0005-0000-0000-0000A2390000}"/>
    <cellStyle name="Normal 11 4 5 3" xfId="15025" xr:uid="{00000000-0005-0000-0000-0000A3390000}"/>
    <cellStyle name="Normal 11 4 5 3 2" xfId="15026" xr:uid="{00000000-0005-0000-0000-0000A4390000}"/>
    <cellStyle name="Normal 11 4 5 3 2 2" xfId="15027" xr:uid="{00000000-0005-0000-0000-0000A5390000}"/>
    <cellStyle name="Normal 11 4 5 3 3" xfId="15028" xr:uid="{00000000-0005-0000-0000-0000A6390000}"/>
    <cellStyle name="Normal 11 4 5 4" xfId="15029" xr:uid="{00000000-0005-0000-0000-0000A7390000}"/>
    <cellStyle name="Normal 11 4 5 4 2" xfId="15030" xr:uid="{00000000-0005-0000-0000-0000A8390000}"/>
    <cellStyle name="Normal 11 4 5 4 2 2" xfId="15031" xr:uid="{00000000-0005-0000-0000-0000A9390000}"/>
    <cellStyle name="Normal 11 4 5 4 3" xfId="15032" xr:uid="{00000000-0005-0000-0000-0000AA390000}"/>
    <cellStyle name="Normal 11 4 5 5" xfId="15033" xr:uid="{00000000-0005-0000-0000-0000AB390000}"/>
    <cellStyle name="Normal 11 4 5 5 2" xfId="15034" xr:uid="{00000000-0005-0000-0000-0000AC390000}"/>
    <cellStyle name="Normal 11 4 5 6" xfId="15035" xr:uid="{00000000-0005-0000-0000-0000AD390000}"/>
    <cellStyle name="Normal 11 4 5 6 2" xfId="15036" xr:uid="{00000000-0005-0000-0000-0000AE390000}"/>
    <cellStyle name="Normal 11 4 5 7" xfId="15037" xr:uid="{00000000-0005-0000-0000-0000AF390000}"/>
    <cellStyle name="Normal 11 4 6" xfId="15038" xr:uid="{00000000-0005-0000-0000-0000B0390000}"/>
    <cellStyle name="Normal 11 4 6 2" xfId="15039" xr:uid="{00000000-0005-0000-0000-0000B1390000}"/>
    <cellStyle name="Normal 11 4 6 2 2" xfId="15040" xr:uid="{00000000-0005-0000-0000-0000B2390000}"/>
    <cellStyle name="Normal 11 4 6 2 2 2" xfId="15041" xr:uid="{00000000-0005-0000-0000-0000B3390000}"/>
    <cellStyle name="Normal 11 4 6 2 3" xfId="15042" xr:uid="{00000000-0005-0000-0000-0000B4390000}"/>
    <cellStyle name="Normal 11 4 6 3" xfId="15043" xr:uid="{00000000-0005-0000-0000-0000B5390000}"/>
    <cellStyle name="Normal 11 4 6 3 2" xfId="15044" xr:uid="{00000000-0005-0000-0000-0000B6390000}"/>
    <cellStyle name="Normal 11 4 6 3 2 2" xfId="15045" xr:uid="{00000000-0005-0000-0000-0000B7390000}"/>
    <cellStyle name="Normal 11 4 6 3 3" xfId="15046" xr:uid="{00000000-0005-0000-0000-0000B8390000}"/>
    <cellStyle name="Normal 11 4 6 4" xfId="15047" xr:uid="{00000000-0005-0000-0000-0000B9390000}"/>
    <cellStyle name="Normal 11 4 6 4 2" xfId="15048" xr:uid="{00000000-0005-0000-0000-0000BA390000}"/>
    <cellStyle name="Normal 11 4 6 5" xfId="15049" xr:uid="{00000000-0005-0000-0000-0000BB390000}"/>
    <cellStyle name="Normal 11 4 6 5 2" xfId="15050" xr:uid="{00000000-0005-0000-0000-0000BC390000}"/>
    <cellStyle name="Normal 11 4 6 6" xfId="15051" xr:uid="{00000000-0005-0000-0000-0000BD390000}"/>
    <cellStyle name="Normal 11 4 7" xfId="15052" xr:uid="{00000000-0005-0000-0000-0000BE390000}"/>
    <cellStyle name="Normal 11 4 7 2" xfId="15053" xr:uid="{00000000-0005-0000-0000-0000BF390000}"/>
    <cellStyle name="Normal 11 4 7 2 2" xfId="15054" xr:uid="{00000000-0005-0000-0000-0000C0390000}"/>
    <cellStyle name="Normal 11 4 7 3" xfId="15055" xr:uid="{00000000-0005-0000-0000-0000C1390000}"/>
    <cellStyle name="Normal 11 4 8" xfId="15056" xr:uid="{00000000-0005-0000-0000-0000C2390000}"/>
    <cellStyle name="Normal 11 4 8 2" xfId="15057" xr:uid="{00000000-0005-0000-0000-0000C3390000}"/>
    <cellStyle name="Normal 11 4 8 2 2" xfId="15058" xr:uid="{00000000-0005-0000-0000-0000C4390000}"/>
    <cellStyle name="Normal 11 4 8 3" xfId="15059" xr:uid="{00000000-0005-0000-0000-0000C5390000}"/>
    <cellStyle name="Normal 11 4 9" xfId="15060" xr:uid="{00000000-0005-0000-0000-0000C6390000}"/>
    <cellStyle name="Normal 11 4 9 2" xfId="15061" xr:uid="{00000000-0005-0000-0000-0000C7390000}"/>
    <cellStyle name="Normal 11 5" xfId="15062" xr:uid="{00000000-0005-0000-0000-0000C8390000}"/>
    <cellStyle name="Normal 11 5 10" xfId="15063" xr:uid="{00000000-0005-0000-0000-0000C9390000}"/>
    <cellStyle name="Normal 11 5 2" xfId="15064" xr:uid="{00000000-0005-0000-0000-0000CA390000}"/>
    <cellStyle name="Normal 11 5 2 2" xfId="15065" xr:uid="{00000000-0005-0000-0000-0000CB390000}"/>
    <cellStyle name="Normal 11 5 2 2 2" xfId="15066" xr:uid="{00000000-0005-0000-0000-0000CC390000}"/>
    <cellStyle name="Normal 11 5 2 2 2 2" xfId="15067" xr:uid="{00000000-0005-0000-0000-0000CD390000}"/>
    <cellStyle name="Normal 11 5 2 2 2 2 2" xfId="15068" xr:uid="{00000000-0005-0000-0000-0000CE390000}"/>
    <cellStyle name="Normal 11 5 2 2 2 2 2 2" xfId="15069" xr:uid="{00000000-0005-0000-0000-0000CF390000}"/>
    <cellStyle name="Normal 11 5 2 2 2 2 3" xfId="15070" xr:uid="{00000000-0005-0000-0000-0000D0390000}"/>
    <cellStyle name="Normal 11 5 2 2 2 3" xfId="15071" xr:uid="{00000000-0005-0000-0000-0000D1390000}"/>
    <cellStyle name="Normal 11 5 2 2 2 3 2" xfId="15072" xr:uid="{00000000-0005-0000-0000-0000D2390000}"/>
    <cellStyle name="Normal 11 5 2 2 2 3 2 2" xfId="15073" xr:uid="{00000000-0005-0000-0000-0000D3390000}"/>
    <cellStyle name="Normal 11 5 2 2 2 3 3" xfId="15074" xr:uid="{00000000-0005-0000-0000-0000D4390000}"/>
    <cellStyle name="Normal 11 5 2 2 2 4" xfId="15075" xr:uid="{00000000-0005-0000-0000-0000D5390000}"/>
    <cellStyle name="Normal 11 5 2 2 2 4 2" xfId="15076" xr:uid="{00000000-0005-0000-0000-0000D6390000}"/>
    <cellStyle name="Normal 11 5 2 2 2 5" xfId="15077" xr:uid="{00000000-0005-0000-0000-0000D7390000}"/>
    <cellStyle name="Normal 11 5 2 2 2 5 2" xfId="15078" xr:uid="{00000000-0005-0000-0000-0000D8390000}"/>
    <cellStyle name="Normal 11 5 2 2 2 6" xfId="15079" xr:uid="{00000000-0005-0000-0000-0000D9390000}"/>
    <cellStyle name="Normal 11 5 2 2 3" xfId="15080" xr:uid="{00000000-0005-0000-0000-0000DA390000}"/>
    <cellStyle name="Normal 11 5 2 2 3 2" xfId="15081" xr:uid="{00000000-0005-0000-0000-0000DB390000}"/>
    <cellStyle name="Normal 11 5 2 2 3 2 2" xfId="15082" xr:uid="{00000000-0005-0000-0000-0000DC390000}"/>
    <cellStyle name="Normal 11 5 2 2 3 3" xfId="15083" xr:uid="{00000000-0005-0000-0000-0000DD390000}"/>
    <cellStyle name="Normal 11 5 2 2 4" xfId="15084" xr:uid="{00000000-0005-0000-0000-0000DE390000}"/>
    <cellStyle name="Normal 11 5 2 2 4 2" xfId="15085" xr:uid="{00000000-0005-0000-0000-0000DF390000}"/>
    <cellStyle name="Normal 11 5 2 2 4 2 2" xfId="15086" xr:uid="{00000000-0005-0000-0000-0000E0390000}"/>
    <cellStyle name="Normal 11 5 2 2 4 3" xfId="15087" xr:uid="{00000000-0005-0000-0000-0000E1390000}"/>
    <cellStyle name="Normal 11 5 2 2 5" xfId="15088" xr:uid="{00000000-0005-0000-0000-0000E2390000}"/>
    <cellStyle name="Normal 11 5 2 2 5 2" xfId="15089" xr:uid="{00000000-0005-0000-0000-0000E3390000}"/>
    <cellStyle name="Normal 11 5 2 2 6" xfId="15090" xr:uid="{00000000-0005-0000-0000-0000E4390000}"/>
    <cellStyle name="Normal 11 5 2 2 6 2" xfId="15091" xr:uid="{00000000-0005-0000-0000-0000E5390000}"/>
    <cellStyle name="Normal 11 5 2 2 7" xfId="15092" xr:uid="{00000000-0005-0000-0000-0000E6390000}"/>
    <cellStyle name="Normal 11 5 2 3" xfId="15093" xr:uid="{00000000-0005-0000-0000-0000E7390000}"/>
    <cellStyle name="Normal 11 5 2 3 2" xfId="15094" xr:uid="{00000000-0005-0000-0000-0000E8390000}"/>
    <cellStyle name="Normal 11 5 2 3 2 2" xfId="15095" xr:uid="{00000000-0005-0000-0000-0000E9390000}"/>
    <cellStyle name="Normal 11 5 2 3 2 2 2" xfId="15096" xr:uid="{00000000-0005-0000-0000-0000EA390000}"/>
    <cellStyle name="Normal 11 5 2 3 2 3" xfId="15097" xr:uid="{00000000-0005-0000-0000-0000EB390000}"/>
    <cellStyle name="Normal 11 5 2 3 3" xfId="15098" xr:uid="{00000000-0005-0000-0000-0000EC390000}"/>
    <cellStyle name="Normal 11 5 2 3 3 2" xfId="15099" xr:uid="{00000000-0005-0000-0000-0000ED390000}"/>
    <cellStyle name="Normal 11 5 2 3 3 2 2" xfId="15100" xr:uid="{00000000-0005-0000-0000-0000EE390000}"/>
    <cellStyle name="Normal 11 5 2 3 3 3" xfId="15101" xr:uid="{00000000-0005-0000-0000-0000EF390000}"/>
    <cellStyle name="Normal 11 5 2 3 4" xfId="15102" xr:uid="{00000000-0005-0000-0000-0000F0390000}"/>
    <cellStyle name="Normal 11 5 2 3 4 2" xfId="15103" xr:uid="{00000000-0005-0000-0000-0000F1390000}"/>
    <cellStyle name="Normal 11 5 2 3 5" xfId="15104" xr:uid="{00000000-0005-0000-0000-0000F2390000}"/>
    <cellStyle name="Normal 11 5 2 3 5 2" xfId="15105" xr:uid="{00000000-0005-0000-0000-0000F3390000}"/>
    <cellStyle name="Normal 11 5 2 3 6" xfId="15106" xr:uid="{00000000-0005-0000-0000-0000F4390000}"/>
    <cellStyle name="Normal 11 5 2 4" xfId="15107" xr:uid="{00000000-0005-0000-0000-0000F5390000}"/>
    <cellStyle name="Normal 11 5 2 4 2" xfId="15108" xr:uid="{00000000-0005-0000-0000-0000F6390000}"/>
    <cellStyle name="Normal 11 5 2 4 2 2" xfId="15109" xr:uid="{00000000-0005-0000-0000-0000F7390000}"/>
    <cellStyle name="Normal 11 5 2 4 3" xfId="15110" xr:uid="{00000000-0005-0000-0000-0000F8390000}"/>
    <cellStyle name="Normal 11 5 2 5" xfId="15111" xr:uid="{00000000-0005-0000-0000-0000F9390000}"/>
    <cellStyle name="Normal 11 5 2 5 2" xfId="15112" xr:uid="{00000000-0005-0000-0000-0000FA390000}"/>
    <cellStyle name="Normal 11 5 2 5 2 2" xfId="15113" xr:uid="{00000000-0005-0000-0000-0000FB390000}"/>
    <cellStyle name="Normal 11 5 2 5 3" xfId="15114" xr:uid="{00000000-0005-0000-0000-0000FC390000}"/>
    <cellStyle name="Normal 11 5 2 6" xfId="15115" xr:uid="{00000000-0005-0000-0000-0000FD390000}"/>
    <cellStyle name="Normal 11 5 2 6 2" xfId="15116" xr:uid="{00000000-0005-0000-0000-0000FE390000}"/>
    <cellStyle name="Normal 11 5 2 7" xfId="15117" xr:uid="{00000000-0005-0000-0000-0000FF390000}"/>
    <cellStyle name="Normal 11 5 2 7 2" xfId="15118" xr:uid="{00000000-0005-0000-0000-0000003A0000}"/>
    <cellStyle name="Normal 11 5 2 8" xfId="15119" xr:uid="{00000000-0005-0000-0000-0000013A0000}"/>
    <cellStyle name="Normal 11 5 3" xfId="15120" xr:uid="{00000000-0005-0000-0000-0000023A0000}"/>
    <cellStyle name="Normal 11 5 3 2" xfId="15121" xr:uid="{00000000-0005-0000-0000-0000033A0000}"/>
    <cellStyle name="Normal 11 5 3 2 2" xfId="15122" xr:uid="{00000000-0005-0000-0000-0000043A0000}"/>
    <cellStyle name="Normal 11 5 3 2 2 2" xfId="15123" xr:uid="{00000000-0005-0000-0000-0000053A0000}"/>
    <cellStyle name="Normal 11 5 3 2 2 2 2" xfId="15124" xr:uid="{00000000-0005-0000-0000-0000063A0000}"/>
    <cellStyle name="Normal 11 5 3 2 2 3" xfId="15125" xr:uid="{00000000-0005-0000-0000-0000073A0000}"/>
    <cellStyle name="Normal 11 5 3 2 3" xfId="15126" xr:uid="{00000000-0005-0000-0000-0000083A0000}"/>
    <cellStyle name="Normal 11 5 3 2 3 2" xfId="15127" xr:uid="{00000000-0005-0000-0000-0000093A0000}"/>
    <cellStyle name="Normal 11 5 3 2 3 2 2" xfId="15128" xr:uid="{00000000-0005-0000-0000-00000A3A0000}"/>
    <cellStyle name="Normal 11 5 3 2 3 3" xfId="15129" xr:uid="{00000000-0005-0000-0000-00000B3A0000}"/>
    <cellStyle name="Normal 11 5 3 2 4" xfId="15130" xr:uid="{00000000-0005-0000-0000-00000C3A0000}"/>
    <cellStyle name="Normal 11 5 3 2 4 2" xfId="15131" xr:uid="{00000000-0005-0000-0000-00000D3A0000}"/>
    <cellStyle name="Normal 11 5 3 2 5" xfId="15132" xr:uid="{00000000-0005-0000-0000-00000E3A0000}"/>
    <cellStyle name="Normal 11 5 3 2 5 2" xfId="15133" xr:uid="{00000000-0005-0000-0000-00000F3A0000}"/>
    <cellStyle name="Normal 11 5 3 2 6" xfId="15134" xr:uid="{00000000-0005-0000-0000-0000103A0000}"/>
    <cellStyle name="Normal 11 5 3 3" xfId="15135" xr:uid="{00000000-0005-0000-0000-0000113A0000}"/>
    <cellStyle name="Normal 11 5 3 3 2" xfId="15136" xr:uid="{00000000-0005-0000-0000-0000123A0000}"/>
    <cellStyle name="Normal 11 5 3 3 2 2" xfId="15137" xr:uid="{00000000-0005-0000-0000-0000133A0000}"/>
    <cellStyle name="Normal 11 5 3 3 3" xfId="15138" xr:uid="{00000000-0005-0000-0000-0000143A0000}"/>
    <cellStyle name="Normal 11 5 3 4" xfId="15139" xr:uid="{00000000-0005-0000-0000-0000153A0000}"/>
    <cellStyle name="Normal 11 5 3 4 2" xfId="15140" xr:uid="{00000000-0005-0000-0000-0000163A0000}"/>
    <cellStyle name="Normal 11 5 3 4 2 2" xfId="15141" xr:uid="{00000000-0005-0000-0000-0000173A0000}"/>
    <cellStyle name="Normal 11 5 3 4 3" xfId="15142" xr:uid="{00000000-0005-0000-0000-0000183A0000}"/>
    <cellStyle name="Normal 11 5 3 5" xfId="15143" xr:uid="{00000000-0005-0000-0000-0000193A0000}"/>
    <cellStyle name="Normal 11 5 3 5 2" xfId="15144" xr:uid="{00000000-0005-0000-0000-00001A3A0000}"/>
    <cellStyle name="Normal 11 5 3 6" xfId="15145" xr:uid="{00000000-0005-0000-0000-00001B3A0000}"/>
    <cellStyle name="Normal 11 5 3 6 2" xfId="15146" xr:uid="{00000000-0005-0000-0000-00001C3A0000}"/>
    <cellStyle name="Normal 11 5 3 7" xfId="15147" xr:uid="{00000000-0005-0000-0000-00001D3A0000}"/>
    <cellStyle name="Normal 11 5 4" xfId="15148" xr:uid="{00000000-0005-0000-0000-00001E3A0000}"/>
    <cellStyle name="Normal 11 5 4 2" xfId="15149" xr:uid="{00000000-0005-0000-0000-00001F3A0000}"/>
    <cellStyle name="Normal 11 5 4 2 2" xfId="15150" xr:uid="{00000000-0005-0000-0000-0000203A0000}"/>
    <cellStyle name="Normal 11 5 4 2 2 2" xfId="15151" xr:uid="{00000000-0005-0000-0000-0000213A0000}"/>
    <cellStyle name="Normal 11 5 4 2 2 2 2" xfId="15152" xr:uid="{00000000-0005-0000-0000-0000223A0000}"/>
    <cellStyle name="Normal 11 5 4 2 2 3" xfId="15153" xr:uid="{00000000-0005-0000-0000-0000233A0000}"/>
    <cellStyle name="Normal 11 5 4 2 3" xfId="15154" xr:uid="{00000000-0005-0000-0000-0000243A0000}"/>
    <cellStyle name="Normal 11 5 4 2 3 2" xfId="15155" xr:uid="{00000000-0005-0000-0000-0000253A0000}"/>
    <cellStyle name="Normal 11 5 4 2 3 2 2" xfId="15156" xr:uid="{00000000-0005-0000-0000-0000263A0000}"/>
    <cellStyle name="Normal 11 5 4 2 3 3" xfId="15157" xr:uid="{00000000-0005-0000-0000-0000273A0000}"/>
    <cellStyle name="Normal 11 5 4 2 4" xfId="15158" xr:uid="{00000000-0005-0000-0000-0000283A0000}"/>
    <cellStyle name="Normal 11 5 4 2 4 2" xfId="15159" xr:uid="{00000000-0005-0000-0000-0000293A0000}"/>
    <cellStyle name="Normal 11 5 4 2 5" xfId="15160" xr:uid="{00000000-0005-0000-0000-00002A3A0000}"/>
    <cellStyle name="Normal 11 5 4 2 5 2" xfId="15161" xr:uid="{00000000-0005-0000-0000-00002B3A0000}"/>
    <cellStyle name="Normal 11 5 4 2 6" xfId="15162" xr:uid="{00000000-0005-0000-0000-00002C3A0000}"/>
    <cellStyle name="Normal 11 5 4 3" xfId="15163" xr:uid="{00000000-0005-0000-0000-00002D3A0000}"/>
    <cellStyle name="Normal 11 5 4 3 2" xfId="15164" xr:uid="{00000000-0005-0000-0000-00002E3A0000}"/>
    <cellStyle name="Normal 11 5 4 3 2 2" xfId="15165" xr:uid="{00000000-0005-0000-0000-00002F3A0000}"/>
    <cellStyle name="Normal 11 5 4 3 3" xfId="15166" xr:uid="{00000000-0005-0000-0000-0000303A0000}"/>
    <cellStyle name="Normal 11 5 4 4" xfId="15167" xr:uid="{00000000-0005-0000-0000-0000313A0000}"/>
    <cellStyle name="Normal 11 5 4 4 2" xfId="15168" xr:uid="{00000000-0005-0000-0000-0000323A0000}"/>
    <cellStyle name="Normal 11 5 4 4 2 2" xfId="15169" xr:uid="{00000000-0005-0000-0000-0000333A0000}"/>
    <cellStyle name="Normal 11 5 4 4 3" xfId="15170" xr:uid="{00000000-0005-0000-0000-0000343A0000}"/>
    <cellStyle name="Normal 11 5 4 5" xfId="15171" xr:uid="{00000000-0005-0000-0000-0000353A0000}"/>
    <cellStyle name="Normal 11 5 4 5 2" xfId="15172" xr:uid="{00000000-0005-0000-0000-0000363A0000}"/>
    <cellStyle name="Normal 11 5 4 6" xfId="15173" xr:uid="{00000000-0005-0000-0000-0000373A0000}"/>
    <cellStyle name="Normal 11 5 4 6 2" xfId="15174" xr:uid="{00000000-0005-0000-0000-0000383A0000}"/>
    <cellStyle name="Normal 11 5 4 7" xfId="15175" xr:uid="{00000000-0005-0000-0000-0000393A0000}"/>
    <cellStyle name="Normal 11 5 5" xfId="15176" xr:uid="{00000000-0005-0000-0000-00003A3A0000}"/>
    <cellStyle name="Normal 11 5 5 2" xfId="15177" xr:uid="{00000000-0005-0000-0000-00003B3A0000}"/>
    <cellStyle name="Normal 11 5 5 2 2" xfId="15178" xr:uid="{00000000-0005-0000-0000-00003C3A0000}"/>
    <cellStyle name="Normal 11 5 5 2 2 2" xfId="15179" xr:uid="{00000000-0005-0000-0000-00003D3A0000}"/>
    <cellStyle name="Normal 11 5 5 2 3" xfId="15180" xr:uid="{00000000-0005-0000-0000-00003E3A0000}"/>
    <cellStyle name="Normal 11 5 5 3" xfId="15181" xr:uid="{00000000-0005-0000-0000-00003F3A0000}"/>
    <cellStyle name="Normal 11 5 5 3 2" xfId="15182" xr:uid="{00000000-0005-0000-0000-0000403A0000}"/>
    <cellStyle name="Normal 11 5 5 3 2 2" xfId="15183" xr:uid="{00000000-0005-0000-0000-0000413A0000}"/>
    <cellStyle name="Normal 11 5 5 3 3" xfId="15184" xr:uid="{00000000-0005-0000-0000-0000423A0000}"/>
    <cellStyle name="Normal 11 5 5 4" xfId="15185" xr:uid="{00000000-0005-0000-0000-0000433A0000}"/>
    <cellStyle name="Normal 11 5 5 4 2" xfId="15186" xr:uid="{00000000-0005-0000-0000-0000443A0000}"/>
    <cellStyle name="Normal 11 5 5 5" xfId="15187" xr:uid="{00000000-0005-0000-0000-0000453A0000}"/>
    <cellStyle name="Normal 11 5 5 5 2" xfId="15188" xr:uid="{00000000-0005-0000-0000-0000463A0000}"/>
    <cellStyle name="Normal 11 5 5 6" xfId="15189" xr:uid="{00000000-0005-0000-0000-0000473A0000}"/>
    <cellStyle name="Normal 11 5 6" xfId="15190" xr:uid="{00000000-0005-0000-0000-0000483A0000}"/>
    <cellStyle name="Normal 11 5 6 2" xfId="15191" xr:uid="{00000000-0005-0000-0000-0000493A0000}"/>
    <cellStyle name="Normal 11 5 6 2 2" xfId="15192" xr:uid="{00000000-0005-0000-0000-00004A3A0000}"/>
    <cellStyle name="Normal 11 5 6 3" xfId="15193" xr:uid="{00000000-0005-0000-0000-00004B3A0000}"/>
    <cellStyle name="Normal 11 5 7" xfId="15194" xr:uid="{00000000-0005-0000-0000-00004C3A0000}"/>
    <cellStyle name="Normal 11 5 7 2" xfId="15195" xr:uid="{00000000-0005-0000-0000-00004D3A0000}"/>
    <cellStyle name="Normal 11 5 7 2 2" xfId="15196" xr:uid="{00000000-0005-0000-0000-00004E3A0000}"/>
    <cellStyle name="Normal 11 5 7 3" xfId="15197" xr:uid="{00000000-0005-0000-0000-00004F3A0000}"/>
    <cellStyle name="Normal 11 5 8" xfId="15198" xr:uid="{00000000-0005-0000-0000-0000503A0000}"/>
    <cellStyle name="Normal 11 5 8 2" xfId="15199" xr:uid="{00000000-0005-0000-0000-0000513A0000}"/>
    <cellStyle name="Normal 11 5 9" xfId="15200" xr:uid="{00000000-0005-0000-0000-0000523A0000}"/>
    <cellStyle name="Normal 11 5 9 2" xfId="15201" xr:uid="{00000000-0005-0000-0000-0000533A0000}"/>
    <cellStyle name="Normal 11 6" xfId="15202" xr:uid="{00000000-0005-0000-0000-0000543A0000}"/>
    <cellStyle name="Normal 11 6 2" xfId="15203" xr:uid="{00000000-0005-0000-0000-0000553A0000}"/>
    <cellStyle name="Normal 11 6 2 2" xfId="15204" xr:uid="{00000000-0005-0000-0000-0000563A0000}"/>
    <cellStyle name="Normal 11 6 2 2 2" xfId="15205" xr:uid="{00000000-0005-0000-0000-0000573A0000}"/>
    <cellStyle name="Normal 11 6 2 2 2 2" xfId="15206" xr:uid="{00000000-0005-0000-0000-0000583A0000}"/>
    <cellStyle name="Normal 11 6 2 2 2 2 2" xfId="15207" xr:uid="{00000000-0005-0000-0000-0000593A0000}"/>
    <cellStyle name="Normal 11 6 2 2 2 3" xfId="15208" xr:uid="{00000000-0005-0000-0000-00005A3A0000}"/>
    <cellStyle name="Normal 11 6 2 2 3" xfId="15209" xr:uid="{00000000-0005-0000-0000-00005B3A0000}"/>
    <cellStyle name="Normal 11 6 2 2 3 2" xfId="15210" xr:uid="{00000000-0005-0000-0000-00005C3A0000}"/>
    <cellStyle name="Normal 11 6 2 2 3 2 2" xfId="15211" xr:uid="{00000000-0005-0000-0000-00005D3A0000}"/>
    <cellStyle name="Normal 11 6 2 2 3 3" xfId="15212" xr:uid="{00000000-0005-0000-0000-00005E3A0000}"/>
    <cellStyle name="Normal 11 6 2 2 4" xfId="15213" xr:uid="{00000000-0005-0000-0000-00005F3A0000}"/>
    <cellStyle name="Normal 11 6 2 2 4 2" xfId="15214" xr:uid="{00000000-0005-0000-0000-0000603A0000}"/>
    <cellStyle name="Normal 11 6 2 2 5" xfId="15215" xr:uid="{00000000-0005-0000-0000-0000613A0000}"/>
    <cellStyle name="Normal 11 6 2 2 5 2" xfId="15216" xr:uid="{00000000-0005-0000-0000-0000623A0000}"/>
    <cellStyle name="Normal 11 6 2 2 6" xfId="15217" xr:uid="{00000000-0005-0000-0000-0000633A0000}"/>
    <cellStyle name="Normal 11 6 2 3" xfId="15218" xr:uid="{00000000-0005-0000-0000-0000643A0000}"/>
    <cellStyle name="Normal 11 6 2 3 2" xfId="15219" xr:uid="{00000000-0005-0000-0000-0000653A0000}"/>
    <cellStyle name="Normal 11 6 2 3 2 2" xfId="15220" xr:uid="{00000000-0005-0000-0000-0000663A0000}"/>
    <cellStyle name="Normal 11 6 2 3 3" xfId="15221" xr:uid="{00000000-0005-0000-0000-0000673A0000}"/>
    <cellStyle name="Normal 11 6 2 4" xfId="15222" xr:uid="{00000000-0005-0000-0000-0000683A0000}"/>
    <cellStyle name="Normal 11 6 2 4 2" xfId="15223" xr:uid="{00000000-0005-0000-0000-0000693A0000}"/>
    <cellStyle name="Normal 11 6 2 4 2 2" xfId="15224" xr:uid="{00000000-0005-0000-0000-00006A3A0000}"/>
    <cellStyle name="Normal 11 6 2 4 3" xfId="15225" xr:uid="{00000000-0005-0000-0000-00006B3A0000}"/>
    <cellStyle name="Normal 11 6 2 5" xfId="15226" xr:uid="{00000000-0005-0000-0000-00006C3A0000}"/>
    <cellStyle name="Normal 11 6 2 5 2" xfId="15227" xr:uid="{00000000-0005-0000-0000-00006D3A0000}"/>
    <cellStyle name="Normal 11 6 2 6" xfId="15228" xr:uid="{00000000-0005-0000-0000-00006E3A0000}"/>
    <cellStyle name="Normal 11 6 2 6 2" xfId="15229" xr:uid="{00000000-0005-0000-0000-00006F3A0000}"/>
    <cellStyle name="Normal 11 6 2 7" xfId="15230" xr:uid="{00000000-0005-0000-0000-0000703A0000}"/>
    <cellStyle name="Normal 11 6 3" xfId="15231" xr:uid="{00000000-0005-0000-0000-0000713A0000}"/>
    <cellStyle name="Normal 11 6 3 2" xfId="15232" xr:uid="{00000000-0005-0000-0000-0000723A0000}"/>
    <cellStyle name="Normal 11 6 3 2 2" xfId="15233" xr:uid="{00000000-0005-0000-0000-0000733A0000}"/>
    <cellStyle name="Normal 11 6 3 2 2 2" xfId="15234" xr:uid="{00000000-0005-0000-0000-0000743A0000}"/>
    <cellStyle name="Normal 11 6 3 2 3" xfId="15235" xr:uid="{00000000-0005-0000-0000-0000753A0000}"/>
    <cellStyle name="Normal 11 6 3 3" xfId="15236" xr:uid="{00000000-0005-0000-0000-0000763A0000}"/>
    <cellStyle name="Normal 11 6 3 3 2" xfId="15237" xr:uid="{00000000-0005-0000-0000-0000773A0000}"/>
    <cellStyle name="Normal 11 6 3 3 2 2" xfId="15238" xr:uid="{00000000-0005-0000-0000-0000783A0000}"/>
    <cellStyle name="Normal 11 6 3 3 3" xfId="15239" xr:uid="{00000000-0005-0000-0000-0000793A0000}"/>
    <cellStyle name="Normal 11 6 3 4" xfId="15240" xr:uid="{00000000-0005-0000-0000-00007A3A0000}"/>
    <cellStyle name="Normal 11 6 3 4 2" xfId="15241" xr:uid="{00000000-0005-0000-0000-00007B3A0000}"/>
    <cellStyle name="Normal 11 6 3 5" xfId="15242" xr:uid="{00000000-0005-0000-0000-00007C3A0000}"/>
    <cellStyle name="Normal 11 6 3 5 2" xfId="15243" xr:uid="{00000000-0005-0000-0000-00007D3A0000}"/>
    <cellStyle name="Normal 11 6 3 6" xfId="15244" xr:uid="{00000000-0005-0000-0000-00007E3A0000}"/>
    <cellStyle name="Normal 11 6 4" xfId="15245" xr:uid="{00000000-0005-0000-0000-00007F3A0000}"/>
    <cellStyle name="Normal 11 6 4 2" xfId="15246" xr:uid="{00000000-0005-0000-0000-0000803A0000}"/>
    <cellStyle name="Normal 11 6 4 2 2" xfId="15247" xr:uid="{00000000-0005-0000-0000-0000813A0000}"/>
    <cellStyle name="Normal 11 6 4 3" xfId="15248" xr:uid="{00000000-0005-0000-0000-0000823A0000}"/>
    <cellStyle name="Normal 11 6 5" xfId="15249" xr:uid="{00000000-0005-0000-0000-0000833A0000}"/>
    <cellStyle name="Normal 11 6 5 2" xfId="15250" xr:uid="{00000000-0005-0000-0000-0000843A0000}"/>
    <cellStyle name="Normal 11 6 5 2 2" xfId="15251" xr:uid="{00000000-0005-0000-0000-0000853A0000}"/>
    <cellStyle name="Normal 11 6 5 3" xfId="15252" xr:uid="{00000000-0005-0000-0000-0000863A0000}"/>
    <cellStyle name="Normal 11 6 6" xfId="15253" xr:uid="{00000000-0005-0000-0000-0000873A0000}"/>
    <cellStyle name="Normal 11 6 6 2" xfId="15254" xr:uid="{00000000-0005-0000-0000-0000883A0000}"/>
    <cellStyle name="Normal 11 6 7" xfId="15255" xr:uid="{00000000-0005-0000-0000-0000893A0000}"/>
    <cellStyle name="Normal 11 6 7 2" xfId="15256" xr:uid="{00000000-0005-0000-0000-00008A3A0000}"/>
    <cellStyle name="Normal 11 6 8" xfId="15257" xr:uid="{00000000-0005-0000-0000-00008B3A0000}"/>
    <cellStyle name="Normal 11 7" xfId="15258" xr:uid="{00000000-0005-0000-0000-00008C3A0000}"/>
    <cellStyle name="Normal 11 7 2" xfId="15259" xr:uid="{00000000-0005-0000-0000-00008D3A0000}"/>
    <cellStyle name="Normal 11 7 2 2" xfId="15260" xr:uid="{00000000-0005-0000-0000-00008E3A0000}"/>
    <cellStyle name="Normal 11 7 2 2 2" xfId="15261" xr:uid="{00000000-0005-0000-0000-00008F3A0000}"/>
    <cellStyle name="Normal 11 7 2 2 2 2" xfId="15262" xr:uid="{00000000-0005-0000-0000-0000903A0000}"/>
    <cellStyle name="Normal 11 7 2 2 3" xfId="15263" xr:uid="{00000000-0005-0000-0000-0000913A0000}"/>
    <cellStyle name="Normal 11 7 2 3" xfId="15264" xr:uid="{00000000-0005-0000-0000-0000923A0000}"/>
    <cellStyle name="Normal 11 7 2 3 2" xfId="15265" xr:uid="{00000000-0005-0000-0000-0000933A0000}"/>
    <cellStyle name="Normal 11 7 2 3 2 2" xfId="15266" xr:uid="{00000000-0005-0000-0000-0000943A0000}"/>
    <cellStyle name="Normal 11 7 2 3 3" xfId="15267" xr:uid="{00000000-0005-0000-0000-0000953A0000}"/>
    <cellStyle name="Normal 11 7 2 4" xfId="15268" xr:uid="{00000000-0005-0000-0000-0000963A0000}"/>
    <cellStyle name="Normal 11 7 2 4 2" xfId="15269" xr:uid="{00000000-0005-0000-0000-0000973A0000}"/>
    <cellStyle name="Normal 11 7 2 5" xfId="15270" xr:uid="{00000000-0005-0000-0000-0000983A0000}"/>
    <cellStyle name="Normal 11 7 2 5 2" xfId="15271" xr:uid="{00000000-0005-0000-0000-0000993A0000}"/>
    <cellStyle name="Normal 11 7 2 6" xfId="15272" xr:uid="{00000000-0005-0000-0000-00009A3A0000}"/>
    <cellStyle name="Normal 11 7 3" xfId="15273" xr:uid="{00000000-0005-0000-0000-00009B3A0000}"/>
    <cellStyle name="Normal 11 7 3 2" xfId="15274" xr:uid="{00000000-0005-0000-0000-00009C3A0000}"/>
    <cellStyle name="Normal 11 7 3 2 2" xfId="15275" xr:uid="{00000000-0005-0000-0000-00009D3A0000}"/>
    <cellStyle name="Normal 11 7 3 3" xfId="15276" xr:uid="{00000000-0005-0000-0000-00009E3A0000}"/>
    <cellStyle name="Normal 11 7 4" xfId="15277" xr:uid="{00000000-0005-0000-0000-00009F3A0000}"/>
    <cellStyle name="Normal 11 7 4 2" xfId="15278" xr:uid="{00000000-0005-0000-0000-0000A03A0000}"/>
    <cellStyle name="Normal 11 7 4 2 2" xfId="15279" xr:uid="{00000000-0005-0000-0000-0000A13A0000}"/>
    <cellStyle name="Normal 11 7 4 3" xfId="15280" xr:uid="{00000000-0005-0000-0000-0000A23A0000}"/>
    <cellStyle name="Normal 11 7 5" xfId="15281" xr:uid="{00000000-0005-0000-0000-0000A33A0000}"/>
    <cellStyle name="Normal 11 7 5 2" xfId="15282" xr:uid="{00000000-0005-0000-0000-0000A43A0000}"/>
    <cellStyle name="Normal 11 7 6" xfId="15283" xr:uid="{00000000-0005-0000-0000-0000A53A0000}"/>
    <cellStyle name="Normal 11 7 6 2" xfId="15284" xr:uid="{00000000-0005-0000-0000-0000A63A0000}"/>
    <cellStyle name="Normal 11 7 7" xfId="15285" xr:uid="{00000000-0005-0000-0000-0000A73A0000}"/>
    <cellStyle name="Normal 11 8" xfId="15286" xr:uid="{00000000-0005-0000-0000-0000A83A0000}"/>
    <cellStyle name="Normal 11 8 2" xfId="15287" xr:uid="{00000000-0005-0000-0000-0000A93A0000}"/>
    <cellStyle name="Normal 11 8 2 2" xfId="15288" xr:uid="{00000000-0005-0000-0000-0000AA3A0000}"/>
    <cellStyle name="Normal 11 8 2 2 2" xfId="15289" xr:uid="{00000000-0005-0000-0000-0000AB3A0000}"/>
    <cellStyle name="Normal 11 8 2 2 2 2" xfId="15290" xr:uid="{00000000-0005-0000-0000-0000AC3A0000}"/>
    <cellStyle name="Normal 11 8 2 2 3" xfId="15291" xr:uid="{00000000-0005-0000-0000-0000AD3A0000}"/>
    <cellStyle name="Normal 11 8 2 3" xfId="15292" xr:uid="{00000000-0005-0000-0000-0000AE3A0000}"/>
    <cellStyle name="Normal 11 8 2 3 2" xfId="15293" xr:uid="{00000000-0005-0000-0000-0000AF3A0000}"/>
    <cellStyle name="Normal 11 8 2 3 2 2" xfId="15294" xr:uid="{00000000-0005-0000-0000-0000B03A0000}"/>
    <cellStyle name="Normal 11 8 2 3 3" xfId="15295" xr:uid="{00000000-0005-0000-0000-0000B13A0000}"/>
    <cellStyle name="Normal 11 8 2 4" xfId="15296" xr:uid="{00000000-0005-0000-0000-0000B23A0000}"/>
    <cellStyle name="Normal 11 8 2 4 2" xfId="15297" xr:uid="{00000000-0005-0000-0000-0000B33A0000}"/>
    <cellStyle name="Normal 11 8 2 5" xfId="15298" xr:uid="{00000000-0005-0000-0000-0000B43A0000}"/>
    <cellStyle name="Normal 11 8 2 5 2" xfId="15299" xr:uid="{00000000-0005-0000-0000-0000B53A0000}"/>
    <cellStyle name="Normal 11 8 2 6" xfId="15300" xr:uid="{00000000-0005-0000-0000-0000B63A0000}"/>
    <cellStyle name="Normal 11 8 3" xfId="15301" xr:uid="{00000000-0005-0000-0000-0000B73A0000}"/>
    <cellStyle name="Normal 11 8 3 2" xfId="15302" xr:uid="{00000000-0005-0000-0000-0000B83A0000}"/>
    <cellStyle name="Normal 11 8 3 2 2" xfId="15303" xr:uid="{00000000-0005-0000-0000-0000B93A0000}"/>
    <cellStyle name="Normal 11 8 3 3" xfId="15304" xr:uid="{00000000-0005-0000-0000-0000BA3A0000}"/>
    <cellStyle name="Normal 11 8 4" xfId="15305" xr:uid="{00000000-0005-0000-0000-0000BB3A0000}"/>
    <cellStyle name="Normal 11 8 4 2" xfId="15306" xr:uid="{00000000-0005-0000-0000-0000BC3A0000}"/>
    <cellStyle name="Normal 11 8 4 2 2" xfId="15307" xr:uid="{00000000-0005-0000-0000-0000BD3A0000}"/>
    <cellStyle name="Normal 11 8 4 3" xfId="15308" xr:uid="{00000000-0005-0000-0000-0000BE3A0000}"/>
    <cellStyle name="Normal 11 8 5" xfId="15309" xr:uid="{00000000-0005-0000-0000-0000BF3A0000}"/>
    <cellStyle name="Normal 11 8 5 2" xfId="15310" xr:uid="{00000000-0005-0000-0000-0000C03A0000}"/>
    <cellStyle name="Normal 11 8 6" xfId="15311" xr:uid="{00000000-0005-0000-0000-0000C13A0000}"/>
    <cellStyle name="Normal 11 8 6 2" xfId="15312" xr:uid="{00000000-0005-0000-0000-0000C23A0000}"/>
    <cellStyle name="Normal 11 8 7" xfId="15313" xr:uid="{00000000-0005-0000-0000-0000C33A0000}"/>
    <cellStyle name="Normal 11 9" xfId="15314" xr:uid="{00000000-0005-0000-0000-0000C43A0000}"/>
    <cellStyle name="Normal 11 9 2" xfId="15315" xr:uid="{00000000-0005-0000-0000-0000C53A0000}"/>
    <cellStyle name="Normal 11 9 2 2" xfId="15316" xr:uid="{00000000-0005-0000-0000-0000C63A0000}"/>
    <cellStyle name="Normal 11 9 2 2 2" xfId="15317" xr:uid="{00000000-0005-0000-0000-0000C73A0000}"/>
    <cellStyle name="Normal 11 9 2 3" xfId="15318" xr:uid="{00000000-0005-0000-0000-0000C83A0000}"/>
    <cellStyle name="Normal 11 9 3" xfId="15319" xr:uid="{00000000-0005-0000-0000-0000C93A0000}"/>
    <cellStyle name="Normal 11 9 3 2" xfId="15320" xr:uid="{00000000-0005-0000-0000-0000CA3A0000}"/>
    <cellStyle name="Normal 11 9 3 2 2" xfId="15321" xr:uid="{00000000-0005-0000-0000-0000CB3A0000}"/>
    <cellStyle name="Normal 11 9 3 3" xfId="15322" xr:uid="{00000000-0005-0000-0000-0000CC3A0000}"/>
    <cellStyle name="Normal 11 9 4" xfId="15323" xr:uid="{00000000-0005-0000-0000-0000CD3A0000}"/>
    <cellStyle name="Normal 11 9 4 2" xfId="15324" xr:uid="{00000000-0005-0000-0000-0000CE3A0000}"/>
    <cellStyle name="Normal 11 9 5" xfId="15325" xr:uid="{00000000-0005-0000-0000-0000CF3A0000}"/>
    <cellStyle name="Normal 11 9 5 2" xfId="15326" xr:uid="{00000000-0005-0000-0000-0000D03A0000}"/>
    <cellStyle name="Normal 11 9 6" xfId="15327" xr:uid="{00000000-0005-0000-0000-0000D13A0000}"/>
    <cellStyle name="Normal 11_3 - Revenue Credits" xfId="15328" xr:uid="{00000000-0005-0000-0000-0000D23A0000}"/>
    <cellStyle name="Normal 12" xfId="528" xr:uid="{00000000-0005-0000-0000-0000D33A0000}"/>
    <cellStyle name="Normal 12 10" xfId="15329" xr:uid="{00000000-0005-0000-0000-0000D43A0000}"/>
    <cellStyle name="Normal 12 10 2" xfId="15330" xr:uid="{00000000-0005-0000-0000-0000D53A0000}"/>
    <cellStyle name="Normal 12 10 2 2" xfId="15331" xr:uid="{00000000-0005-0000-0000-0000D63A0000}"/>
    <cellStyle name="Normal 12 10 2 2 2" xfId="15332" xr:uid="{00000000-0005-0000-0000-0000D73A0000}"/>
    <cellStyle name="Normal 12 10 2 3" xfId="15333" xr:uid="{00000000-0005-0000-0000-0000D83A0000}"/>
    <cellStyle name="Normal 12 10 3" xfId="15334" xr:uid="{00000000-0005-0000-0000-0000D93A0000}"/>
    <cellStyle name="Normal 12 10 3 2" xfId="15335" xr:uid="{00000000-0005-0000-0000-0000DA3A0000}"/>
    <cellStyle name="Normal 12 10 3 2 2" xfId="15336" xr:uid="{00000000-0005-0000-0000-0000DB3A0000}"/>
    <cellStyle name="Normal 12 10 3 3" xfId="15337" xr:uid="{00000000-0005-0000-0000-0000DC3A0000}"/>
    <cellStyle name="Normal 12 10 4" xfId="15338" xr:uid="{00000000-0005-0000-0000-0000DD3A0000}"/>
    <cellStyle name="Normal 12 10 4 2" xfId="15339" xr:uid="{00000000-0005-0000-0000-0000DE3A0000}"/>
    <cellStyle name="Normal 12 10 5" xfId="15340" xr:uid="{00000000-0005-0000-0000-0000DF3A0000}"/>
    <cellStyle name="Normal 12 10 5 2" xfId="15341" xr:uid="{00000000-0005-0000-0000-0000E03A0000}"/>
    <cellStyle name="Normal 12 10 6" xfId="15342" xr:uid="{00000000-0005-0000-0000-0000E13A0000}"/>
    <cellStyle name="Normal 12 11" xfId="15343" xr:uid="{00000000-0005-0000-0000-0000E23A0000}"/>
    <cellStyle name="Normal 12 12" xfId="669" xr:uid="{00000000-0005-0000-0000-0000E33A0000}"/>
    <cellStyle name="Normal 12 13" xfId="38381" xr:uid="{FE65ED01-B121-45FE-895F-B01031C8F70E}"/>
    <cellStyle name="Normal 12 14" xfId="38475" xr:uid="{33D97D78-6BC6-4673-85F4-B4FD68877485}"/>
    <cellStyle name="Normal 12 2" xfId="15344" xr:uid="{00000000-0005-0000-0000-0000E43A0000}"/>
    <cellStyle name="Normal 12 2 2" xfId="15345" xr:uid="{00000000-0005-0000-0000-0000E53A0000}"/>
    <cellStyle name="Normal 12 2 2 2" xfId="15346" xr:uid="{00000000-0005-0000-0000-0000E63A0000}"/>
    <cellStyle name="Normal 12 2 3" xfId="15347" xr:uid="{00000000-0005-0000-0000-0000E73A0000}"/>
    <cellStyle name="Normal 12 2 4" xfId="15348" xr:uid="{00000000-0005-0000-0000-0000E83A0000}"/>
    <cellStyle name="Normal 12 2 5" xfId="38419" xr:uid="{3B5E40A2-068F-4CFD-8228-E5052CA2DEF7}"/>
    <cellStyle name="Normal 12 3" xfId="15349" xr:uid="{00000000-0005-0000-0000-0000E93A0000}"/>
    <cellStyle name="Normal 12 4" xfId="15350" xr:uid="{00000000-0005-0000-0000-0000EA3A0000}"/>
    <cellStyle name="Normal 12 4 2" xfId="15351" xr:uid="{00000000-0005-0000-0000-0000EB3A0000}"/>
    <cellStyle name="Normal 12 4 2 10" xfId="15352" xr:uid="{00000000-0005-0000-0000-0000EC3A0000}"/>
    <cellStyle name="Normal 12 4 2 10 2" xfId="15353" xr:uid="{00000000-0005-0000-0000-0000ED3A0000}"/>
    <cellStyle name="Normal 12 4 2 11" xfId="15354" xr:uid="{00000000-0005-0000-0000-0000EE3A0000}"/>
    <cellStyle name="Normal 12 4 2 2" xfId="15355" xr:uid="{00000000-0005-0000-0000-0000EF3A0000}"/>
    <cellStyle name="Normal 12 4 2 2 10" xfId="15356" xr:uid="{00000000-0005-0000-0000-0000F03A0000}"/>
    <cellStyle name="Normal 12 4 2 2 2" xfId="15357" xr:uid="{00000000-0005-0000-0000-0000F13A0000}"/>
    <cellStyle name="Normal 12 4 2 2 2 2" xfId="15358" xr:uid="{00000000-0005-0000-0000-0000F23A0000}"/>
    <cellStyle name="Normal 12 4 2 2 2 2 2" xfId="15359" xr:uid="{00000000-0005-0000-0000-0000F33A0000}"/>
    <cellStyle name="Normal 12 4 2 2 2 2 2 2" xfId="15360" xr:uid="{00000000-0005-0000-0000-0000F43A0000}"/>
    <cellStyle name="Normal 12 4 2 2 2 2 2 2 2" xfId="15361" xr:uid="{00000000-0005-0000-0000-0000F53A0000}"/>
    <cellStyle name="Normal 12 4 2 2 2 2 2 2 2 2" xfId="15362" xr:uid="{00000000-0005-0000-0000-0000F63A0000}"/>
    <cellStyle name="Normal 12 4 2 2 2 2 2 2 3" xfId="15363" xr:uid="{00000000-0005-0000-0000-0000F73A0000}"/>
    <cellStyle name="Normal 12 4 2 2 2 2 2 3" xfId="15364" xr:uid="{00000000-0005-0000-0000-0000F83A0000}"/>
    <cellStyle name="Normal 12 4 2 2 2 2 2 3 2" xfId="15365" xr:uid="{00000000-0005-0000-0000-0000F93A0000}"/>
    <cellStyle name="Normal 12 4 2 2 2 2 2 3 2 2" xfId="15366" xr:uid="{00000000-0005-0000-0000-0000FA3A0000}"/>
    <cellStyle name="Normal 12 4 2 2 2 2 2 3 3" xfId="15367" xr:uid="{00000000-0005-0000-0000-0000FB3A0000}"/>
    <cellStyle name="Normal 12 4 2 2 2 2 2 4" xfId="15368" xr:uid="{00000000-0005-0000-0000-0000FC3A0000}"/>
    <cellStyle name="Normal 12 4 2 2 2 2 2 4 2" xfId="15369" xr:uid="{00000000-0005-0000-0000-0000FD3A0000}"/>
    <cellStyle name="Normal 12 4 2 2 2 2 2 5" xfId="15370" xr:uid="{00000000-0005-0000-0000-0000FE3A0000}"/>
    <cellStyle name="Normal 12 4 2 2 2 2 2 5 2" xfId="15371" xr:uid="{00000000-0005-0000-0000-0000FF3A0000}"/>
    <cellStyle name="Normal 12 4 2 2 2 2 2 6" xfId="15372" xr:uid="{00000000-0005-0000-0000-0000003B0000}"/>
    <cellStyle name="Normal 12 4 2 2 2 2 3" xfId="15373" xr:uid="{00000000-0005-0000-0000-0000013B0000}"/>
    <cellStyle name="Normal 12 4 2 2 2 2 3 2" xfId="15374" xr:uid="{00000000-0005-0000-0000-0000023B0000}"/>
    <cellStyle name="Normal 12 4 2 2 2 2 3 2 2" xfId="15375" xr:uid="{00000000-0005-0000-0000-0000033B0000}"/>
    <cellStyle name="Normal 12 4 2 2 2 2 3 3" xfId="15376" xr:uid="{00000000-0005-0000-0000-0000043B0000}"/>
    <cellStyle name="Normal 12 4 2 2 2 2 4" xfId="15377" xr:uid="{00000000-0005-0000-0000-0000053B0000}"/>
    <cellStyle name="Normal 12 4 2 2 2 2 4 2" xfId="15378" xr:uid="{00000000-0005-0000-0000-0000063B0000}"/>
    <cellStyle name="Normal 12 4 2 2 2 2 4 2 2" xfId="15379" xr:uid="{00000000-0005-0000-0000-0000073B0000}"/>
    <cellStyle name="Normal 12 4 2 2 2 2 4 3" xfId="15380" xr:uid="{00000000-0005-0000-0000-0000083B0000}"/>
    <cellStyle name="Normal 12 4 2 2 2 2 5" xfId="15381" xr:uid="{00000000-0005-0000-0000-0000093B0000}"/>
    <cellStyle name="Normal 12 4 2 2 2 2 5 2" xfId="15382" xr:uid="{00000000-0005-0000-0000-00000A3B0000}"/>
    <cellStyle name="Normal 12 4 2 2 2 2 6" xfId="15383" xr:uid="{00000000-0005-0000-0000-00000B3B0000}"/>
    <cellStyle name="Normal 12 4 2 2 2 2 6 2" xfId="15384" xr:uid="{00000000-0005-0000-0000-00000C3B0000}"/>
    <cellStyle name="Normal 12 4 2 2 2 2 7" xfId="15385" xr:uid="{00000000-0005-0000-0000-00000D3B0000}"/>
    <cellStyle name="Normal 12 4 2 2 2 3" xfId="15386" xr:uid="{00000000-0005-0000-0000-00000E3B0000}"/>
    <cellStyle name="Normal 12 4 2 2 2 3 2" xfId="15387" xr:uid="{00000000-0005-0000-0000-00000F3B0000}"/>
    <cellStyle name="Normal 12 4 2 2 2 3 2 2" xfId="15388" xr:uid="{00000000-0005-0000-0000-0000103B0000}"/>
    <cellStyle name="Normal 12 4 2 2 2 3 2 2 2" xfId="15389" xr:uid="{00000000-0005-0000-0000-0000113B0000}"/>
    <cellStyle name="Normal 12 4 2 2 2 3 2 3" xfId="15390" xr:uid="{00000000-0005-0000-0000-0000123B0000}"/>
    <cellStyle name="Normal 12 4 2 2 2 3 3" xfId="15391" xr:uid="{00000000-0005-0000-0000-0000133B0000}"/>
    <cellStyle name="Normal 12 4 2 2 2 3 3 2" xfId="15392" xr:uid="{00000000-0005-0000-0000-0000143B0000}"/>
    <cellStyle name="Normal 12 4 2 2 2 3 3 2 2" xfId="15393" xr:uid="{00000000-0005-0000-0000-0000153B0000}"/>
    <cellStyle name="Normal 12 4 2 2 2 3 3 3" xfId="15394" xr:uid="{00000000-0005-0000-0000-0000163B0000}"/>
    <cellStyle name="Normal 12 4 2 2 2 3 4" xfId="15395" xr:uid="{00000000-0005-0000-0000-0000173B0000}"/>
    <cellStyle name="Normal 12 4 2 2 2 3 4 2" xfId="15396" xr:uid="{00000000-0005-0000-0000-0000183B0000}"/>
    <cellStyle name="Normal 12 4 2 2 2 3 5" xfId="15397" xr:uid="{00000000-0005-0000-0000-0000193B0000}"/>
    <cellStyle name="Normal 12 4 2 2 2 3 5 2" xfId="15398" xr:uid="{00000000-0005-0000-0000-00001A3B0000}"/>
    <cellStyle name="Normal 12 4 2 2 2 3 6" xfId="15399" xr:uid="{00000000-0005-0000-0000-00001B3B0000}"/>
    <cellStyle name="Normal 12 4 2 2 2 4" xfId="15400" xr:uid="{00000000-0005-0000-0000-00001C3B0000}"/>
    <cellStyle name="Normal 12 4 2 2 2 4 2" xfId="15401" xr:uid="{00000000-0005-0000-0000-00001D3B0000}"/>
    <cellStyle name="Normal 12 4 2 2 2 4 2 2" xfId="15402" xr:uid="{00000000-0005-0000-0000-00001E3B0000}"/>
    <cellStyle name="Normal 12 4 2 2 2 4 3" xfId="15403" xr:uid="{00000000-0005-0000-0000-00001F3B0000}"/>
    <cellStyle name="Normal 12 4 2 2 2 5" xfId="15404" xr:uid="{00000000-0005-0000-0000-0000203B0000}"/>
    <cellStyle name="Normal 12 4 2 2 2 5 2" xfId="15405" xr:uid="{00000000-0005-0000-0000-0000213B0000}"/>
    <cellStyle name="Normal 12 4 2 2 2 5 2 2" xfId="15406" xr:uid="{00000000-0005-0000-0000-0000223B0000}"/>
    <cellStyle name="Normal 12 4 2 2 2 5 3" xfId="15407" xr:uid="{00000000-0005-0000-0000-0000233B0000}"/>
    <cellStyle name="Normal 12 4 2 2 2 6" xfId="15408" xr:uid="{00000000-0005-0000-0000-0000243B0000}"/>
    <cellStyle name="Normal 12 4 2 2 2 6 2" xfId="15409" xr:uid="{00000000-0005-0000-0000-0000253B0000}"/>
    <cellStyle name="Normal 12 4 2 2 2 7" xfId="15410" xr:uid="{00000000-0005-0000-0000-0000263B0000}"/>
    <cellStyle name="Normal 12 4 2 2 2 7 2" xfId="15411" xr:uid="{00000000-0005-0000-0000-0000273B0000}"/>
    <cellStyle name="Normal 12 4 2 2 2 8" xfId="15412" xr:uid="{00000000-0005-0000-0000-0000283B0000}"/>
    <cellStyle name="Normal 12 4 2 2 3" xfId="15413" xr:uid="{00000000-0005-0000-0000-0000293B0000}"/>
    <cellStyle name="Normal 12 4 2 2 3 2" xfId="15414" xr:uid="{00000000-0005-0000-0000-00002A3B0000}"/>
    <cellStyle name="Normal 12 4 2 2 3 2 2" xfId="15415" xr:uid="{00000000-0005-0000-0000-00002B3B0000}"/>
    <cellStyle name="Normal 12 4 2 2 3 2 2 2" xfId="15416" xr:uid="{00000000-0005-0000-0000-00002C3B0000}"/>
    <cellStyle name="Normal 12 4 2 2 3 2 2 2 2" xfId="15417" xr:uid="{00000000-0005-0000-0000-00002D3B0000}"/>
    <cellStyle name="Normal 12 4 2 2 3 2 2 3" xfId="15418" xr:uid="{00000000-0005-0000-0000-00002E3B0000}"/>
    <cellStyle name="Normal 12 4 2 2 3 2 3" xfId="15419" xr:uid="{00000000-0005-0000-0000-00002F3B0000}"/>
    <cellStyle name="Normal 12 4 2 2 3 2 3 2" xfId="15420" xr:uid="{00000000-0005-0000-0000-0000303B0000}"/>
    <cellStyle name="Normal 12 4 2 2 3 2 3 2 2" xfId="15421" xr:uid="{00000000-0005-0000-0000-0000313B0000}"/>
    <cellStyle name="Normal 12 4 2 2 3 2 3 3" xfId="15422" xr:uid="{00000000-0005-0000-0000-0000323B0000}"/>
    <cellStyle name="Normal 12 4 2 2 3 2 4" xfId="15423" xr:uid="{00000000-0005-0000-0000-0000333B0000}"/>
    <cellStyle name="Normal 12 4 2 2 3 2 4 2" xfId="15424" xr:uid="{00000000-0005-0000-0000-0000343B0000}"/>
    <cellStyle name="Normal 12 4 2 2 3 2 5" xfId="15425" xr:uid="{00000000-0005-0000-0000-0000353B0000}"/>
    <cellStyle name="Normal 12 4 2 2 3 2 5 2" xfId="15426" xr:uid="{00000000-0005-0000-0000-0000363B0000}"/>
    <cellStyle name="Normal 12 4 2 2 3 2 6" xfId="15427" xr:uid="{00000000-0005-0000-0000-0000373B0000}"/>
    <cellStyle name="Normal 12 4 2 2 3 3" xfId="15428" xr:uid="{00000000-0005-0000-0000-0000383B0000}"/>
    <cellStyle name="Normal 12 4 2 2 3 3 2" xfId="15429" xr:uid="{00000000-0005-0000-0000-0000393B0000}"/>
    <cellStyle name="Normal 12 4 2 2 3 3 2 2" xfId="15430" xr:uid="{00000000-0005-0000-0000-00003A3B0000}"/>
    <cellStyle name="Normal 12 4 2 2 3 3 3" xfId="15431" xr:uid="{00000000-0005-0000-0000-00003B3B0000}"/>
    <cellStyle name="Normal 12 4 2 2 3 4" xfId="15432" xr:uid="{00000000-0005-0000-0000-00003C3B0000}"/>
    <cellStyle name="Normal 12 4 2 2 3 4 2" xfId="15433" xr:uid="{00000000-0005-0000-0000-00003D3B0000}"/>
    <cellStyle name="Normal 12 4 2 2 3 4 2 2" xfId="15434" xr:uid="{00000000-0005-0000-0000-00003E3B0000}"/>
    <cellStyle name="Normal 12 4 2 2 3 4 3" xfId="15435" xr:uid="{00000000-0005-0000-0000-00003F3B0000}"/>
    <cellStyle name="Normal 12 4 2 2 3 5" xfId="15436" xr:uid="{00000000-0005-0000-0000-0000403B0000}"/>
    <cellStyle name="Normal 12 4 2 2 3 5 2" xfId="15437" xr:uid="{00000000-0005-0000-0000-0000413B0000}"/>
    <cellStyle name="Normal 12 4 2 2 3 6" xfId="15438" xr:uid="{00000000-0005-0000-0000-0000423B0000}"/>
    <cellStyle name="Normal 12 4 2 2 3 6 2" xfId="15439" xr:uid="{00000000-0005-0000-0000-0000433B0000}"/>
    <cellStyle name="Normal 12 4 2 2 3 7" xfId="15440" xr:uid="{00000000-0005-0000-0000-0000443B0000}"/>
    <cellStyle name="Normal 12 4 2 2 4" xfId="15441" xr:uid="{00000000-0005-0000-0000-0000453B0000}"/>
    <cellStyle name="Normal 12 4 2 2 4 2" xfId="15442" xr:uid="{00000000-0005-0000-0000-0000463B0000}"/>
    <cellStyle name="Normal 12 4 2 2 4 2 2" xfId="15443" xr:uid="{00000000-0005-0000-0000-0000473B0000}"/>
    <cellStyle name="Normal 12 4 2 2 4 2 2 2" xfId="15444" xr:uid="{00000000-0005-0000-0000-0000483B0000}"/>
    <cellStyle name="Normal 12 4 2 2 4 2 2 2 2" xfId="15445" xr:uid="{00000000-0005-0000-0000-0000493B0000}"/>
    <cellStyle name="Normal 12 4 2 2 4 2 2 3" xfId="15446" xr:uid="{00000000-0005-0000-0000-00004A3B0000}"/>
    <cellStyle name="Normal 12 4 2 2 4 2 3" xfId="15447" xr:uid="{00000000-0005-0000-0000-00004B3B0000}"/>
    <cellStyle name="Normal 12 4 2 2 4 2 3 2" xfId="15448" xr:uid="{00000000-0005-0000-0000-00004C3B0000}"/>
    <cellStyle name="Normal 12 4 2 2 4 2 3 2 2" xfId="15449" xr:uid="{00000000-0005-0000-0000-00004D3B0000}"/>
    <cellStyle name="Normal 12 4 2 2 4 2 3 3" xfId="15450" xr:uid="{00000000-0005-0000-0000-00004E3B0000}"/>
    <cellStyle name="Normal 12 4 2 2 4 2 4" xfId="15451" xr:uid="{00000000-0005-0000-0000-00004F3B0000}"/>
    <cellStyle name="Normal 12 4 2 2 4 2 4 2" xfId="15452" xr:uid="{00000000-0005-0000-0000-0000503B0000}"/>
    <cellStyle name="Normal 12 4 2 2 4 2 5" xfId="15453" xr:uid="{00000000-0005-0000-0000-0000513B0000}"/>
    <cellStyle name="Normal 12 4 2 2 4 2 5 2" xfId="15454" xr:uid="{00000000-0005-0000-0000-0000523B0000}"/>
    <cellStyle name="Normal 12 4 2 2 4 2 6" xfId="15455" xr:uid="{00000000-0005-0000-0000-0000533B0000}"/>
    <cellStyle name="Normal 12 4 2 2 4 3" xfId="15456" xr:uid="{00000000-0005-0000-0000-0000543B0000}"/>
    <cellStyle name="Normal 12 4 2 2 4 3 2" xfId="15457" xr:uid="{00000000-0005-0000-0000-0000553B0000}"/>
    <cellStyle name="Normal 12 4 2 2 4 3 2 2" xfId="15458" xr:uid="{00000000-0005-0000-0000-0000563B0000}"/>
    <cellStyle name="Normal 12 4 2 2 4 3 3" xfId="15459" xr:uid="{00000000-0005-0000-0000-0000573B0000}"/>
    <cellStyle name="Normal 12 4 2 2 4 4" xfId="15460" xr:uid="{00000000-0005-0000-0000-0000583B0000}"/>
    <cellStyle name="Normal 12 4 2 2 4 4 2" xfId="15461" xr:uid="{00000000-0005-0000-0000-0000593B0000}"/>
    <cellStyle name="Normal 12 4 2 2 4 4 2 2" xfId="15462" xr:uid="{00000000-0005-0000-0000-00005A3B0000}"/>
    <cellStyle name="Normal 12 4 2 2 4 4 3" xfId="15463" xr:uid="{00000000-0005-0000-0000-00005B3B0000}"/>
    <cellStyle name="Normal 12 4 2 2 4 5" xfId="15464" xr:uid="{00000000-0005-0000-0000-00005C3B0000}"/>
    <cellStyle name="Normal 12 4 2 2 4 5 2" xfId="15465" xr:uid="{00000000-0005-0000-0000-00005D3B0000}"/>
    <cellStyle name="Normal 12 4 2 2 4 6" xfId="15466" xr:uid="{00000000-0005-0000-0000-00005E3B0000}"/>
    <cellStyle name="Normal 12 4 2 2 4 6 2" xfId="15467" xr:uid="{00000000-0005-0000-0000-00005F3B0000}"/>
    <cellStyle name="Normal 12 4 2 2 4 7" xfId="15468" xr:uid="{00000000-0005-0000-0000-0000603B0000}"/>
    <cellStyle name="Normal 12 4 2 2 5" xfId="15469" xr:uid="{00000000-0005-0000-0000-0000613B0000}"/>
    <cellStyle name="Normal 12 4 2 2 5 2" xfId="15470" xr:uid="{00000000-0005-0000-0000-0000623B0000}"/>
    <cellStyle name="Normal 12 4 2 2 5 2 2" xfId="15471" xr:uid="{00000000-0005-0000-0000-0000633B0000}"/>
    <cellStyle name="Normal 12 4 2 2 5 2 2 2" xfId="15472" xr:uid="{00000000-0005-0000-0000-0000643B0000}"/>
    <cellStyle name="Normal 12 4 2 2 5 2 3" xfId="15473" xr:uid="{00000000-0005-0000-0000-0000653B0000}"/>
    <cellStyle name="Normal 12 4 2 2 5 3" xfId="15474" xr:uid="{00000000-0005-0000-0000-0000663B0000}"/>
    <cellStyle name="Normal 12 4 2 2 5 3 2" xfId="15475" xr:uid="{00000000-0005-0000-0000-0000673B0000}"/>
    <cellStyle name="Normal 12 4 2 2 5 3 2 2" xfId="15476" xr:uid="{00000000-0005-0000-0000-0000683B0000}"/>
    <cellStyle name="Normal 12 4 2 2 5 3 3" xfId="15477" xr:uid="{00000000-0005-0000-0000-0000693B0000}"/>
    <cellStyle name="Normal 12 4 2 2 5 4" xfId="15478" xr:uid="{00000000-0005-0000-0000-00006A3B0000}"/>
    <cellStyle name="Normal 12 4 2 2 5 4 2" xfId="15479" xr:uid="{00000000-0005-0000-0000-00006B3B0000}"/>
    <cellStyle name="Normal 12 4 2 2 5 5" xfId="15480" xr:uid="{00000000-0005-0000-0000-00006C3B0000}"/>
    <cellStyle name="Normal 12 4 2 2 5 5 2" xfId="15481" xr:uid="{00000000-0005-0000-0000-00006D3B0000}"/>
    <cellStyle name="Normal 12 4 2 2 5 6" xfId="15482" xr:uid="{00000000-0005-0000-0000-00006E3B0000}"/>
    <cellStyle name="Normal 12 4 2 2 6" xfId="15483" xr:uid="{00000000-0005-0000-0000-00006F3B0000}"/>
    <cellStyle name="Normal 12 4 2 2 6 2" xfId="15484" xr:uid="{00000000-0005-0000-0000-0000703B0000}"/>
    <cellStyle name="Normal 12 4 2 2 6 2 2" xfId="15485" xr:uid="{00000000-0005-0000-0000-0000713B0000}"/>
    <cellStyle name="Normal 12 4 2 2 6 3" xfId="15486" xr:uid="{00000000-0005-0000-0000-0000723B0000}"/>
    <cellStyle name="Normal 12 4 2 2 7" xfId="15487" xr:uid="{00000000-0005-0000-0000-0000733B0000}"/>
    <cellStyle name="Normal 12 4 2 2 7 2" xfId="15488" xr:uid="{00000000-0005-0000-0000-0000743B0000}"/>
    <cellStyle name="Normal 12 4 2 2 7 2 2" xfId="15489" xr:uid="{00000000-0005-0000-0000-0000753B0000}"/>
    <cellStyle name="Normal 12 4 2 2 7 3" xfId="15490" xr:uid="{00000000-0005-0000-0000-0000763B0000}"/>
    <cellStyle name="Normal 12 4 2 2 8" xfId="15491" xr:uid="{00000000-0005-0000-0000-0000773B0000}"/>
    <cellStyle name="Normal 12 4 2 2 8 2" xfId="15492" xr:uid="{00000000-0005-0000-0000-0000783B0000}"/>
    <cellStyle name="Normal 12 4 2 2 9" xfId="15493" xr:uid="{00000000-0005-0000-0000-0000793B0000}"/>
    <cellStyle name="Normal 12 4 2 2 9 2" xfId="15494" xr:uid="{00000000-0005-0000-0000-00007A3B0000}"/>
    <cellStyle name="Normal 12 4 2 3" xfId="15495" xr:uid="{00000000-0005-0000-0000-00007B3B0000}"/>
    <cellStyle name="Normal 12 4 2 3 2" xfId="15496" xr:uid="{00000000-0005-0000-0000-00007C3B0000}"/>
    <cellStyle name="Normal 12 4 2 3 2 2" xfId="15497" xr:uid="{00000000-0005-0000-0000-00007D3B0000}"/>
    <cellStyle name="Normal 12 4 2 3 2 2 2" xfId="15498" xr:uid="{00000000-0005-0000-0000-00007E3B0000}"/>
    <cellStyle name="Normal 12 4 2 3 2 2 2 2" xfId="15499" xr:uid="{00000000-0005-0000-0000-00007F3B0000}"/>
    <cellStyle name="Normal 12 4 2 3 2 2 2 2 2" xfId="15500" xr:uid="{00000000-0005-0000-0000-0000803B0000}"/>
    <cellStyle name="Normal 12 4 2 3 2 2 2 3" xfId="15501" xr:uid="{00000000-0005-0000-0000-0000813B0000}"/>
    <cellStyle name="Normal 12 4 2 3 2 2 3" xfId="15502" xr:uid="{00000000-0005-0000-0000-0000823B0000}"/>
    <cellStyle name="Normal 12 4 2 3 2 2 3 2" xfId="15503" xr:uid="{00000000-0005-0000-0000-0000833B0000}"/>
    <cellStyle name="Normal 12 4 2 3 2 2 3 2 2" xfId="15504" xr:uid="{00000000-0005-0000-0000-0000843B0000}"/>
    <cellStyle name="Normal 12 4 2 3 2 2 3 3" xfId="15505" xr:uid="{00000000-0005-0000-0000-0000853B0000}"/>
    <cellStyle name="Normal 12 4 2 3 2 2 4" xfId="15506" xr:uid="{00000000-0005-0000-0000-0000863B0000}"/>
    <cellStyle name="Normal 12 4 2 3 2 2 4 2" xfId="15507" xr:uid="{00000000-0005-0000-0000-0000873B0000}"/>
    <cellStyle name="Normal 12 4 2 3 2 2 5" xfId="15508" xr:uid="{00000000-0005-0000-0000-0000883B0000}"/>
    <cellStyle name="Normal 12 4 2 3 2 2 5 2" xfId="15509" xr:uid="{00000000-0005-0000-0000-0000893B0000}"/>
    <cellStyle name="Normal 12 4 2 3 2 2 6" xfId="15510" xr:uid="{00000000-0005-0000-0000-00008A3B0000}"/>
    <cellStyle name="Normal 12 4 2 3 2 3" xfId="15511" xr:uid="{00000000-0005-0000-0000-00008B3B0000}"/>
    <cellStyle name="Normal 12 4 2 3 2 3 2" xfId="15512" xr:uid="{00000000-0005-0000-0000-00008C3B0000}"/>
    <cellStyle name="Normal 12 4 2 3 2 3 2 2" xfId="15513" xr:uid="{00000000-0005-0000-0000-00008D3B0000}"/>
    <cellStyle name="Normal 12 4 2 3 2 3 3" xfId="15514" xr:uid="{00000000-0005-0000-0000-00008E3B0000}"/>
    <cellStyle name="Normal 12 4 2 3 2 4" xfId="15515" xr:uid="{00000000-0005-0000-0000-00008F3B0000}"/>
    <cellStyle name="Normal 12 4 2 3 2 4 2" xfId="15516" xr:uid="{00000000-0005-0000-0000-0000903B0000}"/>
    <cellStyle name="Normal 12 4 2 3 2 4 2 2" xfId="15517" xr:uid="{00000000-0005-0000-0000-0000913B0000}"/>
    <cellStyle name="Normal 12 4 2 3 2 4 3" xfId="15518" xr:uid="{00000000-0005-0000-0000-0000923B0000}"/>
    <cellStyle name="Normal 12 4 2 3 2 5" xfId="15519" xr:uid="{00000000-0005-0000-0000-0000933B0000}"/>
    <cellStyle name="Normal 12 4 2 3 2 5 2" xfId="15520" xr:uid="{00000000-0005-0000-0000-0000943B0000}"/>
    <cellStyle name="Normal 12 4 2 3 2 6" xfId="15521" xr:uid="{00000000-0005-0000-0000-0000953B0000}"/>
    <cellStyle name="Normal 12 4 2 3 2 6 2" xfId="15522" xr:uid="{00000000-0005-0000-0000-0000963B0000}"/>
    <cellStyle name="Normal 12 4 2 3 2 7" xfId="15523" xr:uid="{00000000-0005-0000-0000-0000973B0000}"/>
    <cellStyle name="Normal 12 4 2 3 3" xfId="15524" xr:uid="{00000000-0005-0000-0000-0000983B0000}"/>
    <cellStyle name="Normal 12 4 2 3 3 2" xfId="15525" xr:uid="{00000000-0005-0000-0000-0000993B0000}"/>
    <cellStyle name="Normal 12 4 2 3 3 2 2" xfId="15526" xr:uid="{00000000-0005-0000-0000-00009A3B0000}"/>
    <cellStyle name="Normal 12 4 2 3 3 2 2 2" xfId="15527" xr:uid="{00000000-0005-0000-0000-00009B3B0000}"/>
    <cellStyle name="Normal 12 4 2 3 3 2 3" xfId="15528" xr:uid="{00000000-0005-0000-0000-00009C3B0000}"/>
    <cellStyle name="Normal 12 4 2 3 3 3" xfId="15529" xr:uid="{00000000-0005-0000-0000-00009D3B0000}"/>
    <cellStyle name="Normal 12 4 2 3 3 3 2" xfId="15530" xr:uid="{00000000-0005-0000-0000-00009E3B0000}"/>
    <cellStyle name="Normal 12 4 2 3 3 3 2 2" xfId="15531" xr:uid="{00000000-0005-0000-0000-00009F3B0000}"/>
    <cellStyle name="Normal 12 4 2 3 3 3 3" xfId="15532" xr:uid="{00000000-0005-0000-0000-0000A03B0000}"/>
    <cellStyle name="Normal 12 4 2 3 3 4" xfId="15533" xr:uid="{00000000-0005-0000-0000-0000A13B0000}"/>
    <cellStyle name="Normal 12 4 2 3 3 4 2" xfId="15534" xr:uid="{00000000-0005-0000-0000-0000A23B0000}"/>
    <cellStyle name="Normal 12 4 2 3 3 5" xfId="15535" xr:uid="{00000000-0005-0000-0000-0000A33B0000}"/>
    <cellStyle name="Normal 12 4 2 3 3 5 2" xfId="15536" xr:uid="{00000000-0005-0000-0000-0000A43B0000}"/>
    <cellStyle name="Normal 12 4 2 3 3 6" xfId="15537" xr:uid="{00000000-0005-0000-0000-0000A53B0000}"/>
    <cellStyle name="Normal 12 4 2 3 4" xfId="15538" xr:uid="{00000000-0005-0000-0000-0000A63B0000}"/>
    <cellStyle name="Normal 12 4 2 3 4 2" xfId="15539" xr:uid="{00000000-0005-0000-0000-0000A73B0000}"/>
    <cellStyle name="Normal 12 4 2 3 4 2 2" xfId="15540" xr:uid="{00000000-0005-0000-0000-0000A83B0000}"/>
    <cellStyle name="Normal 12 4 2 3 4 3" xfId="15541" xr:uid="{00000000-0005-0000-0000-0000A93B0000}"/>
    <cellStyle name="Normal 12 4 2 3 5" xfId="15542" xr:uid="{00000000-0005-0000-0000-0000AA3B0000}"/>
    <cellStyle name="Normal 12 4 2 3 5 2" xfId="15543" xr:uid="{00000000-0005-0000-0000-0000AB3B0000}"/>
    <cellStyle name="Normal 12 4 2 3 5 2 2" xfId="15544" xr:uid="{00000000-0005-0000-0000-0000AC3B0000}"/>
    <cellStyle name="Normal 12 4 2 3 5 3" xfId="15545" xr:uid="{00000000-0005-0000-0000-0000AD3B0000}"/>
    <cellStyle name="Normal 12 4 2 3 6" xfId="15546" xr:uid="{00000000-0005-0000-0000-0000AE3B0000}"/>
    <cellStyle name="Normal 12 4 2 3 6 2" xfId="15547" xr:uid="{00000000-0005-0000-0000-0000AF3B0000}"/>
    <cellStyle name="Normal 12 4 2 3 7" xfId="15548" xr:uid="{00000000-0005-0000-0000-0000B03B0000}"/>
    <cellStyle name="Normal 12 4 2 3 7 2" xfId="15549" xr:uid="{00000000-0005-0000-0000-0000B13B0000}"/>
    <cellStyle name="Normal 12 4 2 3 8" xfId="15550" xr:uid="{00000000-0005-0000-0000-0000B23B0000}"/>
    <cellStyle name="Normal 12 4 2 4" xfId="15551" xr:uid="{00000000-0005-0000-0000-0000B33B0000}"/>
    <cellStyle name="Normal 12 4 2 4 2" xfId="15552" xr:uid="{00000000-0005-0000-0000-0000B43B0000}"/>
    <cellStyle name="Normal 12 4 2 4 2 2" xfId="15553" xr:uid="{00000000-0005-0000-0000-0000B53B0000}"/>
    <cellStyle name="Normal 12 4 2 4 2 2 2" xfId="15554" xr:uid="{00000000-0005-0000-0000-0000B63B0000}"/>
    <cellStyle name="Normal 12 4 2 4 2 2 2 2" xfId="15555" xr:uid="{00000000-0005-0000-0000-0000B73B0000}"/>
    <cellStyle name="Normal 12 4 2 4 2 2 3" xfId="15556" xr:uid="{00000000-0005-0000-0000-0000B83B0000}"/>
    <cellStyle name="Normal 12 4 2 4 2 3" xfId="15557" xr:uid="{00000000-0005-0000-0000-0000B93B0000}"/>
    <cellStyle name="Normal 12 4 2 4 2 3 2" xfId="15558" xr:uid="{00000000-0005-0000-0000-0000BA3B0000}"/>
    <cellStyle name="Normal 12 4 2 4 2 3 2 2" xfId="15559" xr:uid="{00000000-0005-0000-0000-0000BB3B0000}"/>
    <cellStyle name="Normal 12 4 2 4 2 3 3" xfId="15560" xr:uid="{00000000-0005-0000-0000-0000BC3B0000}"/>
    <cellStyle name="Normal 12 4 2 4 2 4" xfId="15561" xr:uid="{00000000-0005-0000-0000-0000BD3B0000}"/>
    <cellStyle name="Normal 12 4 2 4 2 4 2" xfId="15562" xr:uid="{00000000-0005-0000-0000-0000BE3B0000}"/>
    <cellStyle name="Normal 12 4 2 4 2 5" xfId="15563" xr:uid="{00000000-0005-0000-0000-0000BF3B0000}"/>
    <cellStyle name="Normal 12 4 2 4 2 5 2" xfId="15564" xr:uid="{00000000-0005-0000-0000-0000C03B0000}"/>
    <cellStyle name="Normal 12 4 2 4 2 6" xfId="15565" xr:uid="{00000000-0005-0000-0000-0000C13B0000}"/>
    <cellStyle name="Normal 12 4 2 4 3" xfId="15566" xr:uid="{00000000-0005-0000-0000-0000C23B0000}"/>
    <cellStyle name="Normal 12 4 2 4 3 2" xfId="15567" xr:uid="{00000000-0005-0000-0000-0000C33B0000}"/>
    <cellStyle name="Normal 12 4 2 4 3 2 2" xfId="15568" xr:uid="{00000000-0005-0000-0000-0000C43B0000}"/>
    <cellStyle name="Normal 12 4 2 4 3 3" xfId="15569" xr:uid="{00000000-0005-0000-0000-0000C53B0000}"/>
    <cellStyle name="Normal 12 4 2 4 4" xfId="15570" xr:uid="{00000000-0005-0000-0000-0000C63B0000}"/>
    <cellStyle name="Normal 12 4 2 4 4 2" xfId="15571" xr:uid="{00000000-0005-0000-0000-0000C73B0000}"/>
    <cellStyle name="Normal 12 4 2 4 4 2 2" xfId="15572" xr:uid="{00000000-0005-0000-0000-0000C83B0000}"/>
    <cellStyle name="Normal 12 4 2 4 4 3" xfId="15573" xr:uid="{00000000-0005-0000-0000-0000C93B0000}"/>
    <cellStyle name="Normal 12 4 2 4 5" xfId="15574" xr:uid="{00000000-0005-0000-0000-0000CA3B0000}"/>
    <cellStyle name="Normal 12 4 2 4 5 2" xfId="15575" xr:uid="{00000000-0005-0000-0000-0000CB3B0000}"/>
    <cellStyle name="Normal 12 4 2 4 6" xfId="15576" xr:uid="{00000000-0005-0000-0000-0000CC3B0000}"/>
    <cellStyle name="Normal 12 4 2 4 6 2" xfId="15577" xr:uid="{00000000-0005-0000-0000-0000CD3B0000}"/>
    <cellStyle name="Normal 12 4 2 4 7" xfId="15578" xr:uid="{00000000-0005-0000-0000-0000CE3B0000}"/>
    <cellStyle name="Normal 12 4 2 5" xfId="15579" xr:uid="{00000000-0005-0000-0000-0000CF3B0000}"/>
    <cellStyle name="Normal 12 4 2 5 2" xfId="15580" xr:uid="{00000000-0005-0000-0000-0000D03B0000}"/>
    <cellStyle name="Normal 12 4 2 5 2 2" xfId="15581" xr:uid="{00000000-0005-0000-0000-0000D13B0000}"/>
    <cellStyle name="Normal 12 4 2 5 2 2 2" xfId="15582" xr:uid="{00000000-0005-0000-0000-0000D23B0000}"/>
    <cellStyle name="Normal 12 4 2 5 2 2 2 2" xfId="15583" xr:uid="{00000000-0005-0000-0000-0000D33B0000}"/>
    <cellStyle name="Normal 12 4 2 5 2 2 3" xfId="15584" xr:uid="{00000000-0005-0000-0000-0000D43B0000}"/>
    <cellStyle name="Normal 12 4 2 5 2 3" xfId="15585" xr:uid="{00000000-0005-0000-0000-0000D53B0000}"/>
    <cellStyle name="Normal 12 4 2 5 2 3 2" xfId="15586" xr:uid="{00000000-0005-0000-0000-0000D63B0000}"/>
    <cellStyle name="Normal 12 4 2 5 2 3 2 2" xfId="15587" xr:uid="{00000000-0005-0000-0000-0000D73B0000}"/>
    <cellStyle name="Normal 12 4 2 5 2 3 3" xfId="15588" xr:uid="{00000000-0005-0000-0000-0000D83B0000}"/>
    <cellStyle name="Normal 12 4 2 5 2 4" xfId="15589" xr:uid="{00000000-0005-0000-0000-0000D93B0000}"/>
    <cellStyle name="Normal 12 4 2 5 2 4 2" xfId="15590" xr:uid="{00000000-0005-0000-0000-0000DA3B0000}"/>
    <cellStyle name="Normal 12 4 2 5 2 5" xfId="15591" xr:uid="{00000000-0005-0000-0000-0000DB3B0000}"/>
    <cellStyle name="Normal 12 4 2 5 2 5 2" xfId="15592" xr:uid="{00000000-0005-0000-0000-0000DC3B0000}"/>
    <cellStyle name="Normal 12 4 2 5 2 6" xfId="15593" xr:uid="{00000000-0005-0000-0000-0000DD3B0000}"/>
    <cellStyle name="Normal 12 4 2 5 3" xfId="15594" xr:uid="{00000000-0005-0000-0000-0000DE3B0000}"/>
    <cellStyle name="Normal 12 4 2 5 3 2" xfId="15595" xr:uid="{00000000-0005-0000-0000-0000DF3B0000}"/>
    <cellStyle name="Normal 12 4 2 5 3 2 2" xfId="15596" xr:uid="{00000000-0005-0000-0000-0000E03B0000}"/>
    <cellStyle name="Normal 12 4 2 5 3 3" xfId="15597" xr:uid="{00000000-0005-0000-0000-0000E13B0000}"/>
    <cellStyle name="Normal 12 4 2 5 4" xfId="15598" xr:uid="{00000000-0005-0000-0000-0000E23B0000}"/>
    <cellStyle name="Normal 12 4 2 5 4 2" xfId="15599" xr:uid="{00000000-0005-0000-0000-0000E33B0000}"/>
    <cellStyle name="Normal 12 4 2 5 4 2 2" xfId="15600" xr:uid="{00000000-0005-0000-0000-0000E43B0000}"/>
    <cellStyle name="Normal 12 4 2 5 4 3" xfId="15601" xr:uid="{00000000-0005-0000-0000-0000E53B0000}"/>
    <cellStyle name="Normal 12 4 2 5 5" xfId="15602" xr:uid="{00000000-0005-0000-0000-0000E63B0000}"/>
    <cellStyle name="Normal 12 4 2 5 5 2" xfId="15603" xr:uid="{00000000-0005-0000-0000-0000E73B0000}"/>
    <cellStyle name="Normal 12 4 2 5 6" xfId="15604" xr:uid="{00000000-0005-0000-0000-0000E83B0000}"/>
    <cellStyle name="Normal 12 4 2 5 6 2" xfId="15605" xr:uid="{00000000-0005-0000-0000-0000E93B0000}"/>
    <cellStyle name="Normal 12 4 2 5 7" xfId="15606" xr:uid="{00000000-0005-0000-0000-0000EA3B0000}"/>
    <cellStyle name="Normal 12 4 2 6" xfId="15607" xr:uid="{00000000-0005-0000-0000-0000EB3B0000}"/>
    <cellStyle name="Normal 12 4 2 6 2" xfId="15608" xr:uid="{00000000-0005-0000-0000-0000EC3B0000}"/>
    <cellStyle name="Normal 12 4 2 6 2 2" xfId="15609" xr:uid="{00000000-0005-0000-0000-0000ED3B0000}"/>
    <cellStyle name="Normal 12 4 2 6 2 2 2" xfId="15610" xr:uid="{00000000-0005-0000-0000-0000EE3B0000}"/>
    <cellStyle name="Normal 12 4 2 6 2 3" xfId="15611" xr:uid="{00000000-0005-0000-0000-0000EF3B0000}"/>
    <cellStyle name="Normal 12 4 2 6 3" xfId="15612" xr:uid="{00000000-0005-0000-0000-0000F03B0000}"/>
    <cellStyle name="Normal 12 4 2 6 3 2" xfId="15613" xr:uid="{00000000-0005-0000-0000-0000F13B0000}"/>
    <cellStyle name="Normal 12 4 2 6 3 2 2" xfId="15614" xr:uid="{00000000-0005-0000-0000-0000F23B0000}"/>
    <cellStyle name="Normal 12 4 2 6 3 3" xfId="15615" xr:uid="{00000000-0005-0000-0000-0000F33B0000}"/>
    <cellStyle name="Normal 12 4 2 6 4" xfId="15616" xr:uid="{00000000-0005-0000-0000-0000F43B0000}"/>
    <cellStyle name="Normal 12 4 2 6 4 2" xfId="15617" xr:uid="{00000000-0005-0000-0000-0000F53B0000}"/>
    <cellStyle name="Normal 12 4 2 6 5" xfId="15618" xr:uid="{00000000-0005-0000-0000-0000F63B0000}"/>
    <cellStyle name="Normal 12 4 2 6 5 2" xfId="15619" xr:uid="{00000000-0005-0000-0000-0000F73B0000}"/>
    <cellStyle name="Normal 12 4 2 6 6" xfId="15620" xr:uid="{00000000-0005-0000-0000-0000F83B0000}"/>
    <cellStyle name="Normal 12 4 2 7" xfId="15621" xr:uid="{00000000-0005-0000-0000-0000F93B0000}"/>
    <cellStyle name="Normal 12 4 2 7 2" xfId="15622" xr:uid="{00000000-0005-0000-0000-0000FA3B0000}"/>
    <cellStyle name="Normal 12 4 2 7 2 2" xfId="15623" xr:uid="{00000000-0005-0000-0000-0000FB3B0000}"/>
    <cellStyle name="Normal 12 4 2 7 3" xfId="15624" xr:uid="{00000000-0005-0000-0000-0000FC3B0000}"/>
    <cellStyle name="Normal 12 4 2 8" xfId="15625" xr:uid="{00000000-0005-0000-0000-0000FD3B0000}"/>
    <cellStyle name="Normal 12 4 2 8 2" xfId="15626" xr:uid="{00000000-0005-0000-0000-0000FE3B0000}"/>
    <cellStyle name="Normal 12 4 2 8 2 2" xfId="15627" xr:uid="{00000000-0005-0000-0000-0000FF3B0000}"/>
    <cellStyle name="Normal 12 4 2 8 3" xfId="15628" xr:uid="{00000000-0005-0000-0000-0000003C0000}"/>
    <cellStyle name="Normal 12 4 2 9" xfId="15629" xr:uid="{00000000-0005-0000-0000-0000013C0000}"/>
    <cellStyle name="Normal 12 4 2 9 2" xfId="15630" xr:uid="{00000000-0005-0000-0000-0000023C0000}"/>
    <cellStyle name="Normal 12 4 3" xfId="15631" xr:uid="{00000000-0005-0000-0000-0000033C0000}"/>
    <cellStyle name="Normal 12 4 3 10" xfId="15632" xr:uid="{00000000-0005-0000-0000-0000043C0000}"/>
    <cellStyle name="Normal 12 4 3 2" xfId="15633" xr:uid="{00000000-0005-0000-0000-0000053C0000}"/>
    <cellStyle name="Normal 12 4 3 2 2" xfId="15634" xr:uid="{00000000-0005-0000-0000-0000063C0000}"/>
    <cellStyle name="Normal 12 4 3 2 2 2" xfId="15635" xr:uid="{00000000-0005-0000-0000-0000073C0000}"/>
    <cellStyle name="Normal 12 4 3 2 2 2 2" xfId="15636" xr:uid="{00000000-0005-0000-0000-0000083C0000}"/>
    <cellStyle name="Normal 12 4 3 2 2 2 2 2" xfId="15637" xr:uid="{00000000-0005-0000-0000-0000093C0000}"/>
    <cellStyle name="Normal 12 4 3 2 2 2 2 2 2" xfId="15638" xr:uid="{00000000-0005-0000-0000-00000A3C0000}"/>
    <cellStyle name="Normal 12 4 3 2 2 2 2 3" xfId="15639" xr:uid="{00000000-0005-0000-0000-00000B3C0000}"/>
    <cellStyle name="Normal 12 4 3 2 2 2 3" xfId="15640" xr:uid="{00000000-0005-0000-0000-00000C3C0000}"/>
    <cellStyle name="Normal 12 4 3 2 2 2 3 2" xfId="15641" xr:uid="{00000000-0005-0000-0000-00000D3C0000}"/>
    <cellStyle name="Normal 12 4 3 2 2 2 3 2 2" xfId="15642" xr:uid="{00000000-0005-0000-0000-00000E3C0000}"/>
    <cellStyle name="Normal 12 4 3 2 2 2 3 3" xfId="15643" xr:uid="{00000000-0005-0000-0000-00000F3C0000}"/>
    <cellStyle name="Normal 12 4 3 2 2 2 4" xfId="15644" xr:uid="{00000000-0005-0000-0000-0000103C0000}"/>
    <cellStyle name="Normal 12 4 3 2 2 2 4 2" xfId="15645" xr:uid="{00000000-0005-0000-0000-0000113C0000}"/>
    <cellStyle name="Normal 12 4 3 2 2 2 5" xfId="15646" xr:uid="{00000000-0005-0000-0000-0000123C0000}"/>
    <cellStyle name="Normal 12 4 3 2 2 2 5 2" xfId="15647" xr:uid="{00000000-0005-0000-0000-0000133C0000}"/>
    <cellStyle name="Normal 12 4 3 2 2 2 6" xfId="15648" xr:uid="{00000000-0005-0000-0000-0000143C0000}"/>
    <cellStyle name="Normal 12 4 3 2 2 3" xfId="15649" xr:uid="{00000000-0005-0000-0000-0000153C0000}"/>
    <cellStyle name="Normal 12 4 3 2 2 3 2" xfId="15650" xr:uid="{00000000-0005-0000-0000-0000163C0000}"/>
    <cellStyle name="Normal 12 4 3 2 2 3 2 2" xfId="15651" xr:uid="{00000000-0005-0000-0000-0000173C0000}"/>
    <cellStyle name="Normal 12 4 3 2 2 3 3" xfId="15652" xr:uid="{00000000-0005-0000-0000-0000183C0000}"/>
    <cellStyle name="Normal 12 4 3 2 2 4" xfId="15653" xr:uid="{00000000-0005-0000-0000-0000193C0000}"/>
    <cellStyle name="Normal 12 4 3 2 2 4 2" xfId="15654" xr:uid="{00000000-0005-0000-0000-00001A3C0000}"/>
    <cellStyle name="Normal 12 4 3 2 2 4 2 2" xfId="15655" xr:uid="{00000000-0005-0000-0000-00001B3C0000}"/>
    <cellStyle name="Normal 12 4 3 2 2 4 3" xfId="15656" xr:uid="{00000000-0005-0000-0000-00001C3C0000}"/>
    <cellStyle name="Normal 12 4 3 2 2 5" xfId="15657" xr:uid="{00000000-0005-0000-0000-00001D3C0000}"/>
    <cellStyle name="Normal 12 4 3 2 2 5 2" xfId="15658" xr:uid="{00000000-0005-0000-0000-00001E3C0000}"/>
    <cellStyle name="Normal 12 4 3 2 2 6" xfId="15659" xr:uid="{00000000-0005-0000-0000-00001F3C0000}"/>
    <cellStyle name="Normal 12 4 3 2 2 6 2" xfId="15660" xr:uid="{00000000-0005-0000-0000-0000203C0000}"/>
    <cellStyle name="Normal 12 4 3 2 2 7" xfId="15661" xr:uid="{00000000-0005-0000-0000-0000213C0000}"/>
    <cellStyle name="Normal 12 4 3 2 3" xfId="15662" xr:uid="{00000000-0005-0000-0000-0000223C0000}"/>
    <cellStyle name="Normal 12 4 3 2 3 2" xfId="15663" xr:uid="{00000000-0005-0000-0000-0000233C0000}"/>
    <cellStyle name="Normal 12 4 3 2 3 2 2" xfId="15664" xr:uid="{00000000-0005-0000-0000-0000243C0000}"/>
    <cellStyle name="Normal 12 4 3 2 3 2 2 2" xfId="15665" xr:uid="{00000000-0005-0000-0000-0000253C0000}"/>
    <cellStyle name="Normal 12 4 3 2 3 2 3" xfId="15666" xr:uid="{00000000-0005-0000-0000-0000263C0000}"/>
    <cellStyle name="Normal 12 4 3 2 3 3" xfId="15667" xr:uid="{00000000-0005-0000-0000-0000273C0000}"/>
    <cellStyle name="Normal 12 4 3 2 3 3 2" xfId="15668" xr:uid="{00000000-0005-0000-0000-0000283C0000}"/>
    <cellStyle name="Normal 12 4 3 2 3 3 2 2" xfId="15669" xr:uid="{00000000-0005-0000-0000-0000293C0000}"/>
    <cellStyle name="Normal 12 4 3 2 3 3 3" xfId="15670" xr:uid="{00000000-0005-0000-0000-00002A3C0000}"/>
    <cellStyle name="Normal 12 4 3 2 3 4" xfId="15671" xr:uid="{00000000-0005-0000-0000-00002B3C0000}"/>
    <cellStyle name="Normal 12 4 3 2 3 4 2" xfId="15672" xr:uid="{00000000-0005-0000-0000-00002C3C0000}"/>
    <cellStyle name="Normal 12 4 3 2 3 5" xfId="15673" xr:uid="{00000000-0005-0000-0000-00002D3C0000}"/>
    <cellStyle name="Normal 12 4 3 2 3 5 2" xfId="15674" xr:uid="{00000000-0005-0000-0000-00002E3C0000}"/>
    <cellStyle name="Normal 12 4 3 2 3 6" xfId="15675" xr:uid="{00000000-0005-0000-0000-00002F3C0000}"/>
    <cellStyle name="Normal 12 4 3 2 4" xfId="15676" xr:uid="{00000000-0005-0000-0000-0000303C0000}"/>
    <cellStyle name="Normal 12 4 3 2 4 2" xfId="15677" xr:uid="{00000000-0005-0000-0000-0000313C0000}"/>
    <cellStyle name="Normal 12 4 3 2 4 2 2" xfId="15678" xr:uid="{00000000-0005-0000-0000-0000323C0000}"/>
    <cellStyle name="Normal 12 4 3 2 4 3" xfId="15679" xr:uid="{00000000-0005-0000-0000-0000333C0000}"/>
    <cellStyle name="Normal 12 4 3 2 5" xfId="15680" xr:uid="{00000000-0005-0000-0000-0000343C0000}"/>
    <cellStyle name="Normal 12 4 3 2 5 2" xfId="15681" xr:uid="{00000000-0005-0000-0000-0000353C0000}"/>
    <cellStyle name="Normal 12 4 3 2 5 2 2" xfId="15682" xr:uid="{00000000-0005-0000-0000-0000363C0000}"/>
    <cellStyle name="Normal 12 4 3 2 5 3" xfId="15683" xr:uid="{00000000-0005-0000-0000-0000373C0000}"/>
    <cellStyle name="Normal 12 4 3 2 6" xfId="15684" xr:uid="{00000000-0005-0000-0000-0000383C0000}"/>
    <cellStyle name="Normal 12 4 3 2 6 2" xfId="15685" xr:uid="{00000000-0005-0000-0000-0000393C0000}"/>
    <cellStyle name="Normal 12 4 3 2 7" xfId="15686" xr:uid="{00000000-0005-0000-0000-00003A3C0000}"/>
    <cellStyle name="Normal 12 4 3 2 7 2" xfId="15687" xr:uid="{00000000-0005-0000-0000-00003B3C0000}"/>
    <cellStyle name="Normal 12 4 3 2 8" xfId="15688" xr:uid="{00000000-0005-0000-0000-00003C3C0000}"/>
    <cellStyle name="Normal 12 4 3 3" xfId="15689" xr:uid="{00000000-0005-0000-0000-00003D3C0000}"/>
    <cellStyle name="Normal 12 4 3 3 2" xfId="15690" xr:uid="{00000000-0005-0000-0000-00003E3C0000}"/>
    <cellStyle name="Normal 12 4 3 3 2 2" xfId="15691" xr:uid="{00000000-0005-0000-0000-00003F3C0000}"/>
    <cellStyle name="Normal 12 4 3 3 2 2 2" xfId="15692" xr:uid="{00000000-0005-0000-0000-0000403C0000}"/>
    <cellStyle name="Normal 12 4 3 3 2 2 2 2" xfId="15693" xr:uid="{00000000-0005-0000-0000-0000413C0000}"/>
    <cellStyle name="Normal 12 4 3 3 2 2 3" xfId="15694" xr:uid="{00000000-0005-0000-0000-0000423C0000}"/>
    <cellStyle name="Normal 12 4 3 3 2 3" xfId="15695" xr:uid="{00000000-0005-0000-0000-0000433C0000}"/>
    <cellStyle name="Normal 12 4 3 3 2 3 2" xfId="15696" xr:uid="{00000000-0005-0000-0000-0000443C0000}"/>
    <cellStyle name="Normal 12 4 3 3 2 3 2 2" xfId="15697" xr:uid="{00000000-0005-0000-0000-0000453C0000}"/>
    <cellStyle name="Normal 12 4 3 3 2 3 3" xfId="15698" xr:uid="{00000000-0005-0000-0000-0000463C0000}"/>
    <cellStyle name="Normal 12 4 3 3 2 4" xfId="15699" xr:uid="{00000000-0005-0000-0000-0000473C0000}"/>
    <cellStyle name="Normal 12 4 3 3 2 4 2" xfId="15700" xr:uid="{00000000-0005-0000-0000-0000483C0000}"/>
    <cellStyle name="Normal 12 4 3 3 2 5" xfId="15701" xr:uid="{00000000-0005-0000-0000-0000493C0000}"/>
    <cellStyle name="Normal 12 4 3 3 2 5 2" xfId="15702" xr:uid="{00000000-0005-0000-0000-00004A3C0000}"/>
    <cellStyle name="Normal 12 4 3 3 2 6" xfId="15703" xr:uid="{00000000-0005-0000-0000-00004B3C0000}"/>
    <cellStyle name="Normal 12 4 3 3 3" xfId="15704" xr:uid="{00000000-0005-0000-0000-00004C3C0000}"/>
    <cellStyle name="Normal 12 4 3 3 3 2" xfId="15705" xr:uid="{00000000-0005-0000-0000-00004D3C0000}"/>
    <cellStyle name="Normal 12 4 3 3 3 2 2" xfId="15706" xr:uid="{00000000-0005-0000-0000-00004E3C0000}"/>
    <cellStyle name="Normal 12 4 3 3 3 3" xfId="15707" xr:uid="{00000000-0005-0000-0000-00004F3C0000}"/>
    <cellStyle name="Normal 12 4 3 3 4" xfId="15708" xr:uid="{00000000-0005-0000-0000-0000503C0000}"/>
    <cellStyle name="Normal 12 4 3 3 4 2" xfId="15709" xr:uid="{00000000-0005-0000-0000-0000513C0000}"/>
    <cellStyle name="Normal 12 4 3 3 4 2 2" xfId="15710" xr:uid="{00000000-0005-0000-0000-0000523C0000}"/>
    <cellStyle name="Normal 12 4 3 3 4 3" xfId="15711" xr:uid="{00000000-0005-0000-0000-0000533C0000}"/>
    <cellStyle name="Normal 12 4 3 3 5" xfId="15712" xr:uid="{00000000-0005-0000-0000-0000543C0000}"/>
    <cellStyle name="Normal 12 4 3 3 5 2" xfId="15713" xr:uid="{00000000-0005-0000-0000-0000553C0000}"/>
    <cellStyle name="Normal 12 4 3 3 6" xfId="15714" xr:uid="{00000000-0005-0000-0000-0000563C0000}"/>
    <cellStyle name="Normal 12 4 3 3 6 2" xfId="15715" xr:uid="{00000000-0005-0000-0000-0000573C0000}"/>
    <cellStyle name="Normal 12 4 3 3 7" xfId="15716" xr:uid="{00000000-0005-0000-0000-0000583C0000}"/>
    <cellStyle name="Normal 12 4 3 4" xfId="15717" xr:uid="{00000000-0005-0000-0000-0000593C0000}"/>
    <cellStyle name="Normal 12 4 3 4 2" xfId="15718" xr:uid="{00000000-0005-0000-0000-00005A3C0000}"/>
    <cellStyle name="Normal 12 4 3 4 2 2" xfId="15719" xr:uid="{00000000-0005-0000-0000-00005B3C0000}"/>
    <cellStyle name="Normal 12 4 3 4 2 2 2" xfId="15720" xr:uid="{00000000-0005-0000-0000-00005C3C0000}"/>
    <cellStyle name="Normal 12 4 3 4 2 2 2 2" xfId="15721" xr:uid="{00000000-0005-0000-0000-00005D3C0000}"/>
    <cellStyle name="Normal 12 4 3 4 2 2 3" xfId="15722" xr:uid="{00000000-0005-0000-0000-00005E3C0000}"/>
    <cellStyle name="Normal 12 4 3 4 2 3" xfId="15723" xr:uid="{00000000-0005-0000-0000-00005F3C0000}"/>
    <cellStyle name="Normal 12 4 3 4 2 3 2" xfId="15724" xr:uid="{00000000-0005-0000-0000-0000603C0000}"/>
    <cellStyle name="Normal 12 4 3 4 2 3 2 2" xfId="15725" xr:uid="{00000000-0005-0000-0000-0000613C0000}"/>
    <cellStyle name="Normal 12 4 3 4 2 3 3" xfId="15726" xr:uid="{00000000-0005-0000-0000-0000623C0000}"/>
    <cellStyle name="Normal 12 4 3 4 2 4" xfId="15727" xr:uid="{00000000-0005-0000-0000-0000633C0000}"/>
    <cellStyle name="Normal 12 4 3 4 2 4 2" xfId="15728" xr:uid="{00000000-0005-0000-0000-0000643C0000}"/>
    <cellStyle name="Normal 12 4 3 4 2 5" xfId="15729" xr:uid="{00000000-0005-0000-0000-0000653C0000}"/>
    <cellStyle name="Normal 12 4 3 4 2 5 2" xfId="15730" xr:uid="{00000000-0005-0000-0000-0000663C0000}"/>
    <cellStyle name="Normal 12 4 3 4 2 6" xfId="15731" xr:uid="{00000000-0005-0000-0000-0000673C0000}"/>
    <cellStyle name="Normal 12 4 3 4 3" xfId="15732" xr:uid="{00000000-0005-0000-0000-0000683C0000}"/>
    <cellStyle name="Normal 12 4 3 4 3 2" xfId="15733" xr:uid="{00000000-0005-0000-0000-0000693C0000}"/>
    <cellStyle name="Normal 12 4 3 4 3 2 2" xfId="15734" xr:uid="{00000000-0005-0000-0000-00006A3C0000}"/>
    <cellStyle name="Normal 12 4 3 4 3 3" xfId="15735" xr:uid="{00000000-0005-0000-0000-00006B3C0000}"/>
    <cellStyle name="Normal 12 4 3 4 4" xfId="15736" xr:uid="{00000000-0005-0000-0000-00006C3C0000}"/>
    <cellStyle name="Normal 12 4 3 4 4 2" xfId="15737" xr:uid="{00000000-0005-0000-0000-00006D3C0000}"/>
    <cellStyle name="Normal 12 4 3 4 4 2 2" xfId="15738" xr:uid="{00000000-0005-0000-0000-00006E3C0000}"/>
    <cellStyle name="Normal 12 4 3 4 4 3" xfId="15739" xr:uid="{00000000-0005-0000-0000-00006F3C0000}"/>
    <cellStyle name="Normal 12 4 3 4 5" xfId="15740" xr:uid="{00000000-0005-0000-0000-0000703C0000}"/>
    <cellStyle name="Normal 12 4 3 4 5 2" xfId="15741" xr:uid="{00000000-0005-0000-0000-0000713C0000}"/>
    <cellStyle name="Normal 12 4 3 4 6" xfId="15742" xr:uid="{00000000-0005-0000-0000-0000723C0000}"/>
    <cellStyle name="Normal 12 4 3 4 6 2" xfId="15743" xr:uid="{00000000-0005-0000-0000-0000733C0000}"/>
    <cellStyle name="Normal 12 4 3 4 7" xfId="15744" xr:uid="{00000000-0005-0000-0000-0000743C0000}"/>
    <cellStyle name="Normal 12 4 3 5" xfId="15745" xr:uid="{00000000-0005-0000-0000-0000753C0000}"/>
    <cellStyle name="Normal 12 4 3 5 2" xfId="15746" xr:uid="{00000000-0005-0000-0000-0000763C0000}"/>
    <cellStyle name="Normal 12 4 3 5 2 2" xfId="15747" xr:uid="{00000000-0005-0000-0000-0000773C0000}"/>
    <cellStyle name="Normal 12 4 3 5 2 2 2" xfId="15748" xr:uid="{00000000-0005-0000-0000-0000783C0000}"/>
    <cellStyle name="Normal 12 4 3 5 2 3" xfId="15749" xr:uid="{00000000-0005-0000-0000-0000793C0000}"/>
    <cellStyle name="Normal 12 4 3 5 3" xfId="15750" xr:uid="{00000000-0005-0000-0000-00007A3C0000}"/>
    <cellStyle name="Normal 12 4 3 5 3 2" xfId="15751" xr:uid="{00000000-0005-0000-0000-00007B3C0000}"/>
    <cellStyle name="Normal 12 4 3 5 3 2 2" xfId="15752" xr:uid="{00000000-0005-0000-0000-00007C3C0000}"/>
    <cellStyle name="Normal 12 4 3 5 3 3" xfId="15753" xr:uid="{00000000-0005-0000-0000-00007D3C0000}"/>
    <cellStyle name="Normal 12 4 3 5 4" xfId="15754" xr:uid="{00000000-0005-0000-0000-00007E3C0000}"/>
    <cellStyle name="Normal 12 4 3 5 4 2" xfId="15755" xr:uid="{00000000-0005-0000-0000-00007F3C0000}"/>
    <cellStyle name="Normal 12 4 3 5 5" xfId="15756" xr:uid="{00000000-0005-0000-0000-0000803C0000}"/>
    <cellStyle name="Normal 12 4 3 5 5 2" xfId="15757" xr:uid="{00000000-0005-0000-0000-0000813C0000}"/>
    <cellStyle name="Normal 12 4 3 5 6" xfId="15758" xr:uid="{00000000-0005-0000-0000-0000823C0000}"/>
    <cellStyle name="Normal 12 4 3 6" xfId="15759" xr:uid="{00000000-0005-0000-0000-0000833C0000}"/>
    <cellStyle name="Normal 12 4 3 6 2" xfId="15760" xr:uid="{00000000-0005-0000-0000-0000843C0000}"/>
    <cellStyle name="Normal 12 4 3 6 2 2" xfId="15761" xr:uid="{00000000-0005-0000-0000-0000853C0000}"/>
    <cellStyle name="Normal 12 4 3 6 3" xfId="15762" xr:uid="{00000000-0005-0000-0000-0000863C0000}"/>
    <cellStyle name="Normal 12 4 3 7" xfId="15763" xr:uid="{00000000-0005-0000-0000-0000873C0000}"/>
    <cellStyle name="Normal 12 4 3 7 2" xfId="15764" xr:uid="{00000000-0005-0000-0000-0000883C0000}"/>
    <cellStyle name="Normal 12 4 3 7 2 2" xfId="15765" xr:uid="{00000000-0005-0000-0000-0000893C0000}"/>
    <cellStyle name="Normal 12 4 3 7 3" xfId="15766" xr:uid="{00000000-0005-0000-0000-00008A3C0000}"/>
    <cellStyle name="Normal 12 4 3 8" xfId="15767" xr:uid="{00000000-0005-0000-0000-00008B3C0000}"/>
    <cellStyle name="Normal 12 4 3 8 2" xfId="15768" xr:uid="{00000000-0005-0000-0000-00008C3C0000}"/>
    <cellStyle name="Normal 12 4 3 9" xfId="15769" xr:uid="{00000000-0005-0000-0000-00008D3C0000}"/>
    <cellStyle name="Normal 12 4 3 9 2" xfId="15770" xr:uid="{00000000-0005-0000-0000-00008E3C0000}"/>
    <cellStyle name="Normal 12 4 4" xfId="15771" xr:uid="{00000000-0005-0000-0000-00008F3C0000}"/>
    <cellStyle name="Normal 12 4 4 2" xfId="15772" xr:uid="{00000000-0005-0000-0000-0000903C0000}"/>
    <cellStyle name="Normal 12 4 4 2 2" xfId="15773" xr:uid="{00000000-0005-0000-0000-0000913C0000}"/>
    <cellStyle name="Normal 12 4 4 2 2 2" xfId="15774" xr:uid="{00000000-0005-0000-0000-0000923C0000}"/>
    <cellStyle name="Normal 12 4 4 2 2 2 2" xfId="15775" xr:uid="{00000000-0005-0000-0000-0000933C0000}"/>
    <cellStyle name="Normal 12 4 4 2 2 2 2 2" xfId="15776" xr:uid="{00000000-0005-0000-0000-0000943C0000}"/>
    <cellStyle name="Normal 12 4 4 2 2 2 3" xfId="15777" xr:uid="{00000000-0005-0000-0000-0000953C0000}"/>
    <cellStyle name="Normal 12 4 4 2 2 3" xfId="15778" xr:uid="{00000000-0005-0000-0000-0000963C0000}"/>
    <cellStyle name="Normal 12 4 4 2 2 3 2" xfId="15779" xr:uid="{00000000-0005-0000-0000-0000973C0000}"/>
    <cellStyle name="Normal 12 4 4 2 2 3 2 2" xfId="15780" xr:uid="{00000000-0005-0000-0000-0000983C0000}"/>
    <cellStyle name="Normal 12 4 4 2 2 3 3" xfId="15781" xr:uid="{00000000-0005-0000-0000-0000993C0000}"/>
    <cellStyle name="Normal 12 4 4 2 2 4" xfId="15782" xr:uid="{00000000-0005-0000-0000-00009A3C0000}"/>
    <cellStyle name="Normal 12 4 4 2 2 4 2" xfId="15783" xr:uid="{00000000-0005-0000-0000-00009B3C0000}"/>
    <cellStyle name="Normal 12 4 4 2 2 5" xfId="15784" xr:uid="{00000000-0005-0000-0000-00009C3C0000}"/>
    <cellStyle name="Normal 12 4 4 2 2 5 2" xfId="15785" xr:uid="{00000000-0005-0000-0000-00009D3C0000}"/>
    <cellStyle name="Normal 12 4 4 2 2 6" xfId="15786" xr:uid="{00000000-0005-0000-0000-00009E3C0000}"/>
    <cellStyle name="Normal 12 4 4 2 3" xfId="15787" xr:uid="{00000000-0005-0000-0000-00009F3C0000}"/>
    <cellStyle name="Normal 12 4 4 2 3 2" xfId="15788" xr:uid="{00000000-0005-0000-0000-0000A03C0000}"/>
    <cellStyle name="Normal 12 4 4 2 3 2 2" xfId="15789" xr:uid="{00000000-0005-0000-0000-0000A13C0000}"/>
    <cellStyle name="Normal 12 4 4 2 3 3" xfId="15790" xr:uid="{00000000-0005-0000-0000-0000A23C0000}"/>
    <cellStyle name="Normal 12 4 4 2 4" xfId="15791" xr:uid="{00000000-0005-0000-0000-0000A33C0000}"/>
    <cellStyle name="Normal 12 4 4 2 4 2" xfId="15792" xr:uid="{00000000-0005-0000-0000-0000A43C0000}"/>
    <cellStyle name="Normal 12 4 4 2 4 2 2" xfId="15793" xr:uid="{00000000-0005-0000-0000-0000A53C0000}"/>
    <cellStyle name="Normal 12 4 4 2 4 3" xfId="15794" xr:uid="{00000000-0005-0000-0000-0000A63C0000}"/>
    <cellStyle name="Normal 12 4 4 2 5" xfId="15795" xr:uid="{00000000-0005-0000-0000-0000A73C0000}"/>
    <cellStyle name="Normal 12 4 4 2 5 2" xfId="15796" xr:uid="{00000000-0005-0000-0000-0000A83C0000}"/>
    <cellStyle name="Normal 12 4 4 2 6" xfId="15797" xr:uid="{00000000-0005-0000-0000-0000A93C0000}"/>
    <cellStyle name="Normal 12 4 4 2 6 2" xfId="15798" xr:uid="{00000000-0005-0000-0000-0000AA3C0000}"/>
    <cellStyle name="Normal 12 4 4 2 7" xfId="15799" xr:uid="{00000000-0005-0000-0000-0000AB3C0000}"/>
    <cellStyle name="Normal 12 4 4 3" xfId="15800" xr:uid="{00000000-0005-0000-0000-0000AC3C0000}"/>
    <cellStyle name="Normal 12 4 4 3 2" xfId="15801" xr:uid="{00000000-0005-0000-0000-0000AD3C0000}"/>
    <cellStyle name="Normal 12 4 4 3 2 2" xfId="15802" xr:uid="{00000000-0005-0000-0000-0000AE3C0000}"/>
    <cellStyle name="Normal 12 4 4 3 2 2 2" xfId="15803" xr:uid="{00000000-0005-0000-0000-0000AF3C0000}"/>
    <cellStyle name="Normal 12 4 4 3 2 3" xfId="15804" xr:uid="{00000000-0005-0000-0000-0000B03C0000}"/>
    <cellStyle name="Normal 12 4 4 3 3" xfId="15805" xr:uid="{00000000-0005-0000-0000-0000B13C0000}"/>
    <cellStyle name="Normal 12 4 4 3 3 2" xfId="15806" xr:uid="{00000000-0005-0000-0000-0000B23C0000}"/>
    <cellStyle name="Normal 12 4 4 3 3 2 2" xfId="15807" xr:uid="{00000000-0005-0000-0000-0000B33C0000}"/>
    <cellStyle name="Normal 12 4 4 3 3 3" xfId="15808" xr:uid="{00000000-0005-0000-0000-0000B43C0000}"/>
    <cellStyle name="Normal 12 4 4 3 4" xfId="15809" xr:uid="{00000000-0005-0000-0000-0000B53C0000}"/>
    <cellStyle name="Normal 12 4 4 3 4 2" xfId="15810" xr:uid="{00000000-0005-0000-0000-0000B63C0000}"/>
    <cellStyle name="Normal 12 4 4 3 5" xfId="15811" xr:uid="{00000000-0005-0000-0000-0000B73C0000}"/>
    <cellStyle name="Normal 12 4 4 3 5 2" xfId="15812" xr:uid="{00000000-0005-0000-0000-0000B83C0000}"/>
    <cellStyle name="Normal 12 4 4 3 6" xfId="15813" xr:uid="{00000000-0005-0000-0000-0000B93C0000}"/>
    <cellStyle name="Normal 12 4 4 4" xfId="15814" xr:uid="{00000000-0005-0000-0000-0000BA3C0000}"/>
    <cellStyle name="Normal 12 4 4 4 2" xfId="15815" xr:uid="{00000000-0005-0000-0000-0000BB3C0000}"/>
    <cellStyle name="Normal 12 4 4 4 2 2" xfId="15816" xr:uid="{00000000-0005-0000-0000-0000BC3C0000}"/>
    <cellStyle name="Normal 12 4 4 4 3" xfId="15817" xr:uid="{00000000-0005-0000-0000-0000BD3C0000}"/>
    <cellStyle name="Normal 12 4 4 5" xfId="15818" xr:uid="{00000000-0005-0000-0000-0000BE3C0000}"/>
    <cellStyle name="Normal 12 4 4 5 2" xfId="15819" xr:uid="{00000000-0005-0000-0000-0000BF3C0000}"/>
    <cellStyle name="Normal 12 4 4 5 2 2" xfId="15820" xr:uid="{00000000-0005-0000-0000-0000C03C0000}"/>
    <cellStyle name="Normal 12 4 4 5 3" xfId="15821" xr:uid="{00000000-0005-0000-0000-0000C13C0000}"/>
    <cellStyle name="Normal 12 4 4 6" xfId="15822" xr:uid="{00000000-0005-0000-0000-0000C23C0000}"/>
    <cellStyle name="Normal 12 4 4 6 2" xfId="15823" xr:uid="{00000000-0005-0000-0000-0000C33C0000}"/>
    <cellStyle name="Normal 12 4 4 7" xfId="15824" xr:uid="{00000000-0005-0000-0000-0000C43C0000}"/>
    <cellStyle name="Normal 12 4 4 7 2" xfId="15825" xr:uid="{00000000-0005-0000-0000-0000C53C0000}"/>
    <cellStyle name="Normal 12 4 4 8" xfId="15826" xr:uid="{00000000-0005-0000-0000-0000C63C0000}"/>
    <cellStyle name="Normal 12 4 5" xfId="15827" xr:uid="{00000000-0005-0000-0000-0000C73C0000}"/>
    <cellStyle name="Normal 12 4 5 2" xfId="15828" xr:uid="{00000000-0005-0000-0000-0000C83C0000}"/>
    <cellStyle name="Normal 12 4 5 2 2" xfId="15829" xr:uid="{00000000-0005-0000-0000-0000C93C0000}"/>
    <cellStyle name="Normal 12 4 5 2 2 2" xfId="15830" xr:uid="{00000000-0005-0000-0000-0000CA3C0000}"/>
    <cellStyle name="Normal 12 4 5 2 2 2 2" xfId="15831" xr:uid="{00000000-0005-0000-0000-0000CB3C0000}"/>
    <cellStyle name="Normal 12 4 5 2 2 3" xfId="15832" xr:uid="{00000000-0005-0000-0000-0000CC3C0000}"/>
    <cellStyle name="Normal 12 4 5 2 3" xfId="15833" xr:uid="{00000000-0005-0000-0000-0000CD3C0000}"/>
    <cellStyle name="Normal 12 4 5 2 3 2" xfId="15834" xr:uid="{00000000-0005-0000-0000-0000CE3C0000}"/>
    <cellStyle name="Normal 12 4 5 2 3 2 2" xfId="15835" xr:uid="{00000000-0005-0000-0000-0000CF3C0000}"/>
    <cellStyle name="Normal 12 4 5 2 3 3" xfId="15836" xr:uid="{00000000-0005-0000-0000-0000D03C0000}"/>
    <cellStyle name="Normal 12 4 5 2 4" xfId="15837" xr:uid="{00000000-0005-0000-0000-0000D13C0000}"/>
    <cellStyle name="Normal 12 4 5 2 4 2" xfId="15838" xr:uid="{00000000-0005-0000-0000-0000D23C0000}"/>
    <cellStyle name="Normal 12 4 5 2 5" xfId="15839" xr:uid="{00000000-0005-0000-0000-0000D33C0000}"/>
    <cellStyle name="Normal 12 4 5 2 5 2" xfId="15840" xr:uid="{00000000-0005-0000-0000-0000D43C0000}"/>
    <cellStyle name="Normal 12 4 5 2 6" xfId="15841" xr:uid="{00000000-0005-0000-0000-0000D53C0000}"/>
    <cellStyle name="Normal 12 4 5 3" xfId="15842" xr:uid="{00000000-0005-0000-0000-0000D63C0000}"/>
    <cellStyle name="Normal 12 4 5 3 2" xfId="15843" xr:uid="{00000000-0005-0000-0000-0000D73C0000}"/>
    <cellStyle name="Normal 12 4 5 3 2 2" xfId="15844" xr:uid="{00000000-0005-0000-0000-0000D83C0000}"/>
    <cellStyle name="Normal 12 4 5 3 3" xfId="15845" xr:uid="{00000000-0005-0000-0000-0000D93C0000}"/>
    <cellStyle name="Normal 12 4 5 4" xfId="15846" xr:uid="{00000000-0005-0000-0000-0000DA3C0000}"/>
    <cellStyle name="Normal 12 4 5 4 2" xfId="15847" xr:uid="{00000000-0005-0000-0000-0000DB3C0000}"/>
    <cellStyle name="Normal 12 4 5 4 2 2" xfId="15848" xr:uid="{00000000-0005-0000-0000-0000DC3C0000}"/>
    <cellStyle name="Normal 12 4 5 4 3" xfId="15849" xr:uid="{00000000-0005-0000-0000-0000DD3C0000}"/>
    <cellStyle name="Normal 12 4 5 5" xfId="15850" xr:uid="{00000000-0005-0000-0000-0000DE3C0000}"/>
    <cellStyle name="Normal 12 4 5 5 2" xfId="15851" xr:uid="{00000000-0005-0000-0000-0000DF3C0000}"/>
    <cellStyle name="Normal 12 4 5 6" xfId="15852" xr:uid="{00000000-0005-0000-0000-0000E03C0000}"/>
    <cellStyle name="Normal 12 4 5 6 2" xfId="15853" xr:uid="{00000000-0005-0000-0000-0000E13C0000}"/>
    <cellStyle name="Normal 12 4 5 7" xfId="15854" xr:uid="{00000000-0005-0000-0000-0000E23C0000}"/>
    <cellStyle name="Normal 12 4 6" xfId="15855" xr:uid="{00000000-0005-0000-0000-0000E33C0000}"/>
    <cellStyle name="Normal 12 4 6 2" xfId="15856" xr:uid="{00000000-0005-0000-0000-0000E43C0000}"/>
    <cellStyle name="Normal 12 4 6 2 2" xfId="15857" xr:uid="{00000000-0005-0000-0000-0000E53C0000}"/>
    <cellStyle name="Normal 12 4 6 2 2 2" xfId="15858" xr:uid="{00000000-0005-0000-0000-0000E63C0000}"/>
    <cellStyle name="Normal 12 4 6 2 2 2 2" xfId="15859" xr:uid="{00000000-0005-0000-0000-0000E73C0000}"/>
    <cellStyle name="Normal 12 4 6 2 2 3" xfId="15860" xr:uid="{00000000-0005-0000-0000-0000E83C0000}"/>
    <cellStyle name="Normal 12 4 6 2 3" xfId="15861" xr:uid="{00000000-0005-0000-0000-0000E93C0000}"/>
    <cellStyle name="Normal 12 4 6 2 3 2" xfId="15862" xr:uid="{00000000-0005-0000-0000-0000EA3C0000}"/>
    <cellStyle name="Normal 12 4 6 2 3 2 2" xfId="15863" xr:uid="{00000000-0005-0000-0000-0000EB3C0000}"/>
    <cellStyle name="Normal 12 4 6 2 3 3" xfId="15864" xr:uid="{00000000-0005-0000-0000-0000EC3C0000}"/>
    <cellStyle name="Normal 12 4 6 2 4" xfId="15865" xr:uid="{00000000-0005-0000-0000-0000ED3C0000}"/>
    <cellStyle name="Normal 12 4 6 2 4 2" xfId="15866" xr:uid="{00000000-0005-0000-0000-0000EE3C0000}"/>
    <cellStyle name="Normal 12 4 6 2 5" xfId="15867" xr:uid="{00000000-0005-0000-0000-0000EF3C0000}"/>
    <cellStyle name="Normal 12 4 6 2 5 2" xfId="15868" xr:uid="{00000000-0005-0000-0000-0000F03C0000}"/>
    <cellStyle name="Normal 12 4 6 2 6" xfId="15869" xr:uid="{00000000-0005-0000-0000-0000F13C0000}"/>
    <cellStyle name="Normal 12 4 6 3" xfId="15870" xr:uid="{00000000-0005-0000-0000-0000F23C0000}"/>
    <cellStyle name="Normal 12 4 6 3 2" xfId="15871" xr:uid="{00000000-0005-0000-0000-0000F33C0000}"/>
    <cellStyle name="Normal 12 4 6 3 2 2" xfId="15872" xr:uid="{00000000-0005-0000-0000-0000F43C0000}"/>
    <cellStyle name="Normal 12 4 6 3 3" xfId="15873" xr:uid="{00000000-0005-0000-0000-0000F53C0000}"/>
    <cellStyle name="Normal 12 4 6 4" xfId="15874" xr:uid="{00000000-0005-0000-0000-0000F63C0000}"/>
    <cellStyle name="Normal 12 4 6 4 2" xfId="15875" xr:uid="{00000000-0005-0000-0000-0000F73C0000}"/>
    <cellStyle name="Normal 12 4 6 4 2 2" xfId="15876" xr:uid="{00000000-0005-0000-0000-0000F83C0000}"/>
    <cellStyle name="Normal 12 4 6 4 3" xfId="15877" xr:uid="{00000000-0005-0000-0000-0000F93C0000}"/>
    <cellStyle name="Normal 12 4 6 5" xfId="15878" xr:uid="{00000000-0005-0000-0000-0000FA3C0000}"/>
    <cellStyle name="Normal 12 4 6 5 2" xfId="15879" xr:uid="{00000000-0005-0000-0000-0000FB3C0000}"/>
    <cellStyle name="Normal 12 4 6 6" xfId="15880" xr:uid="{00000000-0005-0000-0000-0000FC3C0000}"/>
    <cellStyle name="Normal 12 4 6 6 2" xfId="15881" xr:uid="{00000000-0005-0000-0000-0000FD3C0000}"/>
    <cellStyle name="Normal 12 4 6 7" xfId="15882" xr:uid="{00000000-0005-0000-0000-0000FE3C0000}"/>
    <cellStyle name="Normal 12 4 7" xfId="15883" xr:uid="{00000000-0005-0000-0000-0000FF3C0000}"/>
    <cellStyle name="Normal 12 4 7 2" xfId="15884" xr:uid="{00000000-0005-0000-0000-0000003D0000}"/>
    <cellStyle name="Normal 12 4 7 2 2" xfId="15885" xr:uid="{00000000-0005-0000-0000-0000013D0000}"/>
    <cellStyle name="Normal 12 4 7 2 2 2" xfId="15886" xr:uid="{00000000-0005-0000-0000-0000023D0000}"/>
    <cellStyle name="Normal 12 4 7 2 3" xfId="15887" xr:uid="{00000000-0005-0000-0000-0000033D0000}"/>
    <cellStyle name="Normal 12 4 7 3" xfId="15888" xr:uid="{00000000-0005-0000-0000-0000043D0000}"/>
    <cellStyle name="Normal 12 4 7 3 2" xfId="15889" xr:uid="{00000000-0005-0000-0000-0000053D0000}"/>
    <cellStyle name="Normal 12 4 7 3 2 2" xfId="15890" xr:uid="{00000000-0005-0000-0000-0000063D0000}"/>
    <cellStyle name="Normal 12 4 7 3 3" xfId="15891" xr:uid="{00000000-0005-0000-0000-0000073D0000}"/>
    <cellStyle name="Normal 12 4 7 4" xfId="15892" xr:uid="{00000000-0005-0000-0000-0000083D0000}"/>
    <cellStyle name="Normal 12 4 7 4 2" xfId="15893" xr:uid="{00000000-0005-0000-0000-0000093D0000}"/>
    <cellStyle name="Normal 12 4 7 5" xfId="15894" xr:uid="{00000000-0005-0000-0000-00000A3D0000}"/>
    <cellStyle name="Normal 12 4 7 5 2" xfId="15895" xr:uid="{00000000-0005-0000-0000-00000B3D0000}"/>
    <cellStyle name="Normal 12 4 7 6" xfId="15896" xr:uid="{00000000-0005-0000-0000-00000C3D0000}"/>
    <cellStyle name="Normal 12 5" xfId="15897" xr:uid="{00000000-0005-0000-0000-00000D3D0000}"/>
    <cellStyle name="Normal 12 5 10" xfId="15898" xr:uid="{00000000-0005-0000-0000-00000E3D0000}"/>
    <cellStyle name="Normal 12 5 10 2" xfId="15899" xr:uid="{00000000-0005-0000-0000-00000F3D0000}"/>
    <cellStyle name="Normal 12 5 11" xfId="15900" xr:uid="{00000000-0005-0000-0000-0000103D0000}"/>
    <cellStyle name="Normal 12 5 2" xfId="15901" xr:uid="{00000000-0005-0000-0000-0000113D0000}"/>
    <cellStyle name="Normal 12 5 2 10" xfId="15902" xr:uid="{00000000-0005-0000-0000-0000123D0000}"/>
    <cellStyle name="Normal 12 5 2 2" xfId="15903" xr:uid="{00000000-0005-0000-0000-0000133D0000}"/>
    <cellStyle name="Normal 12 5 2 2 2" xfId="15904" xr:uid="{00000000-0005-0000-0000-0000143D0000}"/>
    <cellStyle name="Normal 12 5 2 2 2 2" xfId="15905" xr:uid="{00000000-0005-0000-0000-0000153D0000}"/>
    <cellStyle name="Normal 12 5 2 2 2 2 2" xfId="15906" xr:uid="{00000000-0005-0000-0000-0000163D0000}"/>
    <cellStyle name="Normal 12 5 2 2 2 2 2 2" xfId="15907" xr:uid="{00000000-0005-0000-0000-0000173D0000}"/>
    <cellStyle name="Normal 12 5 2 2 2 2 2 2 2" xfId="15908" xr:uid="{00000000-0005-0000-0000-0000183D0000}"/>
    <cellStyle name="Normal 12 5 2 2 2 2 2 3" xfId="15909" xr:uid="{00000000-0005-0000-0000-0000193D0000}"/>
    <cellStyle name="Normal 12 5 2 2 2 2 3" xfId="15910" xr:uid="{00000000-0005-0000-0000-00001A3D0000}"/>
    <cellStyle name="Normal 12 5 2 2 2 2 3 2" xfId="15911" xr:uid="{00000000-0005-0000-0000-00001B3D0000}"/>
    <cellStyle name="Normal 12 5 2 2 2 2 3 2 2" xfId="15912" xr:uid="{00000000-0005-0000-0000-00001C3D0000}"/>
    <cellStyle name="Normal 12 5 2 2 2 2 3 3" xfId="15913" xr:uid="{00000000-0005-0000-0000-00001D3D0000}"/>
    <cellStyle name="Normal 12 5 2 2 2 2 4" xfId="15914" xr:uid="{00000000-0005-0000-0000-00001E3D0000}"/>
    <cellStyle name="Normal 12 5 2 2 2 2 4 2" xfId="15915" xr:uid="{00000000-0005-0000-0000-00001F3D0000}"/>
    <cellStyle name="Normal 12 5 2 2 2 2 5" xfId="15916" xr:uid="{00000000-0005-0000-0000-0000203D0000}"/>
    <cellStyle name="Normal 12 5 2 2 2 2 5 2" xfId="15917" xr:uid="{00000000-0005-0000-0000-0000213D0000}"/>
    <cellStyle name="Normal 12 5 2 2 2 2 6" xfId="15918" xr:uid="{00000000-0005-0000-0000-0000223D0000}"/>
    <cellStyle name="Normal 12 5 2 2 2 3" xfId="15919" xr:uid="{00000000-0005-0000-0000-0000233D0000}"/>
    <cellStyle name="Normal 12 5 2 2 2 3 2" xfId="15920" xr:uid="{00000000-0005-0000-0000-0000243D0000}"/>
    <cellStyle name="Normal 12 5 2 2 2 3 2 2" xfId="15921" xr:uid="{00000000-0005-0000-0000-0000253D0000}"/>
    <cellStyle name="Normal 12 5 2 2 2 3 3" xfId="15922" xr:uid="{00000000-0005-0000-0000-0000263D0000}"/>
    <cellStyle name="Normal 12 5 2 2 2 4" xfId="15923" xr:uid="{00000000-0005-0000-0000-0000273D0000}"/>
    <cellStyle name="Normal 12 5 2 2 2 4 2" xfId="15924" xr:uid="{00000000-0005-0000-0000-0000283D0000}"/>
    <cellStyle name="Normal 12 5 2 2 2 4 2 2" xfId="15925" xr:uid="{00000000-0005-0000-0000-0000293D0000}"/>
    <cellStyle name="Normal 12 5 2 2 2 4 3" xfId="15926" xr:uid="{00000000-0005-0000-0000-00002A3D0000}"/>
    <cellStyle name="Normal 12 5 2 2 2 5" xfId="15927" xr:uid="{00000000-0005-0000-0000-00002B3D0000}"/>
    <cellStyle name="Normal 12 5 2 2 2 5 2" xfId="15928" xr:uid="{00000000-0005-0000-0000-00002C3D0000}"/>
    <cellStyle name="Normal 12 5 2 2 2 6" xfId="15929" xr:uid="{00000000-0005-0000-0000-00002D3D0000}"/>
    <cellStyle name="Normal 12 5 2 2 2 6 2" xfId="15930" xr:uid="{00000000-0005-0000-0000-00002E3D0000}"/>
    <cellStyle name="Normal 12 5 2 2 2 7" xfId="15931" xr:uid="{00000000-0005-0000-0000-00002F3D0000}"/>
    <cellStyle name="Normal 12 5 2 2 3" xfId="15932" xr:uid="{00000000-0005-0000-0000-0000303D0000}"/>
    <cellStyle name="Normal 12 5 2 2 3 2" xfId="15933" xr:uid="{00000000-0005-0000-0000-0000313D0000}"/>
    <cellStyle name="Normal 12 5 2 2 3 2 2" xfId="15934" xr:uid="{00000000-0005-0000-0000-0000323D0000}"/>
    <cellStyle name="Normal 12 5 2 2 3 2 2 2" xfId="15935" xr:uid="{00000000-0005-0000-0000-0000333D0000}"/>
    <cellStyle name="Normal 12 5 2 2 3 2 3" xfId="15936" xr:uid="{00000000-0005-0000-0000-0000343D0000}"/>
    <cellStyle name="Normal 12 5 2 2 3 3" xfId="15937" xr:uid="{00000000-0005-0000-0000-0000353D0000}"/>
    <cellStyle name="Normal 12 5 2 2 3 3 2" xfId="15938" xr:uid="{00000000-0005-0000-0000-0000363D0000}"/>
    <cellStyle name="Normal 12 5 2 2 3 3 2 2" xfId="15939" xr:uid="{00000000-0005-0000-0000-0000373D0000}"/>
    <cellStyle name="Normal 12 5 2 2 3 3 3" xfId="15940" xr:uid="{00000000-0005-0000-0000-0000383D0000}"/>
    <cellStyle name="Normal 12 5 2 2 3 4" xfId="15941" xr:uid="{00000000-0005-0000-0000-0000393D0000}"/>
    <cellStyle name="Normal 12 5 2 2 3 4 2" xfId="15942" xr:uid="{00000000-0005-0000-0000-00003A3D0000}"/>
    <cellStyle name="Normal 12 5 2 2 3 5" xfId="15943" xr:uid="{00000000-0005-0000-0000-00003B3D0000}"/>
    <cellStyle name="Normal 12 5 2 2 3 5 2" xfId="15944" xr:uid="{00000000-0005-0000-0000-00003C3D0000}"/>
    <cellStyle name="Normal 12 5 2 2 3 6" xfId="15945" xr:uid="{00000000-0005-0000-0000-00003D3D0000}"/>
    <cellStyle name="Normal 12 5 2 2 4" xfId="15946" xr:uid="{00000000-0005-0000-0000-00003E3D0000}"/>
    <cellStyle name="Normal 12 5 2 2 4 2" xfId="15947" xr:uid="{00000000-0005-0000-0000-00003F3D0000}"/>
    <cellStyle name="Normal 12 5 2 2 4 2 2" xfId="15948" xr:uid="{00000000-0005-0000-0000-0000403D0000}"/>
    <cellStyle name="Normal 12 5 2 2 4 3" xfId="15949" xr:uid="{00000000-0005-0000-0000-0000413D0000}"/>
    <cellStyle name="Normal 12 5 2 2 5" xfId="15950" xr:uid="{00000000-0005-0000-0000-0000423D0000}"/>
    <cellStyle name="Normal 12 5 2 2 5 2" xfId="15951" xr:uid="{00000000-0005-0000-0000-0000433D0000}"/>
    <cellStyle name="Normal 12 5 2 2 5 2 2" xfId="15952" xr:uid="{00000000-0005-0000-0000-0000443D0000}"/>
    <cellStyle name="Normal 12 5 2 2 5 3" xfId="15953" xr:uid="{00000000-0005-0000-0000-0000453D0000}"/>
    <cellStyle name="Normal 12 5 2 2 6" xfId="15954" xr:uid="{00000000-0005-0000-0000-0000463D0000}"/>
    <cellStyle name="Normal 12 5 2 2 6 2" xfId="15955" xr:uid="{00000000-0005-0000-0000-0000473D0000}"/>
    <cellStyle name="Normal 12 5 2 2 7" xfId="15956" xr:uid="{00000000-0005-0000-0000-0000483D0000}"/>
    <cellStyle name="Normal 12 5 2 2 7 2" xfId="15957" xr:uid="{00000000-0005-0000-0000-0000493D0000}"/>
    <cellStyle name="Normal 12 5 2 2 8" xfId="15958" xr:uid="{00000000-0005-0000-0000-00004A3D0000}"/>
    <cellStyle name="Normal 12 5 2 3" xfId="15959" xr:uid="{00000000-0005-0000-0000-00004B3D0000}"/>
    <cellStyle name="Normal 12 5 2 3 2" xfId="15960" xr:uid="{00000000-0005-0000-0000-00004C3D0000}"/>
    <cellStyle name="Normal 12 5 2 3 2 2" xfId="15961" xr:uid="{00000000-0005-0000-0000-00004D3D0000}"/>
    <cellStyle name="Normal 12 5 2 3 2 2 2" xfId="15962" xr:uid="{00000000-0005-0000-0000-00004E3D0000}"/>
    <cellStyle name="Normal 12 5 2 3 2 2 2 2" xfId="15963" xr:uid="{00000000-0005-0000-0000-00004F3D0000}"/>
    <cellStyle name="Normal 12 5 2 3 2 2 3" xfId="15964" xr:uid="{00000000-0005-0000-0000-0000503D0000}"/>
    <cellStyle name="Normal 12 5 2 3 2 3" xfId="15965" xr:uid="{00000000-0005-0000-0000-0000513D0000}"/>
    <cellStyle name="Normal 12 5 2 3 2 3 2" xfId="15966" xr:uid="{00000000-0005-0000-0000-0000523D0000}"/>
    <cellStyle name="Normal 12 5 2 3 2 3 2 2" xfId="15967" xr:uid="{00000000-0005-0000-0000-0000533D0000}"/>
    <cellStyle name="Normal 12 5 2 3 2 3 3" xfId="15968" xr:uid="{00000000-0005-0000-0000-0000543D0000}"/>
    <cellStyle name="Normal 12 5 2 3 2 4" xfId="15969" xr:uid="{00000000-0005-0000-0000-0000553D0000}"/>
    <cellStyle name="Normal 12 5 2 3 2 4 2" xfId="15970" xr:uid="{00000000-0005-0000-0000-0000563D0000}"/>
    <cellStyle name="Normal 12 5 2 3 2 5" xfId="15971" xr:uid="{00000000-0005-0000-0000-0000573D0000}"/>
    <cellStyle name="Normal 12 5 2 3 2 5 2" xfId="15972" xr:uid="{00000000-0005-0000-0000-0000583D0000}"/>
    <cellStyle name="Normal 12 5 2 3 2 6" xfId="15973" xr:uid="{00000000-0005-0000-0000-0000593D0000}"/>
    <cellStyle name="Normal 12 5 2 3 3" xfId="15974" xr:uid="{00000000-0005-0000-0000-00005A3D0000}"/>
    <cellStyle name="Normal 12 5 2 3 3 2" xfId="15975" xr:uid="{00000000-0005-0000-0000-00005B3D0000}"/>
    <cellStyle name="Normal 12 5 2 3 3 2 2" xfId="15976" xr:uid="{00000000-0005-0000-0000-00005C3D0000}"/>
    <cellStyle name="Normal 12 5 2 3 3 3" xfId="15977" xr:uid="{00000000-0005-0000-0000-00005D3D0000}"/>
    <cellStyle name="Normal 12 5 2 3 4" xfId="15978" xr:uid="{00000000-0005-0000-0000-00005E3D0000}"/>
    <cellStyle name="Normal 12 5 2 3 4 2" xfId="15979" xr:uid="{00000000-0005-0000-0000-00005F3D0000}"/>
    <cellStyle name="Normal 12 5 2 3 4 2 2" xfId="15980" xr:uid="{00000000-0005-0000-0000-0000603D0000}"/>
    <cellStyle name="Normal 12 5 2 3 4 3" xfId="15981" xr:uid="{00000000-0005-0000-0000-0000613D0000}"/>
    <cellStyle name="Normal 12 5 2 3 5" xfId="15982" xr:uid="{00000000-0005-0000-0000-0000623D0000}"/>
    <cellStyle name="Normal 12 5 2 3 5 2" xfId="15983" xr:uid="{00000000-0005-0000-0000-0000633D0000}"/>
    <cellStyle name="Normal 12 5 2 3 6" xfId="15984" xr:uid="{00000000-0005-0000-0000-0000643D0000}"/>
    <cellStyle name="Normal 12 5 2 3 6 2" xfId="15985" xr:uid="{00000000-0005-0000-0000-0000653D0000}"/>
    <cellStyle name="Normal 12 5 2 3 7" xfId="15986" xr:uid="{00000000-0005-0000-0000-0000663D0000}"/>
    <cellStyle name="Normal 12 5 2 4" xfId="15987" xr:uid="{00000000-0005-0000-0000-0000673D0000}"/>
    <cellStyle name="Normal 12 5 2 4 2" xfId="15988" xr:uid="{00000000-0005-0000-0000-0000683D0000}"/>
    <cellStyle name="Normal 12 5 2 4 2 2" xfId="15989" xr:uid="{00000000-0005-0000-0000-0000693D0000}"/>
    <cellStyle name="Normal 12 5 2 4 2 2 2" xfId="15990" xr:uid="{00000000-0005-0000-0000-00006A3D0000}"/>
    <cellStyle name="Normal 12 5 2 4 2 2 2 2" xfId="15991" xr:uid="{00000000-0005-0000-0000-00006B3D0000}"/>
    <cellStyle name="Normal 12 5 2 4 2 2 3" xfId="15992" xr:uid="{00000000-0005-0000-0000-00006C3D0000}"/>
    <cellStyle name="Normal 12 5 2 4 2 3" xfId="15993" xr:uid="{00000000-0005-0000-0000-00006D3D0000}"/>
    <cellStyle name="Normal 12 5 2 4 2 3 2" xfId="15994" xr:uid="{00000000-0005-0000-0000-00006E3D0000}"/>
    <cellStyle name="Normal 12 5 2 4 2 3 2 2" xfId="15995" xr:uid="{00000000-0005-0000-0000-00006F3D0000}"/>
    <cellStyle name="Normal 12 5 2 4 2 3 3" xfId="15996" xr:uid="{00000000-0005-0000-0000-0000703D0000}"/>
    <cellStyle name="Normal 12 5 2 4 2 4" xfId="15997" xr:uid="{00000000-0005-0000-0000-0000713D0000}"/>
    <cellStyle name="Normal 12 5 2 4 2 4 2" xfId="15998" xr:uid="{00000000-0005-0000-0000-0000723D0000}"/>
    <cellStyle name="Normal 12 5 2 4 2 5" xfId="15999" xr:uid="{00000000-0005-0000-0000-0000733D0000}"/>
    <cellStyle name="Normal 12 5 2 4 2 5 2" xfId="16000" xr:uid="{00000000-0005-0000-0000-0000743D0000}"/>
    <cellStyle name="Normal 12 5 2 4 2 6" xfId="16001" xr:uid="{00000000-0005-0000-0000-0000753D0000}"/>
    <cellStyle name="Normal 12 5 2 4 3" xfId="16002" xr:uid="{00000000-0005-0000-0000-0000763D0000}"/>
    <cellStyle name="Normal 12 5 2 4 3 2" xfId="16003" xr:uid="{00000000-0005-0000-0000-0000773D0000}"/>
    <cellStyle name="Normal 12 5 2 4 3 2 2" xfId="16004" xr:uid="{00000000-0005-0000-0000-0000783D0000}"/>
    <cellStyle name="Normal 12 5 2 4 3 3" xfId="16005" xr:uid="{00000000-0005-0000-0000-0000793D0000}"/>
    <cellStyle name="Normal 12 5 2 4 4" xfId="16006" xr:uid="{00000000-0005-0000-0000-00007A3D0000}"/>
    <cellStyle name="Normal 12 5 2 4 4 2" xfId="16007" xr:uid="{00000000-0005-0000-0000-00007B3D0000}"/>
    <cellStyle name="Normal 12 5 2 4 4 2 2" xfId="16008" xr:uid="{00000000-0005-0000-0000-00007C3D0000}"/>
    <cellStyle name="Normal 12 5 2 4 4 3" xfId="16009" xr:uid="{00000000-0005-0000-0000-00007D3D0000}"/>
    <cellStyle name="Normal 12 5 2 4 5" xfId="16010" xr:uid="{00000000-0005-0000-0000-00007E3D0000}"/>
    <cellStyle name="Normal 12 5 2 4 5 2" xfId="16011" xr:uid="{00000000-0005-0000-0000-00007F3D0000}"/>
    <cellStyle name="Normal 12 5 2 4 6" xfId="16012" xr:uid="{00000000-0005-0000-0000-0000803D0000}"/>
    <cellStyle name="Normal 12 5 2 4 6 2" xfId="16013" xr:uid="{00000000-0005-0000-0000-0000813D0000}"/>
    <cellStyle name="Normal 12 5 2 4 7" xfId="16014" xr:uid="{00000000-0005-0000-0000-0000823D0000}"/>
    <cellStyle name="Normal 12 5 2 5" xfId="16015" xr:uid="{00000000-0005-0000-0000-0000833D0000}"/>
    <cellStyle name="Normal 12 5 2 5 2" xfId="16016" xr:uid="{00000000-0005-0000-0000-0000843D0000}"/>
    <cellStyle name="Normal 12 5 2 5 2 2" xfId="16017" xr:uid="{00000000-0005-0000-0000-0000853D0000}"/>
    <cellStyle name="Normal 12 5 2 5 2 2 2" xfId="16018" xr:uid="{00000000-0005-0000-0000-0000863D0000}"/>
    <cellStyle name="Normal 12 5 2 5 2 3" xfId="16019" xr:uid="{00000000-0005-0000-0000-0000873D0000}"/>
    <cellStyle name="Normal 12 5 2 5 3" xfId="16020" xr:uid="{00000000-0005-0000-0000-0000883D0000}"/>
    <cellStyle name="Normal 12 5 2 5 3 2" xfId="16021" xr:uid="{00000000-0005-0000-0000-0000893D0000}"/>
    <cellStyle name="Normal 12 5 2 5 3 2 2" xfId="16022" xr:uid="{00000000-0005-0000-0000-00008A3D0000}"/>
    <cellStyle name="Normal 12 5 2 5 3 3" xfId="16023" xr:uid="{00000000-0005-0000-0000-00008B3D0000}"/>
    <cellStyle name="Normal 12 5 2 5 4" xfId="16024" xr:uid="{00000000-0005-0000-0000-00008C3D0000}"/>
    <cellStyle name="Normal 12 5 2 5 4 2" xfId="16025" xr:uid="{00000000-0005-0000-0000-00008D3D0000}"/>
    <cellStyle name="Normal 12 5 2 5 5" xfId="16026" xr:uid="{00000000-0005-0000-0000-00008E3D0000}"/>
    <cellStyle name="Normal 12 5 2 5 5 2" xfId="16027" xr:uid="{00000000-0005-0000-0000-00008F3D0000}"/>
    <cellStyle name="Normal 12 5 2 5 6" xfId="16028" xr:uid="{00000000-0005-0000-0000-0000903D0000}"/>
    <cellStyle name="Normal 12 5 2 6" xfId="16029" xr:uid="{00000000-0005-0000-0000-0000913D0000}"/>
    <cellStyle name="Normal 12 5 2 6 2" xfId="16030" xr:uid="{00000000-0005-0000-0000-0000923D0000}"/>
    <cellStyle name="Normal 12 5 2 6 2 2" xfId="16031" xr:uid="{00000000-0005-0000-0000-0000933D0000}"/>
    <cellStyle name="Normal 12 5 2 6 3" xfId="16032" xr:uid="{00000000-0005-0000-0000-0000943D0000}"/>
    <cellStyle name="Normal 12 5 2 7" xfId="16033" xr:uid="{00000000-0005-0000-0000-0000953D0000}"/>
    <cellStyle name="Normal 12 5 2 7 2" xfId="16034" xr:uid="{00000000-0005-0000-0000-0000963D0000}"/>
    <cellStyle name="Normal 12 5 2 7 2 2" xfId="16035" xr:uid="{00000000-0005-0000-0000-0000973D0000}"/>
    <cellStyle name="Normal 12 5 2 7 3" xfId="16036" xr:uid="{00000000-0005-0000-0000-0000983D0000}"/>
    <cellStyle name="Normal 12 5 2 8" xfId="16037" xr:uid="{00000000-0005-0000-0000-0000993D0000}"/>
    <cellStyle name="Normal 12 5 2 8 2" xfId="16038" xr:uid="{00000000-0005-0000-0000-00009A3D0000}"/>
    <cellStyle name="Normal 12 5 2 9" xfId="16039" xr:uid="{00000000-0005-0000-0000-00009B3D0000}"/>
    <cellStyle name="Normal 12 5 2 9 2" xfId="16040" xr:uid="{00000000-0005-0000-0000-00009C3D0000}"/>
    <cellStyle name="Normal 12 5 3" xfId="16041" xr:uid="{00000000-0005-0000-0000-00009D3D0000}"/>
    <cellStyle name="Normal 12 5 3 2" xfId="16042" xr:uid="{00000000-0005-0000-0000-00009E3D0000}"/>
    <cellStyle name="Normal 12 5 3 2 2" xfId="16043" xr:uid="{00000000-0005-0000-0000-00009F3D0000}"/>
    <cellStyle name="Normal 12 5 3 2 2 2" xfId="16044" xr:uid="{00000000-0005-0000-0000-0000A03D0000}"/>
    <cellStyle name="Normal 12 5 3 2 2 2 2" xfId="16045" xr:uid="{00000000-0005-0000-0000-0000A13D0000}"/>
    <cellStyle name="Normal 12 5 3 2 2 2 2 2" xfId="16046" xr:uid="{00000000-0005-0000-0000-0000A23D0000}"/>
    <cellStyle name="Normal 12 5 3 2 2 2 3" xfId="16047" xr:uid="{00000000-0005-0000-0000-0000A33D0000}"/>
    <cellStyle name="Normal 12 5 3 2 2 3" xfId="16048" xr:uid="{00000000-0005-0000-0000-0000A43D0000}"/>
    <cellStyle name="Normal 12 5 3 2 2 3 2" xfId="16049" xr:uid="{00000000-0005-0000-0000-0000A53D0000}"/>
    <cellStyle name="Normal 12 5 3 2 2 3 2 2" xfId="16050" xr:uid="{00000000-0005-0000-0000-0000A63D0000}"/>
    <cellStyle name="Normal 12 5 3 2 2 3 3" xfId="16051" xr:uid="{00000000-0005-0000-0000-0000A73D0000}"/>
    <cellStyle name="Normal 12 5 3 2 2 4" xfId="16052" xr:uid="{00000000-0005-0000-0000-0000A83D0000}"/>
    <cellStyle name="Normal 12 5 3 2 2 4 2" xfId="16053" xr:uid="{00000000-0005-0000-0000-0000A93D0000}"/>
    <cellStyle name="Normal 12 5 3 2 2 5" xfId="16054" xr:uid="{00000000-0005-0000-0000-0000AA3D0000}"/>
    <cellStyle name="Normal 12 5 3 2 2 5 2" xfId="16055" xr:uid="{00000000-0005-0000-0000-0000AB3D0000}"/>
    <cellStyle name="Normal 12 5 3 2 2 6" xfId="16056" xr:uid="{00000000-0005-0000-0000-0000AC3D0000}"/>
    <cellStyle name="Normal 12 5 3 2 3" xfId="16057" xr:uid="{00000000-0005-0000-0000-0000AD3D0000}"/>
    <cellStyle name="Normal 12 5 3 2 3 2" xfId="16058" xr:uid="{00000000-0005-0000-0000-0000AE3D0000}"/>
    <cellStyle name="Normal 12 5 3 2 3 2 2" xfId="16059" xr:uid="{00000000-0005-0000-0000-0000AF3D0000}"/>
    <cellStyle name="Normal 12 5 3 2 3 3" xfId="16060" xr:uid="{00000000-0005-0000-0000-0000B03D0000}"/>
    <cellStyle name="Normal 12 5 3 2 4" xfId="16061" xr:uid="{00000000-0005-0000-0000-0000B13D0000}"/>
    <cellStyle name="Normal 12 5 3 2 4 2" xfId="16062" xr:uid="{00000000-0005-0000-0000-0000B23D0000}"/>
    <cellStyle name="Normal 12 5 3 2 4 2 2" xfId="16063" xr:uid="{00000000-0005-0000-0000-0000B33D0000}"/>
    <cellStyle name="Normal 12 5 3 2 4 3" xfId="16064" xr:uid="{00000000-0005-0000-0000-0000B43D0000}"/>
    <cellStyle name="Normal 12 5 3 2 5" xfId="16065" xr:uid="{00000000-0005-0000-0000-0000B53D0000}"/>
    <cellStyle name="Normal 12 5 3 2 5 2" xfId="16066" xr:uid="{00000000-0005-0000-0000-0000B63D0000}"/>
    <cellStyle name="Normal 12 5 3 2 6" xfId="16067" xr:uid="{00000000-0005-0000-0000-0000B73D0000}"/>
    <cellStyle name="Normal 12 5 3 2 6 2" xfId="16068" xr:uid="{00000000-0005-0000-0000-0000B83D0000}"/>
    <cellStyle name="Normal 12 5 3 2 7" xfId="16069" xr:uid="{00000000-0005-0000-0000-0000B93D0000}"/>
    <cellStyle name="Normal 12 5 3 3" xfId="16070" xr:uid="{00000000-0005-0000-0000-0000BA3D0000}"/>
    <cellStyle name="Normal 12 5 3 3 2" xfId="16071" xr:uid="{00000000-0005-0000-0000-0000BB3D0000}"/>
    <cellStyle name="Normal 12 5 3 3 2 2" xfId="16072" xr:uid="{00000000-0005-0000-0000-0000BC3D0000}"/>
    <cellStyle name="Normal 12 5 3 3 2 2 2" xfId="16073" xr:uid="{00000000-0005-0000-0000-0000BD3D0000}"/>
    <cellStyle name="Normal 12 5 3 3 2 3" xfId="16074" xr:uid="{00000000-0005-0000-0000-0000BE3D0000}"/>
    <cellStyle name="Normal 12 5 3 3 3" xfId="16075" xr:uid="{00000000-0005-0000-0000-0000BF3D0000}"/>
    <cellStyle name="Normal 12 5 3 3 3 2" xfId="16076" xr:uid="{00000000-0005-0000-0000-0000C03D0000}"/>
    <cellStyle name="Normal 12 5 3 3 3 2 2" xfId="16077" xr:uid="{00000000-0005-0000-0000-0000C13D0000}"/>
    <cellStyle name="Normal 12 5 3 3 3 3" xfId="16078" xr:uid="{00000000-0005-0000-0000-0000C23D0000}"/>
    <cellStyle name="Normal 12 5 3 3 4" xfId="16079" xr:uid="{00000000-0005-0000-0000-0000C33D0000}"/>
    <cellStyle name="Normal 12 5 3 3 4 2" xfId="16080" xr:uid="{00000000-0005-0000-0000-0000C43D0000}"/>
    <cellStyle name="Normal 12 5 3 3 5" xfId="16081" xr:uid="{00000000-0005-0000-0000-0000C53D0000}"/>
    <cellStyle name="Normal 12 5 3 3 5 2" xfId="16082" xr:uid="{00000000-0005-0000-0000-0000C63D0000}"/>
    <cellStyle name="Normal 12 5 3 3 6" xfId="16083" xr:uid="{00000000-0005-0000-0000-0000C73D0000}"/>
    <cellStyle name="Normal 12 5 3 4" xfId="16084" xr:uid="{00000000-0005-0000-0000-0000C83D0000}"/>
    <cellStyle name="Normal 12 5 3 4 2" xfId="16085" xr:uid="{00000000-0005-0000-0000-0000C93D0000}"/>
    <cellStyle name="Normal 12 5 3 4 2 2" xfId="16086" xr:uid="{00000000-0005-0000-0000-0000CA3D0000}"/>
    <cellStyle name="Normal 12 5 3 4 3" xfId="16087" xr:uid="{00000000-0005-0000-0000-0000CB3D0000}"/>
    <cellStyle name="Normal 12 5 3 5" xfId="16088" xr:uid="{00000000-0005-0000-0000-0000CC3D0000}"/>
    <cellStyle name="Normal 12 5 3 5 2" xfId="16089" xr:uid="{00000000-0005-0000-0000-0000CD3D0000}"/>
    <cellStyle name="Normal 12 5 3 5 2 2" xfId="16090" xr:uid="{00000000-0005-0000-0000-0000CE3D0000}"/>
    <cellStyle name="Normal 12 5 3 5 3" xfId="16091" xr:uid="{00000000-0005-0000-0000-0000CF3D0000}"/>
    <cellStyle name="Normal 12 5 3 6" xfId="16092" xr:uid="{00000000-0005-0000-0000-0000D03D0000}"/>
    <cellStyle name="Normal 12 5 3 6 2" xfId="16093" xr:uid="{00000000-0005-0000-0000-0000D13D0000}"/>
    <cellStyle name="Normal 12 5 3 7" xfId="16094" xr:uid="{00000000-0005-0000-0000-0000D23D0000}"/>
    <cellStyle name="Normal 12 5 3 7 2" xfId="16095" xr:uid="{00000000-0005-0000-0000-0000D33D0000}"/>
    <cellStyle name="Normal 12 5 3 8" xfId="16096" xr:uid="{00000000-0005-0000-0000-0000D43D0000}"/>
    <cellStyle name="Normal 12 5 4" xfId="16097" xr:uid="{00000000-0005-0000-0000-0000D53D0000}"/>
    <cellStyle name="Normal 12 5 4 2" xfId="16098" xr:uid="{00000000-0005-0000-0000-0000D63D0000}"/>
    <cellStyle name="Normal 12 5 4 2 2" xfId="16099" xr:uid="{00000000-0005-0000-0000-0000D73D0000}"/>
    <cellStyle name="Normal 12 5 4 2 2 2" xfId="16100" xr:uid="{00000000-0005-0000-0000-0000D83D0000}"/>
    <cellStyle name="Normal 12 5 4 2 2 2 2" xfId="16101" xr:uid="{00000000-0005-0000-0000-0000D93D0000}"/>
    <cellStyle name="Normal 12 5 4 2 2 3" xfId="16102" xr:uid="{00000000-0005-0000-0000-0000DA3D0000}"/>
    <cellStyle name="Normal 12 5 4 2 3" xfId="16103" xr:uid="{00000000-0005-0000-0000-0000DB3D0000}"/>
    <cellStyle name="Normal 12 5 4 2 3 2" xfId="16104" xr:uid="{00000000-0005-0000-0000-0000DC3D0000}"/>
    <cellStyle name="Normal 12 5 4 2 3 2 2" xfId="16105" xr:uid="{00000000-0005-0000-0000-0000DD3D0000}"/>
    <cellStyle name="Normal 12 5 4 2 3 3" xfId="16106" xr:uid="{00000000-0005-0000-0000-0000DE3D0000}"/>
    <cellStyle name="Normal 12 5 4 2 4" xfId="16107" xr:uid="{00000000-0005-0000-0000-0000DF3D0000}"/>
    <cellStyle name="Normal 12 5 4 2 4 2" xfId="16108" xr:uid="{00000000-0005-0000-0000-0000E03D0000}"/>
    <cellStyle name="Normal 12 5 4 2 5" xfId="16109" xr:uid="{00000000-0005-0000-0000-0000E13D0000}"/>
    <cellStyle name="Normal 12 5 4 2 5 2" xfId="16110" xr:uid="{00000000-0005-0000-0000-0000E23D0000}"/>
    <cellStyle name="Normal 12 5 4 2 6" xfId="16111" xr:uid="{00000000-0005-0000-0000-0000E33D0000}"/>
    <cellStyle name="Normal 12 5 4 3" xfId="16112" xr:uid="{00000000-0005-0000-0000-0000E43D0000}"/>
    <cellStyle name="Normal 12 5 4 3 2" xfId="16113" xr:uid="{00000000-0005-0000-0000-0000E53D0000}"/>
    <cellStyle name="Normal 12 5 4 3 2 2" xfId="16114" xr:uid="{00000000-0005-0000-0000-0000E63D0000}"/>
    <cellStyle name="Normal 12 5 4 3 3" xfId="16115" xr:uid="{00000000-0005-0000-0000-0000E73D0000}"/>
    <cellStyle name="Normal 12 5 4 4" xfId="16116" xr:uid="{00000000-0005-0000-0000-0000E83D0000}"/>
    <cellStyle name="Normal 12 5 4 4 2" xfId="16117" xr:uid="{00000000-0005-0000-0000-0000E93D0000}"/>
    <cellStyle name="Normal 12 5 4 4 2 2" xfId="16118" xr:uid="{00000000-0005-0000-0000-0000EA3D0000}"/>
    <cellStyle name="Normal 12 5 4 4 3" xfId="16119" xr:uid="{00000000-0005-0000-0000-0000EB3D0000}"/>
    <cellStyle name="Normal 12 5 4 5" xfId="16120" xr:uid="{00000000-0005-0000-0000-0000EC3D0000}"/>
    <cellStyle name="Normal 12 5 4 5 2" xfId="16121" xr:uid="{00000000-0005-0000-0000-0000ED3D0000}"/>
    <cellStyle name="Normal 12 5 4 6" xfId="16122" xr:uid="{00000000-0005-0000-0000-0000EE3D0000}"/>
    <cellStyle name="Normal 12 5 4 6 2" xfId="16123" xr:uid="{00000000-0005-0000-0000-0000EF3D0000}"/>
    <cellStyle name="Normal 12 5 4 7" xfId="16124" xr:uid="{00000000-0005-0000-0000-0000F03D0000}"/>
    <cellStyle name="Normal 12 5 5" xfId="16125" xr:uid="{00000000-0005-0000-0000-0000F13D0000}"/>
    <cellStyle name="Normal 12 5 5 2" xfId="16126" xr:uid="{00000000-0005-0000-0000-0000F23D0000}"/>
    <cellStyle name="Normal 12 5 5 2 2" xfId="16127" xr:uid="{00000000-0005-0000-0000-0000F33D0000}"/>
    <cellStyle name="Normal 12 5 5 2 2 2" xfId="16128" xr:uid="{00000000-0005-0000-0000-0000F43D0000}"/>
    <cellStyle name="Normal 12 5 5 2 2 2 2" xfId="16129" xr:uid="{00000000-0005-0000-0000-0000F53D0000}"/>
    <cellStyle name="Normal 12 5 5 2 2 3" xfId="16130" xr:uid="{00000000-0005-0000-0000-0000F63D0000}"/>
    <cellStyle name="Normal 12 5 5 2 3" xfId="16131" xr:uid="{00000000-0005-0000-0000-0000F73D0000}"/>
    <cellStyle name="Normal 12 5 5 2 3 2" xfId="16132" xr:uid="{00000000-0005-0000-0000-0000F83D0000}"/>
    <cellStyle name="Normal 12 5 5 2 3 2 2" xfId="16133" xr:uid="{00000000-0005-0000-0000-0000F93D0000}"/>
    <cellStyle name="Normal 12 5 5 2 3 3" xfId="16134" xr:uid="{00000000-0005-0000-0000-0000FA3D0000}"/>
    <cellStyle name="Normal 12 5 5 2 4" xfId="16135" xr:uid="{00000000-0005-0000-0000-0000FB3D0000}"/>
    <cellStyle name="Normal 12 5 5 2 4 2" xfId="16136" xr:uid="{00000000-0005-0000-0000-0000FC3D0000}"/>
    <cellStyle name="Normal 12 5 5 2 5" xfId="16137" xr:uid="{00000000-0005-0000-0000-0000FD3D0000}"/>
    <cellStyle name="Normal 12 5 5 2 5 2" xfId="16138" xr:uid="{00000000-0005-0000-0000-0000FE3D0000}"/>
    <cellStyle name="Normal 12 5 5 2 6" xfId="16139" xr:uid="{00000000-0005-0000-0000-0000FF3D0000}"/>
    <cellStyle name="Normal 12 5 5 3" xfId="16140" xr:uid="{00000000-0005-0000-0000-0000003E0000}"/>
    <cellStyle name="Normal 12 5 5 3 2" xfId="16141" xr:uid="{00000000-0005-0000-0000-0000013E0000}"/>
    <cellStyle name="Normal 12 5 5 3 2 2" xfId="16142" xr:uid="{00000000-0005-0000-0000-0000023E0000}"/>
    <cellStyle name="Normal 12 5 5 3 3" xfId="16143" xr:uid="{00000000-0005-0000-0000-0000033E0000}"/>
    <cellStyle name="Normal 12 5 5 4" xfId="16144" xr:uid="{00000000-0005-0000-0000-0000043E0000}"/>
    <cellStyle name="Normal 12 5 5 4 2" xfId="16145" xr:uid="{00000000-0005-0000-0000-0000053E0000}"/>
    <cellStyle name="Normal 12 5 5 4 2 2" xfId="16146" xr:uid="{00000000-0005-0000-0000-0000063E0000}"/>
    <cellStyle name="Normal 12 5 5 4 3" xfId="16147" xr:uid="{00000000-0005-0000-0000-0000073E0000}"/>
    <cellStyle name="Normal 12 5 5 5" xfId="16148" xr:uid="{00000000-0005-0000-0000-0000083E0000}"/>
    <cellStyle name="Normal 12 5 5 5 2" xfId="16149" xr:uid="{00000000-0005-0000-0000-0000093E0000}"/>
    <cellStyle name="Normal 12 5 5 6" xfId="16150" xr:uid="{00000000-0005-0000-0000-00000A3E0000}"/>
    <cellStyle name="Normal 12 5 5 6 2" xfId="16151" xr:uid="{00000000-0005-0000-0000-00000B3E0000}"/>
    <cellStyle name="Normal 12 5 5 7" xfId="16152" xr:uid="{00000000-0005-0000-0000-00000C3E0000}"/>
    <cellStyle name="Normal 12 5 6" xfId="16153" xr:uid="{00000000-0005-0000-0000-00000D3E0000}"/>
    <cellStyle name="Normal 12 5 6 2" xfId="16154" xr:uid="{00000000-0005-0000-0000-00000E3E0000}"/>
    <cellStyle name="Normal 12 5 6 2 2" xfId="16155" xr:uid="{00000000-0005-0000-0000-00000F3E0000}"/>
    <cellStyle name="Normal 12 5 6 2 2 2" xfId="16156" xr:uid="{00000000-0005-0000-0000-0000103E0000}"/>
    <cellStyle name="Normal 12 5 6 2 3" xfId="16157" xr:uid="{00000000-0005-0000-0000-0000113E0000}"/>
    <cellStyle name="Normal 12 5 6 3" xfId="16158" xr:uid="{00000000-0005-0000-0000-0000123E0000}"/>
    <cellStyle name="Normal 12 5 6 3 2" xfId="16159" xr:uid="{00000000-0005-0000-0000-0000133E0000}"/>
    <cellStyle name="Normal 12 5 6 3 2 2" xfId="16160" xr:uid="{00000000-0005-0000-0000-0000143E0000}"/>
    <cellStyle name="Normal 12 5 6 3 3" xfId="16161" xr:uid="{00000000-0005-0000-0000-0000153E0000}"/>
    <cellStyle name="Normal 12 5 6 4" xfId="16162" xr:uid="{00000000-0005-0000-0000-0000163E0000}"/>
    <cellStyle name="Normal 12 5 6 4 2" xfId="16163" xr:uid="{00000000-0005-0000-0000-0000173E0000}"/>
    <cellStyle name="Normal 12 5 6 5" xfId="16164" xr:uid="{00000000-0005-0000-0000-0000183E0000}"/>
    <cellStyle name="Normal 12 5 6 5 2" xfId="16165" xr:uid="{00000000-0005-0000-0000-0000193E0000}"/>
    <cellStyle name="Normal 12 5 6 6" xfId="16166" xr:uid="{00000000-0005-0000-0000-00001A3E0000}"/>
    <cellStyle name="Normal 12 5 7" xfId="16167" xr:uid="{00000000-0005-0000-0000-00001B3E0000}"/>
    <cellStyle name="Normal 12 5 7 2" xfId="16168" xr:uid="{00000000-0005-0000-0000-00001C3E0000}"/>
    <cellStyle name="Normal 12 5 7 2 2" xfId="16169" xr:uid="{00000000-0005-0000-0000-00001D3E0000}"/>
    <cellStyle name="Normal 12 5 7 3" xfId="16170" xr:uid="{00000000-0005-0000-0000-00001E3E0000}"/>
    <cellStyle name="Normal 12 5 8" xfId="16171" xr:uid="{00000000-0005-0000-0000-00001F3E0000}"/>
    <cellStyle name="Normal 12 5 8 2" xfId="16172" xr:uid="{00000000-0005-0000-0000-0000203E0000}"/>
    <cellStyle name="Normal 12 5 8 2 2" xfId="16173" xr:uid="{00000000-0005-0000-0000-0000213E0000}"/>
    <cellStyle name="Normal 12 5 8 3" xfId="16174" xr:uid="{00000000-0005-0000-0000-0000223E0000}"/>
    <cellStyle name="Normal 12 5 9" xfId="16175" xr:uid="{00000000-0005-0000-0000-0000233E0000}"/>
    <cellStyle name="Normal 12 5 9 2" xfId="16176" xr:uid="{00000000-0005-0000-0000-0000243E0000}"/>
    <cellStyle name="Normal 12 6" xfId="16177" xr:uid="{00000000-0005-0000-0000-0000253E0000}"/>
    <cellStyle name="Normal 12 6 10" xfId="16178" xr:uid="{00000000-0005-0000-0000-0000263E0000}"/>
    <cellStyle name="Normal 12 6 2" xfId="16179" xr:uid="{00000000-0005-0000-0000-0000273E0000}"/>
    <cellStyle name="Normal 12 6 2 2" xfId="16180" xr:uid="{00000000-0005-0000-0000-0000283E0000}"/>
    <cellStyle name="Normal 12 6 2 2 2" xfId="16181" xr:uid="{00000000-0005-0000-0000-0000293E0000}"/>
    <cellStyle name="Normal 12 6 2 2 2 2" xfId="16182" xr:uid="{00000000-0005-0000-0000-00002A3E0000}"/>
    <cellStyle name="Normal 12 6 2 2 2 2 2" xfId="16183" xr:uid="{00000000-0005-0000-0000-00002B3E0000}"/>
    <cellStyle name="Normal 12 6 2 2 2 2 2 2" xfId="16184" xr:uid="{00000000-0005-0000-0000-00002C3E0000}"/>
    <cellStyle name="Normal 12 6 2 2 2 2 3" xfId="16185" xr:uid="{00000000-0005-0000-0000-00002D3E0000}"/>
    <cellStyle name="Normal 12 6 2 2 2 3" xfId="16186" xr:uid="{00000000-0005-0000-0000-00002E3E0000}"/>
    <cellStyle name="Normal 12 6 2 2 2 3 2" xfId="16187" xr:uid="{00000000-0005-0000-0000-00002F3E0000}"/>
    <cellStyle name="Normal 12 6 2 2 2 3 2 2" xfId="16188" xr:uid="{00000000-0005-0000-0000-0000303E0000}"/>
    <cellStyle name="Normal 12 6 2 2 2 3 3" xfId="16189" xr:uid="{00000000-0005-0000-0000-0000313E0000}"/>
    <cellStyle name="Normal 12 6 2 2 2 4" xfId="16190" xr:uid="{00000000-0005-0000-0000-0000323E0000}"/>
    <cellStyle name="Normal 12 6 2 2 2 4 2" xfId="16191" xr:uid="{00000000-0005-0000-0000-0000333E0000}"/>
    <cellStyle name="Normal 12 6 2 2 2 5" xfId="16192" xr:uid="{00000000-0005-0000-0000-0000343E0000}"/>
    <cellStyle name="Normal 12 6 2 2 2 5 2" xfId="16193" xr:uid="{00000000-0005-0000-0000-0000353E0000}"/>
    <cellStyle name="Normal 12 6 2 2 2 6" xfId="16194" xr:uid="{00000000-0005-0000-0000-0000363E0000}"/>
    <cellStyle name="Normal 12 6 2 2 3" xfId="16195" xr:uid="{00000000-0005-0000-0000-0000373E0000}"/>
    <cellStyle name="Normal 12 6 2 2 3 2" xfId="16196" xr:uid="{00000000-0005-0000-0000-0000383E0000}"/>
    <cellStyle name="Normal 12 6 2 2 3 2 2" xfId="16197" xr:uid="{00000000-0005-0000-0000-0000393E0000}"/>
    <cellStyle name="Normal 12 6 2 2 3 3" xfId="16198" xr:uid="{00000000-0005-0000-0000-00003A3E0000}"/>
    <cellStyle name="Normal 12 6 2 2 4" xfId="16199" xr:uid="{00000000-0005-0000-0000-00003B3E0000}"/>
    <cellStyle name="Normal 12 6 2 2 4 2" xfId="16200" xr:uid="{00000000-0005-0000-0000-00003C3E0000}"/>
    <cellStyle name="Normal 12 6 2 2 4 2 2" xfId="16201" xr:uid="{00000000-0005-0000-0000-00003D3E0000}"/>
    <cellStyle name="Normal 12 6 2 2 4 3" xfId="16202" xr:uid="{00000000-0005-0000-0000-00003E3E0000}"/>
    <cellStyle name="Normal 12 6 2 2 5" xfId="16203" xr:uid="{00000000-0005-0000-0000-00003F3E0000}"/>
    <cellStyle name="Normal 12 6 2 2 5 2" xfId="16204" xr:uid="{00000000-0005-0000-0000-0000403E0000}"/>
    <cellStyle name="Normal 12 6 2 2 6" xfId="16205" xr:uid="{00000000-0005-0000-0000-0000413E0000}"/>
    <cellStyle name="Normal 12 6 2 2 6 2" xfId="16206" xr:uid="{00000000-0005-0000-0000-0000423E0000}"/>
    <cellStyle name="Normal 12 6 2 2 7" xfId="16207" xr:uid="{00000000-0005-0000-0000-0000433E0000}"/>
    <cellStyle name="Normal 12 6 2 3" xfId="16208" xr:uid="{00000000-0005-0000-0000-0000443E0000}"/>
    <cellStyle name="Normal 12 6 2 3 2" xfId="16209" xr:uid="{00000000-0005-0000-0000-0000453E0000}"/>
    <cellStyle name="Normal 12 6 2 3 2 2" xfId="16210" xr:uid="{00000000-0005-0000-0000-0000463E0000}"/>
    <cellStyle name="Normal 12 6 2 3 2 2 2" xfId="16211" xr:uid="{00000000-0005-0000-0000-0000473E0000}"/>
    <cellStyle name="Normal 12 6 2 3 2 3" xfId="16212" xr:uid="{00000000-0005-0000-0000-0000483E0000}"/>
    <cellStyle name="Normal 12 6 2 3 3" xfId="16213" xr:uid="{00000000-0005-0000-0000-0000493E0000}"/>
    <cellStyle name="Normal 12 6 2 3 3 2" xfId="16214" xr:uid="{00000000-0005-0000-0000-00004A3E0000}"/>
    <cellStyle name="Normal 12 6 2 3 3 2 2" xfId="16215" xr:uid="{00000000-0005-0000-0000-00004B3E0000}"/>
    <cellStyle name="Normal 12 6 2 3 3 3" xfId="16216" xr:uid="{00000000-0005-0000-0000-00004C3E0000}"/>
    <cellStyle name="Normal 12 6 2 3 4" xfId="16217" xr:uid="{00000000-0005-0000-0000-00004D3E0000}"/>
    <cellStyle name="Normal 12 6 2 3 4 2" xfId="16218" xr:uid="{00000000-0005-0000-0000-00004E3E0000}"/>
    <cellStyle name="Normal 12 6 2 3 5" xfId="16219" xr:uid="{00000000-0005-0000-0000-00004F3E0000}"/>
    <cellStyle name="Normal 12 6 2 3 5 2" xfId="16220" xr:uid="{00000000-0005-0000-0000-0000503E0000}"/>
    <cellStyle name="Normal 12 6 2 3 6" xfId="16221" xr:uid="{00000000-0005-0000-0000-0000513E0000}"/>
    <cellStyle name="Normal 12 6 2 4" xfId="16222" xr:uid="{00000000-0005-0000-0000-0000523E0000}"/>
    <cellStyle name="Normal 12 6 2 4 2" xfId="16223" xr:uid="{00000000-0005-0000-0000-0000533E0000}"/>
    <cellStyle name="Normal 12 6 2 4 2 2" xfId="16224" xr:uid="{00000000-0005-0000-0000-0000543E0000}"/>
    <cellStyle name="Normal 12 6 2 4 3" xfId="16225" xr:uid="{00000000-0005-0000-0000-0000553E0000}"/>
    <cellStyle name="Normal 12 6 2 5" xfId="16226" xr:uid="{00000000-0005-0000-0000-0000563E0000}"/>
    <cellStyle name="Normal 12 6 2 5 2" xfId="16227" xr:uid="{00000000-0005-0000-0000-0000573E0000}"/>
    <cellStyle name="Normal 12 6 2 5 2 2" xfId="16228" xr:uid="{00000000-0005-0000-0000-0000583E0000}"/>
    <cellStyle name="Normal 12 6 2 5 3" xfId="16229" xr:uid="{00000000-0005-0000-0000-0000593E0000}"/>
    <cellStyle name="Normal 12 6 2 6" xfId="16230" xr:uid="{00000000-0005-0000-0000-00005A3E0000}"/>
    <cellStyle name="Normal 12 6 2 6 2" xfId="16231" xr:uid="{00000000-0005-0000-0000-00005B3E0000}"/>
    <cellStyle name="Normal 12 6 2 7" xfId="16232" xr:uid="{00000000-0005-0000-0000-00005C3E0000}"/>
    <cellStyle name="Normal 12 6 2 7 2" xfId="16233" xr:uid="{00000000-0005-0000-0000-00005D3E0000}"/>
    <cellStyle name="Normal 12 6 2 8" xfId="16234" xr:uid="{00000000-0005-0000-0000-00005E3E0000}"/>
    <cellStyle name="Normal 12 6 3" xfId="16235" xr:uid="{00000000-0005-0000-0000-00005F3E0000}"/>
    <cellStyle name="Normal 12 6 3 2" xfId="16236" xr:uid="{00000000-0005-0000-0000-0000603E0000}"/>
    <cellStyle name="Normal 12 6 3 2 2" xfId="16237" xr:uid="{00000000-0005-0000-0000-0000613E0000}"/>
    <cellStyle name="Normal 12 6 3 2 2 2" xfId="16238" xr:uid="{00000000-0005-0000-0000-0000623E0000}"/>
    <cellStyle name="Normal 12 6 3 2 2 2 2" xfId="16239" xr:uid="{00000000-0005-0000-0000-0000633E0000}"/>
    <cellStyle name="Normal 12 6 3 2 2 3" xfId="16240" xr:uid="{00000000-0005-0000-0000-0000643E0000}"/>
    <cellStyle name="Normal 12 6 3 2 3" xfId="16241" xr:uid="{00000000-0005-0000-0000-0000653E0000}"/>
    <cellStyle name="Normal 12 6 3 2 3 2" xfId="16242" xr:uid="{00000000-0005-0000-0000-0000663E0000}"/>
    <cellStyle name="Normal 12 6 3 2 3 2 2" xfId="16243" xr:uid="{00000000-0005-0000-0000-0000673E0000}"/>
    <cellStyle name="Normal 12 6 3 2 3 3" xfId="16244" xr:uid="{00000000-0005-0000-0000-0000683E0000}"/>
    <cellStyle name="Normal 12 6 3 2 4" xfId="16245" xr:uid="{00000000-0005-0000-0000-0000693E0000}"/>
    <cellStyle name="Normal 12 6 3 2 4 2" xfId="16246" xr:uid="{00000000-0005-0000-0000-00006A3E0000}"/>
    <cellStyle name="Normal 12 6 3 2 5" xfId="16247" xr:uid="{00000000-0005-0000-0000-00006B3E0000}"/>
    <cellStyle name="Normal 12 6 3 2 5 2" xfId="16248" xr:uid="{00000000-0005-0000-0000-00006C3E0000}"/>
    <cellStyle name="Normal 12 6 3 2 6" xfId="16249" xr:uid="{00000000-0005-0000-0000-00006D3E0000}"/>
    <cellStyle name="Normal 12 6 3 3" xfId="16250" xr:uid="{00000000-0005-0000-0000-00006E3E0000}"/>
    <cellStyle name="Normal 12 6 3 3 2" xfId="16251" xr:uid="{00000000-0005-0000-0000-00006F3E0000}"/>
    <cellStyle name="Normal 12 6 3 3 2 2" xfId="16252" xr:uid="{00000000-0005-0000-0000-0000703E0000}"/>
    <cellStyle name="Normal 12 6 3 3 3" xfId="16253" xr:uid="{00000000-0005-0000-0000-0000713E0000}"/>
    <cellStyle name="Normal 12 6 3 4" xfId="16254" xr:uid="{00000000-0005-0000-0000-0000723E0000}"/>
    <cellStyle name="Normal 12 6 3 4 2" xfId="16255" xr:uid="{00000000-0005-0000-0000-0000733E0000}"/>
    <cellStyle name="Normal 12 6 3 4 2 2" xfId="16256" xr:uid="{00000000-0005-0000-0000-0000743E0000}"/>
    <cellStyle name="Normal 12 6 3 4 3" xfId="16257" xr:uid="{00000000-0005-0000-0000-0000753E0000}"/>
    <cellStyle name="Normal 12 6 3 5" xfId="16258" xr:uid="{00000000-0005-0000-0000-0000763E0000}"/>
    <cellStyle name="Normal 12 6 3 5 2" xfId="16259" xr:uid="{00000000-0005-0000-0000-0000773E0000}"/>
    <cellStyle name="Normal 12 6 3 6" xfId="16260" xr:uid="{00000000-0005-0000-0000-0000783E0000}"/>
    <cellStyle name="Normal 12 6 3 6 2" xfId="16261" xr:uid="{00000000-0005-0000-0000-0000793E0000}"/>
    <cellStyle name="Normal 12 6 3 7" xfId="16262" xr:uid="{00000000-0005-0000-0000-00007A3E0000}"/>
    <cellStyle name="Normal 12 6 4" xfId="16263" xr:uid="{00000000-0005-0000-0000-00007B3E0000}"/>
    <cellStyle name="Normal 12 6 4 2" xfId="16264" xr:uid="{00000000-0005-0000-0000-00007C3E0000}"/>
    <cellStyle name="Normal 12 6 4 2 2" xfId="16265" xr:uid="{00000000-0005-0000-0000-00007D3E0000}"/>
    <cellStyle name="Normal 12 6 4 2 2 2" xfId="16266" xr:uid="{00000000-0005-0000-0000-00007E3E0000}"/>
    <cellStyle name="Normal 12 6 4 2 2 2 2" xfId="16267" xr:uid="{00000000-0005-0000-0000-00007F3E0000}"/>
    <cellStyle name="Normal 12 6 4 2 2 3" xfId="16268" xr:uid="{00000000-0005-0000-0000-0000803E0000}"/>
    <cellStyle name="Normal 12 6 4 2 3" xfId="16269" xr:uid="{00000000-0005-0000-0000-0000813E0000}"/>
    <cellStyle name="Normal 12 6 4 2 3 2" xfId="16270" xr:uid="{00000000-0005-0000-0000-0000823E0000}"/>
    <cellStyle name="Normal 12 6 4 2 3 2 2" xfId="16271" xr:uid="{00000000-0005-0000-0000-0000833E0000}"/>
    <cellStyle name="Normal 12 6 4 2 3 3" xfId="16272" xr:uid="{00000000-0005-0000-0000-0000843E0000}"/>
    <cellStyle name="Normal 12 6 4 2 4" xfId="16273" xr:uid="{00000000-0005-0000-0000-0000853E0000}"/>
    <cellStyle name="Normal 12 6 4 2 4 2" xfId="16274" xr:uid="{00000000-0005-0000-0000-0000863E0000}"/>
    <cellStyle name="Normal 12 6 4 2 5" xfId="16275" xr:uid="{00000000-0005-0000-0000-0000873E0000}"/>
    <cellStyle name="Normal 12 6 4 2 5 2" xfId="16276" xr:uid="{00000000-0005-0000-0000-0000883E0000}"/>
    <cellStyle name="Normal 12 6 4 2 6" xfId="16277" xr:uid="{00000000-0005-0000-0000-0000893E0000}"/>
    <cellStyle name="Normal 12 6 4 3" xfId="16278" xr:uid="{00000000-0005-0000-0000-00008A3E0000}"/>
    <cellStyle name="Normal 12 6 4 3 2" xfId="16279" xr:uid="{00000000-0005-0000-0000-00008B3E0000}"/>
    <cellStyle name="Normal 12 6 4 3 2 2" xfId="16280" xr:uid="{00000000-0005-0000-0000-00008C3E0000}"/>
    <cellStyle name="Normal 12 6 4 3 3" xfId="16281" xr:uid="{00000000-0005-0000-0000-00008D3E0000}"/>
    <cellStyle name="Normal 12 6 4 4" xfId="16282" xr:uid="{00000000-0005-0000-0000-00008E3E0000}"/>
    <cellStyle name="Normal 12 6 4 4 2" xfId="16283" xr:uid="{00000000-0005-0000-0000-00008F3E0000}"/>
    <cellStyle name="Normal 12 6 4 4 2 2" xfId="16284" xr:uid="{00000000-0005-0000-0000-0000903E0000}"/>
    <cellStyle name="Normal 12 6 4 4 3" xfId="16285" xr:uid="{00000000-0005-0000-0000-0000913E0000}"/>
    <cellStyle name="Normal 12 6 4 5" xfId="16286" xr:uid="{00000000-0005-0000-0000-0000923E0000}"/>
    <cellStyle name="Normal 12 6 4 5 2" xfId="16287" xr:uid="{00000000-0005-0000-0000-0000933E0000}"/>
    <cellStyle name="Normal 12 6 4 6" xfId="16288" xr:uid="{00000000-0005-0000-0000-0000943E0000}"/>
    <cellStyle name="Normal 12 6 4 6 2" xfId="16289" xr:uid="{00000000-0005-0000-0000-0000953E0000}"/>
    <cellStyle name="Normal 12 6 4 7" xfId="16290" xr:uid="{00000000-0005-0000-0000-0000963E0000}"/>
    <cellStyle name="Normal 12 6 5" xfId="16291" xr:uid="{00000000-0005-0000-0000-0000973E0000}"/>
    <cellStyle name="Normal 12 6 5 2" xfId="16292" xr:uid="{00000000-0005-0000-0000-0000983E0000}"/>
    <cellStyle name="Normal 12 6 5 2 2" xfId="16293" xr:uid="{00000000-0005-0000-0000-0000993E0000}"/>
    <cellStyle name="Normal 12 6 5 2 2 2" xfId="16294" xr:uid="{00000000-0005-0000-0000-00009A3E0000}"/>
    <cellStyle name="Normal 12 6 5 2 3" xfId="16295" xr:uid="{00000000-0005-0000-0000-00009B3E0000}"/>
    <cellStyle name="Normal 12 6 5 3" xfId="16296" xr:uid="{00000000-0005-0000-0000-00009C3E0000}"/>
    <cellStyle name="Normal 12 6 5 3 2" xfId="16297" xr:uid="{00000000-0005-0000-0000-00009D3E0000}"/>
    <cellStyle name="Normal 12 6 5 3 2 2" xfId="16298" xr:uid="{00000000-0005-0000-0000-00009E3E0000}"/>
    <cellStyle name="Normal 12 6 5 3 3" xfId="16299" xr:uid="{00000000-0005-0000-0000-00009F3E0000}"/>
    <cellStyle name="Normal 12 6 5 4" xfId="16300" xr:uid="{00000000-0005-0000-0000-0000A03E0000}"/>
    <cellStyle name="Normal 12 6 5 4 2" xfId="16301" xr:uid="{00000000-0005-0000-0000-0000A13E0000}"/>
    <cellStyle name="Normal 12 6 5 5" xfId="16302" xr:uid="{00000000-0005-0000-0000-0000A23E0000}"/>
    <cellStyle name="Normal 12 6 5 5 2" xfId="16303" xr:uid="{00000000-0005-0000-0000-0000A33E0000}"/>
    <cellStyle name="Normal 12 6 5 6" xfId="16304" xr:uid="{00000000-0005-0000-0000-0000A43E0000}"/>
    <cellStyle name="Normal 12 6 6" xfId="16305" xr:uid="{00000000-0005-0000-0000-0000A53E0000}"/>
    <cellStyle name="Normal 12 6 6 2" xfId="16306" xr:uid="{00000000-0005-0000-0000-0000A63E0000}"/>
    <cellStyle name="Normal 12 6 6 2 2" xfId="16307" xr:uid="{00000000-0005-0000-0000-0000A73E0000}"/>
    <cellStyle name="Normal 12 6 6 3" xfId="16308" xr:uid="{00000000-0005-0000-0000-0000A83E0000}"/>
    <cellStyle name="Normal 12 6 7" xfId="16309" xr:uid="{00000000-0005-0000-0000-0000A93E0000}"/>
    <cellStyle name="Normal 12 6 7 2" xfId="16310" xr:uid="{00000000-0005-0000-0000-0000AA3E0000}"/>
    <cellStyle name="Normal 12 6 7 2 2" xfId="16311" xr:uid="{00000000-0005-0000-0000-0000AB3E0000}"/>
    <cellStyle name="Normal 12 6 7 3" xfId="16312" xr:uid="{00000000-0005-0000-0000-0000AC3E0000}"/>
    <cellStyle name="Normal 12 6 8" xfId="16313" xr:uid="{00000000-0005-0000-0000-0000AD3E0000}"/>
    <cellStyle name="Normal 12 6 8 2" xfId="16314" xr:uid="{00000000-0005-0000-0000-0000AE3E0000}"/>
    <cellStyle name="Normal 12 6 9" xfId="16315" xr:uid="{00000000-0005-0000-0000-0000AF3E0000}"/>
    <cellStyle name="Normal 12 6 9 2" xfId="16316" xr:uid="{00000000-0005-0000-0000-0000B03E0000}"/>
    <cellStyle name="Normal 12 7" xfId="16317" xr:uid="{00000000-0005-0000-0000-0000B13E0000}"/>
    <cellStyle name="Normal 12 7 2" xfId="16318" xr:uid="{00000000-0005-0000-0000-0000B23E0000}"/>
    <cellStyle name="Normal 12 7 2 2" xfId="16319" xr:uid="{00000000-0005-0000-0000-0000B33E0000}"/>
    <cellStyle name="Normal 12 7 2 2 2" xfId="16320" xr:uid="{00000000-0005-0000-0000-0000B43E0000}"/>
    <cellStyle name="Normal 12 7 2 2 2 2" xfId="16321" xr:uid="{00000000-0005-0000-0000-0000B53E0000}"/>
    <cellStyle name="Normal 12 7 2 2 2 2 2" xfId="16322" xr:uid="{00000000-0005-0000-0000-0000B63E0000}"/>
    <cellStyle name="Normal 12 7 2 2 2 3" xfId="16323" xr:uid="{00000000-0005-0000-0000-0000B73E0000}"/>
    <cellStyle name="Normal 12 7 2 2 3" xfId="16324" xr:uid="{00000000-0005-0000-0000-0000B83E0000}"/>
    <cellStyle name="Normal 12 7 2 2 3 2" xfId="16325" xr:uid="{00000000-0005-0000-0000-0000B93E0000}"/>
    <cellStyle name="Normal 12 7 2 2 3 2 2" xfId="16326" xr:uid="{00000000-0005-0000-0000-0000BA3E0000}"/>
    <cellStyle name="Normal 12 7 2 2 3 3" xfId="16327" xr:uid="{00000000-0005-0000-0000-0000BB3E0000}"/>
    <cellStyle name="Normal 12 7 2 2 4" xfId="16328" xr:uid="{00000000-0005-0000-0000-0000BC3E0000}"/>
    <cellStyle name="Normal 12 7 2 2 4 2" xfId="16329" xr:uid="{00000000-0005-0000-0000-0000BD3E0000}"/>
    <cellStyle name="Normal 12 7 2 2 5" xfId="16330" xr:uid="{00000000-0005-0000-0000-0000BE3E0000}"/>
    <cellStyle name="Normal 12 7 2 2 5 2" xfId="16331" xr:uid="{00000000-0005-0000-0000-0000BF3E0000}"/>
    <cellStyle name="Normal 12 7 2 2 6" xfId="16332" xr:uid="{00000000-0005-0000-0000-0000C03E0000}"/>
    <cellStyle name="Normal 12 7 2 3" xfId="16333" xr:uid="{00000000-0005-0000-0000-0000C13E0000}"/>
    <cellStyle name="Normal 12 7 2 3 2" xfId="16334" xr:uid="{00000000-0005-0000-0000-0000C23E0000}"/>
    <cellStyle name="Normal 12 7 2 3 2 2" xfId="16335" xr:uid="{00000000-0005-0000-0000-0000C33E0000}"/>
    <cellStyle name="Normal 12 7 2 3 3" xfId="16336" xr:uid="{00000000-0005-0000-0000-0000C43E0000}"/>
    <cellStyle name="Normal 12 7 2 4" xfId="16337" xr:uid="{00000000-0005-0000-0000-0000C53E0000}"/>
    <cellStyle name="Normal 12 7 2 4 2" xfId="16338" xr:uid="{00000000-0005-0000-0000-0000C63E0000}"/>
    <cellStyle name="Normal 12 7 2 4 2 2" xfId="16339" xr:uid="{00000000-0005-0000-0000-0000C73E0000}"/>
    <cellStyle name="Normal 12 7 2 4 3" xfId="16340" xr:uid="{00000000-0005-0000-0000-0000C83E0000}"/>
    <cellStyle name="Normal 12 7 2 5" xfId="16341" xr:uid="{00000000-0005-0000-0000-0000C93E0000}"/>
    <cellStyle name="Normal 12 7 2 5 2" xfId="16342" xr:uid="{00000000-0005-0000-0000-0000CA3E0000}"/>
    <cellStyle name="Normal 12 7 2 6" xfId="16343" xr:uid="{00000000-0005-0000-0000-0000CB3E0000}"/>
    <cellStyle name="Normal 12 7 2 6 2" xfId="16344" xr:uid="{00000000-0005-0000-0000-0000CC3E0000}"/>
    <cellStyle name="Normal 12 7 2 7" xfId="16345" xr:uid="{00000000-0005-0000-0000-0000CD3E0000}"/>
    <cellStyle name="Normal 12 7 3" xfId="16346" xr:uid="{00000000-0005-0000-0000-0000CE3E0000}"/>
    <cellStyle name="Normal 12 7 3 2" xfId="16347" xr:uid="{00000000-0005-0000-0000-0000CF3E0000}"/>
    <cellStyle name="Normal 12 7 3 2 2" xfId="16348" xr:uid="{00000000-0005-0000-0000-0000D03E0000}"/>
    <cellStyle name="Normal 12 7 3 2 2 2" xfId="16349" xr:uid="{00000000-0005-0000-0000-0000D13E0000}"/>
    <cellStyle name="Normal 12 7 3 2 3" xfId="16350" xr:uid="{00000000-0005-0000-0000-0000D23E0000}"/>
    <cellStyle name="Normal 12 7 3 3" xfId="16351" xr:uid="{00000000-0005-0000-0000-0000D33E0000}"/>
    <cellStyle name="Normal 12 7 3 3 2" xfId="16352" xr:uid="{00000000-0005-0000-0000-0000D43E0000}"/>
    <cellStyle name="Normal 12 7 3 3 2 2" xfId="16353" xr:uid="{00000000-0005-0000-0000-0000D53E0000}"/>
    <cellStyle name="Normal 12 7 3 3 3" xfId="16354" xr:uid="{00000000-0005-0000-0000-0000D63E0000}"/>
    <cellStyle name="Normal 12 7 3 4" xfId="16355" xr:uid="{00000000-0005-0000-0000-0000D73E0000}"/>
    <cellStyle name="Normal 12 7 3 4 2" xfId="16356" xr:uid="{00000000-0005-0000-0000-0000D83E0000}"/>
    <cellStyle name="Normal 12 7 3 5" xfId="16357" xr:uid="{00000000-0005-0000-0000-0000D93E0000}"/>
    <cellStyle name="Normal 12 7 3 5 2" xfId="16358" xr:uid="{00000000-0005-0000-0000-0000DA3E0000}"/>
    <cellStyle name="Normal 12 7 3 6" xfId="16359" xr:uid="{00000000-0005-0000-0000-0000DB3E0000}"/>
    <cellStyle name="Normal 12 7 4" xfId="16360" xr:uid="{00000000-0005-0000-0000-0000DC3E0000}"/>
    <cellStyle name="Normal 12 7 4 2" xfId="16361" xr:uid="{00000000-0005-0000-0000-0000DD3E0000}"/>
    <cellStyle name="Normal 12 7 4 2 2" xfId="16362" xr:uid="{00000000-0005-0000-0000-0000DE3E0000}"/>
    <cellStyle name="Normal 12 7 4 3" xfId="16363" xr:uid="{00000000-0005-0000-0000-0000DF3E0000}"/>
    <cellStyle name="Normal 12 7 5" xfId="16364" xr:uid="{00000000-0005-0000-0000-0000E03E0000}"/>
    <cellStyle name="Normal 12 7 5 2" xfId="16365" xr:uid="{00000000-0005-0000-0000-0000E13E0000}"/>
    <cellStyle name="Normal 12 7 5 2 2" xfId="16366" xr:uid="{00000000-0005-0000-0000-0000E23E0000}"/>
    <cellStyle name="Normal 12 7 5 3" xfId="16367" xr:uid="{00000000-0005-0000-0000-0000E33E0000}"/>
    <cellStyle name="Normal 12 7 6" xfId="16368" xr:uid="{00000000-0005-0000-0000-0000E43E0000}"/>
    <cellStyle name="Normal 12 7 6 2" xfId="16369" xr:uid="{00000000-0005-0000-0000-0000E53E0000}"/>
    <cellStyle name="Normal 12 7 7" xfId="16370" xr:uid="{00000000-0005-0000-0000-0000E63E0000}"/>
    <cellStyle name="Normal 12 7 7 2" xfId="16371" xr:uid="{00000000-0005-0000-0000-0000E73E0000}"/>
    <cellStyle name="Normal 12 7 8" xfId="16372" xr:uid="{00000000-0005-0000-0000-0000E83E0000}"/>
    <cellStyle name="Normal 12 8" xfId="16373" xr:uid="{00000000-0005-0000-0000-0000E93E0000}"/>
    <cellStyle name="Normal 12 8 2" xfId="16374" xr:uid="{00000000-0005-0000-0000-0000EA3E0000}"/>
    <cellStyle name="Normal 12 8 2 2" xfId="16375" xr:uid="{00000000-0005-0000-0000-0000EB3E0000}"/>
    <cellStyle name="Normal 12 8 2 2 2" xfId="16376" xr:uid="{00000000-0005-0000-0000-0000EC3E0000}"/>
    <cellStyle name="Normal 12 8 2 2 2 2" xfId="16377" xr:uid="{00000000-0005-0000-0000-0000ED3E0000}"/>
    <cellStyle name="Normal 12 8 2 2 3" xfId="16378" xr:uid="{00000000-0005-0000-0000-0000EE3E0000}"/>
    <cellStyle name="Normal 12 8 2 3" xfId="16379" xr:uid="{00000000-0005-0000-0000-0000EF3E0000}"/>
    <cellStyle name="Normal 12 8 2 3 2" xfId="16380" xr:uid="{00000000-0005-0000-0000-0000F03E0000}"/>
    <cellStyle name="Normal 12 8 2 3 2 2" xfId="16381" xr:uid="{00000000-0005-0000-0000-0000F13E0000}"/>
    <cellStyle name="Normal 12 8 2 3 3" xfId="16382" xr:uid="{00000000-0005-0000-0000-0000F23E0000}"/>
    <cellStyle name="Normal 12 8 2 4" xfId="16383" xr:uid="{00000000-0005-0000-0000-0000F33E0000}"/>
    <cellStyle name="Normal 12 8 2 4 2" xfId="16384" xr:uid="{00000000-0005-0000-0000-0000F43E0000}"/>
    <cellStyle name="Normal 12 8 2 5" xfId="16385" xr:uid="{00000000-0005-0000-0000-0000F53E0000}"/>
    <cellStyle name="Normal 12 8 2 5 2" xfId="16386" xr:uid="{00000000-0005-0000-0000-0000F63E0000}"/>
    <cellStyle name="Normal 12 8 2 6" xfId="16387" xr:uid="{00000000-0005-0000-0000-0000F73E0000}"/>
    <cellStyle name="Normal 12 8 3" xfId="16388" xr:uid="{00000000-0005-0000-0000-0000F83E0000}"/>
    <cellStyle name="Normal 12 8 3 2" xfId="16389" xr:uid="{00000000-0005-0000-0000-0000F93E0000}"/>
    <cellStyle name="Normal 12 8 3 2 2" xfId="16390" xr:uid="{00000000-0005-0000-0000-0000FA3E0000}"/>
    <cellStyle name="Normal 12 8 3 3" xfId="16391" xr:uid="{00000000-0005-0000-0000-0000FB3E0000}"/>
    <cellStyle name="Normal 12 8 4" xfId="16392" xr:uid="{00000000-0005-0000-0000-0000FC3E0000}"/>
    <cellStyle name="Normal 12 8 4 2" xfId="16393" xr:uid="{00000000-0005-0000-0000-0000FD3E0000}"/>
    <cellStyle name="Normal 12 8 4 2 2" xfId="16394" xr:uid="{00000000-0005-0000-0000-0000FE3E0000}"/>
    <cellStyle name="Normal 12 8 4 3" xfId="16395" xr:uid="{00000000-0005-0000-0000-0000FF3E0000}"/>
    <cellStyle name="Normal 12 8 5" xfId="16396" xr:uid="{00000000-0005-0000-0000-0000003F0000}"/>
    <cellStyle name="Normal 12 8 5 2" xfId="16397" xr:uid="{00000000-0005-0000-0000-0000013F0000}"/>
    <cellStyle name="Normal 12 8 6" xfId="16398" xr:uid="{00000000-0005-0000-0000-0000023F0000}"/>
    <cellStyle name="Normal 12 8 6 2" xfId="16399" xr:uid="{00000000-0005-0000-0000-0000033F0000}"/>
    <cellStyle name="Normal 12 8 7" xfId="16400" xr:uid="{00000000-0005-0000-0000-0000043F0000}"/>
    <cellStyle name="Normal 12 9" xfId="16401" xr:uid="{00000000-0005-0000-0000-0000053F0000}"/>
    <cellStyle name="Normal 12 9 2" xfId="16402" xr:uid="{00000000-0005-0000-0000-0000063F0000}"/>
    <cellStyle name="Normal 12 9 2 2" xfId="16403" xr:uid="{00000000-0005-0000-0000-0000073F0000}"/>
    <cellStyle name="Normal 12 9 2 2 2" xfId="16404" xr:uid="{00000000-0005-0000-0000-0000083F0000}"/>
    <cellStyle name="Normal 12 9 2 2 2 2" xfId="16405" xr:uid="{00000000-0005-0000-0000-0000093F0000}"/>
    <cellStyle name="Normal 12 9 2 2 3" xfId="16406" xr:uid="{00000000-0005-0000-0000-00000A3F0000}"/>
    <cellStyle name="Normal 12 9 2 3" xfId="16407" xr:uid="{00000000-0005-0000-0000-00000B3F0000}"/>
    <cellStyle name="Normal 12 9 2 3 2" xfId="16408" xr:uid="{00000000-0005-0000-0000-00000C3F0000}"/>
    <cellStyle name="Normal 12 9 2 3 2 2" xfId="16409" xr:uid="{00000000-0005-0000-0000-00000D3F0000}"/>
    <cellStyle name="Normal 12 9 2 3 3" xfId="16410" xr:uid="{00000000-0005-0000-0000-00000E3F0000}"/>
    <cellStyle name="Normal 12 9 2 4" xfId="16411" xr:uid="{00000000-0005-0000-0000-00000F3F0000}"/>
    <cellStyle name="Normal 12 9 2 4 2" xfId="16412" xr:uid="{00000000-0005-0000-0000-0000103F0000}"/>
    <cellStyle name="Normal 12 9 2 5" xfId="16413" xr:uid="{00000000-0005-0000-0000-0000113F0000}"/>
    <cellStyle name="Normal 12 9 2 5 2" xfId="16414" xr:uid="{00000000-0005-0000-0000-0000123F0000}"/>
    <cellStyle name="Normal 12 9 2 6" xfId="16415" xr:uid="{00000000-0005-0000-0000-0000133F0000}"/>
    <cellStyle name="Normal 12 9 3" xfId="16416" xr:uid="{00000000-0005-0000-0000-0000143F0000}"/>
    <cellStyle name="Normal 12 9 3 2" xfId="16417" xr:uid="{00000000-0005-0000-0000-0000153F0000}"/>
    <cellStyle name="Normal 12 9 3 2 2" xfId="16418" xr:uid="{00000000-0005-0000-0000-0000163F0000}"/>
    <cellStyle name="Normal 12 9 3 3" xfId="16419" xr:uid="{00000000-0005-0000-0000-0000173F0000}"/>
    <cellStyle name="Normal 12 9 4" xfId="16420" xr:uid="{00000000-0005-0000-0000-0000183F0000}"/>
    <cellStyle name="Normal 12 9 4 2" xfId="16421" xr:uid="{00000000-0005-0000-0000-0000193F0000}"/>
    <cellStyle name="Normal 12 9 4 2 2" xfId="16422" xr:uid="{00000000-0005-0000-0000-00001A3F0000}"/>
    <cellStyle name="Normal 12 9 4 3" xfId="16423" xr:uid="{00000000-0005-0000-0000-00001B3F0000}"/>
    <cellStyle name="Normal 12 9 5" xfId="16424" xr:uid="{00000000-0005-0000-0000-00001C3F0000}"/>
    <cellStyle name="Normal 12 9 5 2" xfId="16425" xr:uid="{00000000-0005-0000-0000-00001D3F0000}"/>
    <cellStyle name="Normal 12 9 6" xfId="16426" xr:uid="{00000000-0005-0000-0000-00001E3F0000}"/>
    <cellStyle name="Normal 12 9 6 2" xfId="16427" xr:uid="{00000000-0005-0000-0000-00001F3F0000}"/>
    <cellStyle name="Normal 12 9 7" xfId="16428" xr:uid="{00000000-0005-0000-0000-0000203F0000}"/>
    <cellStyle name="Normal 12_3 - Revenue Credits" xfId="16429" xr:uid="{00000000-0005-0000-0000-0000213F0000}"/>
    <cellStyle name="Normal 13" xfId="670" xr:uid="{00000000-0005-0000-0000-0000223F0000}"/>
    <cellStyle name="Normal 13 10" xfId="16430" xr:uid="{00000000-0005-0000-0000-0000233F0000}"/>
    <cellStyle name="Normal 13 11" xfId="38429" xr:uid="{4DE01D58-93A5-4358-B6C6-21B7ED9FB7CB}"/>
    <cellStyle name="Normal 13 12" xfId="38460" xr:uid="{43375C96-F47C-46DE-9074-F261CFF4F4A5}"/>
    <cellStyle name="Normal 13 2" xfId="16431" xr:uid="{00000000-0005-0000-0000-0000243F0000}"/>
    <cellStyle name="Normal 13 2 10" xfId="16432" xr:uid="{00000000-0005-0000-0000-0000253F0000}"/>
    <cellStyle name="Normal 13 2 2" xfId="16433" xr:uid="{00000000-0005-0000-0000-0000263F0000}"/>
    <cellStyle name="Normal 13 2 2 2" xfId="16434" xr:uid="{00000000-0005-0000-0000-0000273F0000}"/>
    <cellStyle name="Normal 13 2 2 2 10" xfId="16435" xr:uid="{00000000-0005-0000-0000-0000283F0000}"/>
    <cellStyle name="Normal 13 2 2 2 10 2" xfId="16436" xr:uid="{00000000-0005-0000-0000-0000293F0000}"/>
    <cellStyle name="Normal 13 2 2 2 11" xfId="16437" xr:uid="{00000000-0005-0000-0000-00002A3F0000}"/>
    <cellStyle name="Normal 13 2 2 2 2" xfId="16438" xr:uid="{00000000-0005-0000-0000-00002B3F0000}"/>
    <cellStyle name="Normal 13 2 2 2 2 10" xfId="16439" xr:uid="{00000000-0005-0000-0000-00002C3F0000}"/>
    <cellStyle name="Normal 13 2 2 2 2 2" xfId="16440" xr:uid="{00000000-0005-0000-0000-00002D3F0000}"/>
    <cellStyle name="Normal 13 2 2 2 2 2 2" xfId="16441" xr:uid="{00000000-0005-0000-0000-00002E3F0000}"/>
    <cellStyle name="Normal 13 2 2 2 2 2 2 2" xfId="16442" xr:uid="{00000000-0005-0000-0000-00002F3F0000}"/>
    <cellStyle name="Normal 13 2 2 2 2 2 2 2 2" xfId="16443" xr:uid="{00000000-0005-0000-0000-0000303F0000}"/>
    <cellStyle name="Normal 13 2 2 2 2 2 2 2 2 2" xfId="16444" xr:uid="{00000000-0005-0000-0000-0000313F0000}"/>
    <cellStyle name="Normal 13 2 2 2 2 2 2 2 2 2 2" xfId="16445" xr:uid="{00000000-0005-0000-0000-0000323F0000}"/>
    <cellStyle name="Normal 13 2 2 2 2 2 2 2 2 3" xfId="16446" xr:uid="{00000000-0005-0000-0000-0000333F0000}"/>
    <cellStyle name="Normal 13 2 2 2 2 2 2 2 3" xfId="16447" xr:uid="{00000000-0005-0000-0000-0000343F0000}"/>
    <cellStyle name="Normal 13 2 2 2 2 2 2 2 3 2" xfId="16448" xr:uid="{00000000-0005-0000-0000-0000353F0000}"/>
    <cellStyle name="Normal 13 2 2 2 2 2 2 2 3 2 2" xfId="16449" xr:uid="{00000000-0005-0000-0000-0000363F0000}"/>
    <cellStyle name="Normal 13 2 2 2 2 2 2 2 3 3" xfId="16450" xr:uid="{00000000-0005-0000-0000-0000373F0000}"/>
    <cellStyle name="Normal 13 2 2 2 2 2 2 2 4" xfId="16451" xr:uid="{00000000-0005-0000-0000-0000383F0000}"/>
    <cellStyle name="Normal 13 2 2 2 2 2 2 2 4 2" xfId="16452" xr:uid="{00000000-0005-0000-0000-0000393F0000}"/>
    <cellStyle name="Normal 13 2 2 2 2 2 2 2 5" xfId="16453" xr:uid="{00000000-0005-0000-0000-00003A3F0000}"/>
    <cellStyle name="Normal 13 2 2 2 2 2 2 2 5 2" xfId="16454" xr:uid="{00000000-0005-0000-0000-00003B3F0000}"/>
    <cellStyle name="Normal 13 2 2 2 2 2 2 2 6" xfId="16455" xr:uid="{00000000-0005-0000-0000-00003C3F0000}"/>
    <cellStyle name="Normal 13 2 2 2 2 2 2 3" xfId="16456" xr:uid="{00000000-0005-0000-0000-00003D3F0000}"/>
    <cellStyle name="Normal 13 2 2 2 2 2 2 3 2" xfId="16457" xr:uid="{00000000-0005-0000-0000-00003E3F0000}"/>
    <cellStyle name="Normal 13 2 2 2 2 2 2 3 2 2" xfId="16458" xr:uid="{00000000-0005-0000-0000-00003F3F0000}"/>
    <cellStyle name="Normal 13 2 2 2 2 2 2 3 3" xfId="16459" xr:uid="{00000000-0005-0000-0000-0000403F0000}"/>
    <cellStyle name="Normal 13 2 2 2 2 2 2 4" xfId="16460" xr:uid="{00000000-0005-0000-0000-0000413F0000}"/>
    <cellStyle name="Normal 13 2 2 2 2 2 2 4 2" xfId="16461" xr:uid="{00000000-0005-0000-0000-0000423F0000}"/>
    <cellStyle name="Normal 13 2 2 2 2 2 2 4 2 2" xfId="16462" xr:uid="{00000000-0005-0000-0000-0000433F0000}"/>
    <cellStyle name="Normal 13 2 2 2 2 2 2 4 3" xfId="16463" xr:uid="{00000000-0005-0000-0000-0000443F0000}"/>
    <cellStyle name="Normal 13 2 2 2 2 2 2 5" xfId="16464" xr:uid="{00000000-0005-0000-0000-0000453F0000}"/>
    <cellStyle name="Normal 13 2 2 2 2 2 2 5 2" xfId="16465" xr:uid="{00000000-0005-0000-0000-0000463F0000}"/>
    <cellStyle name="Normal 13 2 2 2 2 2 2 6" xfId="16466" xr:uid="{00000000-0005-0000-0000-0000473F0000}"/>
    <cellStyle name="Normal 13 2 2 2 2 2 2 6 2" xfId="16467" xr:uid="{00000000-0005-0000-0000-0000483F0000}"/>
    <cellStyle name="Normal 13 2 2 2 2 2 2 7" xfId="16468" xr:uid="{00000000-0005-0000-0000-0000493F0000}"/>
    <cellStyle name="Normal 13 2 2 2 2 2 3" xfId="16469" xr:uid="{00000000-0005-0000-0000-00004A3F0000}"/>
    <cellStyle name="Normal 13 2 2 2 2 2 3 2" xfId="16470" xr:uid="{00000000-0005-0000-0000-00004B3F0000}"/>
    <cellStyle name="Normal 13 2 2 2 2 2 3 2 2" xfId="16471" xr:uid="{00000000-0005-0000-0000-00004C3F0000}"/>
    <cellStyle name="Normal 13 2 2 2 2 2 3 2 2 2" xfId="16472" xr:uid="{00000000-0005-0000-0000-00004D3F0000}"/>
    <cellStyle name="Normal 13 2 2 2 2 2 3 2 3" xfId="16473" xr:uid="{00000000-0005-0000-0000-00004E3F0000}"/>
    <cellStyle name="Normal 13 2 2 2 2 2 3 3" xfId="16474" xr:uid="{00000000-0005-0000-0000-00004F3F0000}"/>
    <cellStyle name="Normal 13 2 2 2 2 2 3 3 2" xfId="16475" xr:uid="{00000000-0005-0000-0000-0000503F0000}"/>
    <cellStyle name="Normal 13 2 2 2 2 2 3 3 2 2" xfId="16476" xr:uid="{00000000-0005-0000-0000-0000513F0000}"/>
    <cellStyle name="Normal 13 2 2 2 2 2 3 3 3" xfId="16477" xr:uid="{00000000-0005-0000-0000-0000523F0000}"/>
    <cellStyle name="Normal 13 2 2 2 2 2 3 4" xfId="16478" xr:uid="{00000000-0005-0000-0000-0000533F0000}"/>
    <cellStyle name="Normal 13 2 2 2 2 2 3 4 2" xfId="16479" xr:uid="{00000000-0005-0000-0000-0000543F0000}"/>
    <cellStyle name="Normal 13 2 2 2 2 2 3 5" xfId="16480" xr:uid="{00000000-0005-0000-0000-0000553F0000}"/>
    <cellStyle name="Normal 13 2 2 2 2 2 3 5 2" xfId="16481" xr:uid="{00000000-0005-0000-0000-0000563F0000}"/>
    <cellStyle name="Normal 13 2 2 2 2 2 3 6" xfId="16482" xr:uid="{00000000-0005-0000-0000-0000573F0000}"/>
    <cellStyle name="Normal 13 2 2 2 2 2 4" xfId="16483" xr:uid="{00000000-0005-0000-0000-0000583F0000}"/>
    <cellStyle name="Normal 13 2 2 2 2 2 4 2" xfId="16484" xr:uid="{00000000-0005-0000-0000-0000593F0000}"/>
    <cellStyle name="Normal 13 2 2 2 2 2 4 2 2" xfId="16485" xr:uid="{00000000-0005-0000-0000-00005A3F0000}"/>
    <cellStyle name="Normal 13 2 2 2 2 2 4 3" xfId="16486" xr:uid="{00000000-0005-0000-0000-00005B3F0000}"/>
    <cellStyle name="Normal 13 2 2 2 2 2 5" xfId="16487" xr:uid="{00000000-0005-0000-0000-00005C3F0000}"/>
    <cellStyle name="Normal 13 2 2 2 2 2 5 2" xfId="16488" xr:uid="{00000000-0005-0000-0000-00005D3F0000}"/>
    <cellStyle name="Normal 13 2 2 2 2 2 5 2 2" xfId="16489" xr:uid="{00000000-0005-0000-0000-00005E3F0000}"/>
    <cellStyle name="Normal 13 2 2 2 2 2 5 3" xfId="16490" xr:uid="{00000000-0005-0000-0000-00005F3F0000}"/>
    <cellStyle name="Normal 13 2 2 2 2 2 6" xfId="16491" xr:uid="{00000000-0005-0000-0000-0000603F0000}"/>
    <cellStyle name="Normal 13 2 2 2 2 2 6 2" xfId="16492" xr:uid="{00000000-0005-0000-0000-0000613F0000}"/>
    <cellStyle name="Normal 13 2 2 2 2 2 7" xfId="16493" xr:uid="{00000000-0005-0000-0000-0000623F0000}"/>
    <cellStyle name="Normal 13 2 2 2 2 2 7 2" xfId="16494" xr:uid="{00000000-0005-0000-0000-0000633F0000}"/>
    <cellStyle name="Normal 13 2 2 2 2 2 8" xfId="16495" xr:uid="{00000000-0005-0000-0000-0000643F0000}"/>
    <cellStyle name="Normal 13 2 2 2 2 3" xfId="16496" xr:uid="{00000000-0005-0000-0000-0000653F0000}"/>
    <cellStyle name="Normal 13 2 2 2 2 3 2" xfId="16497" xr:uid="{00000000-0005-0000-0000-0000663F0000}"/>
    <cellStyle name="Normal 13 2 2 2 2 3 2 2" xfId="16498" xr:uid="{00000000-0005-0000-0000-0000673F0000}"/>
    <cellStyle name="Normal 13 2 2 2 2 3 2 2 2" xfId="16499" xr:uid="{00000000-0005-0000-0000-0000683F0000}"/>
    <cellStyle name="Normal 13 2 2 2 2 3 2 2 2 2" xfId="16500" xr:uid="{00000000-0005-0000-0000-0000693F0000}"/>
    <cellStyle name="Normal 13 2 2 2 2 3 2 2 3" xfId="16501" xr:uid="{00000000-0005-0000-0000-00006A3F0000}"/>
    <cellStyle name="Normal 13 2 2 2 2 3 2 3" xfId="16502" xr:uid="{00000000-0005-0000-0000-00006B3F0000}"/>
    <cellStyle name="Normal 13 2 2 2 2 3 2 3 2" xfId="16503" xr:uid="{00000000-0005-0000-0000-00006C3F0000}"/>
    <cellStyle name="Normal 13 2 2 2 2 3 2 3 2 2" xfId="16504" xr:uid="{00000000-0005-0000-0000-00006D3F0000}"/>
    <cellStyle name="Normal 13 2 2 2 2 3 2 3 3" xfId="16505" xr:uid="{00000000-0005-0000-0000-00006E3F0000}"/>
    <cellStyle name="Normal 13 2 2 2 2 3 2 4" xfId="16506" xr:uid="{00000000-0005-0000-0000-00006F3F0000}"/>
    <cellStyle name="Normal 13 2 2 2 2 3 2 4 2" xfId="16507" xr:uid="{00000000-0005-0000-0000-0000703F0000}"/>
    <cellStyle name="Normal 13 2 2 2 2 3 2 5" xfId="16508" xr:uid="{00000000-0005-0000-0000-0000713F0000}"/>
    <cellStyle name="Normal 13 2 2 2 2 3 2 5 2" xfId="16509" xr:uid="{00000000-0005-0000-0000-0000723F0000}"/>
    <cellStyle name="Normal 13 2 2 2 2 3 2 6" xfId="16510" xr:uid="{00000000-0005-0000-0000-0000733F0000}"/>
    <cellStyle name="Normal 13 2 2 2 2 3 3" xfId="16511" xr:uid="{00000000-0005-0000-0000-0000743F0000}"/>
    <cellStyle name="Normal 13 2 2 2 2 3 3 2" xfId="16512" xr:uid="{00000000-0005-0000-0000-0000753F0000}"/>
    <cellStyle name="Normal 13 2 2 2 2 3 3 2 2" xfId="16513" xr:uid="{00000000-0005-0000-0000-0000763F0000}"/>
    <cellStyle name="Normal 13 2 2 2 2 3 3 3" xfId="16514" xr:uid="{00000000-0005-0000-0000-0000773F0000}"/>
    <cellStyle name="Normal 13 2 2 2 2 3 4" xfId="16515" xr:uid="{00000000-0005-0000-0000-0000783F0000}"/>
    <cellStyle name="Normal 13 2 2 2 2 3 4 2" xfId="16516" xr:uid="{00000000-0005-0000-0000-0000793F0000}"/>
    <cellStyle name="Normal 13 2 2 2 2 3 4 2 2" xfId="16517" xr:uid="{00000000-0005-0000-0000-00007A3F0000}"/>
    <cellStyle name="Normal 13 2 2 2 2 3 4 3" xfId="16518" xr:uid="{00000000-0005-0000-0000-00007B3F0000}"/>
    <cellStyle name="Normal 13 2 2 2 2 3 5" xfId="16519" xr:uid="{00000000-0005-0000-0000-00007C3F0000}"/>
    <cellStyle name="Normal 13 2 2 2 2 3 5 2" xfId="16520" xr:uid="{00000000-0005-0000-0000-00007D3F0000}"/>
    <cellStyle name="Normal 13 2 2 2 2 3 6" xfId="16521" xr:uid="{00000000-0005-0000-0000-00007E3F0000}"/>
    <cellStyle name="Normal 13 2 2 2 2 3 6 2" xfId="16522" xr:uid="{00000000-0005-0000-0000-00007F3F0000}"/>
    <cellStyle name="Normal 13 2 2 2 2 3 7" xfId="16523" xr:uid="{00000000-0005-0000-0000-0000803F0000}"/>
    <cellStyle name="Normal 13 2 2 2 2 4" xfId="16524" xr:uid="{00000000-0005-0000-0000-0000813F0000}"/>
    <cellStyle name="Normal 13 2 2 2 2 4 2" xfId="16525" xr:uid="{00000000-0005-0000-0000-0000823F0000}"/>
    <cellStyle name="Normal 13 2 2 2 2 4 2 2" xfId="16526" xr:uid="{00000000-0005-0000-0000-0000833F0000}"/>
    <cellStyle name="Normal 13 2 2 2 2 4 2 2 2" xfId="16527" xr:uid="{00000000-0005-0000-0000-0000843F0000}"/>
    <cellStyle name="Normal 13 2 2 2 2 4 2 2 2 2" xfId="16528" xr:uid="{00000000-0005-0000-0000-0000853F0000}"/>
    <cellStyle name="Normal 13 2 2 2 2 4 2 2 3" xfId="16529" xr:uid="{00000000-0005-0000-0000-0000863F0000}"/>
    <cellStyle name="Normal 13 2 2 2 2 4 2 3" xfId="16530" xr:uid="{00000000-0005-0000-0000-0000873F0000}"/>
    <cellStyle name="Normal 13 2 2 2 2 4 2 3 2" xfId="16531" xr:uid="{00000000-0005-0000-0000-0000883F0000}"/>
    <cellStyle name="Normal 13 2 2 2 2 4 2 3 2 2" xfId="16532" xr:uid="{00000000-0005-0000-0000-0000893F0000}"/>
    <cellStyle name="Normal 13 2 2 2 2 4 2 3 3" xfId="16533" xr:uid="{00000000-0005-0000-0000-00008A3F0000}"/>
    <cellStyle name="Normal 13 2 2 2 2 4 2 4" xfId="16534" xr:uid="{00000000-0005-0000-0000-00008B3F0000}"/>
    <cellStyle name="Normal 13 2 2 2 2 4 2 4 2" xfId="16535" xr:uid="{00000000-0005-0000-0000-00008C3F0000}"/>
    <cellStyle name="Normal 13 2 2 2 2 4 2 5" xfId="16536" xr:uid="{00000000-0005-0000-0000-00008D3F0000}"/>
    <cellStyle name="Normal 13 2 2 2 2 4 2 5 2" xfId="16537" xr:uid="{00000000-0005-0000-0000-00008E3F0000}"/>
    <cellStyle name="Normal 13 2 2 2 2 4 2 6" xfId="16538" xr:uid="{00000000-0005-0000-0000-00008F3F0000}"/>
    <cellStyle name="Normal 13 2 2 2 2 4 3" xfId="16539" xr:uid="{00000000-0005-0000-0000-0000903F0000}"/>
    <cellStyle name="Normal 13 2 2 2 2 4 3 2" xfId="16540" xr:uid="{00000000-0005-0000-0000-0000913F0000}"/>
    <cellStyle name="Normal 13 2 2 2 2 4 3 2 2" xfId="16541" xr:uid="{00000000-0005-0000-0000-0000923F0000}"/>
    <cellStyle name="Normal 13 2 2 2 2 4 3 3" xfId="16542" xr:uid="{00000000-0005-0000-0000-0000933F0000}"/>
    <cellStyle name="Normal 13 2 2 2 2 4 4" xfId="16543" xr:uid="{00000000-0005-0000-0000-0000943F0000}"/>
    <cellStyle name="Normal 13 2 2 2 2 4 4 2" xfId="16544" xr:uid="{00000000-0005-0000-0000-0000953F0000}"/>
    <cellStyle name="Normal 13 2 2 2 2 4 4 2 2" xfId="16545" xr:uid="{00000000-0005-0000-0000-0000963F0000}"/>
    <cellStyle name="Normal 13 2 2 2 2 4 4 3" xfId="16546" xr:uid="{00000000-0005-0000-0000-0000973F0000}"/>
    <cellStyle name="Normal 13 2 2 2 2 4 5" xfId="16547" xr:uid="{00000000-0005-0000-0000-0000983F0000}"/>
    <cellStyle name="Normal 13 2 2 2 2 4 5 2" xfId="16548" xr:uid="{00000000-0005-0000-0000-0000993F0000}"/>
    <cellStyle name="Normal 13 2 2 2 2 4 6" xfId="16549" xr:uid="{00000000-0005-0000-0000-00009A3F0000}"/>
    <cellStyle name="Normal 13 2 2 2 2 4 6 2" xfId="16550" xr:uid="{00000000-0005-0000-0000-00009B3F0000}"/>
    <cellStyle name="Normal 13 2 2 2 2 4 7" xfId="16551" xr:uid="{00000000-0005-0000-0000-00009C3F0000}"/>
    <cellStyle name="Normal 13 2 2 2 2 5" xfId="16552" xr:uid="{00000000-0005-0000-0000-00009D3F0000}"/>
    <cellStyle name="Normal 13 2 2 2 2 5 2" xfId="16553" xr:uid="{00000000-0005-0000-0000-00009E3F0000}"/>
    <cellStyle name="Normal 13 2 2 2 2 5 2 2" xfId="16554" xr:uid="{00000000-0005-0000-0000-00009F3F0000}"/>
    <cellStyle name="Normal 13 2 2 2 2 5 2 2 2" xfId="16555" xr:uid="{00000000-0005-0000-0000-0000A03F0000}"/>
    <cellStyle name="Normal 13 2 2 2 2 5 2 3" xfId="16556" xr:uid="{00000000-0005-0000-0000-0000A13F0000}"/>
    <cellStyle name="Normal 13 2 2 2 2 5 3" xfId="16557" xr:uid="{00000000-0005-0000-0000-0000A23F0000}"/>
    <cellStyle name="Normal 13 2 2 2 2 5 3 2" xfId="16558" xr:uid="{00000000-0005-0000-0000-0000A33F0000}"/>
    <cellStyle name="Normal 13 2 2 2 2 5 3 2 2" xfId="16559" xr:uid="{00000000-0005-0000-0000-0000A43F0000}"/>
    <cellStyle name="Normal 13 2 2 2 2 5 3 3" xfId="16560" xr:uid="{00000000-0005-0000-0000-0000A53F0000}"/>
    <cellStyle name="Normal 13 2 2 2 2 5 4" xfId="16561" xr:uid="{00000000-0005-0000-0000-0000A63F0000}"/>
    <cellStyle name="Normal 13 2 2 2 2 5 4 2" xfId="16562" xr:uid="{00000000-0005-0000-0000-0000A73F0000}"/>
    <cellStyle name="Normal 13 2 2 2 2 5 5" xfId="16563" xr:uid="{00000000-0005-0000-0000-0000A83F0000}"/>
    <cellStyle name="Normal 13 2 2 2 2 5 5 2" xfId="16564" xr:uid="{00000000-0005-0000-0000-0000A93F0000}"/>
    <cellStyle name="Normal 13 2 2 2 2 5 6" xfId="16565" xr:uid="{00000000-0005-0000-0000-0000AA3F0000}"/>
    <cellStyle name="Normal 13 2 2 2 2 6" xfId="16566" xr:uid="{00000000-0005-0000-0000-0000AB3F0000}"/>
    <cellStyle name="Normal 13 2 2 2 2 6 2" xfId="16567" xr:uid="{00000000-0005-0000-0000-0000AC3F0000}"/>
    <cellStyle name="Normal 13 2 2 2 2 6 2 2" xfId="16568" xr:uid="{00000000-0005-0000-0000-0000AD3F0000}"/>
    <cellStyle name="Normal 13 2 2 2 2 6 3" xfId="16569" xr:uid="{00000000-0005-0000-0000-0000AE3F0000}"/>
    <cellStyle name="Normal 13 2 2 2 2 7" xfId="16570" xr:uid="{00000000-0005-0000-0000-0000AF3F0000}"/>
    <cellStyle name="Normal 13 2 2 2 2 7 2" xfId="16571" xr:uid="{00000000-0005-0000-0000-0000B03F0000}"/>
    <cellStyle name="Normal 13 2 2 2 2 7 2 2" xfId="16572" xr:uid="{00000000-0005-0000-0000-0000B13F0000}"/>
    <cellStyle name="Normal 13 2 2 2 2 7 3" xfId="16573" xr:uid="{00000000-0005-0000-0000-0000B23F0000}"/>
    <cellStyle name="Normal 13 2 2 2 2 8" xfId="16574" xr:uid="{00000000-0005-0000-0000-0000B33F0000}"/>
    <cellStyle name="Normal 13 2 2 2 2 8 2" xfId="16575" xr:uid="{00000000-0005-0000-0000-0000B43F0000}"/>
    <cellStyle name="Normal 13 2 2 2 2 9" xfId="16576" xr:uid="{00000000-0005-0000-0000-0000B53F0000}"/>
    <cellStyle name="Normal 13 2 2 2 2 9 2" xfId="16577" xr:uid="{00000000-0005-0000-0000-0000B63F0000}"/>
    <cellStyle name="Normal 13 2 2 2 3" xfId="16578" xr:uid="{00000000-0005-0000-0000-0000B73F0000}"/>
    <cellStyle name="Normal 13 2 2 2 3 2" xfId="16579" xr:uid="{00000000-0005-0000-0000-0000B83F0000}"/>
    <cellStyle name="Normal 13 2 2 2 3 2 2" xfId="16580" xr:uid="{00000000-0005-0000-0000-0000B93F0000}"/>
    <cellStyle name="Normal 13 2 2 2 3 2 2 2" xfId="16581" xr:uid="{00000000-0005-0000-0000-0000BA3F0000}"/>
    <cellStyle name="Normal 13 2 2 2 3 2 2 2 2" xfId="16582" xr:uid="{00000000-0005-0000-0000-0000BB3F0000}"/>
    <cellStyle name="Normal 13 2 2 2 3 2 2 2 2 2" xfId="16583" xr:uid="{00000000-0005-0000-0000-0000BC3F0000}"/>
    <cellStyle name="Normal 13 2 2 2 3 2 2 2 3" xfId="16584" xr:uid="{00000000-0005-0000-0000-0000BD3F0000}"/>
    <cellStyle name="Normal 13 2 2 2 3 2 2 3" xfId="16585" xr:uid="{00000000-0005-0000-0000-0000BE3F0000}"/>
    <cellStyle name="Normal 13 2 2 2 3 2 2 3 2" xfId="16586" xr:uid="{00000000-0005-0000-0000-0000BF3F0000}"/>
    <cellStyle name="Normal 13 2 2 2 3 2 2 3 2 2" xfId="16587" xr:uid="{00000000-0005-0000-0000-0000C03F0000}"/>
    <cellStyle name="Normal 13 2 2 2 3 2 2 3 3" xfId="16588" xr:uid="{00000000-0005-0000-0000-0000C13F0000}"/>
    <cellStyle name="Normal 13 2 2 2 3 2 2 4" xfId="16589" xr:uid="{00000000-0005-0000-0000-0000C23F0000}"/>
    <cellStyle name="Normal 13 2 2 2 3 2 2 4 2" xfId="16590" xr:uid="{00000000-0005-0000-0000-0000C33F0000}"/>
    <cellStyle name="Normal 13 2 2 2 3 2 2 5" xfId="16591" xr:uid="{00000000-0005-0000-0000-0000C43F0000}"/>
    <cellStyle name="Normal 13 2 2 2 3 2 2 5 2" xfId="16592" xr:uid="{00000000-0005-0000-0000-0000C53F0000}"/>
    <cellStyle name="Normal 13 2 2 2 3 2 2 6" xfId="16593" xr:uid="{00000000-0005-0000-0000-0000C63F0000}"/>
    <cellStyle name="Normal 13 2 2 2 3 2 3" xfId="16594" xr:uid="{00000000-0005-0000-0000-0000C73F0000}"/>
    <cellStyle name="Normal 13 2 2 2 3 2 3 2" xfId="16595" xr:uid="{00000000-0005-0000-0000-0000C83F0000}"/>
    <cellStyle name="Normal 13 2 2 2 3 2 3 2 2" xfId="16596" xr:uid="{00000000-0005-0000-0000-0000C93F0000}"/>
    <cellStyle name="Normal 13 2 2 2 3 2 3 3" xfId="16597" xr:uid="{00000000-0005-0000-0000-0000CA3F0000}"/>
    <cellStyle name="Normal 13 2 2 2 3 2 4" xfId="16598" xr:uid="{00000000-0005-0000-0000-0000CB3F0000}"/>
    <cellStyle name="Normal 13 2 2 2 3 2 4 2" xfId="16599" xr:uid="{00000000-0005-0000-0000-0000CC3F0000}"/>
    <cellStyle name="Normal 13 2 2 2 3 2 4 2 2" xfId="16600" xr:uid="{00000000-0005-0000-0000-0000CD3F0000}"/>
    <cellStyle name="Normal 13 2 2 2 3 2 4 3" xfId="16601" xr:uid="{00000000-0005-0000-0000-0000CE3F0000}"/>
    <cellStyle name="Normal 13 2 2 2 3 2 5" xfId="16602" xr:uid="{00000000-0005-0000-0000-0000CF3F0000}"/>
    <cellStyle name="Normal 13 2 2 2 3 2 5 2" xfId="16603" xr:uid="{00000000-0005-0000-0000-0000D03F0000}"/>
    <cellStyle name="Normal 13 2 2 2 3 2 6" xfId="16604" xr:uid="{00000000-0005-0000-0000-0000D13F0000}"/>
    <cellStyle name="Normal 13 2 2 2 3 2 6 2" xfId="16605" xr:uid="{00000000-0005-0000-0000-0000D23F0000}"/>
    <cellStyle name="Normal 13 2 2 2 3 2 7" xfId="16606" xr:uid="{00000000-0005-0000-0000-0000D33F0000}"/>
    <cellStyle name="Normal 13 2 2 2 3 3" xfId="16607" xr:uid="{00000000-0005-0000-0000-0000D43F0000}"/>
    <cellStyle name="Normal 13 2 2 2 3 3 2" xfId="16608" xr:uid="{00000000-0005-0000-0000-0000D53F0000}"/>
    <cellStyle name="Normal 13 2 2 2 3 3 2 2" xfId="16609" xr:uid="{00000000-0005-0000-0000-0000D63F0000}"/>
    <cellStyle name="Normal 13 2 2 2 3 3 2 2 2" xfId="16610" xr:uid="{00000000-0005-0000-0000-0000D73F0000}"/>
    <cellStyle name="Normal 13 2 2 2 3 3 2 3" xfId="16611" xr:uid="{00000000-0005-0000-0000-0000D83F0000}"/>
    <cellStyle name="Normal 13 2 2 2 3 3 3" xfId="16612" xr:uid="{00000000-0005-0000-0000-0000D93F0000}"/>
    <cellStyle name="Normal 13 2 2 2 3 3 3 2" xfId="16613" xr:uid="{00000000-0005-0000-0000-0000DA3F0000}"/>
    <cellStyle name="Normal 13 2 2 2 3 3 3 2 2" xfId="16614" xr:uid="{00000000-0005-0000-0000-0000DB3F0000}"/>
    <cellStyle name="Normal 13 2 2 2 3 3 3 3" xfId="16615" xr:uid="{00000000-0005-0000-0000-0000DC3F0000}"/>
    <cellStyle name="Normal 13 2 2 2 3 3 4" xfId="16616" xr:uid="{00000000-0005-0000-0000-0000DD3F0000}"/>
    <cellStyle name="Normal 13 2 2 2 3 3 4 2" xfId="16617" xr:uid="{00000000-0005-0000-0000-0000DE3F0000}"/>
    <cellStyle name="Normal 13 2 2 2 3 3 5" xfId="16618" xr:uid="{00000000-0005-0000-0000-0000DF3F0000}"/>
    <cellStyle name="Normal 13 2 2 2 3 3 5 2" xfId="16619" xr:uid="{00000000-0005-0000-0000-0000E03F0000}"/>
    <cellStyle name="Normal 13 2 2 2 3 3 6" xfId="16620" xr:uid="{00000000-0005-0000-0000-0000E13F0000}"/>
    <cellStyle name="Normal 13 2 2 2 3 4" xfId="16621" xr:uid="{00000000-0005-0000-0000-0000E23F0000}"/>
    <cellStyle name="Normal 13 2 2 2 3 4 2" xfId="16622" xr:uid="{00000000-0005-0000-0000-0000E33F0000}"/>
    <cellStyle name="Normal 13 2 2 2 3 4 2 2" xfId="16623" xr:uid="{00000000-0005-0000-0000-0000E43F0000}"/>
    <cellStyle name="Normal 13 2 2 2 3 4 3" xfId="16624" xr:uid="{00000000-0005-0000-0000-0000E53F0000}"/>
    <cellStyle name="Normal 13 2 2 2 3 5" xfId="16625" xr:uid="{00000000-0005-0000-0000-0000E63F0000}"/>
    <cellStyle name="Normal 13 2 2 2 3 5 2" xfId="16626" xr:uid="{00000000-0005-0000-0000-0000E73F0000}"/>
    <cellStyle name="Normal 13 2 2 2 3 5 2 2" xfId="16627" xr:uid="{00000000-0005-0000-0000-0000E83F0000}"/>
    <cellStyle name="Normal 13 2 2 2 3 5 3" xfId="16628" xr:uid="{00000000-0005-0000-0000-0000E93F0000}"/>
    <cellStyle name="Normal 13 2 2 2 3 6" xfId="16629" xr:uid="{00000000-0005-0000-0000-0000EA3F0000}"/>
    <cellStyle name="Normal 13 2 2 2 3 6 2" xfId="16630" xr:uid="{00000000-0005-0000-0000-0000EB3F0000}"/>
    <cellStyle name="Normal 13 2 2 2 3 7" xfId="16631" xr:uid="{00000000-0005-0000-0000-0000EC3F0000}"/>
    <cellStyle name="Normal 13 2 2 2 3 7 2" xfId="16632" xr:uid="{00000000-0005-0000-0000-0000ED3F0000}"/>
    <cellStyle name="Normal 13 2 2 2 3 8" xfId="16633" xr:uid="{00000000-0005-0000-0000-0000EE3F0000}"/>
    <cellStyle name="Normal 13 2 2 2 4" xfId="16634" xr:uid="{00000000-0005-0000-0000-0000EF3F0000}"/>
    <cellStyle name="Normal 13 2 2 2 4 2" xfId="16635" xr:uid="{00000000-0005-0000-0000-0000F03F0000}"/>
    <cellStyle name="Normal 13 2 2 2 4 2 2" xfId="16636" xr:uid="{00000000-0005-0000-0000-0000F13F0000}"/>
    <cellStyle name="Normal 13 2 2 2 4 2 2 2" xfId="16637" xr:uid="{00000000-0005-0000-0000-0000F23F0000}"/>
    <cellStyle name="Normal 13 2 2 2 4 2 2 2 2" xfId="16638" xr:uid="{00000000-0005-0000-0000-0000F33F0000}"/>
    <cellStyle name="Normal 13 2 2 2 4 2 2 3" xfId="16639" xr:uid="{00000000-0005-0000-0000-0000F43F0000}"/>
    <cellStyle name="Normal 13 2 2 2 4 2 3" xfId="16640" xr:uid="{00000000-0005-0000-0000-0000F53F0000}"/>
    <cellStyle name="Normal 13 2 2 2 4 2 3 2" xfId="16641" xr:uid="{00000000-0005-0000-0000-0000F63F0000}"/>
    <cellStyle name="Normal 13 2 2 2 4 2 3 2 2" xfId="16642" xr:uid="{00000000-0005-0000-0000-0000F73F0000}"/>
    <cellStyle name="Normal 13 2 2 2 4 2 3 3" xfId="16643" xr:uid="{00000000-0005-0000-0000-0000F83F0000}"/>
    <cellStyle name="Normal 13 2 2 2 4 2 4" xfId="16644" xr:uid="{00000000-0005-0000-0000-0000F93F0000}"/>
    <cellStyle name="Normal 13 2 2 2 4 2 4 2" xfId="16645" xr:uid="{00000000-0005-0000-0000-0000FA3F0000}"/>
    <cellStyle name="Normal 13 2 2 2 4 2 5" xfId="16646" xr:uid="{00000000-0005-0000-0000-0000FB3F0000}"/>
    <cellStyle name="Normal 13 2 2 2 4 2 5 2" xfId="16647" xr:uid="{00000000-0005-0000-0000-0000FC3F0000}"/>
    <cellStyle name="Normal 13 2 2 2 4 2 6" xfId="16648" xr:uid="{00000000-0005-0000-0000-0000FD3F0000}"/>
    <cellStyle name="Normal 13 2 2 2 4 3" xfId="16649" xr:uid="{00000000-0005-0000-0000-0000FE3F0000}"/>
    <cellStyle name="Normal 13 2 2 2 4 3 2" xfId="16650" xr:uid="{00000000-0005-0000-0000-0000FF3F0000}"/>
    <cellStyle name="Normal 13 2 2 2 4 3 2 2" xfId="16651" xr:uid="{00000000-0005-0000-0000-000000400000}"/>
    <cellStyle name="Normal 13 2 2 2 4 3 3" xfId="16652" xr:uid="{00000000-0005-0000-0000-000001400000}"/>
    <cellStyle name="Normal 13 2 2 2 4 4" xfId="16653" xr:uid="{00000000-0005-0000-0000-000002400000}"/>
    <cellStyle name="Normal 13 2 2 2 4 4 2" xfId="16654" xr:uid="{00000000-0005-0000-0000-000003400000}"/>
    <cellStyle name="Normal 13 2 2 2 4 4 2 2" xfId="16655" xr:uid="{00000000-0005-0000-0000-000004400000}"/>
    <cellStyle name="Normal 13 2 2 2 4 4 3" xfId="16656" xr:uid="{00000000-0005-0000-0000-000005400000}"/>
    <cellStyle name="Normal 13 2 2 2 4 5" xfId="16657" xr:uid="{00000000-0005-0000-0000-000006400000}"/>
    <cellStyle name="Normal 13 2 2 2 4 5 2" xfId="16658" xr:uid="{00000000-0005-0000-0000-000007400000}"/>
    <cellStyle name="Normal 13 2 2 2 4 6" xfId="16659" xr:uid="{00000000-0005-0000-0000-000008400000}"/>
    <cellStyle name="Normal 13 2 2 2 4 6 2" xfId="16660" xr:uid="{00000000-0005-0000-0000-000009400000}"/>
    <cellStyle name="Normal 13 2 2 2 4 7" xfId="16661" xr:uid="{00000000-0005-0000-0000-00000A400000}"/>
    <cellStyle name="Normal 13 2 2 2 5" xfId="16662" xr:uid="{00000000-0005-0000-0000-00000B400000}"/>
    <cellStyle name="Normal 13 2 2 2 5 2" xfId="16663" xr:uid="{00000000-0005-0000-0000-00000C400000}"/>
    <cellStyle name="Normal 13 2 2 2 5 2 2" xfId="16664" xr:uid="{00000000-0005-0000-0000-00000D400000}"/>
    <cellStyle name="Normal 13 2 2 2 5 2 2 2" xfId="16665" xr:uid="{00000000-0005-0000-0000-00000E400000}"/>
    <cellStyle name="Normal 13 2 2 2 5 2 2 2 2" xfId="16666" xr:uid="{00000000-0005-0000-0000-00000F400000}"/>
    <cellStyle name="Normal 13 2 2 2 5 2 2 3" xfId="16667" xr:uid="{00000000-0005-0000-0000-000010400000}"/>
    <cellStyle name="Normal 13 2 2 2 5 2 3" xfId="16668" xr:uid="{00000000-0005-0000-0000-000011400000}"/>
    <cellStyle name="Normal 13 2 2 2 5 2 3 2" xfId="16669" xr:uid="{00000000-0005-0000-0000-000012400000}"/>
    <cellStyle name="Normal 13 2 2 2 5 2 3 2 2" xfId="16670" xr:uid="{00000000-0005-0000-0000-000013400000}"/>
    <cellStyle name="Normal 13 2 2 2 5 2 3 3" xfId="16671" xr:uid="{00000000-0005-0000-0000-000014400000}"/>
    <cellStyle name="Normal 13 2 2 2 5 2 4" xfId="16672" xr:uid="{00000000-0005-0000-0000-000015400000}"/>
    <cellStyle name="Normal 13 2 2 2 5 2 4 2" xfId="16673" xr:uid="{00000000-0005-0000-0000-000016400000}"/>
    <cellStyle name="Normal 13 2 2 2 5 2 5" xfId="16674" xr:uid="{00000000-0005-0000-0000-000017400000}"/>
    <cellStyle name="Normal 13 2 2 2 5 2 5 2" xfId="16675" xr:uid="{00000000-0005-0000-0000-000018400000}"/>
    <cellStyle name="Normal 13 2 2 2 5 2 6" xfId="16676" xr:uid="{00000000-0005-0000-0000-000019400000}"/>
    <cellStyle name="Normal 13 2 2 2 5 3" xfId="16677" xr:uid="{00000000-0005-0000-0000-00001A400000}"/>
    <cellStyle name="Normal 13 2 2 2 5 3 2" xfId="16678" xr:uid="{00000000-0005-0000-0000-00001B400000}"/>
    <cellStyle name="Normal 13 2 2 2 5 3 2 2" xfId="16679" xr:uid="{00000000-0005-0000-0000-00001C400000}"/>
    <cellStyle name="Normal 13 2 2 2 5 3 3" xfId="16680" xr:uid="{00000000-0005-0000-0000-00001D400000}"/>
    <cellStyle name="Normal 13 2 2 2 5 4" xfId="16681" xr:uid="{00000000-0005-0000-0000-00001E400000}"/>
    <cellStyle name="Normal 13 2 2 2 5 4 2" xfId="16682" xr:uid="{00000000-0005-0000-0000-00001F400000}"/>
    <cellStyle name="Normal 13 2 2 2 5 4 2 2" xfId="16683" xr:uid="{00000000-0005-0000-0000-000020400000}"/>
    <cellStyle name="Normal 13 2 2 2 5 4 3" xfId="16684" xr:uid="{00000000-0005-0000-0000-000021400000}"/>
    <cellStyle name="Normal 13 2 2 2 5 5" xfId="16685" xr:uid="{00000000-0005-0000-0000-000022400000}"/>
    <cellStyle name="Normal 13 2 2 2 5 5 2" xfId="16686" xr:uid="{00000000-0005-0000-0000-000023400000}"/>
    <cellStyle name="Normal 13 2 2 2 5 6" xfId="16687" xr:uid="{00000000-0005-0000-0000-000024400000}"/>
    <cellStyle name="Normal 13 2 2 2 5 6 2" xfId="16688" xr:uid="{00000000-0005-0000-0000-000025400000}"/>
    <cellStyle name="Normal 13 2 2 2 5 7" xfId="16689" xr:uid="{00000000-0005-0000-0000-000026400000}"/>
    <cellStyle name="Normal 13 2 2 2 6" xfId="16690" xr:uid="{00000000-0005-0000-0000-000027400000}"/>
    <cellStyle name="Normal 13 2 2 2 6 2" xfId="16691" xr:uid="{00000000-0005-0000-0000-000028400000}"/>
    <cellStyle name="Normal 13 2 2 2 6 2 2" xfId="16692" xr:uid="{00000000-0005-0000-0000-000029400000}"/>
    <cellStyle name="Normal 13 2 2 2 6 2 2 2" xfId="16693" xr:uid="{00000000-0005-0000-0000-00002A400000}"/>
    <cellStyle name="Normal 13 2 2 2 6 2 3" xfId="16694" xr:uid="{00000000-0005-0000-0000-00002B400000}"/>
    <cellStyle name="Normal 13 2 2 2 6 3" xfId="16695" xr:uid="{00000000-0005-0000-0000-00002C400000}"/>
    <cellStyle name="Normal 13 2 2 2 6 3 2" xfId="16696" xr:uid="{00000000-0005-0000-0000-00002D400000}"/>
    <cellStyle name="Normal 13 2 2 2 6 3 2 2" xfId="16697" xr:uid="{00000000-0005-0000-0000-00002E400000}"/>
    <cellStyle name="Normal 13 2 2 2 6 3 3" xfId="16698" xr:uid="{00000000-0005-0000-0000-00002F400000}"/>
    <cellStyle name="Normal 13 2 2 2 6 4" xfId="16699" xr:uid="{00000000-0005-0000-0000-000030400000}"/>
    <cellStyle name="Normal 13 2 2 2 6 4 2" xfId="16700" xr:uid="{00000000-0005-0000-0000-000031400000}"/>
    <cellStyle name="Normal 13 2 2 2 6 5" xfId="16701" xr:uid="{00000000-0005-0000-0000-000032400000}"/>
    <cellStyle name="Normal 13 2 2 2 6 5 2" xfId="16702" xr:uid="{00000000-0005-0000-0000-000033400000}"/>
    <cellStyle name="Normal 13 2 2 2 6 6" xfId="16703" xr:uid="{00000000-0005-0000-0000-000034400000}"/>
    <cellStyle name="Normal 13 2 2 2 7" xfId="16704" xr:uid="{00000000-0005-0000-0000-000035400000}"/>
    <cellStyle name="Normal 13 2 2 2 7 2" xfId="16705" xr:uid="{00000000-0005-0000-0000-000036400000}"/>
    <cellStyle name="Normal 13 2 2 2 7 2 2" xfId="16706" xr:uid="{00000000-0005-0000-0000-000037400000}"/>
    <cellStyle name="Normal 13 2 2 2 7 3" xfId="16707" xr:uid="{00000000-0005-0000-0000-000038400000}"/>
    <cellStyle name="Normal 13 2 2 2 8" xfId="16708" xr:uid="{00000000-0005-0000-0000-000039400000}"/>
    <cellStyle name="Normal 13 2 2 2 8 2" xfId="16709" xr:uid="{00000000-0005-0000-0000-00003A400000}"/>
    <cellStyle name="Normal 13 2 2 2 8 2 2" xfId="16710" xr:uid="{00000000-0005-0000-0000-00003B400000}"/>
    <cellStyle name="Normal 13 2 2 2 8 3" xfId="16711" xr:uid="{00000000-0005-0000-0000-00003C400000}"/>
    <cellStyle name="Normal 13 2 2 2 9" xfId="16712" xr:uid="{00000000-0005-0000-0000-00003D400000}"/>
    <cellStyle name="Normal 13 2 2 2 9 2" xfId="16713" xr:uid="{00000000-0005-0000-0000-00003E400000}"/>
    <cellStyle name="Normal 13 2 2 3" xfId="16714" xr:uid="{00000000-0005-0000-0000-00003F400000}"/>
    <cellStyle name="Normal 13 2 2 3 10" xfId="16715" xr:uid="{00000000-0005-0000-0000-000040400000}"/>
    <cellStyle name="Normal 13 2 2 3 2" xfId="16716" xr:uid="{00000000-0005-0000-0000-000041400000}"/>
    <cellStyle name="Normal 13 2 2 3 2 2" xfId="16717" xr:uid="{00000000-0005-0000-0000-000042400000}"/>
    <cellStyle name="Normal 13 2 2 3 2 2 2" xfId="16718" xr:uid="{00000000-0005-0000-0000-000043400000}"/>
    <cellStyle name="Normal 13 2 2 3 2 2 2 2" xfId="16719" xr:uid="{00000000-0005-0000-0000-000044400000}"/>
    <cellStyle name="Normal 13 2 2 3 2 2 2 2 2" xfId="16720" xr:uid="{00000000-0005-0000-0000-000045400000}"/>
    <cellStyle name="Normal 13 2 2 3 2 2 2 2 2 2" xfId="16721" xr:uid="{00000000-0005-0000-0000-000046400000}"/>
    <cellStyle name="Normal 13 2 2 3 2 2 2 2 3" xfId="16722" xr:uid="{00000000-0005-0000-0000-000047400000}"/>
    <cellStyle name="Normal 13 2 2 3 2 2 2 3" xfId="16723" xr:uid="{00000000-0005-0000-0000-000048400000}"/>
    <cellStyle name="Normal 13 2 2 3 2 2 2 3 2" xfId="16724" xr:uid="{00000000-0005-0000-0000-000049400000}"/>
    <cellStyle name="Normal 13 2 2 3 2 2 2 3 2 2" xfId="16725" xr:uid="{00000000-0005-0000-0000-00004A400000}"/>
    <cellStyle name="Normal 13 2 2 3 2 2 2 3 3" xfId="16726" xr:uid="{00000000-0005-0000-0000-00004B400000}"/>
    <cellStyle name="Normal 13 2 2 3 2 2 2 4" xfId="16727" xr:uid="{00000000-0005-0000-0000-00004C400000}"/>
    <cellStyle name="Normal 13 2 2 3 2 2 2 4 2" xfId="16728" xr:uid="{00000000-0005-0000-0000-00004D400000}"/>
    <cellStyle name="Normal 13 2 2 3 2 2 2 5" xfId="16729" xr:uid="{00000000-0005-0000-0000-00004E400000}"/>
    <cellStyle name="Normal 13 2 2 3 2 2 2 5 2" xfId="16730" xr:uid="{00000000-0005-0000-0000-00004F400000}"/>
    <cellStyle name="Normal 13 2 2 3 2 2 2 6" xfId="16731" xr:uid="{00000000-0005-0000-0000-000050400000}"/>
    <cellStyle name="Normal 13 2 2 3 2 2 3" xfId="16732" xr:uid="{00000000-0005-0000-0000-000051400000}"/>
    <cellStyle name="Normal 13 2 2 3 2 2 3 2" xfId="16733" xr:uid="{00000000-0005-0000-0000-000052400000}"/>
    <cellStyle name="Normal 13 2 2 3 2 2 3 2 2" xfId="16734" xr:uid="{00000000-0005-0000-0000-000053400000}"/>
    <cellStyle name="Normal 13 2 2 3 2 2 3 3" xfId="16735" xr:uid="{00000000-0005-0000-0000-000054400000}"/>
    <cellStyle name="Normal 13 2 2 3 2 2 4" xfId="16736" xr:uid="{00000000-0005-0000-0000-000055400000}"/>
    <cellStyle name="Normal 13 2 2 3 2 2 4 2" xfId="16737" xr:uid="{00000000-0005-0000-0000-000056400000}"/>
    <cellStyle name="Normal 13 2 2 3 2 2 4 2 2" xfId="16738" xr:uid="{00000000-0005-0000-0000-000057400000}"/>
    <cellStyle name="Normal 13 2 2 3 2 2 4 3" xfId="16739" xr:uid="{00000000-0005-0000-0000-000058400000}"/>
    <cellStyle name="Normal 13 2 2 3 2 2 5" xfId="16740" xr:uid="{00000000-0005-0000-0000-000059400000}"/>
    <cellStyle name="Normal 13 2 2 3 2 2 5 2" xfId="16741" xr:uid="{00000000-0005-0000-0000-00005A400000}"/>
    <cellStyle name="Normal 13 2 2 3 2 2 6" xfId="16742" xr:uid="{00000000-0005-0000-0000-00005B400000}"/>
    <cellStyle name="Normal 13 2 2 3 2 2 6 2" xfId="16743" xr:uid="{00000000-0005-0000-0000-00005C400000}"/>
    <cellStyle name="Normal 13 2 2 3 2 2 7" xfId="16744" xr:uid="{00000000-0005-0000-0000-00005D400000}"/>
    <cellStyle name="Normal 13 2 2 3 2 3" xfId="16745" xr:uid="{00000000-0005-0000-0000-00005E400000}"/>
    <cellStyle name="Normal 13 2 2 3 2 3 2" xfId="16746" xr:uid="{00000000-0005-0000-0000-00005F400000}"/>
    <cellStyle name="Normal 13 2 2 3 2 3 2 2" xfId="16747" xr:uid="{00000000-0005-0000-0000-000060400000}"/>
    <cellStyle name="Normal 13 2 2 3 2 3 2 2 2" xfId="16748" xr:uid="{00000000-0005-0000-0000-000061400000}"/>
    <cellStyle name="Normal 13 2 2 3 2 3 2 3" xfId="16749" xr:uid="{00000000-0005-0000-0000-000062400000}"/>
    <cellStyle name="Normal 13 2 2 3 2 3 3" xfId="16750" xr:uid="{00000000-0005-0000-0000-000063400000}"/>
    <cellStyle name="Normal 13 2 2 3 2 3 3 2" xfId="16751" xr:uid="{00000000-0005-0000-0000-000064400000}"/>
    <cellStyle name="Normal 13 2 2 3 2 3 3 2 2" xfId="16752" xr:uid="{00000000-0005-0000-0000-000065400000}"/>
    <cellStyle name="Normal 13 2 2 3 2 3 3 3" xfId="16753" xr:uid="{00000000-0005-0000-0000-000066400000}"/>
    <cellStyle name="Normal 13 2 2 3 2 3 4" xfId="16754" xr:uid="{00000000-0005-0000-0000-000067400000}"/>
    <cellStyle name="Normal 13 2 2 3 2 3 4 2" xfId="16755" xr:uid="{00000000-0005-0000-0000-000068400000}"/>
    <cellStyle name="Normal 13 2 2 3 2 3 5" xfId="16756" xr:uid="{00000000-0005-0000-0000-000069400000}"/>
    <cellStyle name="Normal 13 2 2 3 2 3 5 2" xfId="16757" xr:uid="{00000000-0005-0000-0000-00006A400000}"/>
    <cellStyle name="Normal 13 2 2 3 2 3 6" xfId="16758" xr:uid="{00000000-0005-0000-0000-00006B400000}"/>
    <cellStyle name="Normal 13 2 2 3 2 4" xfId="16759" xr:uid="{00000000-0005-0000-0000-00006C400000}"/>
    <cellStyle name="Normal 13 2 2 3 2 4 2" xfId="16760" xr:uid="{00000000-0005-0000-0000-00006D400000}"/>
    <cellStyle name="Normal 13 2 2 3 2 4 2 2" xfId="16761" xr:uid="{00000000-0005-0000-0000-00006E400000}"/>
    <cellStyle name="Normal 13 2 2 3 2 4 3" xfId="16762" xr:uid="{00000000-0005-0000-0000-00006F400000}"/>
    <cellStyle name="Normal 13 2 2 3 2 5" xfId="16763" xr:uid="{00000000-0005-0000-0000-000070400000}"/>
    <cellStyle name="Normal 13 2 2 3 2 5 2" xfId="16764" xr:uid="{00000000-0005-0000-0000-000071400000}"/>
    <cellStyle name="Normal 13 2 2 3 2 5 2 2" xfId="16765" xr:uid="{00000000-0005-0000-0000-000072400000}"/>
    <cellStyle name="Normal 13 2 2 3 2 5 3" xfId="16766" xr:uid="{00000000-0005-0000-0000-000073400000}"/>
    <cellStyle name="Normal 13 2 2 3 2 6" xfId="16767" xr:uid="{00000000-0005-0000-0000-000074400000}"/>
    <cellStyle name="Normal 13 2 2 3 2 6 2" xfId="16768" xr:uid="{00000000-0005-0000-0000-000075400000}"/>
    <cellStyle name="Normal 13 2 2 3 2 7" xfId="16769" xr:uid="{00000000-0005-0000-0000-000076400000}"/>
    <cellStyle name="Normal 13 2 2 3 2 7 2" xfId="16770" xr:uid="{00000000-0005-0000-0000-000077400000}"/>
    <cellStyle name="Normal 13 2 2 3 2 8" xfId="16771" xr:uid="{00000000-0005-0000-0000-000078400000}"/>
    <cellStyle name="Normal 13 2 2 3 3" xfId="16772" xr:uid="{00000000-0005-0000-0000-000079400000}"/>
    <cellStyle name="Normal 13 2 2 3 3 2" xfId="16773" xr:uid="{00000000-0005-0000-0000-00007A400000}"/>
    <cellStyle name="Normal 13 2 2 3 3 2 2" xfId="16774" xr:uid="{00000000-0005-0000-0000-00007B400000}"/>
    <cellStyle name="Normal 13 2 2 3 3 2 2 2" xfId="16775" xr:uid="{00000000-0005-0000-0000-00007C400000}"/>
    <cellStyle name="Normal 13 2 2 3 3 2 2 2 2" xfId="16776" xr:uid="{00000000-0005-0000-0000-00007D400000}"/>
    <cellStyle name="Normal 13 2 2 3 3 2 2 3" xfId="16777" xr:uid="{00000000-0005-0000-0000-00007E400000}"/>
    <cellStyle name="Normal 13 2 2 3 3 2 3" xfId="16778" xr:uid="{00000000-0005-0000-0000-00007F400000}"/>
    <cellStyle name="Normal 13 2 2 3 3 2 3 2" xfId="16779" xr:uid="{00000000-0005-0000-0000-000080400000}"/>
    <cellStyle name="Normal 13 2 2 3 3 2 3 2 2" xfId="16780" xr:uid="{00000000-0005-0000-0000-000081400000}"/>
    <cellStyle name="Normal 13 2 2 3 3 2 3 3" xfId="16781" xr:uid="{00000000-0005-0000-0000-000082400000}"/>
    <cellStyle name="Normal 13 2 2 3 3 2 4" xfId="16782" xr:uid="{00000000-0005-0000-0000-000083400000}"/>
    <cellStyle name="Normal 13 2 2 3 3 2 4 2" xfId="16783" xr:uid="{00000000-0005-0000-0000-000084400000}"/>
    <cellStyle name="Normal 13 2 2 3 3 2 5" xfId="16784" xr:uid="{00000000-0005-0000-0000-000085400000}"/>
    <cellStyle name="Normal 13 2 2 3 3 2 5 2" xfId="16785" xr:uid="{00000000-0005-0000-0000-000086400000}"/>
    <cellStyle name="Normal 13 2 2 3 3 2 6" xfId="16786" xr:uid="{00000000-0005-0000-0000-000087400000}"/>
    <cellStyle name="Normal 13 2 2 3 3 3" xfId="16787" xr:uid="{00000000-0005-0000-0000-000088400000}"/>
    <cellStyle name="Normal 13 2 2 3 3 3 2" xfId="16788" xr:uid="{00000000-0005-0000-0000-000089400000}"/>
    <cellStyle name="Normal 13 2 2 3 3 3 2 2" xfId="16789" xr:uid="{00000000-0005-0000-0000-00008A400000}"/>
    <cellStyle name="Normal 13 2 2 3 3 3 3" xfId="16790" xr:uid="{00000000-0005-0000-0000-00008B400000}"/>
    <cellStyle name="Normal 13 2 2 3 3 4" xfId="16791" xr:uid="{00000000-0005-0000-0000-00008C400000}"/>
    <cellStyle name="Normal 13 2 2 3 3 4 2" xfId="16792" xr:uid="{00000000-0005-0000-0000-00008D400000}"/>
    <cellStyle name="Normal 13 2 2 3 3 4 2 2" xfId="16793" xr:uid="{00000000-0005-0000-0000-00008E400000}"/>
    <cellStyle name="Normal 13 2 2 3 3 4 3" xfId="16794" xr:uid="{00000000-0005-0000-0000-00008F400000}"/>
    <cellStyle name="Normal 13 2 2 3 3 5" xfId="16795" xr:uid="{00000000-0005-0000-0000-000090400000}"/>
    <cellStyle name="Normal 13 2 2 3 3 5 2" xfId="16796" xr:uid="{00000000-0005-0000-0000-000091400000}"/>
    <cellStyle name="Normal 13 2 2 3 3 6" xfId="16797" xr:uid="{00000000-0005-0000-0000-000092400000}"/>
    <cellStyle name="Normal 13 2 2 3 3 6 2" xfId="16798" xr:uid="{00000000-0005-0000-0000-000093400000}"/>
    <cellStyle name="Normal 13 2 2 3 3 7" xfId="16799" xr:uid="{00000000-0005-0000-0000-000094400000}"/>
    <cellStyle name="Normal 13 2 2 3 4" xfId="16800" xr:uid="{00000000-0005-0000-0000-000095400000}"/>
    <cellStyle name="Normal 13 2 2 3 4 2" xfId="16801" xr:uid="{00000000-0005-0000-0000-000096400000}"/>
    <cellStyle name="Normal 13 2 2 3 4 2 2" xfId="16802" xr:uid="{00000000-0005-0000-0000-000097400000}"/>
    <cellStyle name="Normal 13 2 2 3 4 2 2 2" xfId="16803" xr:uid="{00000000-0005-0000-0000-000098400000}"/>
    <cellStyle name="Normal 13 2 2 3 4 2 2 2 2" xfId="16804" xr:uid="{00000000-0005-0000-0000-000099400000}"/>
    <cellStyle name="Normal 13 2 2 3 4 2 2 3" xfId="16805" xr:uid="{00000000-0005-0000-0000-00009A400000}"/>
    <cellStyle name="Normal 13 2 2 3 4 2 3" xfId="16806" xr:uid="{00000000-0005-0000-0000-00009B400000}"/>
    <cellStyle name="Normal 13 2 2 3 4 2 3 2" xfId="16807" xr:uid="{00000000-0005-0000-0000-00009C400000}"/>
    <cellStyle name="Normal 13 2 2 3 4 2 3 2 2" xfId="16808" xr:uid="{00000000-0005-0000-0000-00009D400000}"/>
    <cellStyle name="Normal 13 2 2 3 4 2 3 3" xfId="16809" xr:uid="{00000000-0005-0000-0000-00009E400000}"/>
    <cellStyle name="Normal 13 2 2 3 4 2 4" xfId="16810" xr:uid="{00000000-0005-0000-0000-00009F400000}"/>
    <cellStyle name="Normal 13 2 2 3 4 2 4 2" xfId="16811" xr:uid="{00000000-0005-0000-0000-0000A0400000}"/>
    <cellStyle name="Normal 13 2 2 3 4 2 5" xfId="16812" xr:uid="{00000000-0005-0000-0000-0000A1400000}"/>
    <cellStyle name="Normal 13 2 2 3 4 2 5 2" xfId="16813" xr:uid="{00000000-0005-0000-0000-0000A2400000}"/>
    <cellStyle name="Normal 13 2 2 3 4 2 6" xfId="16814" xr:uid="{00000000-0005-0000-0000-0000A3400000}"/>
    <cellStyle name="Normal 13 2 2 3 4 3" xfId="16815" xr:uid="{00000000-0005-0000-0000-0000A4400000}"/>
    <cellStyle name="Normal 13 2 2 3 4 3 2" xfId="16816" xr:uid="{00000000-0005-0000-0000-0000A5400000}"/>
    <cellStyle name="Normal 13 2 2 3 4 3 2 2" xfId="16817" xr:uid="{00000000-0005-0000-0000-0000A6400000}"/>
    <cellStyle name="Normal 13 2 2 3 4 3 3" xfId="16818" xr:uid="{00000000-0005-0000-0000-0000A7400000}"/>
    <cellStyle name="Normal 13 2 2 3 4 4" xfId="16819" xr:uid="{00000000-0005-0000-0000-0000A8400000}"/>
    <cellStyle name="Normal 13 2 2 3 4 4 2" xfId="16820" xr:uid="{00000000-0005-0000-0000-0000A9400000}"/>
    <cellStyle name="Normal 13 2 2 3 4 4 2 2" xfId="16821" xr:uid="{00000000-0005-0000-0000-0000AA400000}"/>
    <cellStyle name="Normal 13 2 2 3 4 4 3" xfId="16822" xr:uid="{00000000-0005-0000-0000-0000AB400000}"/>
    <cellStyle name="Normal 13 2 2 3 4 5" xfId="16823" xr:uid="{00000000-0005-0000-0000-0000AC400000}"/>
    <cellStyle name="Normal 13 2 2 3 4 5 2" xfId="16824" xr:uid="{00000000-0005-0000-0000-0000AD400000}"/>
    <cellStyle name="Normal 13 2 2 3 4 6" xfId="16825" xr:uid="{00000000-0005-0000-0000-0000AE400000}"/>
    <cellStyle name="Normal 13 2 2 3 4 6 2" xfId="16826" xr:uid="{00000000-0005-0000-0000-0000AF400000}"/>
    <cellStyle name="Normal 13 2 2 3 4 7" xfId="16827" xr:uid="{00000000-0005-0000-0000-0000B0400000}"/>
    <cellStyle name="Normal 13 2 2 3 5" xfId="16828" xr:uid="{00000000-0005-0000-0000-0000B1400000}"/>
    <cellStyle name="Normal 13 2 2 3 5 2" xfId="16829" xr:uid="{00000000-0005-0000-0000-0000B2400000}"/>
    <cellStyle name="Normal 13 2 2 3 5 2 2" xfId="16830" xr:uid="{00000000-0005-0000-0000-0000B3400000}"/>
    <cellStyle name="Normal 13 2 2 3 5 2 2 2" xfId="16831" xr:uid="{00000000-0005-0000-0000-0000B4400000}"/>
    <cellStyle name="Normal 13 2 2 3 5 2 3" xfId="16832" xr:uid="{00000000-0005-0000-0000-0000B5400000}"/>
    <cellStyle name="Normal 13 2 2 3 5 3" xfId="16833" xr:uid="{00000000-0005-0000-0000-0000B6400000}"/>
    <cellStyle name="Normal 13 2 2 3 5 3 2" xfId="16834" xr:uid="{00000000-0005-0000-0000-0000B7400000}"/>
    <cellStyle name="Normal 13 2 2 3 5 3 2 2" xfId="16835" xr:uid="{00000000-0005-0000-0000-0000B8400000}"/>
    <cellStyle name="Normal 13 2 2 3 5 3 3" xfId="16836" xr:uid="{00000000-0005-0000-0000-0000B9400000}"/>
    <cellStyle name="Normal 13 2 2 3 5 4" xfId="16837" xr:uid="{00000000-0005-0000-0000-0000BA400000}"/>
    <cellStyle name="Normal 13 2 2 3 5 4 2" xfId="16838" xr:uid="{00000000-0005-0000-0000-0000BB400000}"/>
    <cellStyle name="Normal 13 2 2 3 5 5" xfId="16839" xr:uid="{00000000-0005-0000-0000-0000BC400000}"/>
    <cellStyle name="Normal 13 2 2 3 5 5 2" xfId="16840" xr:uid="{00000000-0005-0000-0000-0000BD400000}"/>
    <cellStyle name="Normal 13 2 2 3 5 6" xfId="16841" xr:uid="{00000000-0005-0000-0000-0000BE400000}"/>
    <cellStyle name="Normal 13 2 2 3 6" xfId="16842" xr:uid="{00000000-0005-0000-0000-0000BF400000}"/>
    <cellStyle name="Normal 13 2 2 3 6 2" xfId="16843" xr:uid="{00000000-0005-0000-0000-0000C0400000}"/>
    <cellStyle name="Normal 13 2 2 3 6 2 2" xfId="16844" xr:uid="{00000000-0005-0000-0000-0000C1400000}"/>
    <cellStyle name="Normal 13 2 2 3 6 3" xfId="16845" xr:uid="{00000000-0005-0000-0000-0000C2400000}"/>
    <cellStyle name="Normal 13 2 2 3 7" xfId="16846" xr:uid="{00000000-0005-0000-0000-0000C3400000}"/>
    <cellStyle name="Normal 13 2 2 3 7 2" xfId="16847" xr:uid="{00000000-0005-0000-0000-0000C4400000}"/>
    <cellStyle name="Normal 13 2 2 3 7 2 2" xfId="16848" xr:uid="{00000000-0005-0000-0000-0000C5400000}"/>
    <cellStyle name="Normal 13 2 2 3 7 3" xfId="16849" xr:uid="{00000000-0005-0000-0000-0000C6400000}"/>
    <cellStyle name="Normal 13 2 2 3 8" xfId="16850" xr:uid="{00000000-0005-0000-0000-0000C7400000}"/>
    <cellStyle name="Normal 13 2 2 3 8 2" xfId="16851" xr:uid="{00000000-0005-0000-0000-0000C8400000}"/>
    <cellStyle name="Normal 13 2 2 3 9" xfId="16852" xr:uid="{00000000-0005-0000-0000-0000C9400000}"/>
    <cellStyle name="Normal 13 2 2 3 9 2" xfId="16853" xr:uid="{00000000-0005-0000-0000-0000CA400000}"/>
    <cellStyle name="Normal 13 2 2 4" xfId="16854" xr:uid="{00000000-0005-0000-0000-0000CB400000}"/>
    <cellStyle name="Normal 13 2 2 4 2" xfId="16855" xr:uid="{00000000-0005-0000-0000-0000CC400000}"/>
    <cellStyle name="Normal 13 2 2 4 2 2" xfId="16856" xr:uid="{00000000-0005-0000-0000-0000CD400000}"/>
    <cellStyle name="Normal 13 2 2 4 2 2 2" xfId="16857" xr:uid="{00000000-0005-0000-0000-0000CE400000}"/>
    <cellStyle name="Normal 13 2 2 4 2 2 2 2" xfId="16858" xr:uid="{00000000-0005-0000-0000-0000CF400000}"/>
    <cellStyle name="Normal 13 2 2 4 2 2 2 2 2" xfId="16859" xr:uid="{00000000-0005-0000-0000-0000D0400000}"/>
    <cellStyle name="Normal 13 2 2 4 2 2 2 3" xfId="16860" xr:uid="{00000000-0005-0000-0000-0000D1400000}"/>
    <cellStyle name="Normal 13 2 2 4 2 2 3" xfId="16861" xr:uid="{00000000-0005-0000-0000-0000D2400000}"/>
    <cellStyle name="Normal 13 2 2 4 2 2 3 2" xfId="16862" xr:uid="{00000000-0005-0000-0000-0000D3400000}"/>
    <cellStyle name="Normal 13 2 2 4 2 2 3 2 2" xfId="16863" xr:uid="{00000000-0005-0000-0000-0000D4400000}"/>
    <cellStyle name="Normal 13 2 2 4 2 2 3 3" xfId="16864" xr:uid="{00000000-0005-0000-0000-0000D5400000}"/>
    <cellStyle name="Normal 13 2 2 4 2 2 4" xfId="16865" xr:uid="{00000000-0005-0000-0000-0000D6400000}"/>
    <cellStyle name="Normal 13 2 2 4 2 2 4 2" xfId="16866" xr:uid="{00000000-0005-0000-0000-0000D7400000}"/>
    <cellStyle name="Normal 13 2 2 4 2 2 5" xfId="16867" xr:uid="{00000000-0005-0000-0000-0000D8400000}"/>
    <cellStyle name="Normal 13 2 2 4 2 2 5 2" xfId="16868" xr:uid="{00000000-0005-0000-0000-0000D9400000}"/>
    <cellStyle name="Normal 13 2 2 4 2 2 6" xfId="16869" xr:uid="{00000000-0005-0000-0000-0000DA400000}"/>
    <cellStyle name="Normal 13 2 2 4 2 3" xfId="16870" xr:uid="{00000000-0005-0000-0000-0000DB400000}"/>
    <cellStyle name="Normal 13 2 2 4 2 3 2" xfId="16871" xr:uid="{00000000-0005-0000-0000-0000DC400000}"/>
    <cellStyle name="Normal 13 2 2 4 2 3 2 2" xfId="16872" xr:uid="{00000000-0005-0000-0000-0000DD400000}"/>
    <cellStyle name="Normal 13 2 2 4 2 3 3" xfId="16873" xr:uid="{00000000-0005-0000-0000-0000DE400000}"/>
    <cellStyle name="Normal 13 2 2 4 2 4" xfId="16874" xr:uid="{00000000-0005-0000-0000-0000DF400000}"/>
    <cellStyle name="Normal 13 2 2 4 2 4 2" xfId="16875" xr:uid="{00000000-0005-0000-0000-0000E0400000}"/>
    <cellStyle name="Normal 13 2 2 4 2 4 2 2" xfId="16876" xr:uid="{00000000-0005-0000-0000-0000E1400000}"/>
    <cellStyle name="Normal 13 2 2 4 2 4 3" xfId="16877" xr:uid="{00000000-0005-0000-0000-0000E2400000}"/>
    <cellStyle name="Normal 13 2 2 4 2 5" xfId="16878" xr:uid="{00000000-0005-0000-0000-0000E3400000}"/>
    <cellStyle name="Normal 13 2 2 4 2 5 2" xfId="16879" xr:uid="{00000000-0005-0000-0000-0000E4400000}"/>
    <cellStyle name="Normal 13 2 2 4 2 6" xfId="16880" xr:uid="{00000000-0005-0000-0000-0000E5400000}"/>
    <cellStyle name="Normal 13 2 2 4 2 6 2" xfId="16881" xr:uid="{00000000-0005-0000-0000-0000E6400000}"/>
    <cellStyle name="Normal 13 2 2 4 2 7" xfId="16882" xr:uid="{00000000-0005-0000-0000-0000E7400000}"/>
    <cellStyle name="Normal 13 2 2 4 3" xfId="16883" xr:uid="{00000000-0005-0000-0000-0000E8400000}"/>
    <cellStyle name="Normal 13 2 2 4 3 2" xfId="16884" xr:uid="{00000000-0005-0000-0000-0000E9400000}"/>
    <cellStyle name="Normal 13 2 2 4 3 2 2" xfId="16885" xr:uid="{00000000-0005-0000-0000-0000EA400000}"/>
    <cellStyle name="Normal 13 2 2 4 3 2 2 2" xfId="16886" xr:uid="{00000000-0005-0000-0000-0000EB400000}"/>
    <cellStyle name="Normal 13 2 2 4 3 2 3" xfId="16887" xr:uid="{00000000-0005-0000-0000-0000EC400000}"/>
    <cellStyle name="Normal 13 2 2 4 3 3" xfId="16888" xr:uid="{00000000-0005-0000-0000-0000ED400000}"/>
    <cellStyle name="Normal 13 2 2 4 3 3 2" xfId="16889" xr:uid="{00000000-0005-0000-0000-0000EE400000}"/>
    <cellStyle name="Normal 13 2 2 4 3 3 2 2" xfId="16890" xr:uid="{00000000-0005-0000-0000-0000EF400000}"/>
    <cellStyle name="Normal 13 2 2 4 3 3 3" xfId="16891" xr:uid="{00000000-0005-0000-0000-0000F0400000}"/>
    <cellStyle name="Normal 13 2 2 4 3 4" xfId="16892" xr:uid="{00000000-0005-0000-0000-0000F1400000}"/>
    <cellStyle name="Normal 13 2 2 4 3 4 2" xfId="16893" xr:uid="{00000000-0005-0000-0000-0000F2400000}"/>
    <cellStyle name="Normal 13 2 2 4 3 5" xfId="16894" xr:uid="{00000000-0005-0000-0000-0000F3400000}"/>
    <cellStyle name="Normal 13 2 2 4 3 5 2" xfId="16895" xr:uid="{00000000-0005-0000-0000-0000F4400000}"/>
    <cellStyle name="Normal 13 2 2 4 3 6" xfId="16896" xr:uid="{00000000-0005-0000-0000-0000F5400000}"/>
    <cellStyle name="Normal 13 2 2 4 4" xfId="16897" xr:uid="{00000000-0005-0000-0000-0000F6400000}"/>
    <cellStyle name="Normal 13 2 2 4 4 2" xfId="16898" xr:uid="{00000000-0005-0000-0000-0000F7400000}"/>
    <cellStyle name="Normal 13 2 2 4 4 2 2" xfId="16899" xr:uid="{00000000-0005-0000-0000-0000F8400000}"/>
    <cellStyle name="Normal 13 2 2 4 4 3" xfId="16900" xr:uid="{00000000-0005-0000-0000-0000F9400000}"/>
    <cellStyle name="Normal 13 2 2 4 5" xfId="16901" xr:uid="{00000000-0005-0000-0000-0000FA400000}"/>
    <cellStyle name="Normal 13 2 2 4 5 2" xfId="16902" xr:uid="{00000000-0005-0000-0000-0000FB400000}"/>
    <cellStyle name="Normal 13 2 2 4 5 2 2" xfId="16903" xr:uid="{00000000-0005-0000-0000-0000FC400000}"/>
    <cellStyle name="Normal 13 2 2 4 5 3" xfId="16904" xr:uid="{00000000-0005-0000-0000-0000FD400000}"/>
    <cellStyle name="Normal 13 2 2 4 6" xfId="16905" xr:uid="{00000000-0005-0000-0000-0000FE400000}"/>
    <cellStyle name="Normal 13 2 2 4 6 2" xfId="16906" xr:uid="{00000000-0005-0000-0000-0000FF400000}"/>
    <cellStyle name="Normal 13 2 2 4 7" xfId="16907" xr:uid="{00000000-0005-0000-0000-000000410000}"/>
    <cellStyle name="Normal 13 2 2 4 7 2" xfId="16908" xr:uid="{00000000-0005-0000-0000-000001410000}"/>
    <cellStyle name="Normal 13 2 2 4 8" xfId="16909" xr:uid="{00000000-0005-0000-0000-000002410000}"/>
    <cellStyle name="Normal 13 2 2 5" xfId="16910" xr:uid="{00000000-0005-0000-0000-000003410000}"/>
    <cellStyle name="Normal 13 2 2 5 2" xfId="16911" xr:uid="{00000000-0005-0000-0000-000004410000}"/>
    <cellStyle name="Normal 13 2 2 5 2 2" xfId="16912" xr:uid="{00000000-0005-0000-0000-000005410000}"/>
    <cellStyle name="Normal 13 2 2 5 2 2 2" xfId="16913" xr:uid="{00000000-0005-0000-0000-000006410000}"/>
    <cellStyle name="Normal 13 2 2 5 2 2 2 2" xfId="16914" xr:uid="{00000000-0005-0000-0000-000007410000}"/>
    <cellStyle name="Normal 13 2 2 5 2 2 3" xfId="16915" xr:uid="{00000000-0005-0000-0000-000008410000}"/>
    <cellStyle name="Normal 13 2 2 5 2 3" xfId="16916" xr:uid="{00000000-0005-0000-0000-000009410000}"/>
    <cellStyle name="Normal 13 2 2 5 2 3 2" xfId="16917" xr:uid="{00000000-0005-0000-0000-00000A410000}"/>
    <cellStyle name="Normal 13 2 2 5 2 3 2 2" xfId="16918" xr:uid="{00000000-0005-0000-0000-00000B410000}"/>
    <cellStyle name="Normal 13 2 2 5 2 3 3" xfId="16919" xr:uid="{00000000-0005-0000-0000-00000C410000}"/>
    <cellStyle name="Normal 13 2 2 5 2 4" xfId="16920" xr:uid="{00000000-0005-0000-0000-00000D410000}"/>
    <cellStyle name="Normal 13 2 2 5 2 4 2" xfId="16921" xr:uid="{00000000-0005-0000-0000-00000E410000}"/>
    <cellStyle name="Normal 13 2 2 5 2 5" xfId="16922" xr:uid="{00000000-0005-0000-0000-00000F410000}"/>
    <cellStyle name="Normal 13 2 2 5 2 5 2" xfId="16923" xr:uid="{00000000-0005-0000-0000-000010410000}"/>
    <cellStyle name="Normal 13 2 2 5 2 6" xfId="16924" xr:uid="{00000000-0005-0000-0000-000011410000}"/>
    <cellStyle name="Normal 13 2 2 5 3" xfId="16925" xr:uid="{00000000-0005-0000-0000-000012410000}"/>
    <cellStyle name="Normal 13 2 2 5 3 2" xfId="16926" xr:uid="{00000000-0005-0000-0000-000013410000}"/>
    <cellStyle name="Normal 13 2 2 5 3 2 2" xfId="16927" xr:uid="{00000000-0005-0000-0000-000014410000}"/>
    <cellStyle name="Normal 13 2 2 5 3 3" xfId="16928" xr:uid="{00000000-0005-0000-0000-000015410000}"/>
    <cellStyle name="Normal 13 2 2 5 4" xfId="16929" xr:uid="{00000000-0005-0000-0000-000016410000}"/>
    <cellStyle name="Normal 13 2 2 5 4 2" xfId="16930" xr:uid="{00000000-0005-0000-0000-000017410000}"/>
    <cellStyle name="Normal 13 2 2 5 4 2 2" xfId="16931" xr:uid="{00000000-0005-0000-0000-000018410000}"/>
    <cellStyle name="Normal 13 2 2 5 4 3" xfId="16932" xr:uid="{00000000-0005-0000-0000-000019410000}"/>
    <cellStyle name="Normal 13 2 2 5 5" xfId="16933" xr:uid="{00000000-0005-0000-0000-00001A410000}"/>
    <cellStyle name="Normal 13 2 2 5 5 2" xfId="16934" xr:uid="{00000000-0005-0000-0000-00001B410000}"/>
    <cellStyle name="Normal 13 2 2 5 6" xfId="16935" xr:uid="{00000000-0005-0000-0000-00001C410000}"/>
    <cellStyle name="Normal 13 2 2 5 6 2" xfId="16936" xr:uid="{00000000-0005-0000-0000-00001D410000}"/>
    <cellStyle name="Normal 13 2 2 5 7" xfId="16937" xr:uid="{00000000-0005-0000-0000-00001E410000}"/>
    <cellStyle name="Normal 13 2 2 6" xfId="16938" xr:uid="{00000000-0005-0000-0000-00001F410000}"/>
    <cellStyle name="Normal 13 2 2 6 2" xfId="16939" xr:uid="{00000000-0005-0000-0000-000020410000}"/>
    <cellStyle name="Normal 13 2 2 6 2 2" xfId="16940" xr:uid="{00000000-0005-0000-0000-000021410000}"/>
    <cellStyle name="Normal 13 2 2 6 2 2 2" xfId="16941" xr:uid="{00000000-0005-0000-0000-000022410000}"/>
    <cellStyle name="Normal 13 2 2 6 2 2 2 2" xfId="16942" xr:uid="{00000000-0005-0000-0000-000023410000}"/>
    <cellStyle name="Normal 13 2 2 6 2 2 3" xfId="16943" xr:uid="{00000000-0005-0000-0000-000024410000}"/>
    <cellStyle name="Normal 13 2 2 6 2 3" xfId="16944" xr:uid="{00000000-0005-0000-0000-000025410000}"/>
    <cellStyle name="Normal 13 2 2 6 2 3 2" xfId="16945" xr:uid="{00000000-0005-0000-0000-000026410000}"/>
    <cellStyle name="Normal 13 2 2 6 2 3 2 2" xfId="16946" xr:uid="{00000000-0005-0000-0000-000027410000}"/>
    <cellStyle name="Normal 13 2 2 6 2 3 3" xfId="16947" xr:uid="{00000000-0005-0000-0000-000028410000}"/>
    <cellStyle name="Normal 13 2 2 6 2 4" xfId="16948" xr:uid="{00000000-0005-0000-0000-000029410000}"/>
    <cellStyle name="Normal 13 2 2 6 2 4 2" xfId="16949" xr:uid="{00000000-0005-0000-0000-00002A410000}"/>
    <cellStyle name="Normal 13 2 2 6 2 5" xfId="16950" xr:uid="{00000000-0005-0000-0000-00002B410000}"/>
    <cellStyle name="Normal 13 2 2 6 2 5 2" xfId="16951" xr:uid="{00000000-0005-0000-0000-00002C410000}"/>
    <cellStyle name="Normal 13 2 2 6 2 6" xfId="16952" xr:uid="{00000000-0005-0000-0000-00002D410000}"/>
    <cellStyle name="Normal 13 2 2 6 3" xfId="16953" xr:uid="{00000000-0005-0000-0000-00002E410000}"/>
    <cellStyle name="Normal 13 2 2 6 3 2" xfId="16954" xr:uid="{00000000-0005-0000-0000-00002F410000}"/>
    <cellStyle name="Normal 13 2 2 6 3 2 2" xfId="16955" xr:uid="{00000000-0005-0000-0000-000030410000}"/>
    <cellStyle name="Normal 13 2 2 6 3 3" xfId="16956" xr:uid="{00000000-0005-0000-0000-000031410000}"/>
    <cellStyle name="Normal 13 2 2 6 4" xfId="16957" xr:uid="{00000000-0005-0000-0000-000032410000}"/>
    <cellStyle name="Normal 13 2 2 6 4 2" xfId="16958" xr:uid="{00000000-0005-0000-0000-000033410000}"/>
    <cellStyle name="Normal 13 2 2 6 4 2 2" xfId="16959" xr:uid="{00000000-0005-0000-0000-000034410000}"/>
    <cellStyle name="Normal 13 2 2 6 4 3" xfId="16960" xr:uid="{00000000-0005-0000-0000-000035410000}"/>
    <cellStyle name="Normal 13 2 2 6 5" xfId="16961" xr:uid="{00000000-0005-0000-0000-000036410000}"/>
    <cellStyle name="Normal 13 2 2 6 5 2" xfId="16962" xr:uid="{00000000-0005-0000-0000-000037410000}"/>
    <cellStyle name="Normal 13 2 2 6 6" xfId="16963" xr:uid="{00000000-0005-0000-0000-000038410000}"/>
    <cellStyle name="Normal 13 2 2 6 6 2" xfId="16964" xr:uid="{00000000-0005-0000-0000-000039410000}"/>
    <cellStyle name="Normal 13 2 2 6 7" xfId="16965" xr:uid="{00000000-0005-0000-0000-00003A410000}"/>
    <cellStyle name="Normal 13 2 2 7" xfId="16966" xr:uid="{00000000-0005-0000-0000-00003B410000}"/>
    <cellStyle name="Normal 13 2 2 7 2" xfId="16967" xr:uid="{00000000-0005-0000-0000-00003C410000}"/>
    <cellStyle name="Normal 13 2 2 7 2 2" xfId="16968" xr:uid="{00000000-0005-0000-0000-00003D410000}"/>
    <cellStyle name="Normal 13 2 2 7 2 2 2" xfId="16969" xr:uid="{00000000-0005-0000-0000-00003E410000}"/>
    <cellStyle name="Normal 13 2 2 7 2 3" xfId="16970" xr:uid="{00000000-0005-0000-0000-00003F410000}"/>
    <cellStyle name="Normal 13 2 2 7 3" xfId="16971" xr:uid="{00000000-0005-0000-0000-000040410000}"/>
    <cellStyle name="Normal 13 2 2 7 3 2" xfId="16972" xr:uid="{00000000-0005-0000-0000-000041410000}"/>
    <cellStyle name="Normal 13 2 2 7 3 2 2" xfId="16973" xr:uid="{00000000-0005-0000-0000-000042410000}"/>
    <cellStyle name="Normal 13 2 2 7 3 3" xfId="16974" xr:uid="{00000000-0005-0000-0000-000043410000}"/>
    <cellStyle name="Normal 13 2 2 7 4" xfId="16975" xr:uid="{00000000-0005-0000-0000-000044410000}"/>
    <cellStyle name="Normal 13 2 2 7 4 2" xfId="16976" xr:uid="{00000000-0005-0000-0000-000045410000}"/>
    <cellStyle name="Normal 13 2 2 7 5" xfId="16977" xr:uid="{00000000-0005-0000-0000-000046410000}"/>
    <cellStyle name="Normal 13 2 2 7 5 2" xfId="16978" xr:uid="{00000000-0005-0000-0000-000047410000}"/>
    <cellStyle name="Normal 13 2 2 7 6" xfId="16979" xr:uid="{00000000-0005-0000-0000-000048410000}"/>
    <cellStyle name="Normal 13 2 3" xfId="16980" xr:uid="{00000000-0005-0000-0000-000049410000}"/>
    <cellStyle name="Normal 13 2 3 10" xfId="16981" xr:uid="{00000000-0005-0000-0000-00004A410000}"/>
    <cellStyle name="Normal 13 2 3 10 2" xfId="16982" xr:uid="{00000000-0005-0000-0000-00004B410000}"/>
    <cellStyle name="Normal 13 2 3 11" xfId="16983" xr:uid="{00000000-0005-0000-0000-00004C410000}"/>
    <cellStyle name="Normal 13 2 3 2" xfId="16984" xr:uid="{00000000-0005-0000-0000-00004D410000}"/>
    <cellStyle name="Normal 13 2 3 2 10" xfId="16985" xr:uid="{00000000-0005-0000-0000-00004E410000}"/>
    <cellStyle name="Normal 13 2 3 2 2" xfId="16986" xr:uid="{00000000-0005-0000-0000-00004F410000}"/>
    <cellStyle name="Normal 13 2 3 2 2 2" xfId="16987" xr:uid="{00000000-0005-0000-0000-000050410000}"/>
    <cellStyle name="Normal 13 2 3 2 2 2 2" xfId="16988" xr:uid="{00000000-0005-0000-0000-000051410000}"/>
    <cellStyle name="Normal 13 2 3 2 2 2 2 2" xfId="16989" xr:uid="{00000000-0005-0000-0000-000052410000}"/>
    <cellStyle name="Normal 13 2 3 2 2 2 2 2 2" xfId="16990" xr:uid="{00000000-0005-0000-0000-000053410000}"/>
    <cellStyle name="Normal 13 2 3 2 2 2 2 2 2 2" xfId="16991" xr:uid="{00000000-0005-0000-0000-000054410000}"/>
    <cellStyle name="Normal 13 2 3 2 2 2 2 2 3" xfId="16992" xr:uid="{00000000-0005-0000-0000-000055410000}"/>
    <cellStyle name="Normal 13 2 3 2 2 2 2 3" xfId="16993" xr:uid="{00000000-0005-0000-0000-000056410000}"/>
    <cellStyle name="Normal 13 2 3 2 2 2 2 3 2" xfId="16994" xr:uid="{00000000-0005-0000-0000-000057410000}"/>
    <cellStyle name="Normal 13 2 3 2 2 2 2 3 2 2" xfId="16995" xr:uid="{00000000-0005-0000-0000-000058410000}"/>
    <cellStyle name="Normal 13 2 3 2 2 2 2 3 3" xfId="16996" xr:uid="{00000000-0005-0000-0000-000059410000}"/>
    <cellStyle name="Normal 13 2 3 2 2 2 2 4" xfId="16997" xr:uid="{00000000-0005-0000-0000-00005A410000}"/>
    <cellStyle name="Normal 13 2 3 2 2 2 2 4 2" xfId="16998" xr:uid="{00000000-0005-0000-0000-00005B410000}"/>
    <cellStyle name="Normal 13 2 3 2 2 2 2 5" xfId="16999" xr:uid="{00000000-0005-0000-0000-00005C410000}"/>
    <cellStyle name="Normal 13 2 3 2 2 2 2 5 2" xfId="17000" xr:uid="{00000000-0005-0000-0000-00005D410000}"/>
    <cellStyle name="Normal 13 2 3 2 2 2 2 6" xfId="17001" xr:uid="{00000000-0005-0000-0000-00005E410000}"/>
    <cellStyle name="Normal 13 2 3 2 2 2 3" xfId="17002" xr:uid="{00000000-0005-0000-0000-00005F410000}"/>
    <cellStyle name="Normal 13 2 3 2 2 2 3 2" xfId="17003" xr:uid="{00000000-0005-0000-0000-000060410000}"/>
    <cellStyle name="Normal 13 2 3 2 2 2 3 2 2" xfId="17004" xr:uid="{00000000-0005-0000-0000-000061410000}"/>
    <cellStyle name="Normal 13 2 3 2 2 2 3 3" xfId="17005" xr:uid="{00000000-0005-0000-0000-000062410000}"/>
    <cellStyle name="Normal 13 2 3 2 2 2 4" xfId="17006" xr:uid="{00000000-0005-0000-0000-000063410000}"/>
    <cellStyle name="Normal 13 2 3 2 2 2 4 2" xfId="17007" xr:uid="{00000000-0005-0000-0000-000064410000}"/>
    <cellStyle name="Normal 13 2 3 2 2 2 4 2 2" xfId="17008" xr:uid="{00000000-0005-0000-0000-000065410000}"/>
    <cellStyle name="Normal 13 2 3 2 2 2 4 3" xfId="17009" xr:uid="{00000000-0005-0000-0000-000066410000}"/>
    <cellStyle name="Normal 13 2 3 2 2 2 5" xfId="17010" xr:uid="{00000000-0005-0000-0000-000067410000}"/>
    <cellStyle name="Normal 13 2 3 2 2 2 5 2" xfId="17011" xr:uid="{00000000-0005-0000-0000-000068410000}"/>
    <cellStyle name="Normal 13 2 3 2 2 2 6" xfId="17012" xr:uid="{00000000-0005-0000-0000-000069410000}"/>
    <cellStyle name="Normal 13 2 3 2 2 2 6 2" xfId="17013" xr:uid="{00000000-0005-0000-0000-00006A410000}"/>
    <cellStyle name="Normal 13 2 3 2 2 2 7" xfId="17014" xr:uid="{00000000-0005-0000-0000-00006B410000}"/>
    <cellStyle name="Normal 13 2 3 2 2 3" xfId="17015" xr:uid="{00000000-0005-0000-0000-00006C410000}"/>
    <cellStyle name="Normal 13 2 3 2 2 3 2" xfId="17016" xr:uid="{00000000-0005-0000-0000-00006D410000}"/>
    <cellStyle name="Normal 13 2 3 2 2 3 2 2" xfId="17017" xr:uid="{00000000-0005-0000-0000-00006E410000}"/>
    <cellStyle name="Normal 13 2 3 2 2 3 2 2 2" xfId="17018" xr:uid="{00000000-0005-0000-0000-00006F410000}"/>
    <cellStyle name="Normal 13 2 3 2 2 3 2 3" xfId="17019" xr:uid="{00000000-0005-0000-0000-000070410000}"/>
    <cellStyle name="Normal 13 2 3 2 2 3 3" xfId="17020" xr:uid="{00000000-0005-0000-0000-000071410000}"/>
    <cellStyle name="Normal 13 2 3 2 2 3 3 2" xfId="17021" xr:uid="{00000000-0005-0000-0000-000072410000}"/>
    <cellStyle name="Normal 13 2 3 2 2 3 3 2 2" xfId="17022" xr:uid="{00000000-0005-0000-0000-000073410000}"/>
    <cellStyle name="Normal 13 2 3 2 2 3 3 3" xfId="17023" xr:uid="{00000000-0005-0000-0000-000074410000}"/>
    <cellStyle name="Normal 13 2 3 2 2 3 4" xfId="17024" xr:uid="{00000000-0005-0000-0000-000075410000}"/>
    <cellStyle name="Normal 13 2 3 2 2 3 4 2" xfId="17025" xr:uid="{00000000-0005-0000-0000-000076410000}"/>
    <cellStyle name="Normal 13 2 3 2 2 3 5" xfId="17026" xr:uid="{00000000-0005-0000-0000-000077410000}"/>
    <cellStyle name="Normal 13 2 3 2 2 3 5 2" xfId="17027" xr:uid="{00000000-0005-0000-0000-000078410000}"/>
    <cellStyle name="Normal 13 2 3 2 2 3 6" xfId="17028" xr:uid="{00000000-0005-0000-0000-000079410000}"/>
    <cellStyle name="Normal 13 2 3 2 2 4" xfId="17029" xr:uid="{00000000-0005-0000-0000-00007A410000}"/>
    <cellStyle name="Normal 13 2 3 2 2 4 2" xfId="17030" xr:uid="{00000000-0005-0000-0000-00007B410000}"/>
    <cellStyle name="Normal 13 2 3 2 2 4 2 2" xfId="17031" xr:uid="{00000000-0005-0000-0000-00007C410000}"/>
    <cellStyle name="Normal 13 2 3 2 2 4 3" xfId="17032" xr:uid="{00000000-0005-0000-0000-00007D410000}"/>
    <cellStyle name="Normal 13 2 3 2 2 5" xfId="17033" xr:uid="{00000000-0005-0000-0000-00007E410000}"/>
    <cellStyle name="Normal 13 2 3 2 2 5 2" xfId="17034" xr:uid="{00000000-0005-0000-0000-00007F410000}"/>
    <cellStyle name="Normal 13 2 3 2 2 5 2 2" xfId="17035" xr:uid="{00000000-0005-0000-0000-000080410000}"/>
    <cellStyle name="Normal 13 2 3 2 2 5 3" xfId="17036" xr:uid="{00000000-0005-0000-0000-000081410000}"/>
    <cellStyle name="Normal 13 2 3 2 2 6" xfId="17037" xr:uid="{00000000-0005-0000-0000-000082410000}"/>
    <cellStyle name="Normal 13 2 3 2 2 6 2" xfId="17038" xr:uid="{00000000-0005-0000-0000-000083410000}"/>
    <cellStyle name="Normal 13 2 3 2 2 7" xfId="17039" xr:uid="{00000000-0005-0000-0000-000084410000}"/>
    <cellStyle name="Normal 13 2 3 2 2 7 2" xfId="17040" xr:uid="{00000000-0005-0000-0000-000085410000}"/>
    <cellStyle name="Normal 13 2 3 2 2 8" xfId="17041" xr:uid="{00000000-0005-0000-0000-000086410000}"/>
    <cellStyle name="Normal 13 2 3 2 3" xfId="17042" xr:uid="{00000000-0005-0000-0000-000087410000}"/>
    <cellStyle name="Normal 13 2 3 2 3 2" xfId="17043" xr:uid="{00000000-0005-0000-0000-000088410000}"/>
    <cellStyle name="Normal 13 2 3 2 3 2 2" xfId="17044" xr:uid="{00000000-0005-0000-0000-000089410000}"/>
    <cellStyle name="Normal 13 2 3 2 3 2 2 2" xfId="17045" xr:uid="{00000000-0005-0000-0000-00008A410000}"/>
    <cellStyle name="Normal 13 2 3 2 3 2 2 2 2" xfId="17046" xr:uid="{00000000-0005-0000-0000-00008B410000}"/>
    <cellStyle name="Normal 13 2 3 2 3 2 2 3" xfId="17047" xr:uid="{00000000-0005-0000-0000-00008C410000}"/>
    <cellStyle name="Normal 13 2 3 2 3 2 3" xfId="17048" xr:uid="{00000000-0005-0000-0000-00008D410000}"/>
    <cellStyle name="Normal 13 2 3 2 3 2 3 2" xfId="17049" xr:uid="{00000000-0005-0000-0000-00008E410000}"/>
    <cellStyle name="Normal 13 2 3 2 3 2 3 2 2" xfId="17050" xr:uid="{00000000-0005-0000-0000-00008F410000}"/>
    <cellStyle name="Normal 13 2 3 2 3 2 3 3" xfId="17051" xr:uid="{00000000-0005-0000-0000-000090410000}"/>
    <cellStyle name="Normal 13 2 3 2 3 2 4" xfId="17052" xr:uid="{00000000-0005-0000-0000-000091410000}"/>
    <cellStyle name="Normal 13 2 3 2 3 2 4 2" xfId="17053" xr:uid="{00000000-0005-0000-0000-000092410000}"/>
    <cellStyle name="Normal 13 2 3 2 3 2 5" xfId="17054" xr:uid="{00000000-0005-0000-0000-000093410000}"/>
    <cellStyle name="Normal 13 2 3 2 3 2 5 2" xfId="17055" xr:uid="{00000000-0005-0000-0000-000094410000}"/>
    <cellStyle name="Normal 13 2 3 2 3 2 6" xfId="17056" xr:uid="{00000000-0005-0000-0000-000095410000}"/>
    <cellStyle name="Normal 13 2 3 2 3 3" xfId="17057" xr:uid="{00000000-0005-0000-0000-000096410000}"/>
    <cellStyle name="Normal 13 2 3 2 3 3 2" xfId="17058" xr:uid="{00000000-0005-0000-0000-000097410000}"/>
    <cellStyle name="Normal 13 2 3 2 3 3 2 2" xfId="17059" xr:uid="{00000000-0005-0000-0000-000098410000}"/>
    <cellStyle name="Normal 13 2 3 2 3 3 3" xfId="17060" xr:uid="{00000000-0005-0000-0000-000099410000}"/>
    <cellStyle name="Normal 13 2 3 2 3 4" xfId="17061" xr:uid="{00000000-0005-0000-0000-00009A410000}"/>
    <cellStyle name="Normal 13 2 3 2 3 4 2" xfId="17062" xr:uid="{00000000-0005-0000-0000-00009B410000}"/>
    <cellStyle name="Normal 13 2 3 2 3 4 2 2" xfId="17063" xr:uid="{00000000-0005-0000-0000-00009C410000}"/>
    <cellStyle name="Normal 13 2 3 2 3 4 3" xfId="17064" xr:uid="{00000000-0005-0000-0000-00009D410000}"/>
    <cellStyle name="Normal 13 2 3 2 3 5" xfId="17065" xr:uid="{00000000-0005-0000-0000-00009E410000}"/>
    <cellStyle name="Normal 13 2 3 2 3 5 2" xfId="17066" xr:uid="{00000000-0005-0000-0000-00009F410000}"/>
    <cellStyle name="Normal 13 2 3 2 3 6" xfId="17067" xr:uid="{00000000-0005-0000-0000-0000A0410000}"/>
    <cellStyle name="Normal 13 2 3 2 3 6 2" xfId="17068" xr:uid="{00000000-0005-0000-0000-0000A1410000}"/>
    <cellStyle name="Normal 13 2 3 2 3 7" xfId="17069" xr:uid="{00000000-0005-0000-0000-0000A2410000}"/>
    <cellStyle name="Normal 13 2 3 2 4" xfId="17070" xr:uid="{00000000-0005-0000-0000-0000A3410000}"/>
    <cellStyle name="Normal 13 2 3 2 4 2" xfId="17071" xr:uid="{00000000-0005-0000-0000-0000A4410000}"/>
    <cellStyle name="Normal 13 2 3 2 4 2 2" xfId="17072" xr:uid="{00000000-0005-0000-0000-0000A5410000}"/>
    <cellStyle name="Normal 13 2 3 2 4 2 2 2" xfId="17073" xr:uid="{00000000-0005-0000-0000-0000A6410000}"/>
    <cellStyle name="Normal 13 2 3 2 4 2 2 2 2" xfId="17074" xr:uid="{00000000-0005-0000-0000-0000A7410000}"/>
    <cellStyle name="Normal 13 2 3 2 4 2 2 3" xfId="17075" xr:uid="{00000000-0005-0000-0000-0000A8410000}"/>
    <cellStyle name="Normal 13 2 3 2 4 2 3" xfId="17076" xr:uid="{00000000-0005-0000-0000-0000A9410000}"/>
    <cellStyle name="Normal 13 2 3 2 4 2 3 2" xfId="17077" xr:uid="{00000000-0005-0000-0000-0000AA410000}"/>
    <cellStyle name="Normal 13 2 3 2 4 2 3 2 2" xfId="17078" xr:uid="{00000000-0005-0000-0000-0000AB410000}"/>
    <cellStyle name="Normal 13 2 3 2 4 2 3 3" xfId="17079" xr:uid="{00000000-0005-0000-0000-0000AC410000}"/>
    <cellStyle name="Normal 13 2 3 2 4 2 4" xfId="17080" xr:uid="{00000000-0005-0000-0000-0000AD410000}"/>
    <cellStyle name="Normal 13 2 3 2 4 2 4 2" xfId="17081" xr:uid="{00000000-0005-0000-0000-0000AE410000}"/>
    <cellStyle name="Normal 13 2 3 2 4 2 5" xfId="17082" xr:uid="{00000000-0005-0000-0000-0000AF410000}"/>
    <cellStyle name="Normal 13 2 3 2 4 2 5 2" xfId="17083" xr:uid="{00000000-0005-0000-0000-0000B0410000}"/>
    <cellStyle name="Normal 13 2 3 2 4 2 6" xfId="17084" xr:uid="{00000000-0005-0000-0000-0000B1410000}"/>
    <cellStyle name="Normal 13 2 3 2 4 3" xfId="17085" xr:uid="{00000000-0005-0000-0000-0000B2410000}"/>
    <cellStyle name="Normal 13 2 3 2 4 3 2" xfId="17086" xr:uid="{00000000-0005-0000-0000-0000B3410000}"/>
    <cellStyle name="Normal 13 2 3 2 4 3 2 2" xfId="17087" xr:uid="{00000000-0005-0000-0000-0000B4410000}"/>
    <cellStyle name="Normal 13 2 3 2 4 3 3" xfId="17088" xr:uid="{00000000-0005-0000-0000-0000B5410000}"/>
    <cellStyle name="Normal 13 2 3 2 4 4" xfId="17089" xr:uid="{00000000-0005-0000-0000-0000B6410000}"/>
    <cellStyle name="Normal 13 2 3 2 4 4 2" xfId="17090" xr:uid="{00000000-0005-0000-0000-0000B7410000}"/>
    <cellStyle name="Normal 13 2 3 2 4 4 2 2" xfId="17091" xr:uid="{00000000-0005-0000-0000-0000B8410000}"/>
    <cellStyle name="Normal 13 2 3 2 4 4 3" xfId="17092" xr:uid="{00000000-0005-0000-0000-0000B9410000}"/>
    <cellStyle name="Normal 13 2 3 2 4 5" xfId="17093" xr:uid="{00000000-0005-0000-0000-0000BA410000}"/>
    <cellStyle name="Normal 13 2 3 2 4 5 2" xfId="17094" xr:uid="{00000000-0005-0000-0000-0000BB410000}"/>
    <cellStyle name="Normal 13 2 3 2 4 6" xfId="17095" xr:uid="{00000000-0005-0000-0000-0000BC410000}"/>
    <cellStyle name="Normal 13 2 3 2 4 6 2" xfId="17096" xr:uid="{00000000-0005-0000-0000-0000BD410000}"/>
    <cellStyle name="Normal 13 2 3 2 4 7" xfId="17097" xr:uid="{00000000-0005-0000-0000-0000BE410000}"/>
    <cellStyle name="Normal 13 2 3 2 5" xfId="17098" xr:uid="{00000000-0005-0000-0000-0000BF410000}"/>
    <cellStyle name="Normal 13 2 3 2 5 2" xfId="17099" xr:uid="{00000000-0005-0000-0000-0000C0410000}"/>
    <cellStyle name="Normal 13 2 3 2 5 2 2" xfId="17100" xr:uid="{00000000-0005-0000-0000-0000C1410000}"/>
    <cellStyle name="Normal 13 2 3 2 5 2 2 2" xfId="17101" xr:uid="{00000000-0005-0000-0000-0000C2410000}"/>
    <cellStyle name="Normal 13 2 3 2 5 2 3" xfId="17102" xr:uid="{00000000-0005-0000-0000-0000C3410000}"/>
    <cellStyle name="Normal 13 2 3 2 5 3" xfId="17103" xr:uid="{00000000-0005-0000-0000-0000C4410000}"/>
    <cellStyle name="Normal 13 2 3 2 5 3 2" xfId="17104" xr:uid="{00000000-0005-0000-0000-0000C5410000}"/>
    <cellStyle name="Normal 13 2 3 2 5 3 2 2" xfId="17105" xr:uid="{00000000-0005-0000-0000-0000C6410000}"/>
    <cellStyle name="Normal 13 2 3 2 5 3 3" xfId="17106" xr:uid="{00000000-0005-0000-0000-0000C7410000}"/>
    <cellStyle name="Normal 13 2 3 2 5 4" xfId="17107" xr:uid="{00000000-0005-0000-0000-0000C8410000}"/>
    <cellStyle name="Normal 13 2 3 2 5 4 2" xfId="17108" xr:uid="{00000000-0005-0000-0000-0000C9410000}"/>
    <cellStyle name="Normal 13 2 3 2 5 5" xfId="17109" xr:uid="{00000000-0005-0000-0000-0000CA410000}"/>
    <cellStyle name="Normal 13 2 3 2 5 5 2" xfId="17110" xr:uid="{00000000-0005-0000-0000-0000CB410000}"/>
    <cellStyle name="Normal 13 2 3 2 5 6" xfId="17111" xr:uid="{00000000-0005-0000-0000-0000CC410000}"/>
    <cellStyle name="Normal 13 2 3 2 6" xfId="17112" xr:uid="{00000000-0005-0000-0000-0000CD410000}"/>
    <cellStyle name="Normal 13 2 3 2 6 2" xfId="17113" xr:uid="{00000000-0005-0000-0000-0000CE410000}"/>
    <cellStyle name="Normal 13 2 3 2 6 2 2" xfId="17114" xr:uid="{00000000-0005-0000-0000-0000CF410000}"/>
    <cellStyle name="Normal 13 2 3 2 6 3" xfId="17115" xr:uid="{00000000-0005-0000-0000-0000D0410000}"/>
    <cellStyle name="Normal 13 2 3 2 7" xfId="17116" xr:uid="{00000000-0005-0000-0000-0000D1410000}"/>
    <cellStyle name="Normal 13 2 3 2 7 2" xfId="17117" xr:uid="{00000000-0005-0000-0000-0000D2410000}"/>
    <cellStyle name="Normal 13 2 3 2 7 2 2" xfId="17118" xr:uid="{00000000-0005-0000-0000-0000D3410000}"/>
    <cellStyle name="Normal 13 2 3 2 7 3" xfId="17119" xr:uid="{00000000-0005-0000-0000-0000D4410000}"/>
    <cellStyle name="Normal 13 2 3 2 8" xfId="17120" xr:uid="{00000000-0005-0000-0000-0000D5410000}"/>
    <cellStyle name="Normal 13 2 3 2 8 2" xfId="17121" xr:uid="{00000000-0005-0000-0000-0000D6410000}"/>
    <cellStyle name="Normal 13 2 3 2 9" xfId="17122" xr:uid="{00000000-0005-0000-0000-0000D7410000}"/>
    <cellStyle name="Normal 13 2 3 2 9 2" xfId="17123" xr:uid="{00000000-0005-0000-0000-0000D8410000}"/>
    <cellStyle name="Normal 13 2 3 3" xfId="17124" xr:uid="{00000000-0005-0000-0000-0000D9410000}"/>
    <cellStyle name="Normal 13 2 3 3 2" xfId="17125" xr:uid="{00000000-0005-0000-0000-0000DA410000}"/>
    <cellStyle name="Normal 13 2 3 3 2 2" xfId="17126" xr:uid="{00000000-0005-0000-0000-0000DB410000}"/>
    <cellStyle name="Normal 13 2 3 3 2 2 2" xfId="17127" xr:uid="{00000000-0005-0000-0000-0000DC410000}"/>
    <cellStyle name="Normal 13 2 3 3 2 2 2 2" xfId="17128" xr:uid="{00000000-0005-0000-0000-0000DD410000}"/>
    <cellStyle name="Normal 13 2 3 3 2 2 2 2 2" xfId="17129" xr:uid="{00000000-0005-0000-0000-0000DE410000}"/>
    <cellStyle name="Normal 13 2 3 3 2 2 2 3" xfId="17130" xr:uid="{00000000-0005-0000-0000-0000DF410000}"/>
    <cellStyle name="Normal 13 2 3 3 2 2 3" xfId="17131" xr:uid="{00000000-0005-0000-0000-0000E0410000}"/>
    <cellStyle name="Normal 13 2 3 3 2 2 3 2" xfId="17132" xr:uid="{00000000-0005-0000-0000-0000E1410000}"/>
    <cellStyle name="Normal 13 2 3 3 2 2 3 2 2" xfId="17133" xr:uid="{00000000-0005-0000-0000-0000E2410000}"/>
    <cellStyle name="Normal 13 2 3 3 2 2 3 3" xfId="17134" xr:uid="{00000000-0005-0000-0000-0000E3410000}"/>
    <cellStyle name="Normal 13 2 3 3 2 2 4" xfId="17135" xr:uid="{00000000-0005-0000-0000-0000E4410000}"/>
    <cellStyle name="Normal 13 2 3 3 2 2 4 2" xfId="17136" xr:uid="{00000000-0005-0000-0000-0000E5410000}"/>
    <cellStyle name="Normal 13 2 3 3 2 2 5" xfId="17137" xr:uid="{00000000-0005-0000-0000-0000E6410000}"/>
    <cellStyle name="Normal 13 2 3 3 2 2 5 2" xfId="17138" xr:uid="{00000000-0005-0000-0000-0000E7410000}"/>
    <cellStyle name="Normal 13 2 3 3 2 2 6" xfId="17139" xr:uid="{00000000-0005-0000-0000-0000E8410000}"/>
    <cellStyle name="Normal 13 2 3 3 2 3" xfId="17140" xr:uid="{00000000-0005-0000-0000-0000E9410000}"/>
    <cellStyle name="Normal 13 2 3 3 2 3 2" xfId="17141" xr:uid="{00000000-0005-0000-0000-0000EA410000}"/>
    <cellStyle name="Normal 13 2 3 3 2 3 2 2" xfId="17142" xr:uid="{00000000-0005-0000-0000-0000EB410000}"/>
    <cellStyle name="Normal 13 2 3 3 2 3 3" xfId="17143" xr:uid="{00000000-0005-0000-0000-0000EC410000}"/>
    <cellStyle name="Normal 13 2 3 3 2 4" xfId="17144" xr:uid="{00000000-0005-0000-0000-0000ED410000}"/>
    <cellStyle name="Normal 13 2 3 3 2 4 2" xfId="17145" xr:uid="{00000000-0005-0000-0000-0000EE410000}"/>
    <cellStyle name="Normal 13 2 3 3 2 4 2 2" xfId="17146" xr:uid="{00000000-0005-0000-0000-0000EF410000}"/>
    <cellStyle name="Normal 13 2 3 3 2 4 3" xfId="17147" xr:uid="{00000000-0005-0000-0000-0000F0410000}"/>
    <cellStyle name="Normal 13 2 3 3 2 5" xfId="17148" xr:uid="{00000000-0005-0000-0000-0000F1410000}"/>
    <cellStyle name="Normal 13 2 3 3 2 5 2" xfId="17149" xr:uid="{00000000-0005-0000-0000-0000F2410000}"/>
    <cellStyle name="Normal 13 2 3 3 2 6" xfId="17150" xr:uid="{00000000-0005-0000-0000-0000F3410000}"/>
    <cellStyle name="Normal 13 2 3 3 2 6 2" xfId="17151" xr:uid="{00000000-0005-0000-0000-0000F4410000}"/>
    <cellStyle name="Normal 13 2 3 3 2 7" xfId="17152" xr:uid="{00000000-0005-0000-0000-0000F5410000}"/>
    <cellStyle name="Normal 13 2 3 3 3" xfId="17153" xr:uid="{00000000-0005-0000-0000-0000F6410000}"/>
    <cellStyle name="Normal 13 2 3 3 3 2" xfId="17154" xr:uid="{00000000-0005-0000-0000-0000F7410000}"/>
    <cellStyle name="Normal 13 2 3 3 3 2 2" xfId="17155" xr:uid="{00000000-0005-0000-0000-0000F8410000}"/>
    <cellStyle name="Normal 13 2 3 3 3 2 2 2" xfId="17156" xr:uid="{00000000-0005-0000-0000-0000F9410000}"/>
    <cellStyle name="Normal 13 2 3 3 3 2 3" xfId="17157" xr:uid="{00000000-0005-0000-0000-0000FA410000}"/>
    <cellStyle name="Normal 13 2 3 3 3 3" xfId="17158" xr:uid="{00000000-0005-0000-0000-0000FB410000}"/>
    <cellStyle name="Normal 13 2 3 3 3 3 2" xfId="17159" xr:uid="{00000000-0005-0000-0000-0000FC410000}"/>
    <cellStyle name="Normal 13 2 3 3 3 3 2 2" xfId="17160" xr:uid="{00000000-0005-0000-0000-0000FD410000}"/>
    <cellStyle name="Normal 13 2 3 3 3 3 3" xfId="17161" xr:uid="{00000000-0005-0000-0000-0000FE410000}"/>
    <cellStyle name="Normal 13 2 3 3 3 4" xfId="17162" xr:uid="{00000000-0005-0000-0000-0000FF410000}"/>
    <cellStyle name="Normal 13 2 3 3 3 4 2" xfId="17163" xr:uid="{00000000-0005-0000-0000-000000420000}"/>
    <cellStyle name="Normal 13 2 3 3 3 5" xfId="17164" xr:uid="{00000000-0005-0000-0000-000001420000}"/>
    <cellStyle name="Normal 13 2 3 3 3 5 2" xfId="17165" xr:uid="{00000000-0005-0000-0000-000002420000}"/>
    <cellStyle name="Normal 13 2 3 3 3 6" xfId="17166" xr:uid="{00000000-0005-0000-0000-000003420000}"/>
    <cellStyle name="Normal 13 2 3 3 4" xfId="17167" xr:uid="{00000000-0005-0000-0000-000004420000}"/>
    <cellStyle name="Normal 13 2 3 3 4 2" xfId="17168" xr:uid="{00000000-0005-0000-0000-000005420000}"/>
    <cellStyle name="Normal 13 2 3 3 4 2 2" xfId="17169" xr:uid="{00000000-0005-0000-0000-000006420000}"/>
    <cellStyle name="Normal 13 2 3 3 4 3" xfId="17170" xr:uid="{00000000-0005-0000-0000-000007420000}"/>
    <cellStyle name="Normal 13 2 3 3 5" xfId="17171" xr:uid="{00000000-0005-0000-0000-000008420000}"/>
    <cellStyle name="Normal 13 2 3 3 5 2" xfId="17172" xr:uid="{00000000-0005-0000-0000-000009420000}"/>
    <cellStyle name="Normal 13 2 3 3 5 2 2" xfId="17173" xr:uid="{00000000-0005-0000-0000-00000A420000}"/>
    <cellStyle name="Normal 13 2 3 3 5 3" xfId="17174" xr:uid="{00000000-0005-0000-0000-00000B420000}"/>
    <cellStyle name="Normal 13 2 3 3 6" xfId="17175" xr:uid="{00000000-0005-0000-0000-00000C420000}"/>
    <cellStyle name="Normal 13 2 3 3 6 2" xfId="17176" xr:uid="{00000000-0005-0000-0000-00000D420000}"/>
    <cellStyle name="Normal 13 2 3 3 7" xfId="17177" xr:uid="{00000000-0005-0000-0000-00000E420000}"/>
    <cellStyle name="Normal 13 2 3 3 7 2" xfId="17178" xr:uid="{00000000-0005-0000-0000-00000F420000}"/>
    <cellStyle name="Normal 13 2 3 3 8" xfId="17179" xr:uid="{00000000-0005-0000-0000-000010420000}"/>
    <cellStyle name="Normal 13 2 3 4" xfId="17180" xr:uid="{00000000-0005-0000-0000-000011420000}"/>
    <cellStyle name="Normal 13 2 3 4 2" xfId="17181" xr:uid="{00000000-0005-0000-0000-000012420000}"/>
    <cellStyle name="Normal 13 2 3 4 2 2" xfId="17182" xr:uid="{00000000-0005-0000-0000-000013420000}"/>
    <cellStyle name="Normal 13 2 3 4 2 2 2" xfId="17183" xr:uid="{00000000-0005-0000-0000-000014420000}"/>
    <cellStyle name="Normal 13 2 3 4 2 2 2 2" xfId="17184" xr:uid="{00000000-0005-0000-0000-000015420000}"/>
    <cellStyle name="Normal 13 2 3 4 2 2 3" xfId="17185" xr:uid="{00000000-0005-0000-0000-000016420000}"/>
    <cellStyle name="Normal 13 2 3 4 2 3" xfId="17186" xr:uid="{00000000-0005-0000-0000-000017420000}"/>
    <cellStyle name="Normal 13 2 3 4 2 3 2" xfId="17187" xr:uid="{00000000-0005-0000-0000-000018420000}"/>
    <cellStyle name="Normal 13 2 3 4 2 3 2 2" xfId="17188" xr:uid="{00000000-0005-0000-0000-000019420000}"/>
    <cellStyle name="Normal 13 2 3 4 2 3 3" xfId="17189" xr:uid="{00000000-0005-0000-0000-00001A420000}"/>
    <cellStyle name="Normal 13 2 3 4 2 4" xfId="17190" xr:uid="{00000000-0005-0000-0000-00001B420000}"/>
    <cellStyle name="Normal 13 2 3 4 2 4 2" xfId="17191" xr:uid="{00000000-0005-0000-0000-00001C420000}"/>
    <cellStyle name="Normal 13 2 3 4 2 5" xfId="17192" xr:uid="{00000000-0005-0000-0000-00001D420000}"/>
    <cellStyle name="Normal 13 2 3 4 2 5 2" xfId="17193" xr:uid="{00000000-0005-0000-0000-00001E420000}"/>
    <cellStyle name="Normal 13 2 3 4 2 6" xfId="17194" xr:uid="{00000000-0005-0000-0000-00001F420000}"/>
    <cellStyle name="Normal 13 2 3 4 3" xfId="17195" xr:uid="{00000000-0005-0000-0000-000020420000}"/>
    <cellStyle name="Normal 13 2 3 4 3 2" xfId="17196" xr:uid="{00000000-0005-0000-0000-000021420000}"/>
    <cellStyle name="Normal 13 2 3 4 3 2 2" xfId="17197" xr:uid="{00000000-0005-0000-0000-000022420000}"/>
    <cellStyle name="Normal 13 2 3 4 3 3" xfId="17198" xr:uid="{00000000-0005-0000-0000-000023420000}"/>
    <cellStyle name="Normal 13 2 3 4 4" xfId="17199" xr:uid="{00000000-0005-0000-0000-000024420000}"/>
    <cellStyle name="Normal 13 2 3 4 4 2" xfId="17200" xr:uid="{00000000-0005-0000-0000-000025420000}"/>
    <cellStyle name="Normal 13 2 3 4 4 2 2" xfId="17201" xr:uid="{00000000-0005-0000-0000-000026420000}"/>
    <cellStyle name="Normal 13 2 3 4 4 3" xfId="17202" xr:uid="{00000000-0005-0000-0000-000027420000}"/>
    <cellStyle name="Normal 13 2 3 4 5" xfId="17203" xr:uid="{00000000-0005-0000-0000-000028420000}"/>
    <cellStyle name="Normal 13 2 3 4 5 2" xfId="17204" xr:uid="{00000000-0005-0000-0000-000029420000}"/>
    <cellStyle name="Normal 13 2 3 4 6" xfId="17205" xr:uid="{00000000-0005-0000-0000-00002A420000}"/>
    <cellStyle name="Normal 13 2 3 4 6 2" xfId="17206" xr:uid="{00000000-0005-0000-0000-00002B420000}"/>
    <cellStyle name="Normal 13 2 3 4 7" xfId="17207" xr:uid="{00000000-0005-0000-0000-00002C420000}"/>
    <cellStyle name="Normal 13 2 3 5" xfId="17208" xr:uid="{00000000-0005-0000-0000-00002D420000}"/>
    <cellStyle name="Normal 13 2 3 5 2" xfId="17209" xr:uid="{00000000-0005-0000-0000-00002E420000}"/>
    <cellStyle name="Normal 13 2 3 5 2 2" xfId="17210" xr:uid="{00000000-0005-0000-0000-00002F420000}"/>
    <cellStyle name="Normal 13 2 3 5 2 2 2" xfId="17211" xr:uid="{00000000-0005-0000-0000-000030420000}"/>
    <cellStyle name="Normal 13 2 3 5 2 2 2 2" xfId="17212" xr:uid="{00000000-0005-0000-0000-000031420000}"/>
    <cellStyle name="Normal 13 2 3 5 2 2 3" xfId="17213" xr:uid="{00000000-0005-0000-0000-000032420000}"/>
    <cellStyle name="Normal 13 2 3 5 2 3" xfId="17214" xr:uid="{00000000-0005-0000-0000-000033420000}"/>
    <cellStyle name="Normal 13 2 3 5 2 3 2" xfId="17215" xr:uid="{00000000-0005-0000-0000-000034420000}"/>
    <cellStyle name="Normal 13 2 3 5 2 3 2 2" xfId="17216" xr:uid="{00000000-0005-0000-0000-000035420000}"/>
    <cellStyle name="Normal 13 2 3 5 2 3 3" xfId="17217" xr:uid="{00000000-0005-0000-0000-000036420000}"/>
    <cellStyle name="Normal 13 2 3 5 2 4" xfId="17218" xr:uid="{00000000-0005-0000-0000-000037420000}"/>
    <cellStyle name="Normal 13 2 3 5 2 4 2" xfId="17219" xr:uid="{00000000-0005-0000-0000-000038420000}"/>
    <cellStyle name="Normal 13 2 3 5 2 5" xfId="17220" xr:uid="{00000000-0005-0000-0000-000039420000}"/>
    <cellStyle name="Normal 13 2 3 5 2 5 2" xfId="17221" xr:uid="{00000000-0005-0000-0000-00003A420000}"/>
    <cellStyle name="Normal 13 2 3 5 2 6" xfId="17222" xr:uid="{00000000-0005-0000-0000-00003B420000}"/>
    <cellStyle name="Normal 13 2 3 5 3" xfId="17223" xr:uid="{00000000-0005-0000-0000-00003C420000}"/>
    <cellStyle name="Normal 13 2 3 5 3 2" xfId="17224" xr:uid="{00000000-0005-0000-0000-00003D420000}"/>
    <cellStyle name="Normal 13 2 3 5 3 2 2" xfId="17225" xr:uid="{00000000-0005-0000-0000-00003E420000}"/>
    <cellStyle name="Normal 13 2 3 5 3 3" xfId="17226" xr:uid="{00000000-0005-0000-0000-00003F420000}"/>
    <cellStyle name="Normal 13 2 3 5 4" xfId="17227" xr:uid="{00000000-0005-0000-0000-000040420000}"/>
    <cellStyle name="Normal 13 2 3 5 4 2" xfId="17228" xr:uid="{00000000-0005-0000-0000-000041420000}"/>
    <cellStyle name="Normal 13 2 3 5 4 2 2" xfId="17229" xr:uid="{00000000-0005-0000-0000-000042420000}"/>
    <cellStyle name="Normal 13 2 3 5 4 3" xfId="17230" xr:uid="{00000000-0005-0000-0000-000043420000}"/>
    <cellStyle name="Normal 13 2 3 5 5" xfId="17231" xr:uid="{00000000-0005-0000-0000-000044420000}"/>
    <cellStyle name="Normal 13 2 3 5 5 2" xfId="17232" xr:uid="{00000000-0005-0000-0000-000045420000}"/>
    <cellStyle name="Normal 13 2 3 5 6" xfId="17233" xr:uid="{00000000-0005-0000-0000-000046420000}"/>
    <cellStyle name="Normal 13 2 3 5 6 2" xfId="17234" xr:uid="{00000000-0005-0000-0000-000047420000}"/>
    <cellStyle name="Normal 13 2 3 5 7" xfId="17235" xr:uid="{00000000-0005-0000-0000-000048420000}"/>
    <cellStyle name="Normal 13 2 3 6" xfId="17236" xr:uid="{00000000-0005-0000-0000-000049420000}"/>
    <cellStyle name="Normal 13 2 3 6 2" xfId="17237" xr:uid="{00000000-0005-0000-0000-00004A420000}"/>
    <cellStyle name="Normal 13 2 3 6 2 2" xfId="17238" xr:uid="{00000000-0005-0000-0000-00004B420000}"/>
    <cellStyle name="Normal 13 2 3 6 2 2 2" xfId="17239" xr:uid="{00000000-0005-0000-0000-00004C420000}"/>
    <cellStyle name="Normal 13 2 3 6 2 3" xfId="17240" xr:uid="{00000000-0005-0000-0000-00004D420000}"/>
    <cellStyle name="Normal 13 2 3 6 3" xfId="17241" xr:uid="{00000000-0005-0000-0000-00004E420000}"/>
    <cellStyle name="Normal 13 2 3 6 3 2" xfId="17242" xr:uid="{00000000-0005-0000-0000-00004F420000}"/>
    <cellStyle name="Normal 13 2 3 6 3 2 2" xfId="17243" xr:uid="{00000000-0005-0000-0000-000050420000}"/>
    <cellStyle name="Normal 13 2 3 6 3 3" xfId="17244" xr:uid="{00000000-0005-0000-0000-000051420000}"/>
    <cellStyle name="Normal 13 2 3 6 4" xfId="17245" xr:uid="{00000000-0005-0000-0000-000052420000}"/>
    <cellStyle name="Normal 13 2 3 6 4 2" xfId="17246" xr:uid="{00000000-0005-0000-0000-000053420000}"/>
    <cellStyle name="Normal 13 2 3 6 5" xfId="17247" xr:uid="{00000000-0005-0000-0000-000054420000}"/>
    <cellStyle name="Normal 13 2 3 6 5 2" xfId="17248" xr:uid="{00000000-0005-0000-0000-000055420000}"/>
    <cellStyle name="Normal 13 2 3 6 6" xfId="17249" xr:uid="{00000000-0005-0000-0000-000056420000}"/>
    <cellStyle name="Normal 13 2 3 7" xfId="17250" xr:uid="{00000000-0005-0000-0000-000057420000}"/>
    <cellStyle name="Normal 13 2 3 7 2" xfId="17251" xr:uid="{00000000-0005-0000-0000-000058420000}"/>
    <cellStyle name="Normal 13 2 3 7 2 2" xfId="17252" xr:uid="{00000000-0005-0000-0000-000059420000}"/>
    <cellStyle name="Normal 13 2 3 7 3" xfId="17253" xr:uid="{00000000-0005-0000-0000-00005A420000}"/>
    <cellStyle name="Normal 13 2 3 8" xfId="17254" xr:uid="{00000000-0005-0000-0000-00005B420000}"/>
    <cellStyle name="Normal 13 2 3 8 2" xfId="17255" xr:uid="{00000000-0005-0000-0000-00005C420000}"/>
    <cellStyle name="Normal 13 2 3 8 2 2" xfId="17256" xr:uid="{00000000-0005-0000-0000-00005D420000}"/>
    <cellStyle name="Normal 13 2 3 8 3" xfId="17257" xr:uid="{00000000-0005-0000-0000-00005E420000}"/>
    <cellStyle name="Normal 13 2 3 9" xfId="17258" xr:uid="{00000000-0005-0000-0000-00005F420000}"/>
    <cellStyle name="Normal 13 2 3 9 2" xfId="17259" xr:uid="{00000000-0005-0000-0000-000060420000}"/>
    <cellStyle name="Normal 13 2 4" xfId="17260" xr:uid="{00000000-0005-0000-0000-000061420000}"/>
    <cellStyle name="Normal 13 2 4 10" xfId="17261" xr:uid="{00000000-0005-0000-0000-000062420000}"/>
    <cellStyle name="Normal 13 2 4 2" xfId="17262" xr:uid="{00000000-0005-0000-0000-000063420000}"/>
    <cellStyle name="Normal 13 2 4 2 2" xfId="17263" xr:uid="{00000000-0005-0000-0000-000064420000}"/>
    <cellStyle name="Normal 13 2 4 2 2 2" xfId="17264" xr:uid="{00000000-0005-0000-0000-000065420000}"/>
    <cellStyle name="Normal 13 2 4 2 2 2 2" xfId="17265" xr:uid="{00000000-0005-0000-0000-000066420000}"/>
    <cellStyle name="Normal 13 2 4 2 2 2 2 2" xfId="17266" xr:uid="{00000000-0005-0000-0000-000067420000}"/>
    <cellStyle name="Normal 13 2 4 2 2 2 2 2 2" xfId="17267" xr:uid="{00000000-0005-0000-0000-000068420000}"/>
    <cellStyle name="Normal 13 2 4 2 2 2 2 3" xfId="17268" xr:uid="{00000000-0005-0000-0000-000069420000}"/>
    <cellStyle name="Normal 13 2 4 2 2 2 3" xfId="17269" xr:uid="{00000000-0005-0000-0000-00006A420000}"/>
    <cellStyle name="Normal 13 2 4 2 2 2 3 2" xfId="17270" xr:uid="{00000000-0005-0000-0000-00006B420000}"/>
    <cellStyle name="Normal 13 2 4 2 2 2 3 2 2" xfId="17271" xr:uid="{00000000-0005-0000-0000-00006C420000}"/>
    <cellStyle name="Normal 13 2 4 2 2 2 3 3" xfId="17272" xr:uid="{00000000-0005-0000-0000-00006D420000}"/>
    <cellStyle name="Normal 13 2 4 2 2 2 4" xfId="17273" xr:uid="{00000000-0005-0000-0000-00006E420000}"/>
    <cellStyle name="Normal 13 2 4 2 2 2 4 2" xfId="17274" xr:uid="{00000000-0005-0000-0000-00006F420000}"/>
    <cellStyle name="Normal 13 2 4 2 2 2 5" xfId="17275" xr:uid="{00000000-0005-0000-0000-000070420000}"/>
    <cellStyle name="Normal 13 2 4 2 2 2 5 2" xfId="17276" xr:uid="{00000000-0005-0000-0000-000071420000}"/>
    <cellStyle name="Normal 13 2 4 2 2 2 6" xfId="17277" xr:uid="{00000000-0005-0000-0000-000072420000}"/>
    <cellStyle name="Normal 13 2 4 2 2 3" xfId="17278" xr:uid="{00000000-0005-0000-0000-000073420000}"/>
    <cellStyle name="Normal 13 2 4 2 2 3 2" xfId="17279" xr:uid="{00000000-0005-0000-0000-000074420000}"/>
    <cellStyle name="Normal 13 2 4 2 2 3 2 2" xfId="17280" xr:uid="{00000000-0005-0000-0000-000075420000}"/>
    <cellStyle name="Normal 13 2 4 2 2 3 3" xfId="17281" xr:uid="{00000000-0005-0000-0000-000076420000}"/>
    <cellStyle name="Normal 13 2 4 2 2 4" xfId="17282" xr:uid="{00000000-0005-0000-0000-000077420000}"/>
    <cellStyle name="Normal 13 2 4 2 2 4 2" xfId="17283" xr:uid="{00000000-0005-0000-0000-000078420000}"/>
    <cellStyle name="Normal 13 2 4 2 2 4 2 2" xfId="17284" xr:uid="{00000000-0005-0000-0000-000079420000}"/>
    <cellStyle name="Normal 13 2 4 2 2 4 3" xfId="17285" xr:uid="{00000000-0005-0000-0000-00007A420000}"/>
    <cellStyle name="Normal 13 2 4 2 2 5" xfId="17286" xr:uid="{00000000-0005-0000-0000-00007B420000}"/>
    <cellStyle name="Normal 13 2 4 2 2 5 2" xfId="17287" xr:uid="{00000000-0005-0000-0000-00007C420000}"/>
    <cellStyle name="Normal 13 2 4 2 2 6" xfId="17288" xr:uid="{00000000-0005-0000-0000-00007D420000}"/>
    <cellStyle name="Normal 13 2 4 2 2 6 2" xfId="17289" xr:uid="{00000000-0005-0000-0000-00007E420000}"/>
    <cellStyle name="Normal 13 2 4 2 2 7" xfId="17290" xr:uid="{00000000-0005-0000-0000-00007F420000}"/>
    <cellStyle name="Normal 13 2 4 2 3" xfId="17291" xr:uid="{00000000-0005-0000-0000-000080420000}"/>
    <cellStyle name="Normal 13 2 4 2 3 2" xfId="17292" xr:uid="{00000000-0005-0000-0000-000081420000}"/>
    <cellStyle name="Normal 13 2 4 2 3 2 2" xfId="17293" xr:uid="{00000000-0005-0000-0000-000082420000}"/>
    <cellStyle name="Normal 13 2 4 2 3 2 2 2" xfId="17294" xr:uid="{00000000-0005-0000-0000-000083420000}"/>
    <cellStyle name="Normal 13 2 4 2 3 2 3" xfId="17295" xr:uid="{00000000-0005-0000-0000-000084420000}"/>
    <cellStyle name="Normal 13 2 4 2 3 3" xfId="17296" xr:uid="{00000000-0005-0000-0000-000085420000}"/>
    <cellStyle name="Normal 13 2 4 2 3 3 2" xfId="17297" xr:uid="{00000000-0005-0000-0000-000086420000}"/>
    <cellStyle name="Normal 13 2 4 2 3 3 2 2" xfId="17298" xr:uid="{00000000-0005-0000-0000-000087420000}"/>
    <cellStyle name="Normal 13 2 4 2 3 3 3" xfId="17299" xr:uid="{00000000-0005-0000-0000-000088420000}"/>
    <cellStyle name="Normal 13 2 4 2 3 4" xfId="17300" xr:uid="{00000000-0005-0000-0000-000089420000}"/>
    <cellStyle name="Normal 13 2 4 2 3 4 2" xfId="17301" xr:uid="{00000000-0005-0000-0000-00008A420000}"/>
    <cellStyle name="Normal 13 2 4 2 3 5" xfId="17302" xr:uid="{00000000-0005-0000-0000-00008B420000}"/>
    <cellStyle name="Normal 13 2 4 2 3 5 2" xfId="17303" xr:uid="{00000000-0005-0000-0000-00008C420000}"/>
    <cellStyle name="Normal 13 2 4 2 3 6" xfId="17304" xr:uid="{00000000-0005-0000-0000-00008D420000}"/>
    <cellStyle name="Normal 13 2 4 2 4" xfId="17305" xr:uid="{00000000-0005-0000-0000-00008E420000}"/>
    <cellStyle name="Normal 13 2 4 2 4 2" xfId="17306" xr:uid="{00000000-0005-0000-0000-00008F420000}"/>
    <cellStyle name="Normal 13 2 4 2 4 2 2" xfId="17307" xr:uid="{00000000-0005-0000-0000-000090420000}"/>
    <cellStyle name="Normal 13 2 4 2 4 3" xfId="17308" xr:uid="{00000000-0005-0000-0000-000091420000}"/>
    <cellStyle name="Normal 13 2 4 2 5" xfId="17309" xr:uid="{00000000-0005-0000-0000-000092420000}"/>
    <cellStyle name="Normal 13 2 4 2 5 2" xfId="17310" xr:uid="{00000000-0005-0000-0000-000093420000}"/>
    <cellStyle name="Normal 13 2 4 2 5 2 2" xfId="17311" xr:uid="{00000000-0005-0000-0000-000094420000}"/>
    <cellStyle name="Normal 13 2 4 2 5 3" xfId="17312" xr:uid="{00000000-0005-0000-0000-000095420000}"/>
    <cellStyle name="Normal 13 2 4 2 6" xfId="17313" xr:uid="{00000000-0005-0000-0000-000096420000}"/>
    <cellStyle name="Normal 13 2 4 2 6 2" xfId="17314" xr:uid="{00000000-0005-0000-0000-000097420000}"/>
    <cellStyle name="Normal 13 2 4 2 7" xfId="17315" xr:uid="{00000000-0005-0000-0000-000098420000}"/>
    <cellStyle name="Normal 13 2 4 2 7 2" xfId="17316" xr:uid="{00000000-0005-0000-0000-000099420000}"/>
    <cellStyle name="Normal 13 2 4 2 8" xfId="17317" xr:uid="{00000000-0005-0000-0000-00009A420000}"/>
    <cellStyle name="Normal 13 2 4 3" xfId="17318" xr:uid="{00000000-0005-0000-0000-00009B420000}"/>
    <cellStyle name="Normal 13 2 4 3 2" xfId="17319" xr:uid="{00000000-0005-0000-0000-00009C420000}"/>
    <cellStyle name="Normal 13 2 4 3 2 2" xfId="17320" xr:uid="{00000000-0005-0000-0000-00009D420000}"/>
    <cellStyle name="Normal 13 2 4 3 2 2 2" xfId="17321" xr:uid="{00000000-0005-0000-0000-00009E420000}"/>
    <cellStyle name="Normal 13 2 4 3 2 2 2 2" xfId="17322" xr:uid="{00000000-0005-0000-0000-00009F420000}"/>
    <cellStyle name="Normal 13 2 4 3 2 2 3" xfId="17323" xr:uid="{00000000-0005-0000-0000-0000A0420000}"/>
    <cellStyle name="Normal 13 2 4 3 2 3" xfId="17324" xr:uid="{00000000-0005-0000-0000-0000A1420000}"/>
    <cellStyle name="Normal 13 2 4 3 2 3 2" xfId="17325" xr:uid="{00000000-0005-0000-0000-0000A2420000}"/>
    <cellStyle name="Normal 13 2 4 3 2 3 2 2" xfId="17326" xr:uid="{00000000-0005-0000-0000-0000A3420000}"/>
    <cellStyle name="Normal 13 2 4 3 2 3 3" xfId="17327" xr:uid="{00000000-0005-0000-0000-0000A4420000}"/>
    <cellStyle name="Normal 13 2 4 3 2 4" xfId="17328" xr:uid="{00000000-0005-0000-0000-0000A5420000}"/>
    <cellStyle name="Normal 13 2 4 3 2 4 2" xfId="17329" xr:uid="{00000000-0005-0000-0000-0000A6420000}"/>
    <cellStyle name="Normal 13 2 4 3 2 5" xfId="17330" xr:uid="{00000000-0005-0000-0000-0000A7420000}"/>
    <cellStyle name="Normal 13 2 4 3 2 5 2" xfId="17331" xr:uid="{00000000-0005-0000-0000-0000A8420000}"/>
    <cellStyle name="Normal 13 2 4 3 2 6" xfId="17332" xr:uid="{00000000-0005-0000-0000-0000A9420000}"/>
    <cellStyle name="Normal 13 2 4 3 3" xfId="17333" xr:uid="{00000000-0005-0000-0000-0000AA420000}"/>
    <cellStyle name="Normal 13 2 4 3 3 2" xfId="17334" xr:uid="{00000000-0005-0000-0000-0000AB420000}"/>
    <cellStyle name="Normal 13 2 4 3 3 2 2" xfId="17335" xr:uid="{00000000-0005-0000-0000-0000AC420000}"/>
    <cellStyle name="Normal 13 2 4 3 3 3" xfId="17336" xr:uid="{00000000-0005-0000-0000-0000AD420000}"/>
    <cellStyle name="Normal 13 2 4 3 4" xfId="17337" xr:uid="{00000000-0005-0000-0000-0000AE420000}"/>
    <cellStyle name="Normal 13 2 4 3 4 2" xfId="17338" xr:uid="{00000000-0005-0000-0000-0000AF420000}"/>
    <cellStyle name="Normal 13 2 4 3 4 2 2" xfId="17339" xr:uid="{00000000-0005-0000-0000-0000B0420000}"/>
    <cellStyle name="Normal 13 2 4 3 4 3" xfId="17340" xr:uid="{00000000-0005-0000-0000-0000B1420000}"/>
    <cellStyle name="Normal 13 2 4 3 5" xfId="17341" xr:uid="{00000000-0005-0000-0000-0000B2420000}"/>
    <cellStyle name="Normal 13 2 4 3 5 2" xfId="17342" xr:uid="{00000000-0005-0000-0000-0000B3420000}"/>
    <cellStyle name="Normal 13 2 4 3 6" xfId="17343" xr:uid="{00000000-0005-0000-0000-0000B4420000}"/>
    <cellStyle name="Normal 13 2 4 3 6 2" xfId="17344" xr:uid="{00000000-0005-0000-0000-0000B5420000}"/>
    <cellStyle name="Normal 13 2 4 3 7" xfId="17345" xr:uid="{00000000-0005-0000-0000-0000B6420000}"/>
    <cellStyle name="Normal 13 2 4 4" xfId="17346" xr:uid="{00000000-0005-0000-0000-0000B7420000}"/>
    <cellStyle name="Normal 13 2 4 4 2" xfId="17347" xr:uid="{00000000-0005-0000-0000-0000B8420000}"/>
    <cellStyle name="Normal 13 2 4 4 2 2" xfId="17348" xr:uid="{00000000-0005-0000-0000-0000B9420000}"/>
    <cellStyle name="Normal 13 2 4 4 2 2 2" xfId="17349" xr:uid="{00000000-0005-0000-0000-0000BA420000}"/>
    <cellStyle name="Normal 13 2 4 4 2 2 2 2" xfId="17350" xr:uid="{00000000-0005-0000-0000-0000BB420000}"/>
    <cellStyle name="Normal 13 2 4 4 2 2 3" xfId="17351" xr:uid="{00000000-0005-0000-0000-0000BC420000}"/>
    <cellStyle name="Normal 13 2 4 4 2 3" xfId="17352" xr:uid="{00000000-0005-0000-0000-0000BD420000}"/>
    <cellStyle name="Normal 13 2 4 4 2 3 2" xfId="17353" xr:uid="{00000000-0005-0000-0000-0000BE420000}"/>
    <cellStyle name="Normal 13 2 4 4 2 3 2 2" xfId="17354" xr:uid="{00000000-0005-0000-0000-0000BF420000}"/>
    <cellStyle name="Normal 13 2 4 4 2 3 3" xfId="17355" xr:uid="{00000000-0005-0000-0000-0000C0420000}"/>
    <cellStyle name="Normal 13 2 4 4 2 4" xfId="17356" xr:uid="{00000000-0005-0000-0000-0000C1420000}"/>
    <cellStyle name="Normal 13 2 4 4 2 4 2" xfId="17357" xr:uid="{00000000-0005-0000-0000-0000C2420000}"/>
    <cellStyle name="Normal 13 2 4 4 2 5" xfId="17358" xr:uid="{00000000-0005-0000-0000-0000C3420000}"/>
    <cellStyle name="Normal 13 2 4 4 2 5 2" xfId="17359" xr:uid="{00000000-0005-0000-0000-0000C4420000}"/>
    <cellStyle name="Normal 13 2 4 4 2 6" xfId="17360" xr:uid="{00000000-0005-0000-0000-0000C5420000}"/>
    <cellStyle name="Normal 13 2 4 4 3" xfId="17361" xr:uid="{00000000-0005-0000-0000-0000C6420000}"/>
    <cellStyle name="Normal 13 2 4 4 3 2" xfId="17362" xr:uid="{00000000-0005-0000-0000-0000C7420000}"/>
    <cellStyle name="Normal 13 2 4 4 3 2 2" xfId="17363" xr:uid="{00000000-0005-0000-0000-0000C8420000}"/>
    <cellStyle name="Normal 13 2 4 4 3 3" xfId="17364" xr:uid="{00000000-0005-0000-0000-0000C9420000}"/>
    <cellStyle name="Normal 13 2 4 4 4" xfId="17365" xr:uid="{00000000-0005-0000-0000-0000CA420000}"/>
    <cellStyle name="Normal 13 2 4 4 4 2" xfId="17366" xr:uid="{00000000-0005-0000-0000-0000CB420000}"/>
    <cellStyle name="Normal 13 2 4 4 4 2 2" xfId="17367" xr:uid="{00000000-0005-0000-0000-0000CC420000}"/>
    <cellStyle name="Normal 13 2 4 4 4 3" xfId="17368" xr:uid="{00000000-0005-0000-0000-0000CD420000}"/>
    <cellStyle name="Normal 13 2 4 4 5" xfId="17369" xr:uid="{00000000-0005-0000-0000-0000CE420000}"/>
    <cellStyle name="Normal 13 2 4 4 5 2" xfId="17370" xr:uid="{00000000-0005-0000-0000-0000CF420000}"/>
    <cellStyle name="Normal 13 2 4 4 6" xfId="17371" xr:uid="{00000000-0005-0000-0000-0000D0420000}"/>
    <cellStyle name="Normal 13 2 4 4 6 2" xfId="17372" xr:uid="{00000000-0005-0000-0000-0000D1420000}"/>
    <cellStyle name="Normal 13 2 4 4 7" xfId="17373" xr:uid="{00000000-0005-0000-0000-0000D2420000}"/>
    <cellStyle name="Normal 13 2 4 5" xfId="17374" xr:uid="{00000000-0005-0000-0000-0000D3420000}"/>
    <cellStyle name="Normal 13 2 4 5 2" xfId="17375" xr:uid="{00000000-0005-0000-0000-0000D4420000}"/>
    <cellStyle name="Normal 13 2 4 5 2 2" xfId="17376" xr:uid="{00000000-0005-0000-0000-0000D5420000}"/>
    <cellStyle name="Normal 13 2 4 5 2 2 2" xfId="17377" xr:uid="{00000000-0005-0000-0000-0000D6420000}"/>
    <cellStyle name="Normal 13 2 4 5 2 3" xfId="17378" xr:uid="{00000000-0005-0000-0000-0000D7420000}"/>
    <cellStyle name="Normal 13 2 4 5 3" xfId="17379" xr:uid="{00000000-0005-0000-0000-0000D8420000}"/>
    <cellStyle name="Normal 13 2 4 5 3 2" xfId="17380" xr:uid="{00000000-0005-0000-0000-0000D9420000}"/>
    <cellStyle name="Normal 13 2 4 5 3 2 2" xfId="17381" xr:uid="{00000000-0005-0000-0000-0000DA420000}"/>
    <cellStyle name="Normal 13 2 4 5 3 3" xfId="17382" xr:uid="{00000000-0005-0000-0000-0000DB420000}"/>
    <cellStyle name="Normal 13 2 4 5 4" xfId="17383" xr:uid="{00000000-0005-0000-0000-0000DC420000}"/>
    <cellStyle name="Normal 13 2 4 5 4 2" xfId="17384" xr:uid="{00000000-0005-0000-0000-0000DD420000}"/>
    <cellStyle name="Normal 13 2 4 5 5" xfId="17385" xr:uid="{00000000-0005-0000-0000-0000DE420000}"/>
    <cellStyle name="Normal 13 2 4 5 5 2" xfId="17386" xr:uid="{00000000-0005-0000-0000-0000DF420000}"/>
    <cellStyle name="Normal 13 2 4 5 6" xfId="17387" xr:uid="{00000000-0005-0000-0000-0000E0420000}"/>
    <cellStyle name="Normal 13 2 4 6" xfId="17388" xr:uid="{00000000-0005-0000-0000-0000E1420000}"/>
    <cellStyle name="Normal 13 2 4 6 2" xfId="17389" xr:uid="{00000000-0005-0000-0000-0000E2420000}"/>
    <cellStyle name="Normal 13 2 4 6 2 2" xfId="17390" xr:uid="{00000000-0005-0000-0000-0000E3420000}"/>
    <cellStyle name="Normal 13 2 4 6 3" xfId="17391" xr:uid="{00000000-0005-0000-0000-0000E4420000}"/>
    <cellStyle name="Normal 13 2 4 7" xfId="17392" xr:uid="{00000000-0005-0000-0000-0000E5420000}"/>
    <cellStyle name="Normal 13 2 4 7 2" xfId="17393" xr:uid="{00000000-0005-0000-0000-0000E6420000}"/>
    <cellStyle name="Normal 13 2 4 7 2 2" xfId="17394" xr:uid="{00000000-0005-0000-0000-0000E7420000}"/>
    <cellStyle name="Normal 13 2 4 7 3" xfId="17395" xr:uid="{00000000-0005-0000-0000-0000E8420000}"/>
    <cellStyle name="Normal 13 2 4 8" xfId="17396" xr:uid="{00000000-0005-0000-0000-0000E9420000}"/>
    <cellStyle name="Normal 13 2 4 8 2" xfId="17397" xr:uid="{00000000-0005-0000-0000-0000EA420000}"/>
    <cellStyle name="Normal 13 2 4 9" xfId="17398" xr:uid="{00000000-0005-0000-0000-0000EB420000}"/>
    <cellStyle name="Normal 13 2 4 9 2" xfId="17399" xr:uid="{00000000-0005-0000-0000-0000EC420000}"/>
    <cellStyle name="Normal 13 2 5" xfId="17400" xr:uid="{00000000-0005-0000-0000-0000ED420000}"/>
    <cellStyle name="Normal 13 2 5 10" xfId="17401" xr:uid="{00000000-0005-0000-0000-0000EE420000}"/>
    <cellStyle name="Normal 13 2 5 2" xfId="17402" xr:uid="{00000000-0005-0000-0000-0000EF420000}"/>
    <cellStyle name="Normal 13 2 5 2 2" xfId="17403" xr:uid="{00000000-0005-0000-0000-0000F0420000}"/>
    <cellStyle name="Normal 13 2 5 2 2 2" xfId="17404" xr:uid="{00000000-0005-0000-0000-0000F1420000}"/>
    <cellStyle name="Normal 13 2 5 2 2 2 2" xfId="17405" xr:uid="{00000000-0005-0000-0000-0000F2420000}"/>
    <cellStyle name="Normal 13 2 5 2 2 2 2 2" xfId="17406" xr:uid="{00000000-0005-0000-0000-0000F3420000}"/>
    <cellStyle name="Normal 13 2 5 2 2 2 2 2 2" xfId="17407" xr:uid="{00000000-0005-0000-0000-0000F4420000}"/>
    <cellStyle name="Normal 13 2 5 2 2 2 2 3" xfId="17408" xr:uid="{00000000-0005-0000-0000-0000F5420000}"/>
    <cellStyle name="Normal 13 2 5 2 2 2 3" xfId="17409" xr:uid="{00000000-0005-0000-0000-0000F6420000}"/>
    <cellStyle name="Normal 13 2 5 2 2 2 3 2" xfId="17410" xr:uid="{00000000-0005-0000-0000-0000F7420000}"/>
    <cellStyle name="Normal 13 2 5 2 2 2 3 2 2" xfId="17411" xr:uid="{00000000-0005-0000-0000-0000F8420000}"/>
    <cellStyle name="Normal 13 2 5 2 2 2 3 3" xfId="17412" xr:uid="{00000000-0005-0000-0000-0000F9420000}"/>
    <cellStyle name="Normal 13 2 5 2 2 2 4" xfId="17413" xr:uid="{00000000-0005-0000-0000-0000FA420000}"/>
    <cellStyle name="Normal 13 2 5 2 2 2 4 2" xfId="17414" xr:uid="{00000000-0005-0000-0000-0000FB420000}"/>
    <cellStyle name="Normal 13 2 5 2 2 2 5" xfId="17415" xr:uid="{00000000-0005-0000-0000-0000FC420000}"/>
    <cellStyle name="Normal 13 2 5 2 2 2 5 2" xfId="17416" xr:uid="{00000000-0005-0000-0000-0000FD420000}"/>
    <cellStyle name="Normal 13 2 5 2 2 2 6" xfId="17417" xr:uid="{00000000-0005-0000-0000-0000FE420000}"/>
    <cellStyle name="Normal 13 2 5 2 2 3" xfId="17418" xr:uid="{00000000-0005-0000-0000-0000FF420000}"/>
    <cellStyle name="Normal 13 2 5 2 2 3 2" xfId="17419" xr:uid="{00000000-0005-0000-0000-000000430000}"/>
    <cellStyle name="Normal 13 2 5 2 2 3 2 2" xfId="17420" xr:uid="{00000000-0005-0000-0000-000001430000}"/>
    <cellStyle name="Normal 13 2 5 2 2 3 3" xfId="17421" xr:uid="{00000000-0005-0000-0000-000002430000}"/>
    <cellStyle name="Normal 13 2 5 2 2 4" xfId="17422" xr:uid="{00000000-0005-0000-0000-000003430000}"/>
    <cellStyle name="Normal 13 2 5 2 2 4 2" xfId="17423" xr:uid="{00000000-0005-0000-0000-000004430000}"/>
    <cellStyle name="Normal 13 2 5 2 2 4 2 2" xfId="17424" xr:uid="{00000000-0005-0000-0000-000005430000}"/>
    <cellStyle name="Normal 13 2 5 2 2 4 3" xfId="17425" xr:uid="{00000000-0005-0000-0000-000006430000}"/>
    <cellStyle name="Normal 13 2 5 2 2 5" xfId="17426" xr:uid="{00000000-0005-0000-0000-000007430000}"/>
    <cellStyle name="Normal 13 2 5 2 2 5 2" xfId="17427" xr:uid="{00000000-0005-0000-0000-000008430000}"/>
    <cellStyle name="Normal 13 2 5 2 2 6" xfId="17428" xr:uid="{00000000-0005-0000-0000-000009430000}"/>
    <cellStyle name="Normal 13 2 5 2 2 6 2" xfId="17429" xr:uid="{00000000-0005-0000-0000-00000A430000}"/>
    <cellStyle name="Normal 13 2 5 2 2 7" xfId="17430" xr:uid="{00000000-0005-0000-0000-00000B430000}"/>
    <cellStyle name="Normal 13 2 5 2 3" xfId="17431" xr:uid="{00000000-0005-0000-0000-00000C430000}"/>
    <cellStyle name="Normal 13 2 5 2 3 2" xfId="17432" xr:uid="{00000000-0005-0000-0000-00000D430000}"/>
    <cellStyle name="Normal 13 2 5 2 3 2 2" xfId="17433" xr:uid="{00000000-0005-0000-0000-00000E430000}"/>
    <cellStyle name="Normal 13 2 5 2 3 2 2 2" xfId="17434" xr:uid="{00000000-0005-0000-0000-00000F430000}"/>
    <cellStyle name="Normal 13 2 5 2 3 2 3" xfId="17435" xr:uid="{00000000-0005-0000-0000-000010430000}"/>
    <cellStyle name="Normal 13 2 5 2 3 3" xfId="17436" xr:uid="{00000000-0005-0000-0000-000011430000}"/>
    <cellStyle name="Normal 13 2 5 2 3 3 2" xfId="17437" xr:uid="{00000000-0005-0000-0000-000012430000}"/>
    <cellStyle name="Normal 13 2 5 2 3 3 2 2" xfId="17438" xr:uid="{00000000-0005-0000-0000-000013430000}"/>
    <cellStyle name="Normal 13 2 5 2 3 3 3" xfId="17439" xr:uid="{00000000-0005-0000-0000-000014430000}"/>
    <cellStyle name="Normal 13 2 5 2 3 4" xfId="17440" xr:uid="{00000000-0005-0000-0000-000015430000}"/>
    <cellStyle name="Normal 13 2 5 2 3 4 2" xfId="17441" xr:uid="{00000000-0005-0000-0000-000016430000}"/>
    <cellStyle name="Normal 13 2 5 2 3 5" xfId="17442" xr:uid="{00000000-0005-0000-0000-000017430000}"/>
    <cellStyle name="Normal 13 2 5 2 3 5 2" xfId="17443" xr:uid="{00000000-0005-0000-0000-000018430000}"/>
    <cellStyle name="Normal 13 2 5 2 3 6" xfId="17444" xr:uid="{00000000-0005-0000-0000-000019430000}"/>
    <cellStyle name="Normal 13 2 5 2 4" xfId="17445" xr:uid="{00000000-0005-0000-0000-00001A430000}"/>
    <cellStyle name="Normal 13 2 5 2 4 2" xfId="17446" xr:uid="{00000000-0005-0000-0000-00001B430000}"/>
    <cellStyle name="Normal 13 2 5 2 4 2 2" xfId="17447" xr:uid="{00000000-0005-0000-0000-00001C430000}"/>
    <cellStyle name="Normal 13 2 5 2 4 3" xfId="17448" xr:uid="{00000000-0005-0000-0000-00001D430000}"/>
    <cellStyle name="Normal 13 2 5 2 5" xfId="17449" xr:uid="{00000000-0005-0000-0000-00001E430000}"/>
    <cellStyle name="Normal 13 2 5 2 5 2" xfId="17450" xr:uid="{00000000-0005-0000-0000-00001F430000}"/>
    <cellStyle name="Normal 13 2 5 2 5 2 2" xfId="17451" xr:uid="{00000000-0005-0000-0000-000020430000}"/>
    <cellStyle name="Normal 13 2 5 2 5 3" xfId="17452" xr:uid="{00000000-0005-0000-0000-000021430000}"/>
    <cellStyle name="Normal 13 2 5 2 6" xfId="17453" xr:uid="{00000000-0005-0000-0000-000022430000}"/>
    <cellStyle name="Normal 13 2 5 2 6 2" xfId="17454" xr:uid="{00000000-0005-0000-0000-000023430000}"/>
    <cellStyle name="Normal 13 2 5 2 7" xfId="17455" xr:uid="{00000000-0005-0000-0000-000024430000}"/>
    <cellStyle name="Normal 13 2 5 2 7 2" xfId="17456" xr:uid="{00000000-0005-0000-0000-000025430000}"/>
    <cellStyle name="Normal 13 2 5 2 8" xfId="17457" xr:uid="{00000000-0005-0000-0000-000026430000}"/>
    <cellStyle name="Normal 13 2 5 3" xfId="17458" xr:uid="{00000000-0005-0000-0000-000027430000}"/>
    <cellStyle name="Normal 13 2 5 3 2" xfId="17459" xr:uid="{00000000-0005-0000-0000-000028430000}"/>
    <cellStyle name="Normal 13 2 5 3 2 2" xfId="17460" xr:uid="{00000000-0005-0000-0000-000029430000}"/>
    <cellStyle name="Normal 13 2 5 3 2 2 2" xfId="17461" xr:uid="{00000000-0005-0000-0000-00002A430000}"/>
    <cellStyle name="Normal 13 2 5 3 2 2 2 2" xfId="17462" xr:uid="{00000000-0005-0000-0000-00002B430000}"/>
    <cellStyle name="Normal 13 2 5 3 2 2 3" xfId="17463" xr:uid="{00000000-0005-0000-0000-00002C430000}"/>
    <cellStyle name="Normal 13 2 5 3 2 3" xfId="17464" xr:uid="{00000000-0005-0000-0000-00002D430000}"/>
    <cellStyle name="Normal 13 2 5 3 2 3 2" xfId="17465" xr:uid="{00000000-0005-0000-0000-00002E430000}"/>
    <cellStyle name="Normal 13 2 5 3 2 3 2 2" xfId="17466" xr:uid="{00000000-0005-0000-0000-00002F430000}"/>
    <cellStyle name="Normal 13 2 5 3 2 3 3" xfId="17467" xr:uid="{00000000-0005-0000-0000-000030430000}"/>
    <cellStyle name="Normal 13 2 5 3 2 4" xfId="17468" xr:uid="{00000000-0005-0000-0000-000031430000}"/>
    <cellStyle name="Normal 13 2 5 3 2 4 2" xfId="17469" xr:uid="{00000000-0005-0000-0000-000032430000}"/>
    <cellStyle name="Normal 13 2 5 3 2 5" xfId="17470" xr:uid="{00000000-0005-0000-0000-000033430000}"/>
    <cellStyle name="Normal 13 2 5 3 2 5 2" xfId="17471" xr:uid="{00000000-0005-0000-0000-000034430000}"/>
    <cellStyle name="Normal 13 2 5 3 2 6" xfId="17472" xr:uid="{00000000-0005-0000-0000-000035430000}"/>
    <cellStyle name="Normal 13 2 5 3 3" xfId="17473" xr:uid="{00000000-0005-0000-0000-000036430000}"/>
    <cellStyle name="Normal 13 2 5 3 3 2" xfId="17474" xr:uid="{00000000-0005-0000-0000-000037430000}"/>
    <cellStyle name="Normal 13 2 5 3 3 2 2" xfId="17475" xr:uid="{00000000-0005-0000-0000-000038430000}"/>
    <cellStyle name="Normal 13 2 5 3 3 3" xfId="17476" xr:uid="{00000000-0005-0000-0000-000039430000}"/>
    <cellStyle name="Normal 13 2 5 3 4" xfId="17477" xr:uid="{00000000-0005-0000-0000-00003A430000}"/>
    <cellStyle name="Normal 13 2 5 3 4 2" xfId="17478" xr:uid="{00000000-0005-0000-0000-00003B430000}"/>
    <cellStyle name="Normal 13 2 5 3 4 2 2" xfId="17479" xr:uid="{00000000-0005-0000-0000-00003C430000}"/>
    <cellStyle name="Normal 13 2 5 3 4 3" xfId="17480" xr:uid="{00000000-0005-0000-0000-00003D430000}"/>
    <cellStyle name="Normal 13 2 5 3 5" xfId="17481" xr:uid="{00000000-0005-0000-0000-00003E430000}"/>
    <cellStyle name="Normal 13 2 5 3 5 2" xfId="17482" xr:uid="{00000000-0005-0000-0000-00003F430000}"/>
    <cellStyle name="Normal 13 2 5 3 6" xfId="17483" xr:uid="{00000000-0005-0000-0000-000040430000}"/>
    <cellStyle name="Normal 13 2 5 3 6 2" xfId="17484" xr:uid="{00000000-0005-0000-0000-000041430000}"/>
    <cellStyle name="Normal 13 2 5 3 7" xfId="17485" xr:uid="{00000000-0005-0000-0000-000042430000}"/>
    <cellStyle name="Normal 13 2 5 4" xfId="17486" xr:uid="{00000000-0005-0000-0000-000043430000}"/>
    <cellStyle name="Normal 13 2 5 4 2" xfId="17487" xr:uid="{00000000-0005-0000-0000-000044430000}"/>
    <cellStyle name="Normal 13 2 5 4 2 2" xfId="17488" xr:uid="{00000000-0005-0000-0000-000045430000}"/>
    <cellStyle name="Normal 13 2 5 4 2 2 2" xfId="17489" xr:uid="{00000000-0005-0000-0000-000046430000}"/>
    <cellStyle name="Normal 13 2 5 4 2 2 2 2" xfId="17490" xr:uid="{00000000-0005-0000-0000-000047430000}"/>
    <cellStyle name="Normal 13 2 5 4 2 2 3" xfId="17491" xr:uid="{00000000-0005-0000-0000-000048430000}"/>
    <cellStyle name="Normal 13 2 5 4 2 3" xfId="17492" xr:uid="{00000000-0005-0000-0000-000049430000}"/>
    <cellStyle name="Normal 13 2 5 4 2 3 2" xfId="17493" xr:uid="{00000000-0005-0000-0000-00004A430000}"/>
    <cellStyle name="Normal 13 2 5 4 2 3 2 2" xfId="17494" xr:uid="{00000000-0005-0000-0000-00004B430000}"/>
    <cellStyle name="Normal 13 2 5 4 2 3 3" xfId="17495" xr:uid="{00000000-0005-0000-0000-00004C430000}"/>
    <cellStyle name="Normal 13 2 5 4 2 4" xfId="17496" xr:uid="{00000000-0005-0000-0000-00004D430000}"/>
    <cellStyle name="Normal 13 2 5 4 2 4 2" xfId="17497" xr:uid="{00000000-0005-0000-0000-00004E430000}"/>
    <cellStyle name="Normal 13 2 5 4 2 5" xfId="17498" xr:uid="{00000000-0005-0000-0000-00004F430000}"/>
    <cellStyle name="Normal 13 2 5 4 2 5 2" xfId="17499" xr:uid="{00000000-0005-0000-0000-000050430000}"/>
    <cellStyle name="Normal 13 2 5 4 2 6" xfId="17500" xr:uid="{00000000-0005-0000-0000-000051430000}"/>
    <cellStyle name="Normal 13 2 5 4 3" xfId="17501" xr:uid="{00000000-0005-0000-0000-000052430000}"/>
    <cellStyle name="Normal 13 2 5 4 3 2" xfId="17502" xr:uid="{00000000-0005-0000-0000-000053430000}"/>
    <cellStyle name="Normal 13 2 5 4 3 2 2" xfId="17503" xr:uid="{00000000-0005-0000-0000-000054430000}"/>
    <cellStyle name="Normal 13 2 5 4 3 3" xfId="17504" xr:uid="{00000000-0005-0000-0000-000055430000}"/>
    <cellStyle name="Normal 13 2 5 4 4" xfId="17505" xr:uid="{00000000-0005-0000-0000-000056430000}"/>
    <cellStyle name="Normal 13 2 5 4 4 2" xfId="17506" xr:uid="{00000000-0005-0000-0000-000057430000}"/>
    <cellStyle name="Normal 13 2 5 4 4 2 2" xfId="17507" xr:uid="{00000000-0005-0000-0000-000058430000}"/>
    <cellStyle name="Normal 13 2 5 4 4 3" xfId="17508" xr:uid="{00000000-0005-0000-0000-000059430000}"/>
    <cellStyle name="Normal 13 2 5 4 5" xfId="17509" xr:uid="{00000000-0005-0000-0000-00005A430000}"/>
    <cellStyle name="Normal 13 2 5 4 5 2" xfId="17510" xr:uid="{00000000-0005-0000-0000-00005B430000}"/>
    <cellStyle name="Normal 13 2 5 4 6" xfId="17511" xr:uid="{00000000-0005-0000-0000-00005C430000}"/>
    <cellStyle name="Normal 13 2 5 4 6 2" xfId="17512" xr:uid="{00000000-0005-0000-0000-00005D430000}"/>
    <cellStyle name="Normal 13 2 5 4 7" xfId="17513" xr:uid="{00000000-0005-0000-0000-00005E430000}"/>
    <cellStyle name="Normal 13 2 5 5" xfId="17514" xr:uid="{00000000-0005-0000-0000-00005F430000}"/>
    <cellStyle name="Normal 13 2 5 5 2" xfId="17515" xr:uid="{00000000-0005-0000-0000-000060430000}"/>
    <cellStyle name="Normal 13 2 5 5 2 2" xfId="17516" xr:uid="{00000000-0005-0000-0000-000061430000}"/>
    <cellStyle name="Normal 13 2 5 5 2 2 2" xfId="17517" xr:uid="{00000000-0005-0000-0000-000062430000}"/>
    <cellStyle name="Normal 13 2 5 5 2 3" xfId="17518" xr:uid="{00000000-0005-0000-0000-000063430000}"/>
    <cellStyle name="Normal 13 2 5 5 3" xfId="17519" xr:uid="{00000000-0005-0000-0000-000064430000}"/>
    <cellStyle name="Normal 13 2 5 5 3 2" xfId="17520" xr:uid="{00000000-0005-0000-0000-000065430000}"/>
    <cellStyle name="Normal 13 2 5 5 3 2 2" xfId="17521" xr:uid="{00000000-0005-0000-0000-000066430000}"/>
    <cellStyle name="Normal 13 2 5 5 3 3" xfId="17522" xr:uid="{00000000-0005-0000-0000-000067430000}"/>
    <cellStyle name="Normal 13 2 5 5 4" xfId="17523" xr:uid="{00000000-0005-0000-0000-000068430000}"/>
    <cellStyle name="Normal 13 2 5 5 4 2" xfId="17524" xr:uid="{00000000-0005-0000-0000-000069430000}"/>
    <cellStyle name="Normal 13 2 5 5 5" xfId="17525" xr:uid="{00000000-0005-0000-0000-00006A430000}"/>
    <cellStyle name="Normal 13 2 5 5 5 2" xfId="17526" xr:uid="{00000000-0005-0000-0000-00006B430000}"/>
    <cellStyle name="Normal 13 2 5 5 6" xfId="17527" xr:uid="{00000000-0005-0000-0000-00006C430000}"/>
    <cellStyle name="Normal 13 2 5 6" xfId="17528" xr:uid="{00000000-0005-0000-0000-00006D430000}"/>
    <cellStyle name="Normal 13 2 5 6 2" xfId="17529" xr:uid="{00000000-0005-0000-0000-00006E430000}"/>
    <cellStyle name="Normal 13 2 5 6 2 2" xfId="17530" xr:uid="{00000000-0005-0000-0000-00006F430000}"/>
    <cellStyle name="Normal 13 2 5 6 3" xfId="17531" xr:uid="{00000000-0005-0000-0000-000070430000}"/>
    <cellStyle name="Normal 13 2 5 7" xfId="17532" xr:uid="{00000000-0005-0000-0000-000071430000}"/>
    <cellStyle name="Normal 13 2 5 7 2" xfId="17533" xr:uid="{00000000-0005-0000-0000-000072430000}"/>
    <cellStyle name="Normal 13 2 5 7 2 2" xfId="17534" xr:uid="{00000000-0005-0000-0000-000073430000}"/>
    <cellStyle name="Normal 13 2 5 7 3" xfId="17535" xr:uid="{00000000-0005-0000-0000-000074430000}"/>
    <cellStyle name="Normal 13 2 5 8" xfId="17536" xr:uid="{00000000-0005-0000-0000-000075430000}"/>
    <cellStyle name="Normal 13 2 5 8 2" xfId="17537" xr:uid="{00000000-0005-0000-0000-000076430000}"/>
    <cellStyle name="Normal 13 2 5 9" xfId="17538" xr:uid="{00000000-0005-0000-0000-000077430000}"/>
    <cellStyle name="Normal 13 2 5 9 2" xfId="17539" xr:uid="{00000000-0005-0000-0000-000078430000}"/>
    <cellStyle name="Normal 13 2 6" xfId="17540" xr:uid="{00000000-0005-0000-0000-000079430000}"/>
    <cellStyle name="Normal 13 2 6 2" xfId="17541" xr:uid="{00000000-0005-0000-0000-00007A430000}"/>
    <cellStyle name="Normal 13 2 6 2 2" xfId="17542" xr:uid="{00000000-0005-0000-0000-00007B430000}"/>
    <cellStyle name="Normal 13 2 6 2 2 2" xfId="17543" xr:uid="{00000000-0005-0000-0000-00007C430000}"/>
    <cellStyle name="Normal 13 2 6 2 2 2 2" xfId="17544" xr:uid="{00000000-0005-0000-0000-00007D430000}"/>
    <cellStyle name="Normal 13 2 6 2 2 2 2 2" xfId="17545" xr:uid="{00000000-0005-0000-0000-00007E430000}"/>
    <cellStyle name="Normal 13 2 6 2 2 2 3" xfId="17546" xr:uid="{00000000-0005-0000-0000-00007F430000}"/>
    <cellStyle name="Normal 13 2 6 2 2 3" xfId="17547" xr:uid="{00000000-0005-0000-0000-000080430000}"/>
    <cellStyle name="Normal 13 2 6 2 2 3 2" xfId="17548" xr:uid="{00000000-0005-0000-0000-000081430000}"/>
    <cellStyle name="Normal 13 2 6 2 2 3 2 2" xfId="17549" xr:uid="{00000000-0005-0000-0000-000082430000}"/>
    <cellStyle name="Normal 13 2 6 2 2 3 3" xfId="17550" xr:uid="{00000000-0005-0000-0000-000083430000}"/>
    <cellStyle name="Normal 13 2 6 2 2 4" xfId="17551" xr:uid="{00000000-0005-0000-0000-000084430000}"/>
    <cellStyle name="Normal 13 2 6 2 2 4 2" xfId="17552" xr:uid="{00000000-0005-0000-0000-000085430000}"/>
    <cellStyle name="Normal 13 2 6 2 2 5" xfId="17553" xr:uid="{00000000-0005-0000-0000-000086430000}"/>
    <cellStyle name="Normal 13 2 6 2 2 5 2" xfId="17554" xr:uid="{00000000-0005-0000-0000-000087430000}"/>
    <cellStyle name="Normal 13 2 6 2 2 6" xfId="17555" xr:uid="{00000000-0005-0000-0000-000088430000}"/>
    <cellStyle name="Normal 13 2 6 2 3" xfId="17556" xr:uid="{00000000-0005-0000-0000-000089430000}"/>
    <cellStyle name="Normal 13 2 6 2 3 2" xfId="17557" xr:uid="{00000000-0005-0000-0000-00008A430000}"/>
    <cellStyle name="Normal 13 2 6 2 3 2 2" xfId="17558" xr:uid="{00000000-0005-0000-0000-00008B430000}"/>
    <cellStyle name="Normal 13 2 6 2 3 3" xfId="17559" xr:uid="{00000000-0005-0000-0000-00008C430000}"/>
    <cellStyle name="Normal 13 2 6 2 4" xfId="17560" xr:uid="{00000000-0005-0000-0000-00008D430000}"/>
    <cellStyle name="Normal 13 2 6 2 4 2" xfId="17561" xr:uid="{00000000-0005-0000-0000-00008E430000}"/>
    <cellStyle name="Normal 13 2 6 2 4 2 2" xfId="17562" xr:uid="{00000000-0005-0000-0000-00008F430000}"/>
    <cellStyle name="Normal 13 2 6 2 4 3" xfId="17563" xr:uid="{00000000-0005-0000-0000-000090430000}"/>
    <cellStyle name="Normal 13 2 6 2 5" xfId="17564" xr:uid="{00000000-0005-0000-0000-000091430000}"/>
    <cellStyle name="Normal 13 2 6 2 5 2" xfId="17565" xr:uid="{00000000-0005-0000-0000-000092430000}"/>
    <cellStyle name="Normal 13 2 6 2 6" xfId="17566" xr:uid="{00000000-0005-0000-0000-000093430000}"/>
    <cellStyle name="Normal 13 2 6 2 6 2" xfId="17567" xr:uid="{00000000-0005-0000-0000-000094430000}"/>
    <cellStyle name="Normal 13 2 6 2 7" xfId="17568" xr:uid="{00000000-0005-0000-0000-000095430000}"/>
    <cellStyle name="Normal 13 2 6 3" xfId="17569" xr:uid="{00000000-0005-0000-0000-000096430000}"/>
    <cellStyle name="Normal 13 2 6 3 2" xfId="17570" xr:uid="{00000000-0005-0000-0000-000097430000}"/>
    <cellStyle name="Normal 13 2 6 3 2 2" xfId="17571" xr:uid="{00000000-0005-0000-0000-000098430000}"/>
    <cellStyle name="Normal 13 2 6 3 2 2 2" xfId="17572" xr:uid="{00000000-0005-0000-0000-000099430000}"/>
    <cellStyle name="Normal 13 2 6 3 2 3" xfId="17573" xr:uid="{00000000-0005-0000-0000-00009A430000}"/>
    <cellStyle name="Normal 13 2 6 3 3" xfId="17574" xr:uid="{00000000-0005-0000-0000-00009B430000}"/>
    <cellStyle name="Normal 13 2 6 3 3 2" xfId="17575" xr:uid="{00000000-0005-0000-0000-00009C430000}"/>
    <cellStyle name="Normal 13 2 6 3 3 2 2" xfId="17576" xr:uid="{00000000-0005-0000-0000-00009D430000}"/>
    <cellStyle name="Normal 13 2 6 3 3 3" xfId="17577" xr:uid="{00000000-0005-0000-0000-00009E430000}"/>
    <cellStyle name="Normal 13 2 6 3 4" xfId="17578" xr:uid="{00000000-0005-0000-0000-00009F430000}"/>
    <cellStyle name="Normal 13 2 6 3 4 2" xfId="17579" xr:uid="{00000000-0005-0000-0000-0000A0430000}"/>
    <cellStyle name="Normal 13 2 6 3 5" xfId="17580" xr:uid="{00000000-0005-0000-0000-0000A1430000}"/>
    <cellStyle name="Normal 13 2 6 3 5 2" xfId="17581" xr:uid="{00000000-0005-0000-0000-0000A2430000}"/>
    <cellStyle name="Normal 13 2 6 3 6" xfId="17582" xr:uid="{00000000-0005-0000-0000-0000A3430000}"/>
    <cellStyle name="Normal 13 2 6 4" xfId="17583" xr:uid="{00000000-0005-0000-0000-0000A4430000}"/>
    <cellStyle name="Normal 13 2 6 4 2" xfId="17584" xr:uid="{00000000-0005-0000-0000-0000A5430000}"/>
    <cellStyle name="Normal 13 2 6 4 2 2" xfId="17585" xr:uid="{00000000-0005-0000-0000-0000A6430000}"/>
    <cellStyle name="Normal 13 2 6 4 3" xfId="17586" xr:uid="{00000000-0005-0000-0000-0000A7430000}"/>
    <cellStyle name="Normal 13 2 6 5" xfId="17587" xr:uid="{00000000-0005-0000-0000-0000A8430000}"/>
    <cellStyle name="Normal 13 2 6 5 2" xfId="17588" xr:uid="{00000000-0005-0000-0000-0000A9430000}"/>
    <cellStyle name="Normal 13 2 6 5 2 2" xfId="17589" xr:uid="{00000000-0005-0000-0000-0000AA430000}"/>
    <cellStyle name="Normal 13 2 6 5 3" xfId="17590" xr:uid="{00000000-0005-0000-0000-0000AB430000}"/>
    <cellStyle name="Normal 13 2 6 6" xfId="17591" xr:uid="{00000000-0005-0000-0000-0000AC430000}"/>
    <cellStyle name="Normal 13 2 6 6 2" xfId="17592" xr:uid="{00000000-0005-0000-0000-0000AD430000}"/>
    <cellStyle name="Normal 13 2 6 7" xfId="17593" xr:uid="{00000000-0005-0000-0000-0000AE430000}"/>
    <cellStyle name="Normal 13 2 6 7 2" xfId="17594" xr:uid="{00000000-0005-0000-0000-0000AF430000}"/>
    <cellStyle name="Normal 13 2 6 8" xfId="17595" xr:uid="{00000000-0005-0000-0000-0000B0430000}"/>
    <cellStyle name="Normal 13 2 7" xfId="17596" xr:uid="{00000000-0005-0000-0000-0000B1430000}"/>
    <cellStyle name="Normal 13 2 7 2" xfId="17597" xr:uid="{00000000-0005-0000-0000-0000B2430000}"/>
    <cellStyle name="Normal 13 2 7 2 2" xfId="17598" xr:uid="{00000000-0005-0000-0000-0000B3430000}"/>
    <cellStyle name="Normal 13 2 7 2 2 2" xfId="17599" xr:uid="{00000000-0005-0000-0000-0000B4430000}"/>
    <cellStyle name="Normal 13 2 7 2 2 2 2" xfId="17600" xr:uid="{00000000-0005-0000-0000-0000B5430000}"/>
    <cellStyle name="Normal 13 2 7 2 2 3" xfId="17601" xr:uid="{00000000-0005-0000-0000-0000B6430000}"/>
    <cellStyle name="Normal 13 2 7 2 3" xfId="17602" xr:uid="{00000000-0005-0000-0000-0000B7430000}"/>
    <cellStyle name="Normal 13 2 7 2 3 2" xfId="17603" xr:uid="{00000000-0005-0000-0000-0000B8430000}"/>
    <cellStyle name="Normal 13 2 7 2 3 2 2" xfId="17604" xr:uid="{00000000-0005-0000-0000-0000B9430000}"/>
    <cellStyle name="Normal 13 2 7 2 3 3" xfId="17605" xr:uid="{00000000-0005-0000-0000-0000BA430000}"/>
    <cellStyle name="Normal 13 2 7 2 4" xfId="17606" xr:uid="{00000000-0005-0000-0000-0000BB430000}"/>
    <cellStyle name="Normal 13 2 7 2 4 2" xfId="17607" xr:uid="{00000000-0005-0000-0000-0000BC430000}"/>
    <cellStyle name="Normal 13 2 7 2 5" xfId="17608" xr:uid="{00000000-0005-0000-0000-0000BD430000}"/>
    <cellStyle name="Normal 13 2 7 2 5 2" xfId="17609" xr:uid="{00000000-0005-0000-0000-0000BE430000}"/>
    <cellStyle name="Normal 13 2 7 2 6" xfId="17610" xr:uid="{00000000-0005-0000-0000-0000BF430000}"/>
    <cellStyle name="Normal 13 2 7 3" xfId="17611" xr:uid="{00000000-0005-0000-0000-0000C0430000}"/>
    <cellStyle name="Normal 13 2 7 3 2" xfId="17612" xr:uid="{00000000-0005-0000-0000-0000C1430000}"/>
    <cellStyle name="Normal 13 2 7 3 2 2" xfId="17613" xr:uid="{00000000-0005-0000-0000-0000C2430000}"/>
    <cellStyle name="Normal 13 2 7 3 3" xfId="17614" xr:uid="{00000000-0005-0000-0000-0000C3430000}"/>
    <cellStyle name="Normal 13 2 7 4" xfId="17615" xr:uid="{00000000-0005-0000-0000-0000C4430000}"/>
    <cellStyle name="Normal 13 2 7 4 2" xfId="17616" xr:uid="{00000000-0005-0000-0000-0000C5430000}"/>
    <cellStyle name="Normal 13 2 7 4 2 2" xfId="17617" xr:uid="{00000000-0005-0000-0000-0000C6430000}"/>
    <cellStyle name="Normal 13 2 7 4 3" xfId="17618" xr:uid="{00000000-0005-0000-0000-0000C7430000}"/>
    <cellStyle name="Normal 13 2 7 5" xfId="17619" xr:uid="{00000000-0005-0000-0000-0000C8430000}"/>
    <cellStyle name="Normal 13 2 7 5 2" xfId="17620" xr:uid="{00000000-0005-0000-0000-0000C9430000}"/>
    <cellStyle name="Normal 13 2 7 6" xfId="17621" xr:uid="{00000000-0005-0000-0000-0000CA430000}"/>
    <cellStyle name="Normal 13 2 7 6 2" xfId="17622" xr:uid="{00000000-0005-0000-0000-0000CB430000}"/>
    <cellStyle name="Normal 13 2 7 7" xfId="17623" xr:uid="{00000000-0005-0000-0000-0000CC430000}"/>
    <cellStyle name="Normal 13 2 8" xfId="17624" xr:uid="{00000000-0005-0000-0000-0000CD430000}"/>
    <cellStyle name="Normal 13 2 8 2" xfId="17625" xr:uid="{00000000-0005-0000-0000-0000CE430000}"/>
    <cellStyle name="Normal 13 2 8 2 2" xfId="17626" xr:uid="{00000000-0005-0000-0000-0000CF430000}"/>
    <cellStyle name="Normal 13 2 8 2 2 2" xfId="17627" xr:uid="{00000000-0005-0000-0000-0000D0430000}"/>
    <cellStyle name="Normal 13 2 8 2 2 2 2" xfId="17628" xr:uid="{00000000-0005-0000-0000-0000D1430000}"/>
    <cellStyle name="Normal 13 2 8 2 2 3" xfId="17629" xr:uid="{00000000-0005-0000-0000-0000D2430000}"/>
    <cellStyle name="Normal 13 2 8 2 3" xfId="17630" xr:uid="{00000000-0005-0000-0000-0000D3430000}"/>
    <cellStyle name="Normal 13 2 8 2 3 2" xfId="17631" xr:uid="{00000000-0005-0000-0000-0000D4430000}"/>
    <cellStyle name="Normal 13 2 8 2 3 2 2" xfId="17632" xr:uid="{00000000-0005-0000-0000-0000D5430000}"/>
    <cellStyle name="Normal 13 2 8 2 3 3" xfId="17633" xr:uid="{00000000-0005-0000-0000-0000D6430000}"/>
    <cellStyle name="Normal 13 2 8 2 4" xfId="17634" xr:uid="{00000000-0005-0000-0000-0000D7430000}"/>
    <cellStyle name="Normal 13 2 8 2 4 2" xfId="17635" xr:uid="{00000000-0005-0000-0000-0000D8430000}"/>
    <cellStyle name="Normal 13 2 8 2 5" xfId="17636" xr:uid="{00000000-0005-0000-0000-0000D9430000}"/>
    <cellStyle name="Normal 13 2 8 2 5 2" xfId="17637" xr:uid="{00000000-0005-0000-0000-0000DA430000}"/>
    <cellStyle name="Normal 13 2 8 2 6" xfId="17638" xr:uid="{00000000-0005-0000-0000-0000DB430000}"/>
    <cellStyle name="Normal 13 2 8 3" xfId="17639" xr:uid="{00000000-0005-0000-0000-0000DC430000}"/>
    <cellStyle name="Normal 13 2 8 3 2" xfId="17640" xr:uid="{00000000-0005-0000-0000-0000DD430000}"/>
    <cellStyle name="Normal 13 2 8 3 2 2" xfId="17641" xr:uid="{00000000-0005-0000-0000-0000DE430000}"/>
    <cellStyle name="Normal 13 2 8 3 3" xfId="17642" xr:uid="{00000000-0005-0000-0000-0000DF430000}"/>
    <cellStyle name="Normal 13 2 8 4" xfId="17643" xr:uid="{00000000-0005-0000-0000-0000E0430000}"/>
    <cellStyle name="Normal 13 2 8 4 2" xfId="17644" xr:uid="{00000000-0005-0000-0000-0000E1430000}"/>
    <cellStyle name="Normal 13 2 8 4 2 2" xfId="17645" xr:uid="{00000000-0005-0000-0000-0000E2430000}"/>
    <cellStyle name="Normal 13 2 8 4 3" xfId="17646" xr:uid="{00000000-0005-0000-0000-0000E3430000}"/>
    <cellStyle name="Normal 13 2 8 5" xfId="17647" xr:uid="{00000000-0005-0000-0000-0000E4430000}"/>
    <cellStyle name="Normal 13 2 8 5 2" xfId="17648" xr:uid="{00000000-0005-0000-0000-0000E5430000}"/>
    <cellStyle name="Normal 13 2 8 6" xfId="17649" xr:uid="{00000000-0005-0000-0000-0000E6430000}"/>
    <cellStyle name="Normal 13 2 8 6 2" xfId="17650" xr:uid="{00000000-0005-0000-0000-0000E7430000}"/>
    <cellStyle name="Normal 13 2 8 7" xfId="17651" xr:uid="{00000000-0005-0000-0000-0000E8430000}"/>
    <cellStyle name="Normal 13 2 9" xfId="17652" xr:uid="{00000000-0005-0000-0000-0000E9430000}"/>
    <cellStyle name="Normal 13 2 9 2" xfId="17653" xr:uid="{00000000-0005-0000-0000-0000EA430000}"/>
    <cellStyle name="Normal 13 2 9 2 2" xfId="17654" xr:uid="{00000000-0005-0000-0000-0000EB430000}"/>
    <cellStyle name="Normal 13 2 9 2 2 2" xfId="17655" xr:uid="{00000000-0005-0000-0000-0000EC430000}"/>
    <cellStyle name="Normal 13 2 9 2 3" xfId="17656" xr:uid="{00000000-0005-0000-0000-0000ED430000}"/>
    <cellStyle name="Normal 13 2 9 3" xfId="17657" xr:uid="{00000000-0005-0000-0000-0000EE430000}"/>
    <cellStyle name="Normal 13 2 9 3 2" xfId="17658" xr:uid="{00000000-0005-0000-0000-0000EF430000}"/>
    <cellStyle name="Normal 13 2 9 3 2 2" xfId="17659" xr:uid="{00000000-0005-0000-0000-0000F0430000}"/>
    <cellStyle name="Normal 13 2 9 3 3" xfId="17660" xr:uid="{00000000-0005-0000-0000-0000F1430000}"/>
    <cellStyle name="Normal 13 2 9 4" xfId="17661" xr:uid="{00000000-0005-0000-0000-0000F2430000}"/>
    <cellStyle name="Normal 13 2 9 4 2" xfId="17662" xr:uid="{00000000-0005-0000-0000-0000F3430000}"/>
    <cellStyle name="Normal 13 2 9 5" xfId="17663" xr:uid="{00000000-0005-0000-0000-0000F4430000}"/>
    <cellStyle name="Normal 13 2 9 5 2" xfId="17664" xr:uid="{00000000-0005-0000-0000-0000F5430000}"/>
    <cellStyle name="Normal 13 2 9 6" xfId="17665" xr:uid="{00000000-0005-0000-0000-0000F6430000}"/>
    <cellStyle name="Normal 13 2_3 - Revenue Credits" xfId="17666" xr:uid="{00000000-0005-0000-0000-0000F7430000}"/>
    <cellStyle name="Normal 13 3" xfId="17667" xr:uid="{00000000-0005-0000-0000-0000F8430000}"/>
    <cellStyle name="Normal 13 3 2" xfId="17668" xr:uid="{00000000-0005-0000-0000-0000F9430000}"/>
    <cellStyle name="Normal 13 3 2 10" xfId="17669" xr:uid="{00000000-0005-0000-0000-0000FA430000}"/>
    <cellStyle name="Normal 13 3 2 10 2" xfId="17670" xr:uid="{00000000-0005-0000-0000-0000FB430000}"/>
    <cellStyle name="Normal 13 3 2 11" xfId="17671" xr:uid="{00000000-0005-0000-0000-0000FC430000}"/>
    <cellStyle name="Normal 13 3 2 2" xfId="17672" xr:uid="{00000000-0005-0000-0000-0000FD430000}"/>
    <cellStyle name="Normal 13 3 2 2 10" xfId="17673" xr:uid="{00000000-0005-0000-0000-0000FE430000}"/>
    <cellStyle name="Normal 13 3 2 2 2" xfId="17674" xr:uid="{00000000-0005-0000-0000-0000FF430000}"/>
    <cellStyle name="Normal 13 3 2 2 2 2" xfId="17675" xr:uid="{00000000-0005-0000-0000-000000440000}"/>
    <cellStyle name="Normal 13 3 2 2 2 2 2" xfId="17676" xr:uid="{00000000-0005-0000-0000-000001440000}"/>
    <cellStyle name="Normal 13 3 2 2 2 2 2 2" xfId="17677" xr:uid="{00000000-0005-0000-0000-000002440000}"/>
    <cellStyle name="Normal 13 3 2 2 2 2 2 2 2" xfId="17678" xr:uid="{00000000-0005-0000-0000-000003440000}"/>
    <cellStyle name="Normal 13 3 2 2 2 2 2 2 2 2" xfId="17679" xr:uid="{00000000-0005-0000-0000-000004440000}"/>
    <cellStyle name="Normal 13 3 2 2 2 2 2 2 3" xfId="17680" xr:uid="{00000000-0005-0000-0000-000005440000}"/>
    <cellStyle name="Normal 13 3 2 2 2 2 2 3" xfId="17681" xr:uid="{00000000-0005-0000-0000-000006440000}"/>
    <cellStyle name="Normal 13 3 2 2 2 2 2 3 2" xfId="17682" xr:uid="{00000000-0005-0000-0000-000007440000}"/>
    <cellStyle name="Normal 13 3 2 2 2 2 2 3 2 2" xfId="17683" xr:uid="{00000000-0005-0000-0000-000008440000}"/>
    <cellStyle name="Normal 13 3 2 2 2 2 2 3 3" xfId="17684" xr:uid="{00000000-0005-0000-0000-000009440000}"/>
    <cellStyle name="Normal 13 3 2 2 2 2 2 4" xfId="17685" xr:uid="{00000000-0005-0000-0000-00000A440000}"/>
    <cellStyle name="Normal 13 3 2 2 2 2 2 4 2" xfId="17686" xr:uid="{00000000-0005-0000-0000-00000B440000}"/>
    <cellStyle name="Normal 13 3 2 2 2 2 2 5" xfId="17687" xr:uid="{00000000-0005-0000-0000-00000C440000}"/>
    <cellStyle name="Normal 13 3 2 2 2 2 2 5 2" xfId="17688" xr:uid="{00000000-0005-0000-0000-00000D440000}"/>
    <cellStyle name="Normal 13 3 2 2 2 2 2 6" xfId="17689" xr:uid="{00000000-0005-0000-0000-00000E440000}"/>
    <cellStyle name="Normal 13 3 2 2 2 2 3" xfId="17690" xr:uid="{00000000-0005-0000-0000-00000F440000}"/>
    <cellStyle name="Normal 13 3 2 2 2 2 3 2" xfId="17691" xr:uid="{00000000-0005-0000-0000-000010440000}"/>
    <cellStyle name="Normal 13 3 2 2 2 2 3 2 2" xfId="17692" xr:uid="{00000000-0005-0000-0000-000011440000}"/>
    <cellStyle name="Normal 13 3 2 2 2 2 3 3" xfId="17693" xr:uid="{00000000-0005-0000-0000-000012440000}"/>
    <cellStyle name="Normal 13 3 2 2 2 2 4" xfId="17694" xr:uid="{00000000-0005-0000-0000-000013440000}"/>
    <cellStyle name="Normal 13 3 2 2 2 2 4 2" xfId="17695" xr:uid="{00000000-0005-0000-0000-000014440000}"/>
    <cellStyle name="Normal 13 3 2 2 2 2 4 2 2" xfId="17696" xr:uid="{00000000-0005-0000-0000-000015440000}"/>
    <cellStyle name="Normal 13 3 2 2 2 2 4 3" xfId="17697" xr:uid="{00000000-0005-0000-0000-000016440000}"/>
    <cellStyle name="Normal 13 3 2 2 2 2 5" xfId="17698" xr:uid="{00000000-0005-0000-0000-000017440000}"/>
    <cellStyle name="Normal 13 3 2 2 2 2 5 2" xfId="17699" xr:uid="{00000000-0005-0000-0000-000018440000}"/>
    <cellStyle name="Normal 13 3 2 2 2 2 6" xfId="17700" xr:uid="{00000000-0005-0000-0000-000019440000}"/>
    <cellStyle name="Normal 13 3 2 2 2 2 6 2" xfId="17701" xr:uid="{00000000-0005-0000-0000-00001A440000}"/>
    <cellStyle name="Normal 13 3 2 2 2 2 7" xfId="17702" xr:uid="{00000000-0005-0000-0000-00001B440000}"/>
    <cellStyle name="Normal 13 3 2 2 2 3" xfId="17703" xr:uid="{00000000-0005-0000-0000-00001C440000}"/>
    <cellStyle name="Normal 13 3 2 2 2 3 2" xfId="17704" xr:uid="{00000000-0005-0000-0000-00001D440000}"/>
    <cellStyle name="Normal 13 3 2 2 2 3 2 2" xfId="17705" xr:uid="{00000000-0005-0000-0000-00001E440000}"/>
    <cellStyle name="Normal 13 3 2 2 2 3 2 2 2" xfId="17706" xr:uid="{00000000-0005-0000-0000-00001F440000}"/>
    <cellStyle name="Normal 13 3 2 2 2 3 2 3" xfId="17707" xr:uid="{00000000-0005-0000-0000-000020440000}"/>
    <cellStyle name="Normal 13 3 2 2 2 3 3" xfId="17708" xr:uid="{00000000-0005-0000-0000-000021440000}"/>
    <cellStyle name="Normal 13 3 2 2 2 3 3 2" xfId="17709" xr:uid="{00000000-0005-0000-0000-000022440000}"/>
    <cellStyle name="Normal 13 3 2 2 2 3 3 2 2" xfId="17710" xr:uid="{00000000-0005-0000-0000-000023440000}"/>
    <cellStyle name="Normal 13 3 2 2 2 3 3 3" xfId="17711" xr:uid="{00000000-0005-0000-0000-000024440000}"/>
    <cellStyle name="Normal 13 3 2 2 2 3 4" xfId="17712" xr:uid="{00000000-0005-0000-0000-000025440000}"/>
    <cellStyle name="Normal 13 3 2 2 2 3 4 2" xfId="17713" xr:uid="{00000000-0005-0000-0000-000026440000}"/>
    <cellStyle name="Normal 13 3 2 2 2 3 5" xfId="17714" xr:uid="{00000000-0005-0000-0000-000027440000}"/>
    <cellStyle name="Normal 13 3 2 2 2 3 5 2" xfId="17715" xr:uid="{00000000-0005-0000-0000-000028440000}"/>
    <cellStyle name="Normal 13 3 2 2 2 3 6" xfId="17716" xr:uid="{00000000-0005-0000-0000-000029440000}"/>
    <cellStyle name="Normal 13 3 2 2 2 4" xfId="17717" xr:uid="{00000000-0005-0000-0000-00002A440000}"/>
    <cellStyle name="Normal 13 3 2 2 2 4 2" xfId="17718" xr:uid="{00000000-0005-0000-0000-00002B440000}"/>
    <cellStyle name="Normal 13 3 2 2 2 4 2 2" xfId="17719" xr:uid="{00000000-0005-0000-0000-00002C440000}"/>
    <cellStyle name="Normal 13 3 2 2 2 4 3" xfId="17720" xr:uid="{00000000-0005-0000-0000-00002D440000}"/>
    <cellStyle name="Normal 13 3 2 2 2 5" xfId="17721" xr:uid="{00000000-0005-0000-0000-00002E440000}"/>
    <cellStyle name="Normal 13 3 2 2 2 5 2" xfId="17722" xr:uid="{00000000-0005-0000-0000-00002F440000}"/>
    <cellStyle name="Normal 13 3 2 2 2 5 2 2" xfId="17723" xr:uid="{00000000-0005-0000-0000-000030440000}"/>
    <cellStyle name="Normal 13 3 2 2 2 5 3" xfId="17724" xr:uid="{00000000-0005-0000-0000-000031440000}"/>
    <cellStyle name="Normal 13 3 2 2 2 6" xfId="17725" xr:uid="{00000000-0005-0000-0000-000032440000}"/>
    <cellStyle name="Normal 13 3 2 2 2 6 2" xfId="17726" xr:uid="{00000000-0005-0000-0000-000033440000}"/>
    <cellStyle name="Normal 13 3 2 2 2 7" xfId="17727" xr:uid="{00000000-0005-0000-0000-000034440000}"/>
    <cellStyle name="Normal 13 3 2 2 2 7 2" xfId="17728" xr:uid="{00000000-0005-0000-0000-000035440000}"/>
    <cellStyle name="Normal 13 3 2 2 2 8" xfId="17729" xr:uid="{00000000-0005-0000-0000-000036440000}"/>
    <cellStyle name="Normal 13 3 2 2 3" xfId="17730" xr:uid="{00000000-0005-0000-0000-000037440000}"/>
    <cellStyle name="Normal 13 3 2 2 3 2" xfId="17731" xr:uid="{00000000-0005-0000-0000-000038440000}"/>
    <cellStyle name="Normal 13 3 2 2 3 2 2" xfId="17732" xr:uid="{00000000-0005-0000-0000-000039440000}"/>
    <cellStyle name="Normal 13 3 2 2 3 2 2 2" xfId="17733" xr:uid="{00000000-0005-0000-0000-00003A440000}"/>
    <cellStyle name="Normal 13 3 2 2 3 2 2 2 2" xfId="17734" xr:uid="{00000000-0005-0000-0000-00003B440000}"/>
    <cellStyle name="Normal 13 3 2 2 3 2 2 3" xfId="17735" xr:uid="{00000000-0005-0000-0000-00003C440000}"/>
    <cellStyle name="Normal 13 3 2 2 3 2 3" xfId="17736" xr:uid="{00000000-0005-0000-0000-00003D440000}"/>
    <cellStyle name="Normal 13 3 2 2 3 2 3 2" xfId="17737" xr:uid="{00000000-0005-0000-0000-00003E440000}"/>
    <cellStyle name="Normal 13 3 2 2 3 2 3 2 2" xfId="17738" xr:uid="{00000000-0005-0000-0000-00003F440000}"/>
    <cellStyle name="Normal 13 3 2 2 3 2 3 3" xfId="17739" xr:uid="{00000000-0005-0000-0000-000040440000}"/>
    <cellStyle name="Normal 13 3 2 2 3 2 4" xfId="17740" xr:uid="{00000000-0005-0000-0000-000041440000}"/>
    <cellStyle name="Normal 13 3 2 2 3 2 4 2" xfId="17741" xr:uid="{00000000-0005-0000-0000-000042440000}"/>
    <cellStyle name="Normal 13 3 2 2 3 2 5" xfId="17742" xr:uid="{00000000-0005-0000-0000-000043440000}"/>
    <cellStyle name="Normal 13 3 2 2 3 2 5 2" xfId="17743" xr:uid="{00000000-0005-0000-0000-000044440000}"/>
    <cellStyle name="Normal 13 3 2 2 3 2 6" xfId="17744" xr:uid="{00000000-0005-0000-0000-000045440000}"/>
    <cellStyle name="Normal 13 3 2 2 3 3" xfId="17745" xr:uid="{00000000-0005-0000-0000-000046440000}"/>
    <cellStyle name="Normal 13 3 2 2 3 3 2" xfId="17746" xr:uid="{00000000-0005-0000-0000-000047440000}"/>
    <cellStyle name="Normal 13 3 2 2 3 3 2 2" xfId="17747" xr:uid="{00000000-0005-0000-0000-000048440000}"/>
    <cellStyle name="Normal 13 3 2 2 3 3 3" xfId="17748" xr:uid="{00000000-0005-0000-0000-000049440000}"/>
    <cellStyle name="Normal 13 3 2 2 3 4" xfId="17749" xr:uid="{00000000-0005-0000-0000-00004A440000}"/>
    <cellStyle name="Normal 13 3 2 2 3 4 2" xfId="17750" xr:uid="{00000000-0005-0000-0000-00004B440000}"/>
    <cellStyle name="Normal 13 3 2 2 3 4 2 2" xfId="17751" xr:uid="{00000000-0005-0000-0000-00004C440000}"/>
    <cellStyle name="Normal 13 3 2 2 3 4 3" xfId="17752" xr:uid="{00000000-0005-0000-0000-00004D440000}"/>
    <cellStyle name="Normal 13 3 2 2 3 5" xfId="17753" xr:uid="{00000000-0005-0000-0000-00004E440000}"/>
    <cellStyle name="Normal 13 3 2 2 3 5 2" xfId="17754" xr:uid="{00000000-0005-0000-0000-00004F440000}"/>
    <cellStyle name="Normal 13 3 2 2 3 6" xfId="17755" xr:uid="{00000000-0005-0000-0000-000050440000}"/>
    <cellStyle name="Normal 13 3 2 2 3 6 2" xfId="17756" xr:uid="{00000000-0005-0000-0000-000051440000}"/>
    <cellStyle name="Normal 13 3 2 2 3 7" xfId="17757" xr:uid="{00000000-0005-0000-0000-000052440000}"/>
    <cellStyle name="Normal 13 3 2 2 4" xfId="17758" xr:uid="{00000000-0005-0000-0000-000053440000}"/>
    <cellStyle name="Normal 13 3 2 2 4 2" xfId="17759" xr:uid="{00000000-0005-0000-0000-000054440000}"/>
    <cellStyle name="Normal 13 3 2 2 4 2 2" xfId="17760" xr:uid="{00000000-0005-0000-0000-000055440000}"/>
    <cellStyle name="Normal 13 3 2 2 4 2 2 2" xfId="17761" xr:uid="{00000000-0005-0000-0000-000056440000}"/>
    <cellStyle name="Normal 13 3 2 2 4 2 2 2 2" xfId="17762" xr:uid="{00000000-0005-0000-0000-000057440000}"/>
    <cellStyle name="Normal 13 3 2 2 4 2 2 3" xfId="17763" xr:uid="{00000000-0005-0000-0000-000058440000}"/>
    <cellStyle name="Normal 13 3 2 2 4 2 3" xfId="17764" xr:uid="{00000000-0005-0000-0000-000059440000}"/>
    <cellStyle name="Normal 13 3 2 2 4 2 3 2" xfId="17765" xr:uid="{00000000-0005-0000-0000-00005A440000}"/>
    <cellStyle name="Normal 13 3 2 2 4 2 3 2 2" xfId="17766" xr:uid="{00000000-0005-0000-0000-00005B440000}"/>
    <cellStyle name="Normal 13 3 2 2 4 2 3 3" xfId="17767" xr:uid="{00000000-0005-0000-0000-00005C440000}"/>
    <cellStyle name="Normal 13 3 2 2 4 2 4" xfId="17768" xr:uid="{00000000-0005-0000-0000-00005D440000}"/>
    <cellStyle name="Normal 13 3 2 2 4 2 4 2" xfId="17769" xr:uid="{00000000-0005-0000-0000-00005E440000}"/>
    <cellStyle name="Normal 13 3 2 2 4 2 5" xfId="17770" xr:uid="{00000000-0005-0000-0000-00005F440000}"/>
    <cellStyle name="Normal 13 3 2 2 4 2 5 2" xfId="17771" xr:uid="{00000000-0005-0000-0000-000060440000}"/>
    <cellStyle name="Normal 13 3 2 2 4 2 6" xfId="17772" xr:uid="{00000000-0005-0000-0000-000061440000}"/>
    <cellStyle name="Normal 13 3 2 2 4 3" xfId="17773" xr:uid="{00000000-0005-0000-0000-000062440000}"/>
    <cellStyle name="Normal 13 3 2 2 4 3 2" xfId="17774" xr:uid="{00000000-0005-0000-0000-000063440000}"/>
    <cellStyle name="Normal 13 3 2 2 4 3 2 2" xfId="17775" xr:uid="{00000000-0005-0000-0000-000064440000}"/>
    <cellStyle name="Normal 13 3 2 2 4 3 3" xfId="17776" xr:uid="{00000000-0005-0000-0000-000065440000}"/>
    <cellStyle name="Normal 13 3 2 2 4 4" xfId="17777" xr:uid="{00000000-0005-0000-0000-000066440000}"/>
    <cellStyle name="Normal 13 3 2 2 4 4 2" xfId="17778" xr:uid="{00000000-0005-0000-0000-000067440000}"/>
    <cellStyle name="Normal 13 3 2 2 4 4 2 2" xfId="17779" xr:uid="{00000000-0005-0000-0000-000068440000}"/>
    <cellStyle name="Normal 13 3 2 2 4 4 3" xfId="17780" xr:uid="{00000000-0005-0000-0000-000069440000}"/>
    <cellStyle name="Normal 13 3 2 2 4 5" xfId="17781" xr:uid="{00000000-0005-0000-0000-00006A440000}"/>
    <cellStyle name="Normal 13 3 2 2 4 5 2" xfId="17782" xr:uid="{00000000-0005-0000-0000-00006B440000}"/>
    <cellStyle name="Normal 13 3 2 2 4 6" xfId="17783" xr:uid="{00000000-0005-0000-0000-00006C440000}"/>
    <cellStyle name="Normal 13 3 2 2 4 6 2" xfId="17784" xr:uid="{00000000-0005-0000-0000-00006D440000}"/>
    <cellStyle name="Normal 13 3 2 2 4 7" xfId="17785" xr:uid="{00000000-0005-0000-0000-00006E440000}"/>
    <cellStyle name="Normal 13 3 2 2 5" xfId="17786" xr:uid="{00000000-0005-0000-0000-00006F440000}"/>
    <cellStyle name="Normal 13 3 2 2 5 2" xfId="17787" xr:uid="{00000000-0005-0000-0000-000070440000}"/>
    <cellStyle name="Normal 13 3 2 2 5 2 2" xfId="17788" xr:uid="{00000000-0005-0000-0000-000071440000}"/>
    <cellStyle name="Normal 13 3 2 2 5 2 2 2" xfId="17789" xr:uid="{00000000-0005-0000-0000-000072440000}"/>
    <cellStyle name="Normal 13 3 2 2 5 2 3" xfId="17790" xr:uid="{00000000-0005-0000-0000-000073440000}"/>
    <cellStyle name="Normal 13 3 2 2 5 3" xfId="17791" xr:uid="{00000000-0005-0000-0000-000074440000}"/>
    <cellStyle name="Normal 13 3 2 2 5 3 2" xfId="17792" xr:uid="{00000000-0005-0000-0000-000075440000}"/>
    <cellStyle name="Normal 13 3 2 2 5 3 2 2" xfId="17793" xr:uid="{00000000-0005-0000-0000-000076440000}"/>
    <cellStyle name="Normal 13 3 2 2 5 3 3" xfId="17794" xr:uid="{00000000-0005-0000-0000-000077440000}"/>
    <cellStyle name="Normal 13 3 2 2 5 4" xfId="17795" xr:uid="{00000000-0005-0000-0000-000078440000}"/>
    <cellStyle name="Normal 13 3 2 2 5 4 2" xfId="17796" xr:uid="{00000000-0005-0000-0000-000079440000}"/>
    <cellStyle name="Normal 13 3 2 2 5 5" xfId="17797" xr:uid="{00000000-0005-0000-0000-00007A440000}"/>
    <cellStyle name="Normal 13 3 2 2 5 5 2" xfId="17798" xr:uid="{00000000-0005-0000-0000-00007B440000}"/>
    <cellStyle name="Normal 13 3 2 2 5 6" xfId="17799" xr:uid="{00000000-0005-0000-0000-00007C440000}"/>
    <cellStyle name="Normal 13 3 2 2 6" xfId="17800" xr:uid="{00000000-0005-0000-0000-00007D440000}"/>
    <cellStyle name="Normal 13 3 2 2 6 2" xfId="17801" xr:uid="{00000000-0005-0000-0000-00007E440000}"/>
    <cellStyle name="Normal 13 3 2 2 6 2 2" xfId="17802" xr:uid="{00000000-0005-0000-0000-00007F440000}"/>
    <cellStyle name="Normal 13 3 2 2 6 3" xfId="17803" xr:uid="{00000000-0005-0000-0000-000080440000}"/>
    <cellStyle name="Normal 13 3 2 2 7" xfId="17804" xr:uid="{00000000-0005-0000-0000-000081440000}"/>
    <cellStyle name="Normal 13 3 2 2 7 2" xfId="17805" xr:uid="{00000000-0005-0000-0000-000082440000}"/>
    <cellStyle name="Normal 13 3 2 2 7 2 2" xfId="17806" xr:uid="{00000000-0005-0000-0000-000083440000}"/>
    <cellStyle name="Normal 13 3 2 2 7 3" xfId="17807" xr:uid="{00000000-0005-0000-0000-000084440000}"/>
    <cellStyle name="Normal 13 3 2 2 8" xfId="17808" xr:uid="{00000000-0005-0000-0000-000085440000}"/>
    <cellStyle name="Normal 13 3 2 2 8 2" xfId="17809" xr:uid="{00000000-0005-0000-0000-000086440000}"/>
    <cellStyle name="Normal 13 3 2 2 9" xfId="17810" xr:uid="{00000000-0005-0000-0000-000087440000}"/>
    <cellStyle name="Normal 13 3 2 2 9 2" xfId="17811" xr:uid="{00000000-0005-0000-0000-000088440000}"/>
    <cellStyle name="Normal 13 3 2 3" xfId="17812" xr:uid="{00000000-0005-0000-0000-000089440000}"/>
    <cellStyle name="Normal 13 3 2 3 2" xfId="17813" xr:uid="{00000000-0005-0000-0000-00008A440000}"/>
    <cellStyle name="Normal 13 3 2 3 2 2" xfId="17814" xr:uid="{00000000-0005-0000-0000-00008B440000}"/>
    <cellStyle name="Normal 13 3 2 3 2 2 2" xfId="17815" xr:uid="{00000000-0005-0000-0000-00008C440000}"/>
    <cellStyle name="Normal 13 3 2 3 2 2 2 2" xfId="17816" xr:uid="{00000000-0005-0000-0000-00008D440000}"/>
    <cellStyle name="Normal 13 3 2 3 2 2 2 2 2" xfId="17817" xr:uid="{00000000-0005-0000-0000-00008E440000}"/>
    <cellStyle name="Normal 13 3 2 3 2 2 2 3" xfId="17818" xr:uid="{00000000-0005-0000-0000-00008F440000}"/>
    <cellStyle name="Normal 13 3 2 3 2 2 3" xfId="17819" xr:uid="{00000000-0005-0000-0000-000090440000}"/>
    <cellStyle name="Normal 13 3 2 3 2 2 3 2" xfId="17820" xr:uid="{00000000-0005-0000-0000-000091440000}"/>
    <cellStyle name="Normal 13 3 2 3 2 2 3 2 2" xfId="17821" xr:uid="{00000000-0005-0000-0000-000092440000}"/>
    <cellStyle name="Normal 13 3 2 3 2 2 3 3" xfId="17822" xr:uid="{00000000-0005-0000-0000-000093440000}"/>
    <cellStyle name="Normal 13 3 2 3 2 2 4" xfId="17823" xr:uid="{00000000-0005-0000-0000-000094440000}"/>
    <cellStyle name="Normal 13 3 2 3 2 2 4 2" xfId="17824" xr:uid="{00000000-0005-0000-0000-000095440000}"/>
    <cellStyle name="Normal 13 3 2 3 2 2 5" xfId="17825" xr:uid="{00000000-0005-0000-0000-000096440000}"/>
    <cellStyle name="Normal 13 3 2 3 2 2 5 2" xfId="17826" xr:uid="{00000000-0005-0000-0000-000097440000}"/>
    <cellStyle name="Normal 13 3 2 3 2 2 6" xfId="17827" xr:uid="{00000000-0005-0000-0000-000098440000}"/>
    <cellStyle name="Normal 13 3 2 3 2 3" xfId="17828" xr:uid="{00000000-0005-0000-0000-000099440000}"/>
    <cellStyle name="Normal 13 3 2 3 2 3 2" xfId="17829" xr:uid="{00000000-0005-0000-0000-00009A440000}"/>
    <cellStyle name="Normal 13 3 2 3 2 3 2 2" xfId="17830" xr:uid="{00000000-0005-0000-0000-00009B440000}"/>
    <cellStyle name="Normal 13 3 2 3 2 3 3" xfId="17831" xr:uid="{00000000-0005-0000-0000-00009C440000}"/>
    <cellStyle name="Normal 13 3 2 3 2 4" xfId="17832" xr:uid="{00000000-0005-0000-0000-00009D440000}"/>
    <cellStyle name="Normal 13 3 2 3 2 4 2" xfId="17833" xr:uid="{00000000-0005-0000-0000-00009E440000}"/>
    <cellStyle name="Normal 13 3 2 3 2 4 2 2" xfId="17834" xr:uid="{00000000-0005-0000-0000-00009F440000}"/>
    <cellStyle name="Normal 13 3 2 3 2 4 3" xfId="17835" xr:uid="{00000000-0005-0000-0000-0000A0440000}"/>
    <cellStyle name="Normal 13 3 2 3 2 5" xfId="17836" xr:uid="{00000000-0005-0000-0000-0000A1440000}"/>
    <cellStyle name="Normal 13 3 2 3 2 5 2" xfId="17837" xr:uid="{00000000-0005-0000-0000-0000A2440000}"/>
    <cellStyle name="Normal 13 3 2 3 2 6" xfId="17838" xr:uid="{00000000-0005-0000-0000-0000A3440000}"/>
    <cellStyle name="Normal 13 3 2 3 2 6 2" xfId="17839" xr:uid="{00000000-0005-0000-0000-0000A4440000}"/>
    <cellStyle name="Normal 13 3 2 3 2 7" xfId="17840" xr:uid="{00000000-0005-0000-0000-0000A5440000}"/>
    <cellStyle name="Normal 13 3 2 3 3" xfId="17841" xr:uid="{00000000-0005-0000-0000-0000A6440000}"/>
    <cellStyle name="Normal 13 3 2 3 3 2" xfId="17842" xr:uid="{00000000-0005-0000-0000-0000A7440000}"/>
    <cellStyle name="Normal 13 3 2 3 3 2 2" xfId="17843" xr:uid="{00000000-0005-0000-0000-0000A8440000}"/>
    <cellStyle name="Normal 13 3 2 3 3 2 2 2" xfId="17844" xr:uid="{00000000-0005-0000-0000-0000A9440000}"/>
    <cellStyle name="Normal 13 3 2 3 3 2 3" xfId="17845" xr:uid="{00000000-0005-0000-0000-0000AA440000}"/>
    <cellStyle name="Normal 13 3 2 3 3 3" xfId="17846" xr:uid="{00000000-0005-0000-0000-0000AB440000}"/>
    <cellStyle name="Normal 13 3 2 3 3 3 2" xfId="17847" xr:uid="{00000000-0005-0000-0000-0000AC440000}"/>
    <cellStyle name="Normal 13 3 2 3 3 3 2 2" xfId="17848" xr:uid="{00000000-0005-0000-0000-0000AD440000}"/>
    <cellStyle name="Normal 13 3 2 3 3 3 3" xfId="17849" xr:uid="{00000000-0005-0000-0000-0000AE440000}"/>
    <cellStyle name="Normal 13 3 2 3 3 4" xfId="17850" xr:uid="{00000000-0005-0000-0000-0000AF440000}"/>
    <cellStyle name="Normal 13 3 2 3 3 4 2" xfId="17851" xr:uid="{00000000-0005-0000-0000-0000B0440000}"/>
    <cellStyle name="Normal 13 3 2 3 3 5" xfId="17852" xr:uid="{00000000-0005-0000-0000-0000B1440000}"/>
    <cellStyle name="Normal 13 3 2 3 3 5 2" xfId="17853" xr:uid="{00000000-0005-0000-0000-0000B2440000}"/>
    <cellStyle name="Normal 13 3 2 3 3 6" xfId="17854" xr:uid="{00000000-0005-0000-0000-0000B3440000}"/>
    <cellStyle name="Normal 13 3 2 3 4" xfId="17855" xr:uid="{00000000-0005-0000-0000-0000B4440000}"/>
    <cellStyle name="Normal 13 3 2 3 4 2" xfId="17856" xr:uid="{00000000-0005-0000-0000-0000B5440000}"/>
    <cellStyle name="Normal 13 3 2 3 4 2 2" xfId="17857" xr:uid="{00000000-0005-0000-0000-0000B6440000}"/>
    <cellStyle name="Normal 13 3 2 3 4 3" xfId="17858" xr:uid="{00000000-0005-0000-0000-0000B7440000}"/>
    <cellStyle name="Normal 13 3 2 3 5" xfId="17859" xr:uid="{00000000-0005-0000-0000-0000B8440000}"/>
    <cellStyle name="Normal 13 3 2 3 5 2" xfId="17860" xr:uid="{00000000-0005-0000-0000-0000B9440000}"/>
    <cellStyle name="Normal 13 3 2 3 5 2 2" xfId="17861" xr:uid="{00000000-0005-0000-0000-0000BA440000}"/>
    <cellStyle name="Normal 13 3 2 3 5 3" xfId="17862" xr:uid="{00000000-0005-0000-0000-0000BB440000}"/>
    <cellStyle name="Normal 13 3 2 3 6" xfId="17863" xr:uid="{00000000-0005-0000-0000-0000BC440000}"/>
    <cellStyle name="Normal 13 3 2 3 6 2" xfId="17864" xr:uid="{00000000-0005-0000-0000-0000BD440000}"/>
    <cellStyle name="Normal 13 3 2 3 7" xfId="17865" xr:uid="{00000000-0005-0000-0000-0000BE440000}"/>
    <cellStyle name="Normal 13 3 2 3 7 2" xfId="17866" xr:uid="{00000000-0005-0000-0000-0000BF440000}"/>
    <cellStyle name="Normal 13 3 2 3 8" xfId="17867" xr:uid="{00000000-0005-0000-0000-0000C0440000}"/>
    <cellStyle name="Normal 13 3 2 4" xfId="17868" xr:uid="{00000000-0005-0000-0000-0000C1440000}"/>
    <cellStyle name="Normal 13 3 2 4 2" xfId="17869" xr:uid="{00000000-0005-0000-0000-0000C2440000}"/>
    <cellStyle name="Normal 13 3 2 4 2 2" xfId="17870" xr:uid="{00000000-0005-0000-0000-0000C3440000}"/>
    <cellStyle name="Normal 13 3 2 4 2 2 2" xfId="17871" xr:uid="{00000000-0005-0000-0000-0000C4440000}"/>
    <cellStyle name="Normal 13 3 2 4 2 2 2 2" xfId="17872" xr:uid="{00000000-0005-0000-0000-0000C5440000}"/>
    <cellStyle name="Normal 13 3 2 4 2 2 3" xfId="17873" xr:uid="{00000000-0005-0000-0000-0000C6440000}"/>
    <cellStyle name="Normal 13 3 2 4 2 3" xfId="17874" xr:uid="{00000000-0005-0000-0000-0000C7440000}"/>
    <cellStyle name="Normal 13 3 2 4 2 3 2" xfId="17875" xr:uid="{00000000-0005-0000-0000-0000C8440000}"/>
    <cellStyle name="Normal 13 3 2 4 2 3 2 2" xfId="17876" xr:uid="{00000000-0005-0000-0000-0000C9440000}"/>
    <cellStyle name="Normal 13 3 2 4 2 3 3" xfId="17877" xr:uid="{00000000-0005-0000-0000-0000CA440000}"/>
    <cellStyle name="Normal 13 3 2 4 2 4" xfId="17878" xr:uid="{00000000-0005-0000-0000-0000CB440000}"/>
    <cellStyle name="Normal 13 3 2 4 2 4 2" xfId="17879" xr:uid="{00000000-0005-0000-0000-0000CC440000}"/>
    <cellStyle name="Normal 13 3 2 4 2 5" xfId="17880" xr:uid="{00000000-0005-0000-0000-0000CD440000}"/>
    <cellStyle name="Normal 13 3 2 4 2 5 2" xfId="17881" xr:uid="{00000000-0005-0000-0000-0000CE440000}"/>
    <cellStyle name="Normal 13 3 2 4 2 6" xfId="17882" xr:uid="{00000000-0005-0000-0000-0000CF440000}"/>
    <cellStyle name="Normal 13 3 2 4 3" xfId="17883" xr:uid="{00000000-0005-0000-0000-0000D0440000}"/>
    <cellStyle name="Normal 13 3 2 4 3 2" xfId="17884" xr:uid="{00000000-0005-0000-0000-0000D1440000}"/>
    <cellStyle name="Normal 13 3 2 4 3 2 2" xfId="17885" xr:uid="{00000000-0005-0000-0000-0000D2440000}"/>
    <cellStyle name="Normal 13 3 2 4 3 3" xfId="17886" xr:uid="{00000000-0005-0000-0000-0000D3440000}"/>
    <cellStyle name="Normal 13 3 2 4 4" xfId="17887" xr:uid="{00000000-0005-0000-0000-0000D4440000}"/>
    <cellStyle name="Normal 13 3 2 4 4 2" xfId="17888" xr:uid="{00000000-0005-0000-0000-0000D5440000}"/>
    <cellStyle name="Normal 13 3 2 4 4 2 2" xfId="17889" xr:uid="{00000000-0005-0000-0000-0000D6440000}"/>
    <cellStyle name="Normal 13 3 2 4 4 3" xfId="17890" xr:uid="{00000000-0005-0000-0000-0000D7440000}"/>
    <cellStyle name="Normal 13 3 2 4 5" xfId="17891" xr:uid="{00000000-0005-0000-0000-0000D8440000}"/>
    <cellStyle name="Normal 13 3 2 4 5 2" xfId="17892" xr:uid="{00000000-0005-0000-0000-0000D9440000}"/>
    <cellStyle name="Normal 13 3 2 4 6" xfId="17893" xr:uid="{00000000-0005-0000-0000-0000DA440000}"/>
    <cellStyle name="Normal 13 3 2 4 6 2" xfId="17894" xr:uid="{00000000-0005-0000-0000-0000DB440000}"/>
    <cellStyle name="Normal 13 3 2 4 7" xfId="17895" xr:uid="{00000000-0005-0000-0000-0000DC440000}"/>
    <cellStyle name="Normal 13 3 2 5" xfId="17896" xr:uid="{00000000-0005-0000-0000-0000DD440000}"/>
    <cellStyle name="Normal 13 3 2 5 2" xfId="17897" xr:uid="{00000000-0005-0000-0000-0000DE440000}"/>
    <cellStyle name="Normal 13 3 2 5 2 2" xfId="17898" xr:uid="{00000000-0005-0000-0000-0000DF440000}"/>
    <cellStyle name="Normal 13 3 2 5 2 2 2" xfId="17899" xr:uid="{00000000-0005-0000-0000-0000E0440000}"/>
    <cellStyle name="Normal 13 3 2 5 2 2 2 2" xfId="17900" xr:uid="{00000000-0005-0000-0000-0000E1440000}"/>
    <cellStyle name="Normal 13 3 2 5 2 2 3" xfId="17901" xr:uid="{00000000-0005-0000-0000-0000E2440000}"/>
    <cellStyle name="Normal 13 3 2 5 2 3" xfId="17902" xr:uid="{00000000-0005-0000-0000-0000E3440000}"/>
    <cellStyle name="Normal 13 3 2 5 2 3 2" xfId="17903" xr:uid="{00000000-0005-0000-0000-0000E4440000}"/>
    <cellStyle name="Normal 13 3 2 5 2 3 2 2" xfId="17904" xr:uid="{00000000-0005-0000-0000-0000E5440000}"/>
    <cellStyle name="Normal 13 3 2 5 2 3 3" xfId="17905" xr:uid="{00000000-0005-0000-0000-0000E6440000}"/>
    <cellStyle name="Normal 13 3 2 5 2 4" xfId="17906" xr:uid="{00000000-0005-0000-0000-0000E7440000}"/>
    <cellStyle name="Normal 13 3 2 5 2 4 2" xfId="17907" xr:uid="{00000000-0005-0000-0000-0000E8440000}"/>
    <cellStyle name="Normal 13 3 2 5 2 5" xfId="17908" xr:uid="{00000000-0005-0000-0000-0000E9440000}"/>
    <cellStyle name="Normal 13 3 2 5 2 5 2" xfId="17909" xr:uid="{00000000-0005-0000-0000-0000EA440000}"/>
    <cellStyle name="Normal 13 3 2 5 2 6" xfId="17910" xr:uid="{00000000-0005-0000-0000-0000EB440000}"/>
    <cellStyle name="Normal 13 3 2 5 3" xfId="17911" xr:uid="{00000000-0005-0000-0000-0000EC440000}"/>
    <cellStyle name="Normal 13 3 2 5 3 2" xfId="17912" xr:uid="{00000000-0005-0000-0000-0000ED440000}"/>
    <cellStyle name="Normal 13 3 2 5 3 2 2" xfId="17913" xr:uid="{00000000-0005-0000-0000-0000EE440000}"/>
    <cellStyle name="Normal 13 3 2 5 3 3" xfId="17914" xr:uid="{00000000-0005-0000-0000-0000EF440000}"/>
    <cellStyle name="Normal 13 3 2 5 4" xfId="17915" xr:uid="{00000000-0005-0000-0000-0000F0440000}"/>
    <cellStyle name="Normal 13 3 2 5 4 2" xfId="17916" xr:uid="{00000000-0005-0000-0000-0000F1440000}"/>
    <cellStyle name="Normal 13 3 2 5 4 2 2" xfId="17917" xr:uid="{00000000-0005-0000-0000-0000F2440000}"/>
    <cellStyle name="Normal 13 3 2 5 4 3" xfId="17918" xr:uid="{00000000-0005-0000-0000-0000F3440000}"/>
    <cellStyle name="Normal 13 3 2 5 5" xfId="17919" xr:uid="{00000000-0005-0000-0000-0000F4440000}"/>
    <cellStyle name="Normal 13 3 2 5 5 2" xfId="17920" xr:uid="{00000000-0005-0000-0000-0000F5440000}"/>
    <cellStyle name="Normal 13 3 2 5 6" xfId="17921" xr:uid="{00000000-0005-0000-0000-0000F6440000}"/>
    <cellStyle name="Normal 13 3 2 5 6 2" xfId="17922" xr:uid="{00000000-0005-0000-0000-0000F7440000}"/>
    <cellStyle name="Normal 13 3 2 5 7" xfId="17923" xr:uid="{00000000-0005-0000-0000-0000F8440000}"/>
    <cellStyle name="Normal 13 3 2 6" xfId="17924" xr:uid="{00000000-0005-0000-0000-0000F9440000}"/>
    <cellStyle name="Normal 13 3 2 6 2" xfId="17925" xr:uid="{00000000-0005-0000-0000-0000FA440000}"/>
    <cellStyle name="Normal 13 3 2 6 2 2" xfId="17926" xr:uid="{00000000-0005-0000-0000-0000FB440000}"/>
    <cellStyle name="Normal 13 3 2 6 2 2 2" xfId="17927" xr:uid="{00000000-0005-0000-0000-0000FC440000}"/>
    <cellStyle name="Normal 13 3 2 6 2 3" xfId="17928" xr:uid="{00000000-0005-0000-0000-0000FD440000}"/>
    <cellStyle name="Normal 13 3 2 6 3" xfId="17929" xr:uid="{00000000-0005-0000-0000-0000FE440000}"/>
    <cellStyle name="Normal 13 3 2 6 3 2" xfId="17930" xr:uid="{00000000-0005-0000-0000-0000FF440000}"/>
    <cellStyle name="Normal 13 3 2 6 3 2 2" xfId="17931" xr:uid="{00000000-0005-0000-0000-000000450000}"/>
    <cellStyle name="Normal 13 3 2 6 3 3" xfId="17932" xr:uid="{00000000-0005-0000-0000-000001450000}"/>
    <cellStyle name="Normal 13 3 2 6 4" xfId="17933" xr:uid="{00000000-0005-0000-0000-000002450000}"/>
    <cellStyle name="Normal 13 3 2 6 4 2" xfId="17934" xr:uid="{00000000-0005-0000-0000-000003450000}"/>
    <cellStyle name="Normal 13 3 2 6 5" xfId="17935" xr:uid="{00000000-0005-0000-0000-000004450000}"/>
    <cellStyle name="Normal 13 3 2 6 5 2" xfId="17936" xr:uid="{00000000-0005-0000-0000-000005450000}"/>
    <cellStyle name="Normal 13 3 2 6 6" xfId="17937" xr:uid="{00000000-0005-0000-0000-000006450000}"/>
    <cellStyle name="Normal 13 3 2 7" xfId="17938" xr:uid="{00000000-0005-0000-0000-000007450000}"/>
    <cellStyle name="Normal 13 3 2 7 2" xfId="17939" xr:uid="{00000000-0005-0000-0000-000008450000}"/>
    <cellStyle name="Normal 13 3 2 7 2 2" xfId="17940" xr:uid="{00000000-0005-0000-0000-000009450000}"/>
    <cellStyle name="Normal 13 3 2 7 3" xfId="17941" xr:uid="{00000000-0005-0000-0000-00000A450000}"/>
    <cellStyle name="Normal 13 3 2 8" xfId="17942" xr:uid="{00000000-0005-0000-0000-00000B450000}"/>
    <cellStyle name="Normal 13 3 2 8 2" xfId="17943" xr:uid="{00000000-0005-0000-0000-00000C450000}"/>
    <cellStyle name="Normal 13 3 2 8 2 2" xfId="17944" xr:uid="{00000000-0005-0000-0000-00000D450000}"/>
    <cellStyle name="Normal 13 3 2 8 3" xfId="17945" xr:uid="{00000000-0005-0000-0000-00000E450000}"/>
    <cellStyle name="Normal 13 3 2 9" xfId="17946" xr:uid="{00000000-0005-0000-0000-00000F450000}"/>
    <cellStyle name="Normal 13 3 2 9 2" xfId="17947" xr:uid="{00000000-0005-0000-0000-000010450000}"/>
    <cellStyle name="Normal 13 3 3" xfId="17948" xr:uid="{00000000-0005-0000-0000-000011450000}"/>
    <cellStyle name="Normal 13 3 3 10" xfId="17949" xr:uid="{00000000-0005-0000-0000-000012450000}"/>
    <cellStyle name="Normal 13 3 3 2" xfId="17950" xr:uid="{00000000-0005-0000-0000-000013450000}"/>
    <cellStyle name="Normal 13 3 3 2 2" xfId="17951" xr:uid="{00000000-0005-0000-0000-000014450000}"/>
    <cellStyle name="Normal 13 3 3 2 2 2" xfId="17952" xr:uid="{00000000-0005-0000-0000-000015450000}"/>
    <cellStyle name="Normal 13 3 3 2 2 2 2" xfId="17953" xr:uid="{00000000-0005-0000-0000-000016450000}"/>
    <cellStyle name="Normal 13 3 3 2 2 2 2 2" xfId="17954" xr:uid="{00000000-0005-0000-0000-000017450000}"/>
    <cellStyle name="Normal 13 3 3 2 2 2 2 2 2" xfId="17955" xr:uid="{00000000-0005-0000-0000-000018450000}"/>
    <cellStyle name="Normal 13 3 3 2 2 2 2 3" xfId="17956" xr:uid="{00000000-0005-0000-0000-000019450000}"/>
    <cellStyle name="Normal 13 3 3 2 2 2 3" xfId="17957" xr:uid="{00000000-0005-0000-0000-00001A450000}"/>
    <cellStyle name="Normal 13 3 3 2 2 2 3 2" xfId="17958" xr:uid="{00000000-0005-0000-0000-00001B450000}"/>
    <cellStyle name="Normal 13 3 3 2 2 2 3 2 2" xfId="17959" xr:uid="{00000000-0005-0000-0000-00001C450000}"/>
    <cellStyle name="Normal 13 3 3 2 2 2 3 3" xfId="17960" xr:uid="{00000000-0005-0000-0000-00001D450000}"/>
    <cellStyle name="Normal 13 3 3 2 2 2 4" xfId="17961" xr:uid="{00000000-0005-0000-0000-00001E450000}"/>
    <cellStyle name="Normal 13 3 3 2 2 2 4 2" xfId="17962" xr:uid="{00000000-0005-0000-0000-00001F450000}"/>
    <cellStyle name="Normal 13 3 3 2 2 2 5" xfId="17963" xr:uid="{00000000-0005-0000-0000-000020450000}"/>
    <cellStyle name="Normal 13 3 3 2 2 2 5 2" xfId="17964" xr:uid="{00000000-0005-0000-0000-000021450000}"/>
    <cellStyle name="Normal 13 3 3 2 2 2 6" xfId="17965" xr:uid="{00000000-0005-0000-0000-000022450000}"/>
    <cellStyle name="Normal 13 3 3 2 2 3" xfId="17966" xr:uid="{00000000-0005-0000-0000-000023450000}"/>
    <cellStyle name="Normal 13 3 3 2 2 3 2" xfId="17967" xr:uid="{00000000-0005-0000-0000-000024450000}"/>
    <cellStyle name="Normal 13 3 3 2 2 3 2 2" xfId="17968" xr:uid="{00000000-0005-0000-0000-000025450000}"/>
    <cellStyle name="Normal 13 3 3 2 2 3 3" xfId="17969" xr:uid="{00000000-0005-0000-0000-000026450000}"/>
    <cellStyle name="Normal 13 3 3 2 2 4" xfId="17970" xr:uid="{00000000-0005-0000-0000-000027450000}"/>
    <cellStyle name="Normal 13 3 3 2 2 4 2" xfId="17971" xr:uid="{00000000-0005-0000-0000-000028450000}"/>
    <cellStyle name="Normal 13 3 3 2 2 4 2 2" xfId="17972" xr:uid="{00000000-0005-0000-0000-000029450000}"/>
    <cellStyle name="Normal 13 3 3 2 2 4 3" xfId="17973" xr:uid="{00000000-0005-0000-0000-00002A450000}"/>
    <cellStyle name="Normal 13 3 3 2 2 5" xfId="17974" xr:uid="{00000000-0005-0000-0000-00002B450000}"/>
    <cellStyle name="Normal 13 3 3 2 2 5 2" xfId="17975" xr:uid="{00000000-0005-0000-0000-00002C450000}"/>
    <cellStyle name="Normal 13 3 3 2 2 6" xfId="17976" xr:uid="{00000000-0005-0000-0000-00002D450000}"/>
    <cellStyle name="Normal 13 3 3 2 2 6 2" xfId="17977" xr:uid="{00000000-0005-0000-0000-00002E450000}"/>
    <cellStyle name="Normal 13 3 3 2 2 7" xfId="17978" xr:uid="{00000000-0005-0000-0000-00002F450000}"/>
    <cellStyle name="Normal 13 3 3 2 3" xfId="17979" xr:uid="{00000000-0005-0000-0000-000030450000}"/>
    <cellStyle name="Normal 13 3 3 2 3 2" xfId="17980" xr:uid="{00000000-0005-0000-0000-000031450000}"/>
    <cellStyle name="Normal 13 3 3 2 3 2 2" xfId="17981" xr:uid="{00000000-0005-0000-0000-000032450000}"/>
    <cellStyle name="Normal 13 3 3 2 3 2 2 2" xfId="17982" xr:uid="{00000000-0005-0000-0000-000033450000}"/>
    <cellStyle name="Normal 13 3 3 2 3 2 3" xfId="17983" xr:uid="{00000000-0005-0000-0000-000034450000}"/>
    <cellStyle name="Normal 13 3 3 2 3 3" xfId="17984" xr:uid="{00000000-0005-0000-0000-000035450000}"/>
    <cellStyle name="Normal 13 3 3 2 3 3 2" xfId="17985" xr:uid="{00000000-0005-0000-0000-000036450000}"/>
    <cellStyle name="Normal 13 3 3 2 3 3 2 2" xfId="17986" xr:uid="{00000000-0005-0000-0000-000037450000}"/>
    <cellStyle name="Normal 13 3 3 2 3 3 3" xfId="17987" xr:uid="{00000000-0005-0000-0000-000038450000}"/>
    <cellStyle name="Normal 13 3 3 2 3 4" xfId="17988" xr:uid="{00000000-0005-0000-0000-000039450000}"/>
    <cellStyle name="Normal 13 3 3 2 3 4 2" xfId="17989" xr:uid="{00000000-0005-0000-0000-00003A450000}"/>
    <cellStyle name="Normal 13 3 3 2 3 5" xfId="17990" xr:uid="{00000000-0005-0000-0000-00003B450000}"/>
    <cellStyle name="Normal 13 3 3 2 3 5 2" xfId="17991" xr:uid="{00000000-0005-0000-0000-00003C450000}"/>
    <cellStyle name="Normal 13 3 3 2 3 6" xfId="17992" xr:uid="{00000000-0005-0000-0000-00003D450000}"/>
    <cellStyle name="Normal 13 3 3 2 4" xfId="17993" xr:uid="{00000000-0005-0000-0000-00003E450000}"/>
    <cellStyle name="Normal 13 3 3 2 4 2" xfId="17994" xr:uid="{00000000-0005-0000-0000-00003F450000}"/>
    <cellStyle name="Normal 13 3 3 2 4 2 2" xfId="17995" xr:uid="{00000000-0005-0000-0000-000040450000}"/>
    <cellStyle name="Normal 13 3 3 2 4 3" xfId="17996" xr:uid="{00000000-0005-0000-0000-000041450000}"/>
    <cellStyle name="Normal 13 3 3 2 5" xfId="17997" xr:uid="{00000000-0005-0000-0000-000042450000}"/>
    <cellStyle name="Normal 13 3 3 2 5 2" xfId="17998" xr:uid="{00000000-0005-0000-0000-000043450000}"/>
    <cellStyle name="Normal 13 3 3 2 5 2 2" xfId="17999" xr:uid="{00000000-0005-0000-0000-000044450000}"/>
    <cellStyle name="Normal 13 3 3 2 5 3" xfId="18000" xr:uid="{00000000-0005-0000-0000-000045450000}"/>
    <cellStyle name="Normal 13 3 3 2 6" xfId="18001" xr:uid="{00000000-0005-0000-0000-000046450000}"/>
    <cellStyle name="Normal 13 3 3 2 6 2" xfId="18002" xr:uid="{00000000-0005-0000-0000-000047450000}"/>
    <cellStyle name="Normal 13 3 3 2 7" xfId="18003" xr:uid="{00000000-0005-0000-0000-000048450000}"/>
    <cellStyle name="Normal 13 3 3 2 7 2" xfId="18004" xr:uid="{00000000-0005-0000-0000-000049450000}"/>
    <cellStyle name="Normal 13 3 3 2 8" xfId="18005" xr:uid="{00000000-0005-0000-0000-00004A450000}"/>
    <cellStyle name="Normal 13 3 3 3" xfId="18006" xr:uid="{00000000-0005-0000-0000-00004B450000}"/>
    <cellStyle name="Normal 13 3 3 3 2" xfId="18007" xr:uid="{00000000-0005-0000-0000-00004C450000}"/>
    <cellStyle name="Normal 13 3 3 3 2 2" xfId="18008" xr:uid="{00000000-0005-0000-0000-00004D450000}"/>
    <cellStyle name="Normal 13 3 3 3 2 2 2" xfId="18009" xr:uid="{00000000-0005-0000-0000-00004E450000}"/>
    <cellStyle name="Normal 13 3 3 3 2 2 2 2" xfId="18010" xr:uid="{00000000-0005-0000-0000-00004F450000}"/>
    <cellStyle name="Normal 13 3 3 3 2 2 3" xfId="18011" xr:uid="{00000000-0005-0000-0000-000050450000}"/>
    <cellStyle name="Normal 13 3 3 3 2 3" xfId="18012" xr:uid="{00000000-0005-0000-0000-000051450000}"/>
    <cellStyle name="Normal 13 3 3 3 2 3 2" xfId="18013" xr:uid="{00000000-0005-0000-0000-000052450000}"/>
    <cellStyle name="Normal 13 3 3 3 2 3 2 2" xfId="18014" xr:uid="{00000000-0005-0000-0000-000053450000}"/>
    <cellStyle name="Normal 13 3 3 3 2 3 3" xfId="18015" xr:uid="{00000000-0005-0000-0000-000054450000}"/>
    <cellStyle name="Normal 13 3 3 3 2 4" xfId="18016" xr:uid="{00000000-0005-0000-0000-000055450000}"/>
    <cellStyle name="Normal 13 3 3 3 2 4 2" xfId="18017" xr:uid="{00000000-0005-0000-0000-000056450000}"/>
    <cellStyle name="Normal 13 3 3 3 2 5" xfId="18018" xr:uid="{00000000-0005-0000-0000-000057450000}"/>
    <cellStyle name="Normal 13 3 3 3 2 5 2" xfId="18019" xr:uid="{00000000-0005-0000-0000-000058450000}"/>
    <cellStyle name="Normal 13 3 3 3 2 6" xfId="18020" xr:uid="{00000000-0005-0000-0000-000059450000}"/>
    <cellStyle name="Normal 13 3 3 3 3" xfId="18021" xr:uid="{00000000-0005-0000-0000-00005A450000}"/>
    <cellStyle name="Normal 13 3 3 3 3 2" xfId="18022" xr:uid="{00000000-0005-0000-0000-00005B450000}"/>
    <cellStyle name="Normal 13 3 3 3 3 2 2" xfId="18023" xr:uid="{00000000-0005-0000-0000-00005C450000}"/>
    <cellStyle name="Normal 13 3 3 3 3 3" xfId="18024" xr:uid="{00000000-0005-0000-0000-00005D450000}"/>
    <cellStyle name="Normal 13 3 3 3 4" xfId="18025" xr:uid="{00000000-0005-0000-0000-00005E450000}"/>
    <cellStyle name="Normal 13 3 3 3 4 2" xfId="18026" xr:uid="{00000000-0005-0000-0000-00005F450000}"/>
    <cellStyle name="Normal 13 3 3 3 4 2 2" xfId="18027" xr:uid="{00000000-0005-0000-0000-000060450000}"/>
    <cellStyle name="Normal 13 3 3 3 4 3" xfId="18028" xr:uid="{00000000-0005-0000-0000-000061450000}"/>
    <cellStyle name="Normal 13 3 3 3 5" xfId="18029" xr:uid="{00000000-0005-0000-0000-000062450000}"/>
    <cellStyle name="Normal 13 3 3 3 5 2" xfId="18030" xr:uid="{00000000-0005-0000-0000-000063450000}"/>
    <cellStyle name="Normal 13 3 3 3 6" xfId="18031" xr:uid="{00000000-0005-0000-0000-000064450000}"/>
    <cellStyle name="Normal 13 3 3 3 6 2" xfId="18032" xr:uid="{00000000-0005-0000-0000-000065450000}"/>
    <cellStyle name="Normal 13 3 3 3 7" xfId="18033" xr:uid="{00000000-0005-0000-0000-000066450000}"/>
    <cellStyle name="Normal 13 3 3 4" xfId="18034" xr:uid="{00000000-0005-0000-0000-000067450000}"/>
    <cellStyle name="Normal 13 3 3 4 2" xfId="18035" xr:uid="{00000000-0005-0000-0000-000068450000}"/>
    <cellStyle name="Normal 13 3 3 4 2 2" xfId="18036" xr:uid="{00000000-0005-0000-0000-000069450000}"/>
    <cellStyle name="Normal 13 3 3 4 2 2 2" xfId="18037" xr:uid="{00000000-0005-0000-0000-00006A450000}"/>
    <cellStyle name="Normal 13 3 3 4 2 2 2 2" xfId="18038" xr:uid="{00000000-0005-0000-0000-00006B450000}"/>
    <cellStyle name="Normal 13 3 3 4 2 2 3" xfId="18039" xr:uid="{00000000-0005-0000-0000-00006C450000}"/>
    <cellStyle name="Normal 13 3 3 4 2 3" xfId="18040" xr:uid="{00000000-0005-0000-0000-00006D450000}"/>
    <cellStyle name="Normal 13 3 3 4 2 3 2" xfId="18041" xr:uid="{00000000-0005-0000-0000-00006E450000}"/>
    <cellStyle name="Normal 13 3 3 4 2 3 2 2" xfId="18042" xr:uid="{00000000-0005-0000-0000-00006F450000}"/>
    <cellStyle name="Normal 13 3 3 4 2 3 3" xfId="18043" xr:uid="{00000000-0005-0000-0000-000070450000}"/>
    <cellStyle name="Normal 13 3 3 4 2 4" xfId="18044" xr:uid="{00000000-0005-0000-0000-000071450000}"/>
    <cellStyle name="Normal 13 3 3 4 2 4 2" xfId="18045" xr:uid="{00000000-0005-0000-0000-000072450000}"/>
    <cellStyle name="Normal 13 3 3 4 2 5" xfId="18046" xr:uid="{00000000-0005-0000-0000-000073450000}"/>
    <cellStyle name="Normal 13 3 3 4 2 5 2" xfId="18047" xr:uid="{00000000-0005-0000-0000-000074450000}"/>
    <cellStyle name="Normal 13 3 3 4 2 6" xfId="18048" xr:uid="{00000000-0005-0000-0000-000075450000}"/>
    <cellStyle name="Normal 13 3 3 4 3" xfId="18049" xr:uid="{00000000-0005-0000-0000-000076450000}"/>
    <cellStyle name="Normal 13 3 3 4 3 2" xfId="18050" xr:uid="{00000000-0005-0000-0000-000077450000}"/>
    <cellStyle name="Normal 13 3 3 4 3 2 2" xfId="18051" xr:uid="{00000000-0005-0000-0000-000078450000}"/>
    <cellStyle name="Normal 13 3 3 4 3 3" xfId="18052" xr:uid="{00000000-0005-0000-0000-000079450000}"/>
    <cellStyle name="Normal 13 3 3 4 4" xfId="18053" xr:uid="{00000000-0005-0000-0000-00007A450000}"/>
    <cellStyle name="Normal 13 3 3 4 4 2" xfId="18054" xr:uid="{00000000-0005-0000-0000-00007B450000}"/>
    <cellStyle name="Normal 13 3 3 4 4 2 2" xfId="18055" xr:uid="{00000000-0005-0000-0000-00007C450000}"/>
    <cellStyle name="Normal 13 3 3 4 4 3" xfId="18056" xr:uid="{00000000-0005-0000-0000-00007D450000}"/>
    <cellStyle name="Normal 13 3 3 4 5" xfId="18057" xr:uid="{00000000-0005-0000-0000-00007E450000}"/>
    <cellStyle name="Normal 13 3 3 4 5 2" xfId="18058" xr:uid="{00000000-0005-0000-0000-00007F450000}"/>
    <cellStyle name="Normal 13 3 3 4 6" xfId="18059" xr:uid="{00000000-0005-0000-0000-000080450000}"/>
    <cellStyle name="Normal 13 3 3 4 6 2" xfId="18060" xr:uid="{00000000-0005-0000-0000-000081450000}"/>
    <cellStyle name="Normal 13 3 3 4 7" xfId="18061" xr:uid="{00000000-0005-0000-0000-000082450000}"/>
    <cellStyle name="Normal 13 3 3 5" xfId="18062" xr:uid="{00000000-0005-0000-0000-000083450000}"/>
    <cellStyle name="Normal 13 3 3 5 2" xfId="18063" xr:uid="{00000000-0005-0000-0000-000084450000}"/>
    <cellStyle name="Normal 13 3 3 5 2 2" xfId="18064" xr:uid="{00000000-0005-0000-0000-000085450000}"/>
    <cellStyle name="Normal 13 3 3 5 2 2 2" xfId="18065" xr:uid="{00000000-0005-0000-0000-000086450000}"/>
    <cellStyle name="Normal 13 3 3 5 2 3" xfId="18066" xr:uid="{00000000-0005-0000-0000-000087450000}"/>
    <cellStyle name="Normal 13 3 3 5 3" xfId="18067" xr:uid="{00000000-0005-0000-0000-000088450000}"/>
    <cellStyle name="Normal 13 3 3 5 3 2" xfId="18068" xr:uid="{00000000-0005-0000-0000-000089450000}"/>
    <cellStyle name="Normal 13 3 3 5 3 2 2" xfId="18069" xr:uid="{00000000-0005-0000-0000-00008A450000}"/>
    <cellStyle name="Normal 13 3 3 5 3 3" xfId="18070" xr:uid="{00000000-0005-0000-0000-00008B450000}"/>
    <cellStyle name="Normal 13 3 3 5 4" xfId="18071" xr:uid="{00000000-0005-0000-0000-00008C450000}"/>
    <cellStyle name="Normal 13 3 3 5 4 2" xfId="18072" xr:uid="{00000000-0005-0000-0000-00008D450000}"/>
    <cellStyle name="Normal 13 3 3 5 5" xfId="18073" xr:uid="{00000000-0005-0000-0000-00008E450000}"/>
    <cellStyle name="Normal 13 3 3 5 5 2" xfId="18074" xr:uid="{00000000-0005-0000-0000-00008F450000}"/>
    <cellStyle name="Normal 13 3 3 5 6" xfId="18075" xr:uid="{00000000-0005-0000-0000-000090450000}"/>
    <cellStyle name="Normal 13 3 3 6" xfId="18076" xr:uid="{00000000-0005-0000-0000-000091450000}"/>
    <cellStyle name="Normal 13 3 3 6 2" xfId="18077" xr:uid="{00000000-0005-0000-0000-000092450000}"/>
    <cellStyle name="Normal 13 3 3 6 2 2" xfId="18078" xr:uid="{00000000-0005-0000-0000-000093450000}"/>
    <cellStyle name="Normal 13 3 3 6 3" xfId="18079" xr:uid="{00000000-0005-0000-0000-000094450000}"/>
    <cellStyle name="Normal 13 3 3 7" xfId="18080" xr:uid="{00000000-0005-0000-0000-000095450000}"/>
    <cellStyle name="Normal 13 3 3 7 2" xfId="18081" xr:uid="{00000000-0005-0000-0000-000096450000}"/>
    <cellStyle name="Normal 13 3 3 7 2 2" xfId="18082" xr:uid="{00000000-0005-0000-0000-000097450000}"/>
    <cellStyle name="Normal 13 3 3 7 3" xfId="18083" xr:uid="{00000000-0005-0000-0000-000098450000}"/>
    <cellStyle name="Normal 13 3 3 8" xfId="18084" xr:uid="{00000000-0005-0000-0000-000099450000}"/>
    <cellStyle name="Normal 13 3 3 8 2" xfId="18085" xr:uid="{00000000-0005-0000-0000-00009A450000}"/>
    <cellStyle name="Normal 13 3 3 9" xfId="18086" xr:uid="{00000000-0005-0000-0000-00009B450000}"/>
    <cellStyle name="Normal 13 3 3 9 2" xfId="18087" xr:uid="{00000000-0005-0000-0000-00009C450000}"/>
    <cellStyle name="Normal 13 3 4" xfId="18088" xr:uid="{00000000-0005-0000-0000-00009D450000}"/>
    <cellStyle name="Normal 13 3 4 2" xfId="18089" xr:uid="{00000000-0005-0000-0000-00009E450000}"/>
    <cellStyle name="Normal 13 3 4 2 2" xfId="18090" xr:uid="{00000000-0005-0000-0000-00009F450000}"/>
    <cellStyle name="Normal 13 3 4 2 2 2" xfId="18091" xr:uid="{00000000-0005-0000-0000-0000A0450000}"/>
    <cellStyle name="Normal 13 3 4 2 2 2 2" xfId="18092" xr:uid="{00000000-0005-0000-0000-0000A1450000}"/>
    <cellStyle name="Normal 13 3 4 2 2 2 2 2" xfId="18093" xr:uid="{00000000-0005-0000-0000-0000A2450000}"/>
    <cellStyle name="Normal 13 3 4 2 2 2 3" xfId="18094" xr:uid="{00000000-0005-0000-0000-0000A3450000}"/>
    <cellStyle name="Normal 13 3 4 2 2 3" xfId="18095" xr:uid="{00000000-0005-0000-0000-0000A4450000}"/>
    <cellStyle name="Normal 13 3 4 2 2 3 2" xfId="18096" xr:uid="{00000000-0005-0000-0000-0000A5450000}"/>
    <cellStyle name="Normal 13 3 4 2 2 3 2 2" xfId="18097" xr:uid="{00000000-0005-0000-0000-0000A6450000}"/>
    <cellStyle name="Normal 13 3 4 2 2 3 3" xfId="18098" xr:uid="{00000000-0005-0000-0000-0000A7450000}"/>
    <cellStyle name="Normal 13 3 4 2 2 4" xfId="18099" xr:uid="{00000000-0005-0000-0000-0000A8450000}"/>
    <cellStyle name="Normal 13 3 4 2 2 4 2" xfId="18100" xr:uid="{00000000-0005-0000-0000-0000A9450000}"/>
    <cellStyle name="Normal 13 3 4 2 2 5" xfId="18101" xr:uid="{00000000-0005-0000-0000-0000AA450000}"/>
    <cellStyle name="Normal 13 3 4 2 2 5 2" xfId="18102" xr:uid="{00000000-0005-0000-0000-0000AB450000}"/>
    <cellStyle name="Normal 13 3 4 2 2 6" xfId="18103" xr:uid="{00000000-0005-0000-0000-0000AC450000}"/>
    <cellStyle name="Normal 13 3 4 2 3" xfId="18104" xr:uid="{00000000-0005-0000-0000-0000AD450000}"/>
    <cellStyle name="Normal 13 3 4 2 3 2" xfId="18105" xr:uid="{00000000-0005-0000-0000-0000AE450000}"/>
    <cellStyle name="Normal 13 3 4 2 3 2 2" xfId="18106" xr:uid="{00000000-0005-0000-0000-0000AF450000}"/>
    <cellStyle name="Normal 13 3 4 2 3 3" xfId="18107" xr:uid="{00000000-0005-0000-0000-0000B0450000}"/>
    <cellStyle name="Normal 13 3 4 2 4" xfId="18108" xr:uid="{00000000-0005-0000-0000-0000B1450000}"/>
    <cellStyle name="Normal 13 3 4 2 4 2" xfId="18109" xr:uid="{00000000-0005-0000-0000-0000B2450000}"/>
    <cellStyle name="Normal 13 3 4 2 4 2 2" xfId="18110" xr:uid="{00000000-0005-0000-0000-0000B3450000}"/>
    <cellStyle name="Normal 13 3 4 2 4 3" xfId="18111" xr:uid="{00000000-0005-0000-0000-0000B4450000}"/>
    <cellStyle name="Normal 13 3 4 2 5" xfId="18112" xr:uid="{00000000-0005-0000-0000-0000B5450000}"/>
    <cellStyle name="Normal 13 3 4 2 5 2" xfId="18113" xr:uid="{00000000-0005-0000-0000-0000B6450000}"/>
    <cellStyle name="Normal 13 3 4 2 6" xfId="18114" xr:uid="{00000000-0005-0000-0000-0000B7450000}"/>
    <cellStyle name="Normal 13 3 4 2 6 2" xfId="18115" xr:uid="{00000000-0005-0000-0000-0000B8450000}"/>
    <cellStyle name="Normal 13 3 4 2 7" xfId="18116" xr:uid="{00000000-0005-0000-0000-0000B9450000}"/>
    <cellStyle name="Normal 13 3 4 3" xfId="18117" xr:uid="{00000000-0005-0000-0000-0000BA450000}"/>
    <cellStyle name="Normal 13 3 4 3 2" xfId="18118" xr:uid="{00000000-0005-0000-0000-0000BB450000}"/>
    <cellStyle name="Normal 13 3 4 3 2 2" xfId="18119" xr:uid="{00000000-0005-0000-0000-0000BC450000}"/>
    <cellStyle name="Normal 13 3 4 3 2 2 2" xfId="18120" xr:uid="{00000000-0005-0000-0000-0000BD450000}"/>
    <cellStyle name="Normal 13 3 4 3 2 3" xfId="18121" xr:uid="{00000000-0005-0000-0000-0000BE450000}"/>
    <cellStyle name="Normal 13 3 4 3 3" xfId="18122" xr:uid="{00000000-0005-0000-0000-0000BF450000}"/>
    <cellStyle name="Normal 13 3 4 3 3 2" xfId="18123" xr:uid="{00000000-0005-0000-0000-0000C0450000}"/>
    <cellStyle name="Normal 13 3 4 3 3 2 2" xfId="18124" xr:uid="{00000000-0005-0000-0000-0000C1450000}"/>
    <cellStyle name="Normal 13 3 4 3 3 3" xfId="18125" xr:uid="{00000000-0005-0000-0000-0000C2450000}"/>
    <cellStyle name="Normal 13 3 4 3 4" xfId="18126" xr:uid="{00000000-0005-0000-0000-0000C3450000}"/>
    <cellStyle name="Normal 13 3 4 3 4 2" xfId="18127" xr:uid="{00000000-0005-0000-0000-0000C4450000}"/>
    <cellStyle name="Normal 13 3 4 3 5" xfId="18128" xr:uid="{00000000-0005-0000-0000-0000C5450000}"/>
    <cellStyle name="Normal 13 3 4 3 5 2" xfId="18129" xr:uid="{00000000-0005-0000-0000-0000C6450000}"/>
    <cellStyle name="Normal 13 3 4 3 6" xfId="18130" xr:uid="{00000000-0005-0000-0000-0000C7450000}"/>
    <cellStyle name="Normal 13 3 4 4" xfId="18131" xr:uid="{00000000-0005-0000-0000-0000C8450000}"/>
    <cellStyle name="Normal 13 3 4 4 2" xfId="18132" xr:uid="{00000000-0005-0000-0000-0000C9450000}"/>
    <cellStyle name="Normal 13 3 4 4 2 2" xfId="18133" xr:uid="{00000000-0005-0000-0000-0000CA450000}"/>
    <cellStyle name="Normal 13 3 4 4 3" xfId="18134" xr:uid="{00000000-0005-0000-0000-0000CB450000}"/>
    <cellStyle name="Normal 13 3 4 5" xfId="18135" xr:uid="{00000000-0005-0000-0000-0000CC450000}"/>
    <cellStyle name="Normal 13 3 4 5 2" xfId="18136" xr:uid="{00000000-0005-0000-0000-0000CD450000}"/>
    <cellStyle name="Normal 13 3 4 5 2 2" xfId="18137" xr:uid="{00000000-0005-0000-0000-0000CE450000}"/>
    <cellStyle name="Normal 13 3 4 5 3" xfId="18138" xr:uid="{00000000-0005-0000-0000-0000CF450000}"/>
    <cellStyle name="Normal 13 3 4 6" xfId="18139" xr:uid="{00000000-0005-0000-0000-0000D0450000}"/>
    <cellStyle name="Normal 13 3 4 6 2" xfId="18140" xr:uid="{00000000-0005-0000-0000-0000D1450000}"/>
    <cellStyle name="Normal 13 3 4 7" xfId="18141" xr:uid="{00000000-0005-0000-0000-0000D2450000}"/>
    <cellStyle name="Normal 13 3 4 7 2" xfId="18142" xr:uid="{00000000-0005-0000-0000-0000D3450000}"/>
    <cellStyle name="Normal 13 3 4 8" xfId="18143" xr:uid="{00000000-0005-0000-0000-0000D4450000}"/>
    <cellStyle name="Normal 13 3 5" xfId="18144" xr:uid="{00000000-0005-0000-0000-0000D5450000}"/>
    <cellStyle name="Normal 13 3 5 2" xfId="18145" xr:uid="{00000000-0005-0000-0000-0000D6450000}"/>
    <cellStyle name="Normal 13 3 5 2 2" xfId="18146" xr:uid="{00000000-0005-0000-0000-0000D7450000}"/>
    <cellStyle name="Normal 13 3 5 2 2 2" xfId="18147" xr:uid="{00000000-0005-0000-0000-0000D8450000}"/>
    <cellStyle name="Normal 13 3 5 2 2 2 2" xfId="18148" xr:uid="{00000000-0005-0000-0000-0000D9450000}"/>
    <cellStyle name="Normal 13 3 5 2 2 3" xfId="18149" xr:uid="{00000000-0005-0000-0000-0000DA450000}"/>
    <cellStyle name="Normal 13 3 5 2 3" xfId="18150" xr:uid="{00000000-0005-0000-0000-0000DB450000}"/>
    <cellStyle name="Normal 13 3 5 2 3 2" xfId="18151" xr:uid="{00000000-0005-0000-0000-0000DC450000}"/>
    <cellStyle name="Normal 13 3 5 2 3 2 2" xfId="18152" xr:uid="{00000000-0005-0000-0000-0000DD450000}"/>
    <cellStyle name="Normal 13 3 5 2 3 3" xfId="18153" xr:uid="{00000000-0005-0000-0000-0000DE450000}"/>
    <cellStyle name="Normal 13 3 5 2 4" xfId="18154" xr:uid="{00000000-0005-0000-0000-0000DF450000}"/>
    <cellStyle name="Normal 13 3 5 2 4 2" xfId="18155" xr:uid="{00000000-0005-0000-0000-0000E0450000}"/>
    <cellStyle name="Normal 13 3 5 2 5" xfId="18156" xr:uid="{00000000-0005-0000-0000-0000E1450000}"/>
    <cellStyle name="Normal 13 3 5 2 5 2" xfId="18157" xr:uid="{00000000-0005-0000-0000-0000E2450000}"/>
    <cellStyle name="Normal 13 3 5 2 6" xfId="18158" xr:uid="{00000000-0005-0000-0000-0000E3450000}"/>
    <cellStyle name="Normal 13 3 5 3" xfId="18159" xr:uid="{00000000-0005-0000-0000-0000E4450000}"/>
    <cellStyle name="Normal 13 3 5 3 2" xfId="18160" xr:uid="{00000000-0005-0000-0000-0000E5450000}"/>
    <cellStyle name="Normal 13 3 5 3 2 2" xfId="18161" xr:uid="{00000000-0005-0000-0000-0000E6450000}"/>
    <cellStyle name="Normal 13 3 5 3 3" xfId="18162" xr:uid="{00000000-0005-0000-0000-0000E7450000}"/>
    <cellStyle name="Normal 13 3 5 4" xfId="18163" xr:uid="{00000000-0005-0000-0000-0000E8450000}"/>
    <cellStyle name="Normal 13 3 5 4 2" xfId="18164" xr:uid="{00000000-0005-0000-0000-0000E9450000}"/>
    <cellStyle name="Normal 13 3 5 4 2 2" xfId="18165" xr:uid="{00000000-0005-0000-0000-0000EA450000}"/>
    <cellStyle name="Normal 13 3 5 4 3" xfId="18166" xr:uid="{00000000-0005-0000-0000-0000EB450000}"/>
    <cellStyle name="Normal 13 3 5 5" xfId="18167" xr:uid="{00000000-0005-0000-0000-0000EC450000}"/>
    <cellStyle name="Normal 13 3 5 5 2" xfId="18168" xr:uid="{00000000-0005-0000-0000-0000ED450000}"/>
    <cellStyle name="Normal 13 3 5 6" xfId="18169" xr:uid="{00000000-0005-0000-0000-0000EE450000}"/>
    <cellStyle name="Normal 13 3 5 6 2" xfId="18170" xr:uid="{00000000-0005-0000-0000-0000EF450000}"/>
    <cellStyle name="Normal 13 3 5 7" xfId="18171" xr:uid="{00000000-0005-0000-0000-0000F0450000}"/>
    <cellStyle name="Normal 13 3 6" xfId="18172" xr:uid="{00000000-0005-0000-0000-0000F1450000}"/>
    <cellStyle name="Normal 13 3 6 2" xfId="18173" xr:uid="{00000000-0005-0000-0000-0000F2450000}"/>
    <cellStyle name="Normal 13 3 6 2 2" xfId="18174" xr:uid="{00000000-0005-0000-0000-0000F3450000}"/>
    <cellStyle name="Normal 13 3 6 2 2 2" xfId="18175" xr:uid="{00000000-0005-0000-0000-0000F4450000}"/>
    <cellStyle name="Normal 13 3 6 2 2 2 2" xfId="18176" xr:uid="{00000000-0005-0000-0000-0000F5450000}"/>
    <cellStyle name="Normal 13 3 6 2 2 3" xfId="18177" xr:uid="{00000000-0005-0000-0000-0000F6450000}"/>
    <cellStyle name="Normal 13 3 6 2 3" xfId="18178" xr:uid="{00000000-0005-0000-0000-0000F7450000}"/>
    <cellStyle name="Normal 13 3 6 2 3 2" xfId="18179" xr:uid="{00000000-0005-0000-0000-0000F8450000}"/>
    <cellStyle name="Normal 13 3 6 2 3 2 2" xfId="18180" xr:uid="{00000000-0005-0000-0000-0000F9450000}"/>
    <cellStyle name="Normal 13 3 6 2 3 3" xfId="18181" xr:uid="{00000000-0005-0000-0000-0000FA450000}"/>
    <cellStyle name="Normal 13 3 6 2 4" xfId="18182" xr:uid="{00000000-0005-0000-0000-0000FB450000}"/>
    <cellStyle name="Normal 13 3 6 2 4 2" xfId="18183" xr:uid="{00000000-0005-0000-0000-0000FC450000}"/>
    <cellStyle name="Normal 13 3 6 2 5" xfId="18184" xr:uid="{00000000-0005-0000-0000-0000FD450000}"/>
    <cellStyle name="Normal 13 3 6 2 5 2" xfId="18185" xr:uid="{00000000-0005-0000-0000-0000FE450000}"/>
    <cellStyle name="Normal 13 3 6 2 6" xfId="18186" xr:uid="{00000000-0005-0000-0000-0000FF450000}"/>
    <cellStyle name="Normal 13 3 6 3" xfId="18187" xr:uid="{00000000-0005-0000-0000-000000460000}"/>
    <cellStyle name="Normal 13 3 6 3 2" xfId="18188" xr:uid="{00000000-0005-0000-0000-000001460000}"/>
    <cellStyle name="Normal 13 3 6 3 2 2" xfId="18189" xr:uid="{00000000-0005-0000-0000-000002460000}"/>
    <cellStyle name="Normal 13 3 6 3 3" xfId="18190" xr:uid="{00000000-0005-0000-0000-000003460000}"/>
    <cellStyle name="Normal 13 3 6 4" xfId="18191" xr:uid="{00000000-0005-0000-0000-000004460000}"/>
    <cellStyle name="Normal 13 3 6 4 2" xfId="18192" xr:uid="{00000000-0005-0000-0000-000005460000}"/>
    <cellStyle name="Normal 13 3 6 4 2 2" xfId="18193" xr:uid="{00000000-0005-0000-0000-000006460000}"/>
    <cellStyle name="Normal 13 3 6 4 3" xfId="18194" xr:uid="{00000000-0005-0000-0000-000007460000}"/>
    <cellStyle name="Normal 13 3 6 5" xfId="18195" xr:uid="{00000000-0005-0000-0000-000008460000}"/>
    <cellStyle name="Normal 13 3 6 5 2" xfId="18196" xr:uid="{00000000-0005-0000-0000-000009460000}"/>
    <cellStyle name="Normal 13 3 6 6" xfId="18197" xr:uid="{00000000-0005-0000-0000-00000A460000}"/>
    <cellStyle name="Normal 13 3 6 6 2" xfId="18198" xr:uid="{00000000-0005-0000-0000-00000B460000}"/>
    <cellStyle name="Normal 13 3 6 7" xfId="18199" xr:uid="{00000000-0005-0000-0000-00000C460000}"/>
    <cellStyle name="Normal 13 3 7" xfId="18200" xr:uid="{00000000-0005-0000-0000-00000D460000}"/>
    <cellStyle name="Normal 13 3 7 2" xfId="18201" xr:uid="{00000000-0005-0000-0000-00000E460000}"/>
    <cellStyle name="Normal 13 3 7 2 2" xfId="18202" xr:uid="{00000000-0005-0000-0000-00000F460000}"/>
    <cellStyle name="Normal 13 3 7 2 2 2" xfId="18203" xr:uid="{00000000-0005-0000-0000-000010460000}"/>
    <cellStyle name="Normal 13 3 7 2 3" xfId="18204" xr:uid="{00000000-0005-0000-0000-000011460000}"/>
    <cellStyle name="Normal 13 3 7 3" xfId="18205" xr:uid="{00000000-0005-0000-0000-000012460000}"/>
    <cellStyle name="Normal 13 3 7 3 2" xfId="18206" xr:uid="{00000000-0005-0000-0000-000013460000}"/>
    <cellStyle name="Normal 13 3 7 3 2 2" xfId="18207" xr:uid="{00000000-0005-0000-0000-000014460000}"/>
    <cellStyle name="Normal 13 3 7 3 3" xfId="18208" xr:uid="{00000000-0005-0000-0000-000015460000}"/>
    <cellStyle name="Normal 13 3 7 4" xfId="18209" xr:uid="{00000000-0005-0000-0000-000016460000}"/>
    <cellStyle name="Normal 13 3 7 4 2" xfId="18210" xr:uid="{00000000-0005-0000-0000-000017460000}"/>
    <cellStyle name="Normal 13 3 7 5" xfId="18211" xr:uid="{00000000-0005-0000-0000-000018460000}"/>
    <cellStyle name="Normal 13 3 7 5 2" xfId="18212" xr:uid="{00000000-0005-0000-0000-000019460000}"/>
    <cellStyle name="Normal 13 3 7 6" xfId="18213" xr:uid="{00000000-0005-0000-0000-00001A460000}"/>
    <cellStyle name="Normal 13 3 8" xfId="38463" xr:uid="{3DCB1299-D17A-42D4-AF88-DE939B3D97F7}"/>
    <cellStyle name="Normal 13 3 8 2" xfId="38465" xr:uid="{80DE85BC-29C3-42BF-822C-03183A68B804}"/>
    <cellStyle name="Normal 13 4" xfId="18214" xr:uid="{00000000-0005-0000-0000-00001B460000}"/>
    <cellStyle name="Normal 13 4 10" xfId="18215" xr:uid="{00000000-0005-0000-0000-00001C460000}"/>
    <cellStyle name="Normal 13 4 10 2" xfId="18216" xr:uid="{00000000-0005-0000-0000-00001D460000}"/>
    <cellStyle name="Normal 13 4 11" xfId="18217" xr:uid="{00000000-0005-0000-0000-00001E460000}"/>
    <cellStyle name="Normal 13 4 2" xfId="18218" xr:uid="{00000000-0005-0000-0000-00001F460000}"/>
    <cellStyle name="Normal 13 4 2 10" xfId="18219" xr:uid="{00000000-0005-0000-0000-000020460000}"/>
    <cellStyle name="Normal 13 4 2 2" xfId="18220" xr:uid="{00000000-0005-0000-0000-000021460000}"/>
    <cellStyle name="Normal 13 4 2 2 2" xfId="18221" xr:uid="{00000000-0005-0000-0000-000022460000}"/>
    <cellStyle name="Normal 13 4 2 2 2 2" xfId="18222" xr:uid="{00000000-0005-0000-0000-000023460000}"/>
    <cellStyle name="Normal 13 4 2 2 2 2 2" xfId="18223" xr:uid="{00000000-0005-0000-0000-000024460000}"/>
    <cellStyle name="Normal 13 4 2 2 2 2 2 2" xfId="18224" xr:uid="{00000000-0005-0000-0000-000025460000}"/>
    <cellStyle name="Normal 13 4 2 2 2 2 2 2 2" xfId="18225" xr:uid="{00000000-0005-0000-0000-000026460000}"/>
    <cellStyle name="Normal 13 4 2 2 2 2 2 3" xfId="18226" xr:uid="{00000000-0005-0000-0000-000027460000}"/>
    <cellStyle name="Normal 13 4 2 2 2 2 3" xfId="18227" xr:uid="{00000000-0005-0000-0000-000028460000}"/>
    <cellStyle name="Normal 13 4 2 2 2 2 3 2" xfId="18228" xr:uid="{00000000-0005-0000-0000-000029460000}"/>
    <cellStyle name="Normal 13 4 2 2 2 2 3 2 2" xfId="18229" xr:uid="{00000000-0005-0000-0000-00002A460000}"/>
    <cellStyle name="Normal 13 4 2 2 2 2 3 3" xfId="18230" xr:uid="{00000000-0005-0000-0000-00002B460000}"/>
    <cellStyle name="Normal 13 4 2 2 2 2 4" xfId="18231" xr:uid="{00000000-0005-0000-0000-00002C460000}"/>
    <cellStyle name="Normal 13 4 2 2 2 2 4 2" xfId="18232" xr:uid="{00000000-0005-0000-0000-00002D460000}"/>
    <cellStyle name="Normal 13 4 2 2 2 2 5" xfId="18233" xr:uid="{00000000-0005-0000-0000-00002E460000}"/>
    <cellStyle name="Normal 13 4 2 2 2 2 5 2" xfId="18234" xr:uid="{00000000-0005-0000-0000-00002F460000}"/>
    <cellStyle name="Normal 13 4 2 2 2 2 6" xfId="18235" xr:uid="{00000000-0005-0000-0000-000030460000}"/>
    <cellStyle name="Normal 13 4 2 2 2 3" xfId="18236" xr:uid="{00000000-0005-0000-0000-000031460000}"/>
    <cellStyle name="Normal 13 4 2 2 2 3 2" xfId="18237" xr:uid="{00000000-0005-0000-0000-000032460000}"/>
    <cellStyle name="Normal 13 4 2 2 2 3 2 2" xfId="18238" xr:uid="{00000000-0005-0000-0000-000033460000}"/>
    <cellStyle name="Normal 13 4 2 2 2 3 3" xfId="18239" xr:uid="{00000000-0005-0000-0000-000034460000}"/>
    <cellStyle name="Normal 13 4 2 2 2 4" xfId="18240" xr:uid="{00000000-0005-0000-0000-000035460000}"/>
    <cellStyle name="Normal 13 4 2 2 2 4 2" xfId="18241" xr:uid="{00000000-0005-0000-0000-000036460000}"/>
    <cellStyle name="Normal 13 4 2 2 2 4 2 2" xfId="18242" xr:uid="{00000000-0005-0000-0000-000037460000}"/>
    <cellStyle name="Normal 13 4 2 2 2 4 3" xfId="18243" xr:uid="{00000000-0005-0000-0000-000038460000}"/>
    <cellStyle name="Normal 13 4 2 2 2 5" xfId="18244" xr:uid="{00000000-0005-0000-0000-000039460000}"/>
    <cellStyle name="Normal 13 4 2 2 2 5 2" xfId="18245" xr:uid="{00000000-0005-0000-0000-00003A460000}"/>
    <cellStyle name="Normal 13 4 2 2 2 6" xfId="18246" xr:uid="{00000000-0005-0000-0000-00003B460000}"/>
    <cellStyle name="Normal 13 4 2 2 2 6 2" xfId="18247" xr:uid="{00000000-0005-0000-0000-00003C460000}"/>
    <cellStyle name="Normal 13 4 2 2 2 7" xfId="18248" xr:uid="{00000000-0005-0000-0000-00003D460000}"/>
    <cellStyle name="Normal 13 4 2 2 3" xfId="18249" xr:uid="{00000000-0005-0000-0000-00003E460000}"/>
    <cellStyle name="Normal 13 4 2 2 3 2" xfId="18250" xr:uid="{00000000-0005-0000-0000-00003F460000}"/>
    <cellStyle name="Normal 13 4 2 2 3 2 2" xfId="18251" xr:uid="{00000000-0005-0000-0000-000040460000}"/>
    <cellStyle name="Normal 13 4 2 2 3 2 2 2" xfId="18252" xr:uid="{00000000-0005-0000-0000-000041460000}"/>
    <cellStyle name="Normal 13 4 2 2 3 2 3" xfId="18253" xr:uid="{00000000-0005-0000-0000-000042460000}"/>
    <cellStyle name="Normal 13 4 2 2 3 3" xfId="18254" xr:uid="{00000000-0005-0000-0000-000043460000}"/>
    <cellStyle name="Normal 13 4 2 2 3 3 2" xfId="18255" xr:uid="{00000000-0005-0000-0000-000044460000}"/>
    <cellStyle name="Normal 13 4 2 2 3 3 2 2" xfId="18256" xr:uid="{00000000-0005-0000-0000-000045460000}"/>
    <cellStyle name="Normal 13 4 2 2 3 3 3" xfId="18257" xr:uid="{00000000-0005-0000-0000-000046460000}"/>
    <cellStyle name="Normal 13 4 2 2 3 4" xfId="18258" xr:uid="{00000000-0005-0000-0000-000047460000}"/>
    <cellStyle name="Normal 13 4 2 2 3 4 2" xfId="18259" xr:uid="{00000000-0005-0000-0000-000048460000}"/>
    <cellStyle name="Normal 13 4 2 2 3 5" xfId="18260" xr:uid="{00000000-0005-0000-0000-000049460000}"/>
    <cellStyle name="Normal 13 4 2 2 3 5 2" xfId="18261" xr:uid="{00000000-0005-0000-0000-00004A460000}"/>
    <cellStyle name="Normal 13 4 2 2 3 6" xfId="18262" xr:uid="{00000000-0005-0000-0000-00004B460000}"/>
    <cellStyle name="Normal 13 4 2 2 4" xfId="18263" xr:uid="{00000000-0005-0000-0000-00004C460000}"/>
    <cellStyle name="Normal 13 4 2 2 4 2" xfId="18264" xr:uid="{00000000-0005-0000-0000-00004D460000}"/>
    <cellStyle name="Normal 13 4 2 2 4 2 2" xfId="18265" xr:uid="{00000000-0005-0000-0000-00004E460000}"/>
    <cellStyle name="Normal 13 4 2 2 4 3" xfId="18266" xr:uid="{00000000-0005-0000-0000-00004F460000}"/>
    <cellStyle name="Normal 13 4 2 2 5" xfId="18267" xr:uid="{00000000-0005-0000-0000-000050460000}"/>
    <cellStyle name="Normal 13 4 2 2 5 2" xfId="18268" xr:uid="{00000000-0005-0000-0000-000051460000}"/>
    <cellStyle name="Normal 13 4 2 2 5 2 2" xfId="18269" xr:uid="{00000000-0005-0000-0000-000052460000}"/>
    <cellStyle name="Normal 13 4 2 2 5 3" xfId="18270" xr:uid="{00000000-0005-0000-0000-000053460000}"/>
    <cellStyle name="Normal 13 4 2 2 6" xfId="18271" xr:uid="{00000000-0005-0000-0000-000054460000}"/>
    <cellStyle name="Normal 13 4 2 2 6 2" xfId="18272" xr:uid="{00000000-0005-0000-0000-000055460000}"/>
    <cellStyle name="Normal 13 4 2 2 7" xfId="18273" xr:uid="{00000000-0005-0000-0000-000056460000}"/>
    <cellStyle name="Normal 13 4 2 2 7 2" xfId="18274" xr:uid="{00000000-0005-0000-0000-000057460000}"/>
    <cellStyle name="Normal 13 4 2 2 8" xfId="18275" xr:uid="{00000000-0005-0000-0000-000058460000}"/>
    <cellStyle name="Normal 13 4 2 3" xfId="18276" xr:uid="{00000000-0005-0000-0000-000059460000}"/>
    <cellStyle name="Normal 13 4 2 3 2" xfId="18277" xr:uid="{00000000-0005-0000-0000-00005A460000}"/>
    <cellStyle name="Normal 13 4 2 3 2 2" xfId="18278" xr:uid="{00000000-0005-0000-0000-00005B460000}"/>
    <cellStyle name="Normal 13 4 2 3 2 2 2" xfId="18279" xr:uid="{00000000-0005-0000-0000-00005C460000}"/>
    <cellStyle name="Normal 13 4 2 3 2 2 2 2" xfId="18280" xr:uid="{00000000-0005-0000-0000-00005D460000}"/>
    <cellStyle name="Normal 13 4 2 3 2 2 3" xfId="18281" xr:uid="{00000000-0005-0000-0000-00005E460000}"/>
    <cellStyle name="Normal 13 4 2 3 2 3" xfId="18282" xr:uid="{00000000-0005-0000-0000-00005F460000}"/>
    <cellStyle name="Normal 13 4 2 3 2 3 2" xfId="18283" xr:uid="{00000000-0005-0000-0000-000060460000}"/>
    <cellStyle name="Normal 13 4 2 3 2 3 2 2" xfId="18284" xr:uid="{00000000-0005-0000-0000-000061460000}"/>
    <cellStyle name="Normal 13 4 2 3 2 3 3" xfId="18285" xr:uid="{00000000-0005-0000-0000-000062460000}"/>
    <cellStyle name="Normal 13 4 2 3 2 4" xfId="18286" xr:uid="{00000000-0005-0000-0000-000063460000}"/>
    <cellStyle name="Normal 13 4 2 3 2 4 2" xfId="18287" xr:uid="{00000000-0005-0000-0000-000064460000}"/>
    <cellStyle name="Normal 13 4 2 3 2 5" xfId="18288" xr:uid="{00000000-0005-0000-0000-000065460000}"/>
    <cellStyle name="Normal 13 4 2 3 2 5 2" xfId="18289" xr:uid="{00000000-0005-0000-0000-000066460000}"/>
    <cellStyle name="Normal 13 4 2 3 2 6" xfId="18290" xr:uid="{00000000-0005-0000-0000-000067460000}"/>
    <cellStyle name="Normal 13 4 2 3 3" xfId="18291" xr:uid="{00000000-0005-0000-0000-000068460000}"/>
    <cellStyle name="Normal 13 4 2 3 3 2" xfId="18292" xr:uid="{00000000-0005-0000-0000-000069460000}"/>
    <cellStyle name="Normal 13 4 2 3 3 2 2" xfId="18293" xr:uid="{00000000-0005-0000-0000-00006A460000}"/>
    <cellStyle name="Normal 13 4 2 3 3 3" xfId="18294" xr:uid="{00000000-0005-0000-0000-00006B460000}"/>
    <cellStyle name="Normal 13 4 2 3 4" xfId="18295" xr:uid="{00000000-0005-0000-0000-00006C460000}"/>
    <cellStyle name="Normal 13 4 2 3 4 2" xfId="18296" xr:uid="{00000000-0005-0000-0000-00006D460000}"/>
    <cellStyle name="Normal 13 4 2 3 4 2 2" xfId="18297" xr:uid="{00000000-0005-0000-0000-00006E460000}"/>
    <cellStyle name="Normal 13 4 2 3 4 3" xfId="18298" xr:uid="{00000000-0005-0000-0000-00006F460000}"/>
    <cellStyle name="Normal 13 4 2 3 5" xfId="18299" xr:uid="{00000000-0005-0000-0000-000070460000}"/>
    <cellStyle name="Normal 13 4 2 3 5 2" xfId="18300" xr:uid="{00000000-0005-0000-0000-000071460000}"/>
    <cellStyle name="Normal 13 4 2 3 6" xfId="18301" xr:uid="{00000000-0005-0000-0000-000072460000}"/>
    <cellStyle name="Normal 13 4 2 3 6 2" xfId="18302" xr:uid="{00000000-0005-0000-0000-000073460000}"/>
    <cellStyle name="Normal 13 4 2 3 7" xfId="18303" xr:uid="{00000000-0005-0000-0000-000074460000}"/>
    <cellStyle name="Normal 13 4 2 4" xfId="18304" xr:uid="{00000000-0005-0000-0000-000075460000}"/>
    <cellStyle name="Normal 13 4 2 4 2" xfId="18305" xr:uid="{00000000-0005-0000-0000-000076460000}"/>
    <cellStyle name="Normal 13 4 2 4 2 2" xfId="18306" xr:uid="{00000000-0005-0000-0000-000077460000}"/>
    <cellStyle name="Normal 13 4 2 4 2 2 2" xfId="18307" xr:uid="{00000000-0005-0000-0000-000078460000}"/>
    <cellStyle name="Normal 13 4 2 4 2 2 2 2" xfId="18308" xr:uid="{00000000-0005-0000-0000-000079460000}"/>
    <cellStyle name="Normal 13 4 2 4 2 2 3" xfId="18309" xr:uid="{00000000-0005-0000-0000-00007A460000}"/>
    <cellStyle name="Normal 13 4 2 4 2 3" xfId="18310" xr:uid="{00000000-0005-0000-0000-00007B460000}"/>
    <cellStyle name="Normal 13 4 2 4 2 3 2" xfId="18311" xr:uid="{00000000-0005-0000-0000-00007C460000}"/>
    <cellStyle name="Normal 13 4 2 4 2 3 2 2" xfId="18312" xr:uid="{00000000-0005-0000-0000-00007D460000}"/>
    <cellStyle name="Normal 13 4 2 4 2 3 3" xfId="18313" xr:uid="{00000000-0005-0000-0000-00007E460000}"/>
    <cellStyle name="Normal 13 4 2 4 2 4" xfId="18314" xr:uid="{00000000-0005-0000-0000-00007F460000}"/>
    <cellStyle name="Normal 13 4 2 4 2 4 2" xfId="18315" xr:uid="{00000000-0005-0000-0000-000080460000}"/>
    <cellStyle name="Normal 13 4 2 4 2 5" xfId="18316" xr:uid="{00000000-0005-0000-0000-000081460000}"/>
    <cellStyle name="Normal 13 4 2 4 2 5 2" xfId="18317" xr:uid="{00000000-0005-0000-0000-000082460000}"/>
    <cellStyle name="Normal 13 4 2 4 2 6" xfId="18318" xr:uid="{00000000-0005-0000-0000-000083460000}"/>
    <cellStyle name="Normal 13 4 2 4 3" xfId="18319" xr:uid="{00000000-0005-0000-0000-000084460000}"/>
    <cellStyle name="Normal 13 4 2 4 3 2" xfId="18320" xr:uid="{00000000-0005-0000-0000-000085460000}"/>
    <cellStyle name="Normal 13 4 2 4 3 2 2" xfId="18321" xr:uid="{00000000-0005-0000-0000-000086460000}"/>
    <cellStyle name="Normal 13 4 2 4 3 3" xfId="18322" xr:uid="{00000000-0005-0000-0000-000087460000}"/>
    <cellStyle name="Normal 13 4 2 4 4" xfId="18323" xr:uid="{00000000-0005-0000-0000-000088460000}"/>
    <cellStyle name="Normal 13 4 2 4 4 2" xfId="18324" xr:uid="{00000000-0005-0000-0000-000089460000}"/>
    <cellStyle name="Normal 13 4 2 4 4 2 2" xfId="18325" xr:uid="{00000000-0005-0000-0000-00008A460000}"/>
    <cellStyle name="Normal 13 4 2 4 4 3" xfId="18326" xr:uid="{00000000-0005-0000-0000-00008B460000}"/>
    <cellStyle name="Normal 13 4 2 4 5" xfId="18327" xr:uid="{00000000-0005-0000-0000-00008C460000}"/>
    <cellStyle name="Normal 13 4 2 4 5 2" xfId="18328" xr:uid="{00000000-0005-0000-0000-00008D460000}"/>
    <cellStyle name="Normal 13 4 2 4 6" xfId="18329" xr:uid="{00000000-0005-0000-0000-00008E460000}"/>
    <cellStyle name="Normal 13 4 2 4 6 2" xfId="18330" xr:uid="{00000000-0005-0000-0000-00008F460000}"/>
    <cellStyle name="Normal 13 4 2 4 7" xfId="18331" xr:uid="{00000000-0005-0000-0000-000090460000}"/>
    <cellStyle name="Normal 13 4 2 5" xfId="18332" xr:uid="{00000000-0005-0000-0000-000091460000}"/>
    <cellStyle name="Normal 13 4 2 5 2" xfId="18333" xr:uid="{00000000-0005-0000-0000-000092460000}"/>
    <cellStyle name="Normal 13 4 2 5 2 2" xfId="18334" xr:uid="{00000000-0005-0000-0000-000093460000}"/>
    <cellStyle name="Normal 13 4 2 5 2 2 2" xfId="18335" xr:uid="{00000000-0005-0000-0000-000094460000}"/>
    <cellStyle name="Normal 13 4 2 5 2 3" xfId="18336" xr:uid="{00000000-0005-0000-0000-000095460000}"/>
    <cellStyle name="Normal 13 4 2 5 3" xfId="18337" xr:uid="{00000000-0005-0000-0000-000096460000}"/>
    <cellStyle name="Normal 13 4 2 5 3 2" xfId="18338" xr:uid="{00000000-0005-0000-0000-000097460000}"/>
    <cellStyle name="Normal 13 4 2 5 3 2 2" xfId="18339" xr:uid="{00000000-0005-0000-0000-000098460000}"/>
    <cellStyle name="Normal 13 4 2 5 3 3" xfId="18340" xr:uid="{00000000-0005-0000-0000-000099460000}"/>
    <cellStyle name="Normal 13 4 2 5 4" xfId="18341" xr:uid="{00000000-0005-0000-0000-00009A460000}"/>
    <cellStyle name="Normal 13 4 2 5 4 2" xfId="18342" xr:uid="{00000000-0005-0000-0000-00009B460000}"/>
    <cellStyle name="Normal 13 4 2 5 5" xfId="18343" xr:uid="{00000000-0005-0000-0000-00009C460000}"/>
    <cellStyle name="Normal 13 4 2 5 5 2" xfId="18344" xr:uid="{00000000-0005-0000-0000-00009D460000}"/>
    <cellStyle name="Normal 13 4 2 5 6" xfId="18345" xr:uid="{00000000-0005-0000-0000-00009E460000}"/>
    <cellStyle name="Normal 13 4 2 6" xfId="18346" xr:uid="{00000000-0005-0000-0000-00009F460000}"/>
    <cellStyle name="Normal 13 4 2 6 2" xfId="18347" xr:uid="{00000000-0005-0000-0000-0000A0460000}"/>
    <cellStyle name="Normal 13 4 2 6 2 2" xfId="18348" xr:uid="{00000000-0005-0000-0000-0000A1460000}"/>
    <cellStyle name="Normal 13 4 2 6 3" xfId="18349" xr:uid="{00000000-0005-0000-0000-0000A2460000}"/>
    <cellStyle name="Normal 13 4 2 7" xfId="18350" xr:uid="{00000000-0005-0000-0000-0000A3460000}"/>
    <cellStyle name="Normal 13 4 2 7 2" xfId="18351" xr:uid="{00000000-0005-0000-0000-0000A4460000}"/>
    <cellStyle name="Normal 13 4 2 7 2 2" xfId="18352" xr:uid="{00000000-0005-0000-0000-0000A5460000}"/>
    <cellStyle name="Normal 13 4 2 7 3" xfId="18353" xr:uid="{00000000-0005-0000-0000-0000A6460000}"/>
    <cellStyle name="Normal 13 4 2 8" xfId="18354" xr:uid="{00000000-0005-0000-0000-0000A7460000}"/>
    <cellStyle name="Normal 13 4 2 8 2" xfId="18355" xr:uid="{00000000-0005-0000-0000-0000A8460000}"/>
    <cellStyle name="Normal 13 4 2 9" xfId="18356" xr:uid="{00000000-0005-0000-0000-0000A9460000}"/>
    <cellStyle name="Normal 13 4 2 9 2" xfId="18357" xr:uid="{00000000-0005-0000-0000-0000AA460000}"/>
    <cellStyle name="Normal 13 4 3" xfId="18358" xr:uid="{00000000-0005-0000-0000-0000AB460000}"/>
    <cellStyle name="Normal 13 4 3 2" xfId="18359" xr:uid="{00000000-0005-0000-0000-0000AC460000}"/>
    <cellStyle name="Normal 13 4 3 2 2" xfId="18360" xr:uid="{00000000-0005-0000-0000-0000AD460000}"/>
    <cellStyle name="Normal 13 4 3 2 2 2" xfId="18361" xr:uid="{00000000-0005-0000-0000-0000AE460000}"/>
    <cellStyle name="Normal 13 4 3 2 2 2 2" xfId="18362" xr:uid="{00000000-0005-0000-0000-0000AF460000}"/>
    <cellStyle name="Normal 13 4 3 2 2 2 2 2" xfId="18363" xr:uid="{00000000-0005-0000-0000-0000B0460000}"/>
    <cellStyle name="Normal 13 4 3 2 2 2 3" xfId="18364" xr:uid="{00000000-0005-0000-0000-0000B1460000}"/>
    <cellStyle name="Normal 13 4 3 2 2 3" xfId="18365" xr:uid="{00000000-0005-0000-0000-0000B2460000}"/>
    <cellStyle name="Normal 13 4 3 2 2 3 2" xfId="18366" xr:uid="{00000000-0005-0000-0000-0000B3460000}"/>
    <cellStyle name="Normal 13 4 3 2 2 3 2 2" xfId="18367" xr:uid="{00000000-0005-0000-0000-0000B4460000}"/>
    <cellStyle name="Normal 13 4 3 2 2 3 3" xfId="18368" xr:uid="{00000000-0005-0000-0000-0000B5460000}"/>
    <cellStyle name="Normal 13 4 3 2 2 4" xfId="18369" xr:uid="{00000000-0005-0000-0000-0000B6460000}"/>
    <cellStyle name="Normal 13 4 3 2 2 4 2" xfId="18370" xr:uid="{00000000-0005-0000-0000-0000B7460000}"/>
    <cellStyle name="Normal 13 4 3 2 2 5" xfId="18371" xr:uid="{00000000-0005-0000-0000-0000B8460000}"/>
    <cellStyle name="Normal 13 4 3 2 2 5 2" xfId="18372" xr:uid="{00000000-0005-0000-0000-0000B9460000}"/>
    <cellStyle name="Normal 13 4 3 2 2 6" xfId="18373" xr:uid="{00000000-0005-0000-0000-0000BA460000}"/>
    <cellStyle name="Normal 13 4 3 2 3" xfId="18374" xr:uid="{00000000-0005-0000-0000-0000BB460000}"/>
    <cellStyle name="Normal 13 4 3 2 3 2" xfId="18375" xr:uid="{00000000-0005-0000-0000-0000BC460000}"/>
    <cellStyle name="Normal 13 4 3 2 3 2 2" xfId="18376" xr:uid="{00000000-0005-0000-0000-0000BD460000}"/>
    <cellStyle name="Normal 13 4 3 2 3 3" xfId="18377" xr:uid="{00000000-0005-0000-0000-0000BE460000}"/>
    <cellStyle name="Normal 13 4 3 2 4" xfId="18378" xr:uid="{00000000-0005-0000-0000-0000BF460000}"/>
    <cellStyle name="Normal 13 4 3 2 4 2" xfId="18379" xr:uid="{00000000-0005-0000-0000-0000C0460000}"/>
    <cellStyle name="Normal 13 4 3 2 4 2 2" xfId="18380" xr:uid="{00000000-0005-0000-0000-0000C1460000}"/>
    <cellStyle name="Normal 13 4 3 2 4 3" xfId="18381" xr:uid="{00000000-0005-0000-0000-0000C2460000}"/>
    <cellStyle name="Normal 13 4 3 2 5" xfId="18382" xr:uid="{00000000-0005-0000-0000-0000C3460000}"/>
    <cellStyle name="Normal 13 4 3 2 5 2" xfId="18383" xr:uid="{00000000-0005-0000-0000-0000C4460000}"/>
    <cellStyle name="Normal 13 4 3 2 6" xfId="18384" xr:uid="{00000000-0005-0000-0000-0000C5460000}"/>
    <cellStyle name="Normal 13 4 3 2 6 2" xfId="18385" xr:uid="{00000000-0005-0000-0000-0000C6460000}"/>
    <cellStyle name="Normal 13 4 3 2 7" xfId="18386" xr:uid="{00000000-0005-0000-0000-0000C7460000}"/>
    <cellStyle name="Normal 13 4 3 3" xfId="18387" xr:uid="{00000000-0005-0000-0000-0000C8460000}"/>
    <cellStyle name="Normal 13 4 3 3 2" xfId="18388" xr:uid="{00000000-0005-0000-0000-0000C9460000}"/>
    <cellStyle name="Normal 13 4 3 3 2 2" xfId="18389" xr:uid="{00000000-0005-0000-0000-0000CA460000}"/>
    <cellStyle name="Normal 13 4 3 3 2 2 2" xfId="18390" xr:uid="{00000000-0005-0000-0000-0000CB460000}"/>
    <cellStyle name="Normal 13 4 3 3 2 3" xfId="18391" xr:uid="{00000000-0005-0000-0000-0000CC460000}"/>
    <cellStyle name="Normal 13 4 3 3 3" xfId="18392" xr:uid="{00000000-0005-0000-0000-0000CD460000}"/>
    <cellStyle name="Normal 13 4 3 3 3 2" xfId="18393" xr:uid="{00000000-0005-0000-0000-0000CE460000}"/>
    <cellStyle name="Normal 13 4 3 3 3 2 2" xfId="18394" xr:uid="{00000000-0005-0000-0000-0000CF460000}"/>
    <cellStyle name="Normal 13 4 3 3 3 3" xfId="18395" xr:uid="{00000000-0005-0000-0000-0000D0460000}"/>
    <cellStyle name="Normal 13 4 3 3 4" xfId="18396" xr:uid="{00000000-0005-0000-0000-0000D1460000}"/>
    <cellStyle name="Normal 13 4 3 3 4 2" xfId="18397" xr:uid="{00000000-0005-0000-0000-0000D2460000}"/>
    <cellStyle name="Normal 13 4 3 3 5" xfId="18398" xr:uid="{00000000-0005-0000-0000-0000D3460000}"/>
    <cellStyle name="Normal 13 4 3 3 5 2" xfId="18399" xr:uid="{00000000-0005-0000-0000-0000D4460000}"/>
    <cellStyle name="Normal 13 4 3 3 6" xfId="18400" xr:uid="{00000000-0005-0000-0000-0000D5460000}"/>
    <cellStyle name="Normal 13 4 3 4" xfId="18401" xr:uid="{00000000-0005-0000-0000-0000D6460000}"/>
    <cellStyle name="Normal 13 4 3 4 2" xfId="18402" xr:uid="{00000000-0005-0000-0000-0000D7460000}"/>
    <cellStyle name="Normal 13 4 3 4 2 2" xfId="18403" xr:uid="{00000000-0005-0000-0000-0000D8460000}"/>
    <cellStyle name="Normal 13 4 3 4 3" xfId="18404" xr:uid="{00000000-0005-0000-0000-0000D9460000}"/>
    <cellStyle name="Normal 13 4 3 5" xfId="18405" xr:uid="{00000000-0005-0000-0000-0000DA460000}"/>
    <cellStyle name="Normal 13 4 3 5 2" xfId="18406" xr:uid="{00000000-0005-0000-0000-0000DB460000}"/>
    <cellStyle name="Normal 13 4 3 5 2 2" xfId="18407" xr:uid="{00000000-0005-0000-0000-0000DC460000}"/>
    <cellStyle name="Normal 13 4 3 5 3" xfId="18408" xr:uid="{00000000-0005-0000-0000-0000DD460000}"/>
    <cellStyle name="Normal 13 4 3 6" xfId="18409" xr:uid="{00000000-0005-0000-0000-0000DE460000}"/>
    <cellStyle name="Normal 13 4 3 6 2" xfId="18410" xr:uid="{00000000-0005-0000-0000-0000DF460000}"/>
    <cellStyle name="Normal 13 4 3 7" xfId="18411" xr:uid="{00000000-0005-0000-0000-0000E0460000}"/>
    <cellStyle name="Normal 13 4 3 7 2" xfId="18412" xr:uid="{00000000-0005-0000-0000-0000E1460000}"/>
    <cellStyle name="Normal 13 4 3 8" xfId="18413" xr:uid="{00000000-0005-0000-0000-0000E2460000}"/>
    <cellStyle name="Normal 13 4 4" xfId="18414" xr:uid="{00000000-0005-0000-0000-0000E3460000}"/>
    <cellStyle name="Normal 13 4 4 2" xfId="18415" xr:uid="{00000000-0005-0000-0000-0000E4460000}"/>
    <cellStyle name="Normal 13 4 4 2 2" xfId="18416" xr:uid="{00000000-0005-0000-0000-0000E5460000}"/>
    <cellStyle name="Normal 13 4 4 2 2 2" xfId="18417" xr:uid="{00000000-0005-0000-0000-0000E6460000}"/>
    <cellStyle name="Normal 13 4 4 2 2 2 2" xfId="18418" xr:uid="{00000000-0005-0000-0000-0000E7460000}"/>
    <cellStyle name="Normal 13 4 4 2 2 3" xfId="18419" xr:uid="{00000000-0005-0000-0000-0000E8460000}"/>
    <cellStyle name="Normal 13 4 4 2 3" xfId="18420" xr:uid="{00000000-0005-0000-0000-0000E9460000}"/>
    <cellStyle name="Normal 13 4 4 2 3 2" xfId="18421" xr:uid="{00000000-0005-0000-0000-0000EA460000}"/>
    <cellStyle name="Normal 13 4 4 2 3 2 2" xfId="18422" xr:uid="{00000000-0005-0000-0000-0000EB460000}"/>
    <cellStyle name="Normal 13 4 4 2 3 3" xfId="18423" xr:uid="{00000000-0005-0000-0000-0000EC460000}"/>
    <cellStyle name="Normal 13 4 4 2 4" xfId="18424" xr:uid="{00000000-0005-0000-0000-0000ED460000}"/>
    <cellStyle name="Normal 13 4 4 2 4 2" xfId="18425" xr:uid="{00000000-0005-0000-0000-0000EE460000}"/>
    <cellStyle name="Normal 13 4 4 2 5" xfId="18426" xr:uid="{00000000-0005-0000-0000-0000EF460000}"/>
    <cellStyle name="Normal 13 4 4 2 5 2" xfId="18427" xr:uid="{00000000-0005-0000-0000-0000F0460000}"/>
    <cellStyle name="Normal 13 4 4 2 6" xfId="18428" xr:uid="{00000000-0005-0000-0000-0000F1460000}"/>
    <cellStyle name="Normal 13 4 4 3" xfId="18429" xr:uid="{00000000-0005-0000-0000-0000F2460000}"/>
    <cellStyle name="Normal 13 4 4 3 2" xfId="18430" xr:uid="{00000000-0005-0000-0000-0000F3460000}"/>
    <cellStyle name="Normal 13 4 4 3 2 2" xfId="18431" xr:uid="{00000000-0005-0000-0000-0000F4460000}"/>
    <cellStyle name="Normal 13 4 4 3 3" xfId="18432" xr:uid="{00000000-0005-0000-0000-0000F5460000}"/>
    <cellStyle name="Normal 13 4 4 4" xfId="18433" xr:uid="{00000000-0005-0000-0000-0000F6460000}"/>
    <cellStyle name="Normal 13 4 4 4 2" xfId="18434" xr:uid="{00000000-0005-0000-0000-0000F7460000}"/>
    <cellStyle name="Normal 13 4 4 4 2 2" xfId="18435" xr:uid="{00000000-0005-0000-0000-0000F8460000}"/>
    <cellStyle name="Normal 13 4 4 4 3" xfId="18436" xr:uid="{00000000-0005-0000-0000-0000F9460000}"/>
    <cellStyle name="Normal 13 4 4 5" xfId="18437" xr:uid="{00000000-0005-0000-0000-0000FA460000}"/>
    <cellStyle name="Normal 13 4 4 5 2" xfId="18438" xr:uid="{00000000-0005-0000-0000-0000FB460000}"/>
    <cellStyle name="Normal 13 4 4 6" xfId="18439" xr:uid="{00000000-0005-0000-0000-0000FC460000}"/>
    <cellStyle name="Normal 13 4 4 6 2" xfId="18440" xr:uid="{00000000-0005-0000-0000-0000FD460000}"/>
    <cellStyle name="Normal 13 4 4 7" xfId="18441" xr:uid="{00000000-0005-0000-0000-0000FE460000}"/>
    <cellStyle name="Normal 13 4 5" xfId="18442" xr:uid="{00000000-0005-0000-0000-0000FF460000}"/>
    <cellStyle name="Normal 13 4 5 2" xfId="18443" xr:uid="{00000000-0005-0000-0000-000000470000}"/>
    <cellStyle name="Normal 13 4 5 2 2" xfId="18444" xr:uid="{00000000-0005-0000-0000-000001470000}"/>
    <cellStyle name="Normal 13 4 5 2 2 2" xfId="18445" xr:uid="{00000000-0005-0000-0000-000002470000}"/>
    <cellStyle name="Normal 13 4 5 2 2 2 2" xfId="18446" xr:uid="{00000000-0005-0000-0000-000003470000}"/>
    <cellStyle name="Normal 13 4 5 2 2 3" xfId="18447" xr:uid="{00000000-0005-0000-0000-000004470000}"/>
    <cellStyle name="Normal 13 4 5 2 3" xfId="18448" xr:uid="{00000000-0005-0000-0000-000005470000}"/>
    <cellStyle name="Normal 13 4 5 2 3 2" xfId="18449" xr:uid="{00000000-0005-0000-0000-000006470000}"/>
    <cellStyle name="Normal 13 4 5 2 3 2 2" xfId="18450" xr:uid="{00000000-0005-0000-0000-000007470000}"/>
    <cellStyle name="Normal 13 4 5 2 3 3" xfId="18451" xr:uid="{00000000-0005-0000-0000-000008470000}"/>
    <cellStyle name="Normal 13 4 5 2 4" xfId="18452" xr:uid="{00000000-0005-0000-0000-000009470000}"/>
    <cellStyle name="Normal 13 4 5 2 4 2" xfId="18453" xr:uid="{00000000-0005-0000-0000-00000A470000}"/>
    <cellStyle name="Normal 13 4 5 2 5" xfId="18454" xr:uid="{00000000-0005-0000-0000-00000B470000}"/>
    <cellStyle name="Normal 13 4 5 2 5 2" xfId="18455" xr:uid="{00000000-0005-0000-0000-00000C470000}"/>
    <cellStyle name="Normal 13 4 5 2 6" xfId="18456" xr:uid="{00000000-0005-0000-0000-00000D470000}"/>
    <cellStyle name="Normal 13 4 5 3" xfId="18457" xr:uid="{00000000-0005-0000-0000-00000E470000}"/>
    <cellStyle name="Normal 13 4 5 3 2" xfId="18458" xr:uid="{00000000-0005-0000-0000-00000F470000}"/>
    <cellStyle name="Normal 13 4 5 3 2 2" xfId="18459" xr:uid="{00000000-0005-0000-0000-000010470000}"/>
    <cellStyle name="Normal 13 4 5 3 3" xfId="18460" xr:uid="{00000000-0005-0000-0000-000011470000}"/>
    <cellStyle name="Normal 13 4 5 4" xfId="18461" xr:uid="{00000000-0005-0000-0000-000012470000}"/>
    <cellStyle name="Normal 13 4 5 4 2" xfId="18462" xr:uid="{00000000-0005-0000-0000-000013470000}"/>
    <cellStyle name="Normal 13 4 5 4 2 2" xfId="18463" xr:uid="{00000000-0005-0000-0000-000014470000}"/>
    <cellStyle name="Normal 13 4 5 4 3" xfId="18464" xr:uid="{00000000-0005-0000-0000-000015470000}"/>
    <cellStyle name="Normal 13 4 5 5" xfId="18465" xr:uid="{00000000-0005-0000-0000-000016470000}"/>
    <cellStyle name="Normal 13 4 5 5 2" xfId="18466" xr:uid="{00000000-0005-0000-0000-000017470000}"/>
    <cellStyle name="Normal 13 4 5 6" xfId="18467" xr:uid="{00000000-0005-0000-0000-000018470000}"/>
    <cellStyle name="Normal 13 4 5 6 2" xfId="18468" xr:uid="{00000000-0005-0000-0000-000019470000}"/>
    <cellStyle name="Normal 13 4 5 7" xfId="18469" xr:uid="{00000000-0005-0000-0000-00001A470000}"/>
    <cellStyle name="Normal 13 4 6" xfId="18470" xr:uid="{00000000-0005-0000-0000-00001B470000}"/>
    <cellStyle name="Normal 13 4 6 2" xfId="18471" xr:uid="{00000000-0005-0000-0000-00001C470000}"/>
    <cellStyle name="Normal 13 4 6 2 2" xfId="18472" xr:uid="{00000000-0005-0000-0000-00001D470000}"/>
    <cellStyle name="Normal 13 4 6 2 2 2" xfId="18473" xr:uid="{00000000-0005-0000-0000-00001E470000}"/>
    <cellStyle name="Normal 13 4 6 2 3" xfId="18474" xr:uid="{00000000-0005-0000-0000-00001F470000}"/>
    <cellStyle name="Normal 13 4 6 3" xfId="18475" xr:uid="{00000000-0005-0000-0000-000020470000}"/>
    <cellStyle name="Normal 13 4 6 3 2" xfId="18476" xr:uid="{00000000-0005-0000-0000-000021470000}"/>
    <cellStyle name="Normal 13 4 6 3 2 2" xfId="18477" xr:uid="{00000000-0005-0000-0000-000022470000}"/>
    <cellStyle name="Normal 13 4 6 3 3" xfId="18478" xr:uid="{00000000-0005-0000-0000-000023470000}"/>
    <cellStyle name="Normal 13 4 6 4" xfId="18479" xr:uid="{00000000-0005-0000-0000-000024470000}"/>
    <cellStyle name="Normal 13 4 6 4 2" xfId="18480" xr:uid="{00000000-0005-0000-0000-000025470000}"/>
    <cellStyle name="Normal 13 4 6 5" xfId="18481" xr:uid="{00000000-0005-0000-0000-000026470000}"/>
    <cellStyle name="Normal 13 4 6 5 2" xfId="18482" xr:uid="{00000000-0005-0000-0000-000027470000}"/>
    <cellStyle name="Normal 13 4 6 6" xfId="18483" xr:uid="{00000000-0005-0000-0000-000028470000}"/>
    <cellStyle name="Normal 13 4 7" xfId="18484" xr:uid="{00000000-0005-0000-0000-000029470000}"/>
    <cellStyle name="Normal 13 4 7 2" xfId="18485" xr:uid="{00000000-0005-0000-0000-00002A470000}"/>
    <cellStyle name="Normal 13 4 7 2 2" xfId="18486" xr:uid="{00000000-0005-0000-0000-00002B470000}"/>
    <cellStyle name="Normal 13 4 7 3" xfId="18487" xr:uid="{00000000-0005-0000-0000-00002C470000}"/>
    <cellStyle name="Normal 13 4 8" xfId="18488" xr:uid="{00000000-0005-0000-0000-00002D470000}"/>
    <cellStyle name="Normal 13 4 8 2" xfId="18489" xr:uid="{00000000-0005-0000-0000-00002E470000}"/>
    <cellStyle name="Normal 13 4 8 2 2" xfId="18490" xr:uid="{00000000-0005-0000-0000-00002F470000}"/>
    <cellStyle name="Normal 13 4 8 3" xfId="18491" xr:uid="{00000000-0005-0000-0000-000030470000}"/>
    <cellStyle name="Normal 13 4 9" xfId="18492" xr:uid="{00000000-0005-0000-0000-000031470000}"/>
    <cellStyle name="Normal 13 4 9 2" xfId="18493" xr:uid="{00000000-0005-0000-0000-000032470000}"/>
    <cellStyle name="Normal 13 5" xfId="18494" xr:uid="{00000000-0005-0000-0000-000033470000}"/>
    <cellStyle name="Normal 13 5 10" xfId="18495" xr:uid="{00000000-0005-0000-0000-000034470000}"/>
    <cellStyle name="Normal 13 5 2" xfId="18496" xr:uid="{00000000-0005-0000-0000-000035470000}"/>
    <cellStyle name="Normal 13 5 2 2" xfId="18497" xr:uid="{00000000-0005-0000-0000-000036470000}"/>
    <cellStyle name="Normal 13 5 2 2 2" xfId="18498" xr:uid="{00000000-0005-0000-0000-000037470000}"/>
    <cellStyle name="Normal 13 5 2 2 2 2" xfId="18499" xr:uid="{00000000-0005-0000-0000-000038470000}"/>
    <cellStyle name="Normal 13 5 2 2 2 2 2" xfId="18500" xr:uid="{00000000-0005-0000-0000-000039470000}"/>
    <cellStyle name="Normal 13 5 2 2 2 2 2 2" xfId="18501" xr:uid="{00000000-0005-0000-0000-00003A470000}"/>
    <cellStyle name="Normal 13 5 2 2 2 2 3" xfId="18502" xr:uid="{00000000-0005-0000-0000-00003B470000}"/>
    <cellStyle name="Normal 13 5 2 2 2 3" xfId="18503" xr:uid="{00000000-0005-0000-0000-00003C470000}"/>
    <cellStyle name="Normal 13 5 2 2 2 3 2" xfId="18504" xr:uid="{00000000-0005-0000-0000-00003D470000}"/>
    <cellStyle name="Normal 13 5 2 2 2 3 2 2" xfId="18505" xr:uid="{00000000-0005-0000-0000-00003E470000}"/>
    <cellStyle name="Normal 13 5 2 2 2 3 3" xfId="18506" xr:uid="{00000000-0005-0000-0000-00003F470000}"/>
    <cellStyle name="Normal 13 5 2 2 2 4" xfId="18507" xr:uid="{00000000-0005-0000-0000-000040470000}"/>
    <cellStyle name="Normal 13 5 2 2 2 4 2" xfId="18508" xr:uid="{00000000-0005-0000-0000-000041470000}"/>
    <cellStyle name="Normal 13 5 2 2 2 5" xfId="18509" xr:uid="{00000000-0005-0000-0000-000042470000}"/>
    <cellStyle name="Normal 13 5 2 2 2 5 2" xfId="18510" xr:uid="{00000000-0005-0000-0000-000043470000}"/>
    <cellStyle name="Normal 13 5 2 2 2 6" xfId="18511" xr:uid="{00000000-0005-0000-0000-000044470000}"/>
    <cellStyle name="Normal 13 5 2 2 3" xfId="18512" xr:uid="{00000000-0005-0000-0000-000045470000}"/>
    <cellStyle name="Normal 13 5 2 2 3 2" xfId="18513" xr:uid="{00000000-0005-0000-0000-000046470000}"/>
    <cellStyle name="Normal 13 5 2 2 3 2 2" xfId="18514" xr:uid="{00000000-0005-0000-0000-000047470000}"/>
    <cellStyle name="Normal 13 5 2 2 3 3" xfId="18515" xr:uid="{00000000-0005-0000-0000-000048470000}"/>
    <cellStyle name="Normal 13 5 2 2 4" xfId="18516" xr:uid="{00000000-0005-0000-0000-000049470000}"/>
    <cellStyle name="Normal 13 5 2 2 4 2" xfId="18517" xr:uid="{00000000-0005-0000-0000-00004A470000}"/>
    <cellStyle name="Normal 13 5 2 2 4 2 2" xfId="18518" xr:uid="{00000000-0005-0000-0000-00004B470000}"/>
    <cellStyle name="Normal 13 5 2 2 4 3" xfId="18519" xr:uid="{00000000-0005-0000-0000-00004C470000}"/>
    <cellStyle name="Normal 13 5 2 2 5" xfId="18520" xr:uid="{00000000-0005-0000-0000-00004D470000}"/>
    <cellStyle name="Normal 13 5 2 2 5 2" xfId="18521" xr:uid="{00000000-0005-0000-0000-00004E470000}"/>
    <cellStyle name="Normal 13 5 2 2 6" xfId="18522" xr:uid="{00000000-0005-0000-0000-00004F470000}"/>
    <cellStyle name="Normal 13 5 2 2 6 2" xfId="18523" xr:uid="{00000000-0005-0000-0000-000050470000}"/>
    <cellStyle name="Normal 13 5 2 2 7" xfId="18524" xr:uid="{00000000-0005-0000-0000-000051470000}"/>
    <cellStyle name="Normal 13 5 2 3" xfId="18525" xr:uid="{00000000-0005-0000-0000-000052470000}"/>
    <cellStyle name="Normal 13 5 2 3 2" xfId="18526" xr:uid="{00000000-0005-0000-0000-000053470000}"/>
    <cellStyle name="Normal 13 5 2 3 2 2" xfId="18527" xr:uid="{00000000-0005-0000-0000-000054470000}"/>
    <cellStyle name="Normal 13 5 2 3 2 2 2" xfId="18528" xr:uid="{00000000-0005-0000-0000-000055470000}"/>
    <cellStyle name="Normal 13 5 2 3 2 3" xfId="18529" xr:uid="{00000000-0005-0000-0000-000056470000}"/>
    <cellStyle name="Normal 13 5 2 3 3" xfId="18530" xr:uid="{00000000-0005-0000-0000-000057470000}"/>
    <cellStyle name="Normal 13 5 2 3 3 2" xfId="18531" xr:uid="{00000000-0005-0000-0000-000058470000}"/>
    <cellStyle name="Normal 13 5 2 3 3 2 2" xfId="18532" xr:uid="{00000000-0005-0000-0000-000059470000}"/>
    <cellStyle name="Normal 13 5 2 3 3 3" xfId="18533" xr:uid="{00000000-0005-0000-0000-00005A470000}"/>
    <cellStyle name="Normal 13 5 2 3 4" xfId="18534" xr:uid="{00000000-0005-0000-0000-00005B470000}"/>
    <cellStyle name="Normal 13 5 2 3 4 2" xfId="18535" xr:uid="{00000000-0005-0000-0000-00005C470000}"/>
    <cellStyle name="Normal 13 5 2 3 5" xfId="18536" xr:uid="{00000000-0005-0000-0000-00005D470000}"/>
    <cellStyle name="Normal 13 5 2 3 5 2" xfId="18537" xr:uid="{00000000-0005-0000-0000-00005E470000}"/>
    <cellStyle name="Normal 13 5 2 3 6" xfId="18538" xr:uid="{00000000-0005-0000-0000-00005F470000}"/>
    <cellStyle name="Normal 13 5 2 4" xfId="18539" xr:uid="{00000000-0005-0000-0000-000060470000}"/>
    <cellStyle name="Normal 13 5 2 4 2" xfId="18540" xr:uid="{00000000-0005-0000-0000-000061470000}"/>
    <cellStyle name="Normal 13 5 2 4 2 2" xfId="18541" xr:uid="{00000000-0005-0000-0000-000062470000}"/>
    <cellStyle name="Normal 13 5 2 4 3" xfId="18542" xr:uid="{00000000-0005-0000-0000-000063470000}"/>
    <cellStyle name="Normal 13 5 2 5" xfId="18543" xr:uid="{00000000-0005-0000-0000-000064470000}"/>
    <cellStyle name="Normal 13 5 2 5 2" xfId="18544" xr:uid="{00000000-0005-0000-0000-000065470000}"/>
    <cellStyle name="Normal 13 5 2 5 2 2" xfId="18545" xr:uid="{00000000-0005-0000-0000-000066470000}"/>
    <cellStyle name="Normal 13 5 2 5 3" xfId="18546" xr:uid="{00000000-0005-0000-0000-000067470000}"/>
    <cellStyle name="Normal 13 5 2 6" xfId="18547" xr:uid="{00000000-0005-0000-0000-000068470000}"/>
    <cellStyle name="Normal 13 5 2 6 2" xfId="18548" xr:uid="{00000000-0005-0000-0000-000069470000}"/>
    <cellStyle name="Normal 13 5 2 7" xfId="18549" xr:uid="{00000000-0005-0000-0000-00006A470000}"/>
    <cellStyle name="Normal 13 5 2 7 2" xfId="18550" xr:uid="{00000000-0005-0000-0000-00006B470000}"/>
    <cellStyle name="Normal 13 5 2 8" xfId="18551" xr:uid="{00000000-0005-0000-0000-00006C470000}"/>
    <cellStyle name="Normal 13 5 3" xfId="18552" xr:uid="{00000000-0005-0000-0000-00006D470000}"/>
    <cellStyle name="Normal 13 5 3 2" xfId="18553" xr:uid="{00000000-0005-0000-0000-00006E470000}"/>
    <cellStyle name="Normal 13 5 3 2 2" xfId="18554" xr:uid="{00000000-0005-0000-0000-00006F470000}"/>
    <cellStyle name="Normal 13 5 3 2 2 2" xfId="18555" xr:uid="{00000000-0005-0000-0000-000070470000}"/>
    <cellStyle name="Normal 13 5 3 2 2 2 2" xfId="18556" xr:uid="{00000000-0005-0000-0000-000071470000}"/>
    <cellStyle name="Normal 13 5 3 2 2 3" xfId="18557" xr:uid="{00000000-0005-0000-0000-000072470000}"/>
    <cellStyle name="Normal 13 5 3 2 3" xfId="18558" xr:uid="{00000000-0005-0000-0000-000073470000}"/>
    <cellStyle name="Normal 13 5 3 2 3 2" xfId="18559" xr:uid="{00000000-0005-0000-0000-000074470000}"/>
    <cellStyle name="Normal 13 5 3 2 3 2 2" xfId="18560" xr:uid="{00000000-0005-0000-0000-000075470000}"/>
    <cellStyle name="Normal 13 5 3 2 3 3" xfId="18561" xr:uid="{00000000-0005-0000-0000-000076470000}"/>
    <cellStyle name="Normal 13 5 3 2 4" xfId="18562" xr:uid="{00000000-0005-0000-0000-000077470000}"/>
    <cellStyle name="Normal 13 5 3 2 4 2" xfId="18563" xr:uid="{00000000-0005-0000-0000-000078470000}"/>
    <cellStyle name="Normal 13 5 3 2 5" xfId="18564" xr:uid="{00000000-0005-0000-0000-000079470000}"/>
    <cellStyle name="Normal 13 5 3 2 5 2" xfId="18565" xr:uid="{00000000-0005-0000-0000-00007A470000}"/>
    <cellStyle name="Normal 13 5 3 2 6" xfId="18566" xr:uid="{00000000-0005-0000-0000-00007B470000}"/>
    <cellStyle name="Normal 13 5 3 3" xfId="18567" xr:uid="{00000000-0005-0000-0000-00007C470000}"/>
    <cellStyle name="Normal 13 5 3 3 2" xfId="18568" xr:uid="{00000000-0005-0000-0000-00007D470000}"/>
    <cellStyle name="Normal 13 5 3 3 2 2" xfId="18569" xr:uid="{00000000-0005-0000-0000-00007E470000}"/>
    <cellStyle name="Normal 13 5 3 3 3" xfId="18570" xr:uid="{00000000-0005-0000-0000-00007F470000}"/>
    <cellStyle name="Normal 13 5 3 4" xfId="18571" xr:uid="{00000000-0005-0000-0000-000080470000}"/>
    <cellStyle name="Normal 13 5 3 4 2" xfId="18572" xr:uid="{00000000-0005-0000-0000-000081470000}"/>
    <cellStyle name="Normal 13 5 3 4 2 2" xfId="18573" xr:uid="{00000000-0005-0000-0000-000082470000}"/>
    <cellStyle name="Normal 13 5 3 4 3" xfId="18574" xr:uid="{00000000-0005-0000-0000-000083470000}"/>
    <cellStyle name="Normal 13 5 3 5" xfId="18575" xr:uid="{00000000-0005-0000-0000-000084470000}"/>
    <cellStyle name="Normal 13 5 3 5 2" xfId="18576" xr:uid="{00000000-0005-0000-0000-000085470000}"/>
    <cellStyle name="Normal 13 5 3 6" xfId="18577" xr:uid="{00000000-0005-0000-0000-000086470000}"/>
    <cellStyle name="Normal 13 5 3 6 2" xfId="18578" xr:uid="{00000000-0005-0000-0000-000087470000}"/>
    <cellStyle name="Normal 13 5 3 7" xfId="18579" xr:uid="{00000000-0005-0000-0000-000088470000}"/>
    <cellStyle name="Normal 13 5 4" xfId="18580" xr:uid="{00000000-0005-0000-0000-000089470000}"/>
    <cellStyle name="Normal 13 5 4 2" xfId="18581" xr:uid="{00000000-0005-0000-0000-00008A470000}"/>
    <cellStyle name="Normal 13 5 4 2 2" xfId="18582" xr:uid="{00000000-0005-0000-0000-00008B470000}"/>
    <cellStyle name="Normal 13 5 4 2 2 2" xfId="18583" xr:uid="{00000000-0005-0000-0000-00008C470000}"/>
    <cellStyle name="Normal 13 5 4 2 2 2 2" xfId="18584" xr:uid="{00000000-0005-0000-0000-00008D470000}"/>
    <cellStyle name="Normal 13 5 4 2 2 3" xfId="18585" xr:uid="{00000000-0005-0000-0000-00008E470000}"/>
    <cellStyle name="Normal 13 5 4 2 3" xfId="18586" xr:uid="{00000000-0005-0000-0000-00008F470000}"/>
    <cellStyle name="Normal 13 5 4 2 3 2" xfId="18587" xr:uid="{00000000-0005-0000-0000-000090470000}"/>
    <cellStyle name="Normal 13 5 4 2 3 2 2" xfId="18588" xr:uid="{00000000-0005-0000-0000-000091470000}"/>
    <cellStyle name="Normal 13 5 4 2 3 3" xfId="18589" xr:uid="{00000000-0005-0000-0000-000092470000}"/>
    <cellStyle name="Normal 13 5 4 2 4" xfId="18590" xr:uid="{00000000-0005-0000-0000-000093470000}"/>
    <cellStyle name="Normal 13 5 4 2 4 2" xfId="18591" xr:uid="{00000000-0005-0000-0000-000094470000}"/>
    <cellStyle name="Normal 13 5 4 2 5" xfId="18592" xr:uid="{00000000-0005-0000-0000-000095470000}"/>
    <cellStyle name="Normal 13 5 4 2 5 2" xfId="18593" xr:uid="{00000000-0005-0000-0000-000096470000}"/>
    <cellStyle name="Normal 13 5 4 2 6" xfId="18594" xr:uid="{00000000-0005-0000-0000-000097470000}"/>
    <cellStyle name="Normal 13 5 4 3" xfId="18595" xr:uid="{00000000-0005-0000-0000-000098470000}"/>
    <cellStyle name="Normal 13 5 4 3 2" xfId="18596" xr:uid="{00000000-0005-0000-0000-000099470000}"/>
    <cellStyle name="Normal 13 5 4 3 2 2" xfId="18597" xr:uid="{00000000-0005-0000-0000-00009A470000}"/>
    <cellStyle name="Normal 13 5 4 3 3" xfId="18598" xr:uid="{00000000-0005-0000-0000-00009B470000}"/>
    <cellStyle name="Normal 13 5 4 4" xfId="18599" xr:uid="{00000000-0005-0000-0000-00009C470000}"/>
    <cellStyle name="Normal 13 5 4 4 2" xfId="18600" xr:uid="{00000000-0005-0000-0000-00009D470000}"/>
    <cellStyle name="Normal 13 5 4 4 2 2" xfId="18601" xr:uid="{00000000-0005-0000-0000-00009E470000}"/>
    <cellStyle name="Normal 13 5 4 4 3" xfId="18602" xr:uid="{00000000-0005-0000-0000-00009F470000}"/>
    <cellStyle name="Normal 13 5 4 5" xfId="18603" xr:uid="{00000000-0005-0000-0000-0000A0470000}"/>
    <cellStyle name="Normal 13 5 4 5 2" xfId="18604" xr:uid="{00000000-0005-0000-0000-0000A1470000}"/>
    <cellStyle name="Normal 13 5 4 6" xfId="18605" xr:uid="{00000000-0005-0000-0000-0000A2470000}"/>
    <cellStyle name="Normal 13 5 4 6 2" xfId="18606" xr:uid="{00000000-0005-0000-0000-0000A3470000}"/>
    <cellStyle name="Normal 13 5 4 7" xfId="18607" xr:uid="{00000000-0005-0000-0000-0000A4470000}"/>
    <cellStyle name="Normal 13 5 5" xfId="18608" xr:uid="{00000000-0005-0000-0000-0000A5470000}"/>
    <cellStyle name="Normal 13 5 5 2" xfId="18609" xr:uid="{00000000-0005-0000-0000-0000A6470000}"/>
    <cellStyle name="Normal 13 5 5 2 2" xfId="18610" xr:uid="{00000000-0005-0000-0000-0000A7470000}"/>
    <cellStyle name="Normal 13 5 5 2 2 2" xfId="18611" xr:uid="{00000000-0005-0000-0000-0000A8470000}"/>
    <cellStyle name="Normal 13 5 5 2 3" xfId="18612" xr:uid="{00000000-0005-0000-0000-0000A9470000}"/>
    <cellStyle name="Normal 13 5 5 3" xfId="18613" xr:uid="{00000000-0005-0000-0000-0000AA470000}"/>
    <cellStyle name="Normal 13 5 5 3 2" xfId="18614" xr:uid="{00000000-0005-0000-0000-0000AB470000}"/>
    <cellStyle name="Normal 13 5 5 3 2 2" xfId="18615" xr:uid="{00000000-0005-0000-0000-0000AC470000}"/>
    <cellStyle name="Normal 13 5 5 3 3" xfId="18616" xr:uid="{00000000-0005-0000-0000-0000AD470000}"/>
    <cellStyle name="Normal 13 5 5 4" xfId="18617" xr:uid="{00000000-0005-0000-0000-0000AE470000}"/>
    <cellStyle name="Normal 13 5 5 4 2" xfId="18618" xr:uid="{00000000-0005-0000-0000-0000AF470000}"/>
    <cellStyle name="Normal 13 5 5 5" xfId="18619" xr:uid="{00000000-0005-0000-0000-0000B0470000}"/>
    <cellStyle name="Normal 13 5 5 5 2" xfId="18620" xr:uid="{00000000-0005-0000-0000-0000B1470000}"/>
    <cellStyle name="Normal 13 5 5 6" xfId="18621" xr:uid="{00000000-0005-0000-0000-0000B2470000}"/>
    <cellStyle name="Normal 13 5 6" xfId="18622" xr:uid="{00000000-0005-0000-0000-0000B3470000}"/>
    <cellStyle name="Normal 13 5 6 2" xfId="18623" xr:uid="{00000000-0005-0000-0000-0000B4470000}"/>
    <cellStyle name="Normal 13 5 6 2 2" xfId="18624" xr:uid="{00000000-0005-0000-0000-0000B5470000}"/>
    <cellStyle name="Normal 13 5 6 3" xfId="18625" xr:uid="{00000000-0005-0000-0000-0000B6470000}"/>
    <cellStyle name="Normal 13 5 7" xfId="18626" xr:uid="{00000000-0005-0000-0000-0000B7470000}"/>
    <cellStyle name="Normal 13 5 7 2" xfId="18627" xr:uid="{00000000-0005-0000-0000-0000B8470000}"/>
    <cellStyle name="Normal 13 5 7 2 2" xfId="18628" xr:uid="{00000000-0005-0000-0000-0000B9470000}"/>
    <cellStyle name="Normal 13 5 7 3" xfId="18629" xr:uid="{00000000-0005-0000-0000-0000BA470000}"/>
    <cellStyle name="Normal 13 5 8" xfId="18630" xr:uid="{00000000-0005-0000-0000-0000BB470000}"/>
    <cellStyle name="Normal 13 5 8 2" xfId="18631" xr:uid="{00000000-0005-0000-0000-0000BC470000}"/>
    <cellStyle name="Normal 13 5 9" xfId="18632" xr:uid="{00000000-0005-0000-0000-0000BD470000}"/>
    <cellStyle name="Normal 13 5 9 2" xfId="18633" xr:uid="{00000000-0005-0000-0000-0000BE470000}"/>
    <cellStyle name="Normal 13 6" xfId="18634" xr:uid="{00000000-0005-0000-0000-0000BF470000}"/>
    <cellStyle name="Normal 13 6 2" xfId="18635" xr:uid="{00000000-0005-0000-0000-0000C0470000}"/>
    <cellStyle name="Normal 13 6 2 2" xfId="18636" xr:uid="{00000000-0005-0000-0000-0000C1470000}"/>
    <cellStyle name="Normal 13 6 2 2 2" xfId="18637" xr:uid="{00000000-0005-0000-0000-0000C2470000}"/>
    <cellStyle name="Normal 13 6 2 2 2 2" xfId="18638" xr:uid="{00000000-0005-0000-0000-0000C3470000}"/>
    <cellStyle name="Normal 13 6 2 2 2 2 2" xfId="18639" xr:uid="{00000000-0005-0000-0000-0000C4470000}"/>
    <cellStyle name="Normal 13 6 2 2 2 3" xfId="18640" xr:uid="{00000000-0005-0000-0000-0000C5470000}"/>
    <cellStyle name="Normal 13 6 2 2 3" xfId="18641" xr:uid="{00000000-0005-0000-0000-0000C6470000}"/>
    <cellStyle name="Normal 13 6 2 2 3 2" xfId="18642" xr:uid="{00000000-0005-0000-0000-0000C7470000}"/>
    <cellStyle name="Normal 13 6 2 2 3 2 2" xfId="18643" xr:uid="{00000000-0005-0000-0000-0000C8470000}"/>
    <cellStyle name="Normal 13 6 2 2 3 3" xfId="18644" xr:uid="{00000000-0005-0000-0000-0000C9470000}"/>
    <cellStyle name="Normal 13 6 2 2 4" xfId="18645" xr:uid="{00000000-0005-0000-0000-0000CA470000}"/>
    <cellStyle name="Normal 13 6 2 2 4 2" xfId="18646" xr:uid="{00000000-0005-0000-0000-0000CB470000}"/>
    <cellStyle name="Normal 13 6 2 2 5" xfId="18647" xr:uid="{00000000-0005-0000-0000-0000CC470000}"/>
    <cellStyle name="Normal 13 6 2 2 5 2" xfId="18648" xr:uid="{00000000-0005-0000-0000-0000CD470000}"/>
    <cellStyle name="Normal 13 6 2 2 6" xfId="18649" xr:uid="{00000000-0005-0000-0000-0000CE470000}"/>
    <cellStyle name="Normal 13 6 2 3" xfId="18650" xr:uid="{00000000-0005-0000-0000-0000CF470000}"/>
    <cellStyle name="Normal 13 6 2 3 2" xfId="18651" xr:uid="{00000000-0005-0000-0000-0000D0470000}"/>
    <cellStyle name="Normal 13 6 2 3 2 2" xfId="18652" xr:uid="{00000000-0005-0000-0000-0000D1470000}"/>
    <cellStyle name="Normal 13 6 2 3 3" xfId="18653" xr:uid="{00000000-0005-0000-0000-0000D2470000}"/>
    <cellStyle name="Normal 13 6 2 4" xfId="18654" xr:uid="{00000000-0005-0000-0000-0000D3470000}"/>
    <cellStyle name="Normal 13 6 2 4 2" xfId="18655" xr:uid="{00000000-0005-0000-0000-0000D4470000}"/>
    <cellStyle name="Normal 13 6 2 4 2 2" xfId="18656" xr:uid="{00000000-0005-0000-0000-0000D5470000}"/>
    <cellStyle name="Normal 13 6 2 4 3" xfId="18657" xr:uid="{00000000-0005-0000-0000-0000D6470000}"/>
    <cellStyle name="Normal 13 6 2 5" xfId="18658" xr:uid="{00000000-0005-0000-0000-0000D7470000}"/>
    <cellStyle name="Normal 13 6 2 5 2" xfId="18659" xr:uid="{00000000-0005-0000-0000-0000D8470000}"/>
    <cellStyle name="Normal 13 6 2 6" xfId="18660" xr:uid="{00000000-0005-0000-0000-0000D9470000}"/>
    <cellStyle name="Normal 13 6 2 6 2" xfId="18661" xr:uid="{00000000-0005-0000-0000-0000DA470000}"/>
    <cellStyle name="Normal 13 6 2 7" xfId="18662" xr:uid="{00000000-0005-0000-0000-0000DB470000}"/>
    <cellStyle name="Normal 13 6 3" xfId="18663" xr:uid="{00000000-0005-0000-0000-0000DC470000}"/>
    <cellStyle name="Normal 13 6 3 2" xfId="18664" xr:uid="{00000000-0005-0000-0000-0000DD470000}"/>
    <cellStyle name="Normal 13 6 3 2 2" xfId="18665" xr:uid="{00000000-0005-0000-0000-0000DE470000}"/>
    <cellStyle name="Normal 13 6 3 2 2 2" xfId="18666" xr:uid="{00000000-0005-0000-0000-0000DF470000}"/>
    <cellStyle name="Normal 13 6 3 2 3" xfId="18667" xr:uid="{00000000-0005-0000-0000-0000E0470000}"/>
    <cellStyle name="Normal 13 6 3 3" xfId="18668" xr:uid="{00000000-0005-0000-0000-0000E1470000}"/>
    <cellStyle name="Normal 13 6 3 3 2" xfId="18669" xr:uid="{00000000-0005-0000-0000-0000E2470000}"/>
    <cellStyle name="Normal 13 6 3 3 2 2" xfId="18670" xr:uid="{00000000-0005-0000-0000-0000E3470000}"/>
    <cellStyle name="Normal 13 6 3 3 3" xfId="18671" xr:uid="{00000000-0005-0000-0000-0000E4470000}"/>
    <cellStyle name="Normal 13 6 3 4" xfId="18672" xr:uid="{00000000-0005-0000-0000-0000E5470000}"/>
    <cellStyle name="Normal 13 6 3 4 2" xfId="18673" xr:uid="{00000000-0005-0000-0000-0000E6470000}"/>
    <cellStyle name="Normal 13 6 3 5" xfId="18674" xr:uid="{00000000-0005-0000-0000-0000E7470000}"/>
    <cellStyle name="Normal 13 6 3 5 2" xfId="18675" xr:uid="{00000000-0005-0000-0000-0000E8470000}"/>
    <cellStyle name="Normal 13 6 3 6" xfId="18676" xr:uid="{00000000-0005-0000-0000-0000E9470000}"/>
    <cellStyle name="Normal 13 6 4" xfId="18677" xr:uid="{00000000-0005-0000-0000-0000EA470000}"/>
    <cellStyle name="Normal 13 6 4 2" xfId="18678" xr:uid="{00000000-0005-0000-0000-0000EB470000}"/>
    <cellStyle name="Normal 13 6 4 2 2" xfId="18679" xr:uid="{00000000-0005-0000-0000-0000EC470000}"/>
    <cellStyle name="Normal 13 6 4 3" xfId="18680" xr:uid="{00000000-0005-0000-0000-0000ED470000}"/>
    <cellStyle name="Normal 13 6 5" xfId="18681" xr:uid="{00000000-0005-0000-0000-0000EE470000}"/>
    <cellStyle name="Normal 13 6 5 2" xfId="18682" xr:uid="{00000000-0005-0000-0000-0000EF470000}"/>
    <cellStyle name="Normal 13 6 5 2 2" xfId="18683" xr:uid="{00000000-0005-0000-0000-0000F0470000}"/>
    <cellStyle name="Normal 13 6 5 3" xfId="18684" xr:uid="{00000000-0005-0000-0000-0000F1470000}"/>
    <cellStyle name="Normal 13 6 6" xfId="18685" xr:uid="{00000000-0005-0000-0000-0000F2470000}"/>
    <cellStyle name="Normal 13 6 6 2" xfId="18686" xr:uid="{00000000-0005-0000-0000-0000F3470000}"/>
    <cellStyle name="Normal 13 6 7" xfId="18687" xr:uid="{00000000-0005-0000-0000-0000F4470000}"/>
    <cellStyle name="Normal 13 6 7 2" xfId="18688" xr:uid="{00000000-0005-0000-0000-0000F5470000}"/>
    <cellStyle name="Normal 13 6 8" xfId="18689" xr:uid="{00000000-0005-0000-0000-0000F6470000}"/>
    <cellStyle name="Normal 13 7" xfId="18690" xr:uid="{00000000-0005-0000-0000-0000F7470000}"/>
    <cellStyle name="Normal 13 7 2" xfId="18691" xr:uid="{00000000-0005-0000-0000-0000F8470000}"/>
    <cellStyle name="Normal 13 7 2 2" xfId="18692" xr:uid="{00000000-0005-0000-0000-0000F9470000}"/>
    <cellStyle name="Normal 13 7 2 2 2" xfId="18693" xr:uid="{00000000-0005-0000-0000-0000FA470000}"/>
    <cellStyle name="Normal 13 7 2 2 2 2" xfId="18694" xr:uid="{00000000-0005-0000-0000-0000FB470000}"/>
    <cellStyle name="Normal 13 7 2 2 3" xfId="18695" xr:uid="{00000000-0005-0000-0000-0000FC470000}"/>
    <cellStyle name="Normal 13 7 2 3" xfId="18696" xr:uid="{00000000-0005-0000-0000-0000FD470000}"/>
    <cellStyle name="Normal 13 7 2 3 2" xfId="18697" xr:uid="{00000000-0005-0000-0000-0000FE470000}"/>
    <cellStyle name="Normal 13 7 2 3 2 2" xfId="18698" xr:uid="{00000000-0005-0000-0000-0000FF470000}"/>
    <cellStyle name="Normal 13 7 2 3 3" xfId="18699" xr:uid="{00000000-0005-0000-0000-000000480000}"/>
    <cellStyle name="Normal 13 7 2 4" xfId="18700" xr:uid="{00000000-0005-0000-0000-000001480000}"/>
    <cellStyle name="Normal 13 7 2 4 2" xfId="18701" xr:uid="{00000000-0005-0000-0000-000002480000}"/>
    <cellStyle name="Normal 13 7 2 5" xfId="18702" xr:uid="{00000000-0005-0000-0000-000003480000}"/>
    <cellStyle name="Normal 13 7 2 5 2" xfId="18703" xr:uid="{00000000-0005-0000-0000-000004480000}"/>
    <cellStyle name="Normal 13 7 2 6" xfId="18704" xr:uid="{00000000-0005-0000-0000-000005480000}"/>
    <cellStyle name="Normal 13 7 3" xfId="18705" xr:uid="{00000000-0005-0000-0000-000006480000}"/>
    <cellStyle name="Normal 13 7 3 2" xfId="18706" xr:uid="{00000000-0005-0000-0000-000007480000}"/>
    <cellStyle name="Normal 13 7 3 2 2" xfId="18707" xr:uid="{00000000-0005-0000-0000-000008480000}"/>
    <cellStyle name="Normal 13 7 3 3" xfId="18708" xr:uid="{00000000-0005-0000-0000-000009480000}"/>
    <cellStyle name="Normal 13 7 4" xfId="18709" xr:uid="{00000000-0005-0000-0000-00000A480000}"/>
    <cellStyle name="Normal 13 7 4 2" xfId="18710" xr:uid="{00000000-0005-0000-0000-00000B480000}"/>
    <cellStyle name="Normal 13 7 4 2 2" xfId="18711" xr:uid="{00000000-0005-0000-0000-00000C480000}"/>
    <cellStyle name="Normal 13 7 4 3" xfId="18712" xr:uid="{00000000-0005-0000-0000-00000D480000}"/>
    <cellStyle name="Normal 13 7 5" xfId="18713" xr:uid="{00000000-0005-0000-0000-00000E480000}"/>
    <cellStyle name="Normal 13 7 5 2" xfId="18714" xr:uid="{00000000-0005-0000-0000-00000F480000}"/>
    <cellStyle name="Normal 13 7 6" xfId="18715" xr:uid="{00000000-0005-0000-0000-000010480000}"/>
    <cellStyle name="Normal 13 7 6 2" xfId="18716" xr:uid="{00000000-0005-0000-0000-000011480000}"/>
    <cellStyle name="Normal 13 7 7" xfId="18717" xr:uid="{00000000-0005-0000-0000-000012480000}"/>
    <cellStyle name="Normal 13 8" xfId="18718" xr:uid="{00000000-0005-0000-0000-000013480000}"/>
    <cellStyle name="Normal 13 8 2" xfId="18719" xr:uid="{00000000-0005-0000-0000-000014480000}"/>
    <cellStyle name="Normal 13 8 2 2" xfId="18720" xr:uid="{00000000-0005-0000-0000-000015480000}"/>
    <cellStyle name="Normal 13 8 2 2 2" xfId="18721" xr:uid="{00000000-0005-0000-0000-000016480000}"/>
    <cellStyle name="Normal 13 8 2 2 2 2" xfId="18722" xr:uid="{00000000-0005-0000-0000-000017480000}"/>
    <cellStyle name="Normal 13 8 2 2 3" xfId="18723" xr:uid="{00000000-0005-0000-0000-000018480000}"/>
    <cellStyle name="Normal 13 8 2 3" xfId="18724" xr:uid="{00000000-0005-0000-0000-000019480000}"/>
    <cellStyle name="Normal 13 8 2 3 2" xfId="18725" xr:uid="{00000000-0005-0000-0000-00001A480000}"/>
    <cellStyle name="Normal 13 8 2 3 2 2" xfId="18726" xr:uid="{00000000-0005-0000-0000-00001B480000}"/>
    <cellStyle name="Normal 13 8 2 3 3" xfId="18727" xr:uid="{00000000-0005-0000-0000-00001C480000}"/>
    <cellStyle name="Normal 13 8 2 4" xfId="18728" xr:uid="{00000000-0005-0000-0000-00001D480000}"/>
    <cellStyle name="Normal 13 8 2 4 2" xfId="18729" xr:uid="{00000000-0005-0000-0000-00001E480000}"/>
    <cellStyle name="Normal 13 8 2 5" xfId="18730" xr:uid="{00000000-0005-0000-0000-00001F480000}"/>
    <cellStyle name="Normal 13 8 2 5 2" xfId="18731" xr:uid="{00000000-0005-0000-0000-000020480000}"/>
    <cellStyle name="Normal 13 8 2 6" xfId="18732" xr:uid="{00000000-0005-0000-0000-000021480000}"/>
    <cellStyle name="Normal 13 8 3" xfId="18733" xr:uid="{00000000-0005-0000-0000-000022480000}"/>
    <cellStyle name="Normal 13 8 3 2" xfId="18734" xr:uid="{00000000-0005-0000-0000-000023480000}"/>
    <cellStyle name="Normal 13 8 3 2 2" xfId="18735" xr:uid="{00000000-0005-0000-0000-000024480000}"/>
    <cellStyle name="Normal 13 8 3 3" xfId="18736" xr:uid="{00000000-0005-0000-0000-000025480000}"/>
    <cellStyle name="Normal 13 8 4" xfId="18737" xr:uid="{00000000-0005-0000-0000-000026480000}"/>
    <cellStyle name="Normal 13 8 4 2" xfId="18738" xr:uid="{00000000-0005-0000-0000-000027480000}"/>
    <cellStyle name="Normal 13 8 4 2 2" xfId="18739" xr:uid="{00000000-0005-0000-0000-000028480000}"/>
    <cellStyle name="Normal 13 8 4 3" xfId="18740" xr:uid="{00000000-0005-0000-0000-000029480000}"/>
    <cellStyle name="Normal 13 8 5" xfId="18741" xr:uid="{00000000-0005-0000-0000-00002A480000}"/>
    <cellStyle name="Normal 13 8 5 2" xfId="18742" xr:uid="{00000000-0005-0000-0000-00002B480000}"/>
    <cellStyle name="Normal 13 8 6" xfId="18743" xr:uid="{00000000-0005-0000-0000-00002C480000}"/>
    <cellStyle name="Normal 13 8 6 2" xfId="18744" xr:uid="{00000000-0005-0000-0000-00002D480000}"/>
    <cellStyle name="Normal 13 8 7" xfId="18745" xr:uid="{00000000-0005-0000-0000-00002E480000}"/>
    <cellStyle name="Normal 13 9" xfId="18746" xr:uid="{00000000-0005-0000-0000-00002F480000}"/>
    <cellStyle name="Normal 13 9 2" xfId="18747" xr:uid="{00000000-0005-0000-0000-000030480000}"/>
    <cellStyle name="Normal 13 9 2 2" xfId="18748" xr:uid="{00000000-0005-0000-0000-000031480000}"/>
    <cellStyle name="Normal 13 9 2 2 2" xfId="18749" xr:uid="{00000000-0005-0000-0000-000032480000}"/>
    <cellStyle name="Normal 13 9 2 3" xfId="18750" xr:uid="{00000000-0005-0000-0000-000033480000}"/>
    <cellStyle name="Normal 13 9 3" xfId="18751" xr:uid="{00000000-0005-0000-0000-000034480000}"/>
    <cellStyle name="Normal 13 9 3 2" xfId="18752" xr:uid="{00000000-0005-0000-0000-000035480000}"/>
    <cellStyle name="Normal 13 9 3 2 2" xfId="18753" xr:uid="{00000000-0005-0000-0000-000036480000}"/>
    <cellStyle name="Normal 13 9 3 3" xfId="18754" xr:uid="{00000000-0005-0000-0000-000037480000}"/>
    <cellStyle name="Normal 13 9 4" xfId="18755" xr:uid="{00000000-0005-0000-0000-000038480000}"/>
    <cellStyle name="Normal 13 9 4 2" xfId="18756" xr:uid="{00000000-0005-0000-0000-000039480000}"/>
    <cellStyle name="Normal 13 9 5" xfId="18757" xr:uid="{00000000-0005-0000-0000-00003A480000}"/>
    <cellStyle name="Normal 13 9 5 2" xfId="18758" xr:uid="{00000000-0005-0000-0000-00003B480000}"/>
    <cellStyle name="Normal 13 9 6" xfId="18759" xr:uid="{00000000-0005-0000-0000-00003C480000}"/>
    <cellStyle name="Normal 13_3 - Revenue Credits" xfId="18760" xr:uid="{00000000-0005-0000-0000-00003D480000}"/>
    <cellStyle name="Normal 14" xfId="671" xr:uid="{00000000-0005-0000-0000-00003E480000}"/>
    <cellStyle name="Normal 14 10" xfId="38431" xr:uid="{A9F8A130-8682-4765-A0AE-C1D44639C01B}"/>
    <cellStyle name="Normal 14 2" xfId="18761" xr:uid="{00000000-0005-0000-0000-00003F480000}"/>
    <cellStyle name="Normal 14 2 10" xfId="18762" xr:uid="{00000000-0005-0000-0000-000040480000}"/>
    <cellStyle name="Normal 14 2 10 2" xfId="18763" xr:uid="{00000000-0005-0000-0000-000041480000}"/>
    <cellStyle name="Normal 14 2 11" xfId="18764" xr:uid="{00000000-0005-0000-0000-000042480000}"/>
    <cellStyle name="Normal 14 2 11 2" xfId="18765" xr:uid="{00000000-0005-0000-0000-000043480000}"/>
    <cellStyle name="Normal 14 2 12" xfId="18766" xr:uid="{00000000-0005-0000-0000-000044480000}"/>
    <cellStyle name="Normal 14 2 2" xfId="18767" xr:uid="{00000000-0005-0000-0000-000045480000}"/>
    <cellStyle name="Normal 14 2 2 10" xfId="18768" xr:uid="{00000000-0005-0000-0000-000046480000}"/>
    <cellStyle name="Normal 14 2 2 10 2" xfId="18769" xr:uid="{00000000-0005-0000-0000-000047480000}"/>
    <cellStyle name="Normal 14 2 2 11" xfId="18770" xr:uid="{00000000-0005-0000-0000-000048480000}"/>
    <cellStyle name="Normal 14 2 2 2" xfId="18771" xr:uid="{00000000-0005-0000-0000-000049480000}"/>
    <cellStyle name="Normal 14 2 2 2 10" xfId="18772" xr:uid="{00000000-0005-0000-0000-00004A480000}"/>
    <cellStyle name="Normal 14 2 2 2 2" xfId="18773" xr:uid="{00000000-0005-0000-0000-00004B480000}"/>
    <cellStyle name="Normal 14 2 2 2 2 2" xfId="18774" xr:uid="{00000000-0005-0000-0000-00004C480000}"/>
    <cellStyle name="Normal 14 2 2 2 2 2 2" xfId="18775" xr:uid="{00000000-0005-0000-0000-00004D480000}"/>
    <cellStyle name="Normal 14 2 2 2 2 2 2 2" xfId="18776" xr:uid="{00000000-0005-0000-0000-00004E480000}"/>
    <cellStyle name="Normal 14 2 2 2 2 2 2 2 2" xfId="18777" xr:uid="{00000000-0005-0000-0000-00004F480000}"/>
    <cellStyle name="Normal 14 2 2 2 2 2 2 2 2 2" xfId="18778" xr:uid="{00000000-0005-0000-0000-000050480000}"/>
    <cellStyle name="Normal 14 2 2 2 2 2 2 2 3" xfId="18779" xr:uid="{00000000-0005-0000-0000-000051480000}"/>
    <cellStyle name="Normal 14 2 2 2 2 2 2 3" xfId="18780" xr:uid="{00000000-0005-0000-0000-000052480000}"/>
    <cellStyle name="Normal 14 2 2 2 2 2 2 3 2" xfId="18781" xr:uid="{00000000-0005-0000-0000-000053480000}"/>
    <cellStyle name="Normal 14 2 2 2 2 2 2 3 2 2" xfId="18782" xr:uid="{00000000-0005-0000-0000-000054480000}"/>
    <cellStyle name="Normal 14 2 2 2 2 2 2 3 3" xfId="18783" xr:uid="{00000000-0005-0000-0000-000055480000}"/>
    <cellStyle name="Normal 14 2 2 2 2 2 2 4" xfId="18784" xr:uid="{00000000-0005-0000-0000-000056480000}"/>
    <cellStyle name="Normal 14 2 2 2 2 2 2 4 2" xfId="18785" xr:uid="{00000000-0005-0000-0000-000057480000}"/>
    <cellStyle name="Normal 14 2 2 2 2 2 2 5" xfId="18786" xr:uid="{00000000-0005-0000-0000-000058480000}"/>
    <cellStyle name="Normal 14 2 2 2 2 2 2 5 2" xfId="18787" xr:uid="{00000000-0005-0000-0000-000059480000}"/>
    <cellStyle name="Normal 14 2 2 2 2 2 2 6" xfId="18788" xr:uid="{00000000-0005-0000-0000-00005A480000}"/>
    <cellStyle name="Normal 14 2 2 2 2 2 3" xfId="18789" xr:uid="{00000000-0005-0000-0000-00005B480000}"/>
    <cellStyle name="Normal 14 2 2 2 2 2 3 2" xfId="18790" xr:uid="{00000000-0005-0000-0000-00005C480000}"/>
    <cellStyle name="Normal 14 2 2 2 2 2 3 2 2" xfId="18791" xr:uid="{00000000-0005-0000-0000-00005D480000}"/>
    <cellStyle name="Normal 14 2 2 2 2 2 3 3" xfId="18792" xr:uid="{00000000-0005-0000-0000-00005E480000}"/>
    <cellStyle name="Normal 14 2 2 2 2 2 4" xfId="18793" xr:uid="{00000000-0005-0000-0000-00005F480000}"/>
    <cellStyle name="Normal 14 2 2 2 2 2 4 2" xfId="18794" xr:uid="{00000000-0005-0000-0000-000060480000}"/>
    <cellStyle name="Normal 14 2 2 2 2 2 4 2 2" xfId="18795" xr:uid="{00000000-0005-0000-0000-000061480000}"/>
    <cellStyle name="Normal 14 2 2 2 2 2 4 3" xfId="18796" xr:uid="{00000000-0005-0000-0000-000062480000}"/>
    <cellStyle name="Normal 14 2 2 2 2 2 5" xfId="18797" xr:uid="{00000000-0005-0000-0000-000063480000}"/>
    <cellStyle name="Normal 14 2 2 2 2 2 5 2" xfId="18798" xr:uid="{00000000-0005-0000-0000-000064480000}"/>
    <cellStyle name="Normal 14 2 2 2 2 2 6" xfId="18799" xr:uid="{00000000-0005-0000-0000-000065480000}"/>
    <cellStyle name="Normal 14 2 2 2 2 2 6 2" xfId="18800" xr:uid="{00000000-0005-0000-0000-000066480000}"/>
    <cellStyle name="Normal 14 2 2 2 2 2 7" xfId="18801" xr:uid="{00000000-0005-0000-0000-000067480000}"/>
    <cellStyle name="Normal 14 2 2 2 2 3" xfId="18802" xr:uid="{00000000-0005-0000-0000-000068480000}"/>
    <cellStyle name="Normal 14 2 2 2 2 3 2" xfId="18803" xr:uid="{00000000-0005-0000-0000-000069480000}"/>
    <cellStyle name="Normal 14 2 2 2 2 3 2 2" xfId="18804" xr:uid="{00000000-0005-0000-0000-00006A480000}"/>
    <cellStyle name="Normal 14 2 2 2 2 3 2 2 2" xfId="18805" xr:uid="{00000000-0005-0000-0000-00006B480000}"/>
    <cellStyle name="Normal 14 2 2 2 2 3 2 3" xfId="18806" xr:uid="{00000000-0005-0000-0000-00006C480000}"/>
    <cellStyle name="Normal 14 2 2 2 2 3 3" xfId="18807" xr:uid="{00000000-0005-0000-0000-00006D480000}"/>
    <cellStyle name="Normal 14 2 2 2 2 3 3 2" xfId="18808" xr:uid="{00000000-0005-0000-0000-00006E480000}"/>
    <cellStyle name="Normal 14 2 2 2 2 3 3 2 2" xfId="18809" xr:uid="{00000000-0005-0000-0000-00006F480000}"/>
    <cellStyle name="Normal 14 2 2 2 2 3 3 3" xfId="18810" xr:uid="{00000000-0005-0000-0000-000070480000}"/>
    <cellStyle name="Normal 14 2 2 2 2 3 4" xfId="18811" xr:uid="{00000000-0005-0000-0000-000071480000}"/>
    <cellStyle name="Normal 14 2 2 2 2 3 4 2" xfId="18812" xr:uid="{00000000-0005-0000-0000-000072480000}"/>
    <cellStyle name="Normal 14 2 2 2 2 3 5" xfId="18813" xr:uid="{00000000-0005-0000-0000-000073480000}"/>
    <cellStyle name="Normal 14 2 2 2 2 3 5 2" xfId="18814" xr:uid="{00000000-0005-0000-0000-000074480000}"/>
    <cellStyle name="Normal 14 2 2 2 2 3 6" xfId="18815" xr:uid="{00000000-0005-0000-0000-000075480000}"/>
    <cellStyle name="Normal 14 2 2 2 2 4" xfId="18816" xr:uid="{00000000-0005-0000-0000-000076480000}"/>
    <cellStyle name="Normal 14 2 2 2 2 4 2" xfId="18817" xr:uid="{00000000-0005-0000-0000-000077480000}"/>
    <cellStyle name="Normal 14 2 2 2 2 4 2 2" xfId="18818" xr:uid="{00000000-0005-0000-0000-000078480000}"/>
    <cellStyle name="Normal 14 2 2 2 2 4 3" xfId="18819" xr:uid="{00000000-0005-0000-0000-000079480000}"/>
    <cellStyle name="Normal 14 2 2 2 2 5" xfId="18820" xr:uid="{00000000-0005-0000-0000-00007A480000}"/>
    <cellStyle name="Normal 14 2 2 2 2 5 2" xfId="18821" xr:uid="{00000000-0005-0000-0000-00007B480000}"/>
    <cellStyle name="Normal 14 2 2 2 2 5 2 2" xfId="18822" xr:uid="{00000000-0005-0000-0000-00007C480000}"/>
    <cellStyle name="Normal 14 2 2 2 2 5 3" xfId="18823" xr:uid="{00000000-0005-0000-0000-00007D480000}"/>
    <cellStyle name="Normal 14 2 2 2 2 6" xfId="18824" xr:uid="{00000000-0005-0000-0000-00007E480000}"/>
    <cellStyle name="Normal 14 2 2 2 2 6 2" xfId="18825" xr:uid="{00000000-0005-0000-0000-00007F480000}"/>
    <cellStyle name="Normal 14 2 2 2 2 7" xfId="18826" xr:uid="{00000000-0005-0000-0000-000080480000}"/>
    <cellStyle name="Normal 14 2 2 2 2 7 2" xfId="18827" xr:uid="{00000000-0005-0000-0000-000081480000}"/>
    <cellStyle name="Normal 14 2 2 2 2 8" xfId="18828" xr:uid="{00000000-0005-0000-0000-000082480000}"/>
    <cellStyle name="Normal 14 2 2 2 3" xfId="18829" xr:uid="{00000000-0005-0000-0000-000083480000}"/>
    <cellStyle name="Normal 14 2 2 2 3 2" xfId="18830" xr:uid="{00000000-0005-0000-0000-000084480000}"/>
    <cellStyle name="Normal 14 2 2 2 3 2 2" xfId="18831" xr:uid="{00000000-0005-0000-0000-000085480000}"/>
    <cellStyle name="Normal 14 2 2 2 3 2 2 2" xfId="18832" xr:uid="{00000000-0005-0000-0000-000086480000}"/>
    <cellStyle name="Normal 14 2 2 2 3 2 2 2 2" xfId="18833" xr:uid="{00000000-0005-0000-0000-000087480000}"/>
    <cellStyle name="Normal 14 2 2 2 3 2 2 3" xfId="18834" xr:uid="{00000000-0005-0000-0000-000088480000}"/>
    <cellStyle name="Normal 14 2 2 2 3 2 3" xfId="18835" xr:uid="{00000000-0005-0000-0000-000089480000}"/>
    <cellStyle name="Normal 14 2 2 2 3 2 3 2" xfId="18836" xr:uid="{00000000-0005-0000-0000-00008A480000}"/>
    <cellStyle name="Normal 14 2 2 2 3 2 3 2 2" xfId="18837" xr:uid="{00000000-0005-0000-0000-00008B480000}"/>
    <cellStyle name="Normal 14 2 2 2 3 2 3 3" xfId="18838" xr:uid="{00000000-0005-0000-0000-00008C480000}"/>
    <cellStyle name="Normal 14 2 2 2 3 2 4" xfId="18839" xr:uid="{00000000-0005-0000-0000-00008D480000}"/>
    <cellStyle name="Normal 14 2 2 2 3 2 4 2" xfId="18840" xr:uid="{00000000-0005-0000-0000-00008E480000}"/>
    <cellStyle name="Normal 14 2 2 2 3 2 5" xfId="18841" xr:uid="{00000000-0005-0000-0000-00008F480000}"/>
    <cellStyle name="Normal 14 2 2 2 3 2 5 2" xfId="18842" xr:uid="{00000000-0005-0000-0000-000090480000}"/>
    <cellStyle name="Normal 14 2 2 2 3 2 6" xfId="18843" xr:uid="{00000000-0005-0000-0000-000091480000}"/>
    <cellStyle name="Normal 14 2 2 2 3 3" xfId="18844" xr:uid="{00000000-0005-0000-0000-000092480000}"/>
    <cellStyle name="Normal 14 2 2 2 3 3 2" xfId="18845" xr:uid="{00000000-0005-0000-0000-000093480000}"/>
    <cellStyle name="Normal 14 2 2 2 3 3 2 2" xfId="18846" xr:uid="{00000000-0005-0000-0000-000094480000}"/>
    <cellStyle name="Normal 14 2 2 2 3 3 3" xfId="18847" xr:uid="{00000000-0005-0000-0000-000095480000}"/>
    <cellStyle name="Normal 14 2 2 2 3 4" xfId="18848" xr:uid="{00000000-0005-0000-0000-000096480000}"/>
    <cellStyle name="Normal 14 2 2 2 3 4 2" xfId="18849" xr:uid="{00000000-0005-0000-0000-000097480000}"/>
    <cellStyle name="Normal 14 2 2 2 3 4 2 2" xfId="18850" xr:uid="{00000000-0005-0000-0000-000098480000}"/>
    <cellStyle name="Normal 14 2 2 2 3 4 3" xfId="18851" xr:uid="{00000000-0005-0000-0000-000099480000}"/>
    <cellStyle name="Normal 14 2 2 2 3 5" xfId="18852" xr:uid="{00000000-0005-0000-0000-00009A480000}"/>
    <cellStyle name="Normal 14 2 2 2 3 5 2" xfId="18853" xr:uid="{00000000-0005-0000-0000-00009B480000}"/>
    <cellStyle name="Normal 14 2 2 2 3 6" xfId="18854" xr:uid="{00000000-0005-0000-0000-00009C480000}"/>
    <cellStyle name="Normal 14 2 2 2 3 6 2" xfId="18855" xr:uid="{00000000-0005-0000-0000-00009D480000}"/>
    <cellStyle name="Normal 14 2 2 2 3 7" xfId="18856" xr:uid="{00000000-0005-0000-0000-00009E480000}"/>
    <cellStyle name="Normal 14 2 2 2 4" xfId="18857" xr:uid="{00000000-0005-0000-0000-00009F480000}"/>
    <cellStyle name="Normal 14 2 2 2 4 2" xfId="18858" xr:uid="{00000000-0005-0000-0000-0000A0480000}"/>
    <cellStyle name="Normal 14 2 2 2 4 2 2" xfId="18859" xr:uid="{00000000-0005-0000-0000-0000A1480000}"/>
    <cellStyle name="Normal 14 2 2 2 4 2 2 2" xfId="18860" xr:uid="{00000000-0005-0000-0000-0000A2480000}"/>
    <cellStyle name="Normal 14 2 2 2 4 2 2 2 2" xfId="18861" xr:uid="{00000000-0005-0000-0000-0000A3480000}"/>
    <cellStyle name="Normal 14 2 2 2 4 2 2 3" xfId="18862" xr:uid="{00000000-0005-0000-0000-0000A4480000}"/>
    <cellStyle name="Normal 14 2 2 2 4 2 3" xfId="18863" xr:uid="{00000000-0005-0000-0000-0000A5480000}"/>
    <cellStyle name="Normal 14 2 2 2 4 2 3 2" xfId="18864" xr:uid="{00000000-0005-0000-0000-0000A6480000}"/>
    <cellStyle name="Normal 14 2 2 2 4 2 3 2 2" xfId="18865" xr:uid="{00000000-0005-0000-0000-0000A7480000}"/>
    <cellStyle name="Normal 14 2 2 2 4 2 3 3" xfId="18866" xr:uid="{00000000-0005-0000-0000-0000A8480000}"/>
    <cellStyle name="Normal 14 2 2 2 4 2 4" xfId="18867" xr:uid="{00000000-0005-0000-0000-0000A9480000}"/>
    <cellStyle name="Normal 14 2 2 2 4 2 4 2" xfId="18868" xr:uid="{00000000-0005-0000-0000-0000AA480000}"/>
    <cellStyle name="Normal 14 2 2 2 4 2 5" xfId="18869" xr:uid="{00000000-0005-0000-0000-0000AB480000}"/>
    <cellStyle name="Normal 14 2 2 2 4 2 5 2" xfId="18870" xr:uid="{00000000-0005-0000-0000-0000AC480000}"/>
    <cellStyle name="Normal 14 2 2 2 4 2 6" xfId="18871" xr:uid="{00000000-0005-0000-0000-0000AD480000}"/>
    <cellStyle name="Normal 14 2 2 2 4 3" xfId="18872" xr:uid="{00000000-0005-0000-0000-0000AE480000}"/>
    <cellStyle name="Normal 14 2 2 2 4 3 2" xfId="18873" xr:uid="{00000000-0005-0000-0000-0000AF480000}"/>
    <cellStyle name="Normal 14 2 2 2 4 3 2 2" xfId="18874" xr:uid="{00000000-0005-0000-0000-0000B0480000}"/>
    <cellStyle name="Normal 14 2 2 2 4 3 3" xfId="18875" xr:uid="{00000000-0005-0000-0000-0000B1480000}"/>
    <cellStyle name="Normal 14 2 2 2 4 4" xfId="18876" xr:uid="{00000000-0005-0000-0000-0000B2480000}"/>
    <cellStyle name="Normal 14 2 2 2 4 4 2" xfId="18877" xr:uid="{00000000-0005-0000-0000-0000B3480000}"/>
    <cellStyle name="Normal 14 2 2 2 4 4 2 2" xfId="18878" xr:uid="{00000000-0005-0000-0000-0000B4480000}"/>
    <cellStyle name="Normal 14 2 2 2 4 4 3" xfId="18879" xr:uid="{00000000-0005-0000-0000-0000B5480000}"/>
    <cellStyle name="Normal 14 2 2 2 4 5" xfId="18880" xr:uid="{00000000-0005-0000-0000-0000B6480000}"/>
    <cellStyle name="Normal 14 2 2 2 4 5 2" xfId="18881" xr:uid="{00000000-0005-0000-0000-0000B7480000}"/>
    <cellStyle name="Normal 14 2 2 2 4 6" xfId="18882" xr:uid="{00000000-0005-0000-0000-0000B8480000}"/>
    <cellStyle name="Normal 14 2 2 2 4 6 2" xfId="18883" xr:uid="{00000000-0005-0000-0000-0000B9480000}"/>
    <cellStyle name="Normal 14 2 2 2 4 7" xfId="18884" xr:uid="{00000000-0005-0000-0000-0000BA480000}"/>
    <cellStyle name="Normal 14 2 2 2 5" xfId="18885" xr:uid="{00000000-0005-0000-0000-0000BB480000}"/>
    <cellStyle name="Normal 14 2 2 2 5 2" xfId="18886" xr:uid="{00000000-0005-0000-0000-0000BC480000}"/>
    <cellStyle name="Normal 14 2 2 2 5 2 2" xfId="18887" xr:uid="{00000000-0005-0000-0000-0000BD480000}"/>
    <cellStyle name="Normal 14 2 2 2 5 2 2 2" xfId="18888" xr:uid="{00000000-0005-0000-0000-0000BE480000}"/>
    <cellStyle name="Normal 14 2 2 2 5 2 3" xfId="18889" xr:uid="{00000000-0005-0000-0000-0000BF480000}"/>
    <cellStyle name="Normal 14 2 2 2 5 3" xfId="18890" xr:uid="{00000000-0005-0000-0000-0000C0480000}"/>
    <cellStyle name="Normal 14 2 2 2 5 3 2" xfId="18891" xr:uid="{00000000-0005-0000-0000-0000C1480000}"/>
    <cellStyle name="Normal 14 2 2 2 5 3 2 2" xfId="18892" xr:uid="{00000000-0005-0000-0000-0000C2480000}"/>
    <cellStyle name="Normal 14 2 2 2 5 3 3" xfId="18893" xr:uid="{00000000-0005-0000-0000-0000C3480000}"/>
    <cellStyle name="Normal 14 2 2 2 5 4" xfId="18894" xr:uid="{00000000-0005-0000-0000-0000C4480000}"/>
    <cellStyle name="Normal 14 2 2 2 5 4 2" xfId="18895" xr:uid="{00000000-0005-0000-0000-0000C5480000}"/>
    <cellStyle name="Normal 14 2 2 2 5 5" xfId="18896" xr:uid="{00000000-0005-0000-0000-0000C6480000}"/>
    <cellStyle name="Normal 14 2 2 2 5 5 2" xfId="18897" xr:uid="{00000000-0005-0000-0000-0000C7480000}"/>
    <cellStyle name="Normal 14 2 2 2 5 6" xfId="18898" xr:uid="{00000000-0005-0000-0000-0000C8480000}"/>
    <cellStyle name="Normal 14 2 2 2 6" xfId="18899" xr:uid="{00000000-0005-0000-0000-0000C9480000}"/>
    <cellStyle name="Normal 14 2 2 2 6 2" xfId="18900" xr:uid="{00000000-0005-0000-0000-0000CA480000}"/>
    <cellStyle name="Normal 14 2 2 2 6 2 2" xfId="18901" xr:uid="{00000000-0005-0000-0000-0000CB480000}"/>
    <cellStyle name="Normal 14 2 2 2 6 3" xfId="18902" xr:uid="{00000000-0005-0000-0000-0000CC480000}"/>
    <cellStyle name="Normal 14 2 2 2 7" xfId="18903" xr:uid="{00000000-0005-0000-0000-0000CD480000}"/>
    <cellStyle name="Normal 14 2 2 2 7 2" xfId="18904" xr:uid="{00000000-0005-0000-0000-0000CE480000}"/>
    <cellStyle name="Normal 14 2 2 2 7 2 2" xfId="18905" xr:uid="{00000000-0005-0000-0000-0000CF480000}"/>
    <cellStyle name="Normal 14 2 2 2 7 3" xfId="18906" xr:uid="{00000000-0005-0000-0000-0000D0480000}"/>
    <cellStyle name="Normal 14 2 2 2 8" xfId="18907" xr:uid="{00000000-0005-0000-0000-0000D1480000}"/>
    <cellStyle name="Normal 14 2 2 2 8 2" xfId="18908" xr:uid="{00000000-0005-0000-0000-0000D2480000}"/>
    <cellStyle name="Normal 14 2 2 2 9" xfId="18909" xr:uid="{00000000-0005-0000-0000-0000D3480000}"/>
    <cellStyle name="Normal 14 2 2 2 9 2" xfId="18910" xr:uid="{00000000-0005-0000-0000-0000D4480000}"/>
    <cellStyle name="Normal 14 2 2 3" xfId="18911" xr:uid="{00000000-0005-0000-0000-0000D5480000}"/>
    <cellStyle name="Normal 14 2 2 3 2" xfId="18912" xr:uid="{00000000-0005-0000-0000-0000D6480000}"/>
    <cellStyle name="Normal 14 2 2 3 2 2" xfId="18913" xr:uid="{00000000-0005-0000-0000-0000D7480000}"/>
    <cellStyle name="Normal 14 2 2 3 2 2 2" xfId="18914" xr:uid="{00000000-0005-0000-0000-0000D8480000}"/>
    <cellStyle name="Normal 14 2 2 3 2 2 2 2" xfId="18915" xr:uid="{00000000-0005-0000-0000-0000D9480000}"/>
    <cellStyle name="Normal 14 2 2 3 2 2 2 2 2" xfId="18916" xr:uid="{00000000-0005-0000-0000-0000DA480000}"/>
    <cellStyle name="Normal 14 2 2 3 2 2 2 3" xfId="18917" xr:uid="{00000000-0005-0000-0000-0000DB480000}"/>
    <cellStyle name="Normal 14 2 2 3 2 2 3" xfId="18918" xr:uid="{00000000-0005-0000-0000-0000DC480000}"/>
    <cellStyle name="Normal 14 2 2 3 2 2 3 2" xfId="18919" xr:uid="{00000000-0005-0000-0000-0000DD480000}"/>
    <cellStyle name="Normal 14 2 2 3 2 2 3 2 2" xfId="18920" xr:uid="{00000000-0005-0000-0000-0000DE480000}"/>
    <cellStyle name="Normal 14 2 2 3 2 2 3 3" xfId="18921" xr:uid="{00000000-0005-0000-0000-0000DF480000}"/>
    <cellStyle name="Normal 14 2 2 3 2 2 4" xfId="18922" xr:uid="{00000000-0005-0000-0000-0000E0480000}"/>
    <cellStyle name="Normal 14 2 2 3 2 2 4 2" xfId="18923" xr:uid="{00000000-0005-0000-0000-0000E1480000}"/>
    <cellStyle name="Normal 14 2 2 3 2 2 5" xfId="18924" xr:uid="{00000000-0005-0000-0000-0000E2480000}"/>
    <cellStyle name="Normal 14 2 2 3 2 2 5 2" xfId="18925" xr:uid="{00000000-0005-0000-0000-0000E3480000}"/>
    <cellStyle name="Normal 14 2 2 3 2 2 6" xfId="18926" xr:uid="{00000000-0005-0000-0000-0000E4480000}"/>
    <cellStyle name="Normal 14 2 2 3 2 3" xfId="18927" xr:uid="{00000000-0005-0000-0000-0000E5480000}"/>
    <cellStyle name="Normal 14 2 2 3 2 3 2" xfId="18928" xr:uid="{00000000-0005-0000-0000-0000E6480000}"/>
    <cellStyle name="Normal 14 2 2 3 2 3 2 2" xfId="18929" xr:uid="{00000000-0005-0000-0000-0000E7480000}"/>
    <cellStyle name="Normal 14 2 2 3 2 3 3" xfId="18930" xr:uid="{00000000-0005-0000-0000-0000E8480000}"/>
    <cellStyle name="Normal 14 2 2 3 2 4" xfId="18931" xr:uid="{00000000-0005-0000-0000-0000E9480000}"/>
    <cellStyle name="Normal 14 2 2 3 2 4 2" xfId="18932" xr:uid="{00000000-0005-0000-0000-0000EA480000}"/>
    <cellStyle name="Normal 14 2 2 3 2 4 2 2" xfId="18933" xr:uid="{00000000-0005-0000-0000-0000EB480000}"/>
    <cellStyle name="Normal 14 2 2 3 2 4 3" xfId="18934" xr:uid="{00000000-0005-0000-0000-0000EC480000}"/>
    <cellStyle name="Normal 14 2 2 3 2 5" xfId="18935" xr:uid="{00000000-0005-0000-0000-0000ED480000}"/>
    <cellStyle name="Normal 14 2 2 3 2 5 2" xfId="18936" xr:uid="{00000000-0005-0000-0000-0000EE480000}"/>
    <cellStyle name="Normal 14 2 2 3 2 6" xfId="18937" xr:uid="{00000000-0005-0000-0000-0000EF480000}"/>
    <cellStyle name="Normal 14 2 2 3 2 6 2" xfId="18938" xr:uid="{00000000-0005-0000-0000-0000F0480000}"/>
    <cellStyle name="Normal 14 2 2 3 2 7" xfId="18939" xr:uid="{00000000-0005-0000-0000-0000F1480000}"/>
    <cellStyle name="Normal 14 2 2 3 3" xfId="18940" xr:uid="{00000000-0005-0000-0000-0000F2480000}"/>
    <cellStyle name="Normal 14 2 2 3 3 2" xfId="18941" xr:uid="{00000000-0005-0000-0000-0000F3480000}"/>
    <cellStyle name="Normal 14 2 2 3 3 2 2" xfId="18942" xr:uid="{00000000-0005-0000-0000-0000F4480000}"/>
    <cellStyle name="Normal 14 2 2 3 3 2 2 2" xfId="18943" xr:uid="{00000000-0005-0000-0000-0000F5480000}"/>
    <cellStyle name="Normal 14 2 2 3 3 2 3" xfId="18944" xr:uid="{00000000-0005-0000-0000-0000F6480000}"/>
    <cellStyle name="Normal 14 2 2 3 3 3" xfId="18945" xr:uid="{00000000-0005-0000-0000-0000F7480000}"/>
    <cellStyle name="Normal 14 2 2 3 3 3 2" xfId="18946" xr:uid="{00000000-0005-0000-0000-0000F8480000}"/>
    <cellStyle name="Normal 14 2 2 3 3 3 2 2" xfId="18947" xr:uid="{00000000-0005-0000-0000-0000F9480000}"/>
    <cellStyle name="Normal 14 2 2 3 3 3 3" xfId="18948" xr:uid="{00000000-0005-0000-0000-0000FA480000}"/>
    <cellStyle name="Normal 14 2 2 3 3 4" xfId="18949" xr:uid="{00000000-0005-0000-0000-0000FB480000}"/>
    <cellStyle name="Normal 14 2 2 3 3 4 2" xfId="18950" xr:uid="{00000000-0005-0000-0000-0000FC480000}"/>
    <cellStyle name="Normal 14 2 2 3 3 5" xfId="18951" xr:uid="{00000000-0005-0000-0000-0000FD480000}"/>
    <cellStyle name="Normal 14 2 2 3 3 5 2" xfId="18952" xr:uid="{00000000-0005-0000-0000-0000FE480000}"/>
    <cellStyle name="Normal 14 2 2 3 3 6" xfId="18953" xr:uid="{00000000-0005-0000-0000-0000FF480000}"/>
    <cellStyle name="Normal 14 2 2 3 4" xfId="18954" xr:uid="{00000000-0005-0000-0000-000000490000}"/>
    <cellStyle name="Normal 14 2 2 3 4 2" xfId="18955" xr:uid="{00000000-0005-0000-0000-000001490000}"/>
    <cellStyle name="Normal 14 2 2 3 4 2 2" xfId="18956" xr:uid="{00000000-0005-0000-0000-000002490000}"/>
    <cellStyle name="Normal 14 2 2 3 4 3" xfId="18957" xr:uid="{00000000-0005-0000-0000-000003490000}"/>
    <cellStyle name="Normal 14 2 2 3 5" xfId="18958" xr:uid="{00000000-0005-0000-0000-000004490000}"/>
    <cellStyle name="Normal 14 2 2 3 5 2" xfId="18959" xr:uid="{00000000-0005-0000-0000-000005490000}"/>
    <cellStyle name="Normal 14 2 2 3 5 2 2" xfId="18960" xr:uid="{00000000-0005-0000-0000-000006490000}"/>
    <cellStyle name="Normal 14 2 2 3 5 3" xfId="18961" xr:uid="{00000000-0005-0000-0000-000007490000}"/>
    <cellStyle name="Normal 14 2 2 3 6" xfId="18962" xr:uid="{00000000-0005-0000-0000-000008490000}"/>
    <cellStyle name="Normal 14 2 2 3 6 2" xfId="18963" xr:uid="{00000000-0005-0000-0000-000009490000}"/>
    <cellStyle name="Normal 14 2 2 3 7" xfId="18964" xr:uid="{00000000-0005-0000-0000-00000A490000}"/>
    <cellStyle name="Normal 14 2 2 3 7 2" xfId="18965" xr:uid="{00000000-0005-0000-0000-00000B490000}"/>
    <cellStyle name="Normal 14 2 2 3 8" xfId="18966" xr:uid="{00000000-0005-0000-0000-00000C490000}"/>
    <cellStyle name="Normal 14 2 2 4" xfId="18967" xr:uid="{00000000-0005-0000-0000-00000D490000}"/>
    <cellStyle name="Normal 14 2 2 4 2" xfId="18968" xr:uid="{00000000-0005-0000-0000-00000E490000}"/>
    <cellStyle name="Normal 14 2 2 4 2 2" xfId="18969" xr:uid="{00000000-0005-0000-0000-00000F490000}"/>
    <cellStyle name="Normal 14 2 2 4 2 2 2" xfId="18970" xr:uid="{00000000-0005-0000-0000-000010490000}"/>
    <cellStyle name="Normal 14 2 2 4 2 2 2 2" xfId="18971" xr:uid="{00000000-0005-0000-0000-000011490000}"/>
    <cellStyle name="Normal 14 2 2 4 2 2 3" xfId="18972" xr:uid="{00000000-0005-0000-0000-000012490000}"/>
    <cellStyle name="Normal 14 2 2 4 2 3" xfId="18973" xr:uid="{00000000-0005-0000-0000-000013490000}"/>
    <cellStyle name="Normal 14 2 2 4 2 3 2" xfId="18974" xr:uid="{00000000-0005-0000-0000-000014490000}"/>
    <cellStyle name="Normal 14 2 2 4 2 3 2 2" xfId="18975" xr:uid="{00000000-0005-0000-0000-000015490000}"/>
    <cellStyle name="Normal 14 2 2 4 2 3 3" xfId="18976" xr:uid="{00000000-0005-0000-0000-000016490000}"/>
    <cellStyle name="Normal 14 2 2 4 2 4" xfId="18977" xr:uid="{00000000-0005-0000-0000-000017490000}"/>
    <cellStyle name="Normal 14 2 2 4 2 4 2" xfId="18978" xr:uid="{00000000-0005-0000-0000-000018490000}"/>
    <cellStyle name="Normal 14 2 2 4 2 5" xfId="18979" xr:uid="{00000000-0005-0000-0000-000019490000}"/>
    <cellStyle name="Normal 14 2 2 4 2 5 2" xfId="18980" xr:uid="{00000000-0005-0000-0000-00001A490000}"/>
    <cellStyle name="Normal 14 2 2 4 2 6" xfId="18981" xr:uid="{00000000-0005-0000-0000-00001B490000}"/>
    <cellStyle name="Normal 14 2 2 4 3" xfId="18982" xr:uid="{00000000-0005-0000-0000-00001C490000}"/>
    <cellStyle name="Normal 14 2 2 4 3 2" xfId="18983" xr:uid="{00000000-0005-0000-0000-00001D490000}"/>
    <cellStyle name="Normal 14 2 2 4 3 2 2" xfId="18984" xr:uid="{00000000-0005-0000-0000-00001E490000}"/>
    <cellStyle name="Normal 14 2 2 4 3 3" xfId="18985" xr:uid="{00000000-0005-0000-0000-00001F490000}"/>
    <cellStyle name="Normal 14 2 2 4 4" xfId="18986" xr:uid="{00000000-0005-0000-0000-000020490000}"/>
    <cellStyle name="Normal 14 2 2 4 4 2" xfId="18987" xr:uid="{00000000-0005-0000-0000-000021490000}"/>
    <cellStyle name="Normal 14 2 2 4 4 2 2" xfId="18988" xr:uid="{00000000-0005-0000-0000-000022490000}"/>
    <cellStyle name="Normal 14 2 2 4 4 3" xfId="18989" xr:uid="{00000000-0005-0000-0000-000023490000}"/>
    <cellStyle name="Normal 14 2 2 4 5" xfId="18990" xr:uid="{00000000-0005-0000-0000-000024490000}"/>
    <cellStyle name="Normal 14 2 2 4 5 2" xfId="18991" xr:uid="{00000000-0005-0000-0000-000025490000}"/>
    <cellStyle name="Normal 14 2 2 4 6" xfId="18992" xr:uid="{00000000-0005-0000-0000-000026490000}"/>
    <cellStyle name="Normal 14 2 2 4 6 2" xfId="18993" xr:uid="{00000000-0005-0000-0000-000027490000}"/>
    <cellStyle name="Normal 14 2 2 4 7" xfId="18994" xr:uid="{00000000-0005-0000-0000-000028490000}"/>
    <cellStyle name="Normal 14 2 2 5" xfId="18995" xr:uid="{00000000-0005-0000-0000-000029490000}"/>
    <cellStyle name="Normal 14 2 2 5 2" xfId="18996" xr:uid="{00000000-0005-0000-0000-00002A490000}"/>
    <cellStyle name="Normal 14 2 2 5 2 2" xfId="18997" xr:uid="{00000000-0005-0000-0000-00002B490000}"/>
    <cellStyle name="Normal 14 2 2 5 2 2 2" xfId="18998" xr:uid="{00000000-0005-0000-0000-00002C490000}"/>
    <cellStyle name="Normal 14 2 2 5 2 2 2 2" xfId="18999" xr:uid="{00000000-0005-0000-0000-00002D490000}"/>
    <cellStyle name="Normal 14 2 2 5 2 2 3" xfId="19000" xr:uid="{00000000-0005-0000-0000-00002E490000}"/>
    <cellStyle name="Normal 14 2 2 5 2 3" xfId="19001" xr:uid="{00000000-0005-0000-0000-00002F490000}"/>
    <cellStyle name="Normal 14 2 2 5 2 3 2" xfId="19002" xr:uid="{00000000-0005-0000-0000-000030490000}"/>
    <cellStyle name="Normal 14 2 2 5 2 3 2 2" xfId="19003" xr:uid="{00000000-0005-0000-0000-000031490000}"/>
    <cellStyle name="Normal 14 2 2 5 2 3 3" xfId="19004" xr:uid="{00000000-0005-0000-0000-000032490000}"/>
    <cellStyle name="Normal 14 2 2 5 2 4" xfId="19005" xr:uid="{00000000-0005-0000-0000-000033490000}"/>
    <cellStyle name="Normal 14 2 2 5 2 4 2" xfId="19006" xr:uid="{00000000-0005-0000-0000-000034490000}"/>
    <cellStyle name="Normal 14 2 2 5 2 5" xfId="19007" xr:uid="{00000000-0005-0000-0000-000035490000}"/>
    <cellStyle name="Normal 14 2 2 5 2 5 2" xfId="19008" xr:uid="{00000000-0005-0000-0000-000036490000}"/>
    <cellStyle name="Normal 14 2 2 5 2 6" xfId="19009" xr:uid="{00000000-0005-0000-0000-000037490000}"/>
    <cellStyle name="Normal 14 2 2 5 3" xfId="19010" xr:uid="{00000000-0005-0000-0000-000038490000}"/>
    <cellStyle name="Normal 14 2 2 5 3 2" xfId="19011" xr:uid="{00000000-0005-0000-0000-000039490000}"/>
    <cellStyle name="Normal 14 2 2 5 3 2 2" xfId="19012" xr:uid="{00000000-0005-0000-0000-00003A490000}"/>
    <cellStyle name="Normal 14 2 2 5 3 3" xfId="19013" xr:uid="{00000000-0005-0000-0000-00003B490000}"/>
    <cellStyle name="Normal 14 2 2 5 4" xfId="19014" xr:uid="{00000000-0005-0000-0000-00003C490000}"/>
    <cellStyle name="Normal 14 2 2 5 4 2" xfId="19015" xr:uid="{00000000-0005-0000-0000-00003D490000}"/>
    <cellStyle name="Normal 14 2 2 5 4 2 2" xfId="19016" xr:uid="{00000000-0005-0000-0000-00003E490000}"/>
    <cellStyle name="Normal 14 2 2 5 4 3" xfId="19017" xr:uid="{00000000-0005-0000-0000-00003F490000}"/>
    <cellStyle name="Normal 14 2 2 5 5" xfId="19018" xr:uid="{00000000-0005-0000-0000-000040490000}"/>
    <cellStyle name="Normal 14 2 2 5 5 2" xfId="19019" xr:uid="{00000000-0005-0000-0000-000041490000}"/>
    <cellStyle name="Normal 14 2 2 5 6" xfId="19020" xr:uid="{00000000-0005-0000-0000-000042490000}"/>
    <cellStyle name="Normal 14 2 2 5 6 2" xfId="19021" xr:uid="{00000000-0005-0000-0000-000043490000}"/>
    <cellStyle name="Normal 14 2 2 5 7" xfId="19022" xr:uid="{00000000-0005-0000-0000-000044490000}"/>
    <cellStyle name="Normal 14 2 2 6" xfId="19023" xr:uid="{00000000-0005-0000-0000-000045490000}"/>
    <cellStyle name="Normal 14 2 2 6 2" xfId="19024" xr:uid="{00000000-0005-0000-0000-000046490000}"/>
    <cellStyle name="Normal 14 2 2 6 2 2" xfId="19025" xr:uid="{00000000-0005-0000-0000-000047490000}"/>
    <cellStyle name="Normal 14 2 2 6 2 2 2" xfId="19026" xr:uid="{00000000-0005-0000-0000-000048490000}"/>
    <cellStyle name="Normal 14 2 2 6 2 3" xfId="19027" xr:uid="{00000000-0005-0000-0000-000049490000}"/>
    <cellStyle name="Normal 14 2 2 6 3" xfId="19028" xr:uid="{00000000-0005-0000-0000-00004A490000}"/>
    <cellStyle name="Normal 14 2 2 6 3 2" xfId="19029" xr:uid="{00000000-0005-0000-0000-00004B490000}"/>
    <cellStyle name="Normal 14 2 2 6 3 2 2" xfId="19030" xr:uid="{00000000-0005-0000-0000-00004C490000}"/>
    <cellStyle name="Normal 14 2 2 6 3 3" xfId="19031" xr:uid="{00000000-0005-0000-0000-00004D490000}"/>
    <cellStyle name="Normal 14 2 2 6 4" xfId="19032" xr:uid="{00000000-0005-0000-0000-00004E490000}"/>
    <cellStyle name="Normal 14 2 2 6 4 2" xfId="19033" xr:uid="{00000000-0005-0000-0000-00004F490000}"/>
    <cellStyle name="Normal 14 2 2 6 5" xfId="19034" xr:uid="{00000000-0005-0000-0000-000050490000}"/>
    <cellStyle name="Normal 14 2 2 6 5 2" xfId="19035" xr:uid="{00000000-0005-0000-0000-000051490000}"/>
    <cellStyle name="Normal 14 2 2 6 6" xfId="19036" xr:uid="{00000000-0005-0000-0000-000052490000}"/>
    <cellStyle name="Normal 14 2 2 7" xfId="19037" xr:uid="{00000000-0005-0000-0000-000053490000}"/>
    <cellStyle name="Normal 14 2 2 7 2" xfId="19038" xr:uid="{00000000-0005-0000-0000-000054490000}"/>
    <cellStyle name="Normal 14 2 2 7 2 2" xfId="19039" xr:uid="{00000000-0005-0000-0000-000055490000}"/>
    <cellStyle name="Normal 14 2 2 7 3" xfId="19040" xr:uid="{00000000-0005-0000-0000-000056490000}"/>
    <cellStyle name="Normal 14 2 2 8" xfId="19041" xr:uid="{00000000-0005-0000-0000-000057490000}"/>
    <cellStyle name="Normal 14 2 2 8 2" xfId="19042" xr:uid="{00000000-0005-0000-0000-000058490000}"/>
    <cellStyle name="Normal 14 2 2 8 2 2" xfId="19043" xr:uid="{00000000-0005-0000-0000-000059490000}"/>
    <cellStyle name="Normal 14 2 2 8 3" xfId="19044" xr:uid="{00000000-0005-0000-0000-00005A490000}"/>
    <cellStyle name="Normal 14 2 2 9" xfId="19045" xr:uid="{00000000-0005-0000-0000-00005B490000}"/>
    <cellStyle name="Normal 14 2 2 9 2" xfId="19046" xr:uid="{00000000-0005-0000-0000-00005C490000}"/>
    <cellStyle name="Normal 14 2 3" xfId="19047" xr:uid="{00000000-0005-0000-0000-00005D490000}"/>
    <cellStyle name="Normal 14 2 3 10" xfId="19048" xr:uid="{00000000-0005-0000-0000-00005E490000}"/>
    <cellStyle name="Normal 14 2 3 2" xfId="19049" xr:uid="{00000000-0005-0000-0000-00005F490000}"/>
    <cellStyle name="Normal 14 2 3 2 2" xfId="19050" xr:uid="{00000000-0005-0000-0000-000060490000}"/>
    <cellStyle name="Normal 14 2 3 2 2 2" xfId="19051" xr:uid="{00000000-0005-0000-0000-000061490000}"/>
    <cellStyle name="Normal 14 2 3 2 2 2 2" xfId="19052" xr:uid="{00000000-0005-0000-0000-000062490000}"/>
    <cellStyle name="Normal 14 2 3 2 2 2 2 2" xfId="19053" xr:uid="{00000000-0005-0000-0000-000063490000}"/>
    <cellStyle name="Normal 14 2 3 2 2 2 2 2 2" xfId="19054" xr:uid="{00000000-0005-0000-0000-000064490000}"/>
    <cellStyle name="Normal 14 2 3 2 2 2 2 3" xfId="19055" xr:uid="{00000000-0005-0000-0000-000065490000}"/>
    <cellStyle name="Normal 14 2 3 2 2 2 3" xfId="19056" xr:uid="{00000000-0005-0000-0000-000066490000}"/>
    <cellStyle name="Normal 14 2 3 2 2 2 3 2" xfId="19057" xr:uid="{00000000-0005-0000-0000-000067490000}"/>
    <cellStyle name="Normal 14 2 3 2 2 2 3 2 2" xfId="19058" xr:uid="{00000000-0005-0000-0000-000068490000}"/>
    <cellStyle name="Normal 14 2 3 2 2 2 3 3" xfId="19059" xr:uid="{00000000-0005-0000-0000-000069490000}"/>
    <cellStyle name="Normal 14 2 3 2 2 2 4" xfId="19060" xr:uid="{00000000-0005-0000-0000-00006A490000}"/>
    <cellStyle name="Normal 14 2 3 2 2 2 4 2" xfId="19061" xr:uid="{00000000-0005-0000-0000-00006B490000}"/>
    <cellStyle name="Normal 14 2 3 2 2 2 5" xfId="19062" xr:uid="{00000000-0005-0000-0000-00006C490000}"/>
    <cellStyle name="Normal 14 2 3 2 2 2 5 2" xfId="19063" xr:uid="{00000000-0005-0000-0000-00006D490000}"/>
    <cellStyle name="Normal 14 2 3 2 2 2 6" xfId="19064" xr:uid="{00000000-0005-0000-0000-00006E490000}"/>
    <cellStyle name="Normal 14 2 3 2 2 3" xfId="19065" xr:uid="{00000000-0005-0000-0000-00006F490000}"/>
    <cellStyle name="Normal 14 2 3 2 2 3 2" xfId="19066" xr:uid="{00000000-0005-0000-0000-000070490000}"/>
    <cellStyle name="Normal 14 2 3 2 2 3 2 2" xfId="19067" xr:uid="{00000000-0005-0000-0000-000071490000}"/>
    <cellStyle name="Normal 14 2 3 2 2 3 3" xfId="19068" xr:uid="{00000000-0005-0000-0000-000072490000}"/>
    <cellStyle name="Normal 14 2 3 2 2 4" xfId="19069" xr:uid="{00000000-0005-0000-0000-000073490000}"/>
    <cellStyle name="Normal 14 2 3 2 2 4 2" xfId="19070" xr:uid="{00000000-0005-0000-0000-000074490000}"/>
    <cellStyle name="Normal 14 2 3 2 2 4 2 2" xfId="19071" xr:uid="{00000000-0005-0000-0000-000075490000}"/>
    <cellStyle name="Normal 14 2 3 2 2 4 3" xfId="19072" xr:uid="{00000000-0005-0000-0000-000076490000}"/>
    <cellStyle name="Normal 14 2 3 2 2 5" xfId="19073" xr:uid="{00000000-0005-0000-0000-000077490000}"/>
    <cellStyle name="Normal 14 2 3 2 2 5 2" xfId="19074" xr:uid="{00000000-0005-0000-0000-000078490000}"/>
    <cellStyle name="Normal 14 2 3 2 2 6" xfId="19075" xr:uid="{00000000-0005-0000-0000-000079490000}"/>
    <cellStyle name="Normal 14 2 3 2 2 6 2" xfId="19076" xr:uid="{00000000-0005-0000-0000-00007A490000}"/>
    <cellStyle name="Normal 14 2 3 2 2 7" xfId="19077" xr:uid="{00000000-0005-0000-0000-00007B490000}"/>
    <cellStyle name="Normal 14 2 3 2 3" xfId="19078" xr:uid="{00000000-0005-0000-0000-00007C490000}"/>
    <cellStyle name="Normal 14 2 3 2 3 2" xfId="19079" xr:uid="{00000000-0005-0000-0000-00007D490000}"/>
    <cellStyle name="Normal 14 2 3 2 3 2 2" xfId="19080" xr:uid="{00000000-0005-0000-0000-00007E490000}"/>
    <cellStyle name="Normal 14 2 3 2 3 2 2 2" xfId="19081" xr:uid="{00000000-0005-0000-0000-00007F490000}"/>
    <cellStyle name="Normal 14 2 3 2 3 2 3" xfId="19082" xr:uid="{00000000-0005-0000-0000-000080490000}"/>
    <cellStyle name="Normal 14 2 3 2 3 3" xfId="19083" xr:uid="{00000000-0005-0000-0000-000081490000}"/>
    <cellStyle name="Normal 14 2 3 2 3 3 2" xfId="19084" xr:uid="{00000000-0005-0000-0000-000082490000}"/>
    <cellStyle name="Normal 14 2 3 2 3 3 2 2" xfId="19085" xr:uid="{00000000-0005-0000-0000-000083490000}"/>
    <cellStyle name="Normal 14 2 3 2 3 3 3" xfId="19086" xr:uid="{00000000-0005-0000-0000-000084490000}"/>
    <cellStyle name="Normal 14 2 3 2 3 4" xfId="19087" xr:uid="{00000000-0005-0000-0000-000085490000}"/>
    <cellStyle name="Normal 14 2 3 2 3 4 2" xfId="19088" xr:uid="{00000000-0005-0000-0000-000086490000}"/>
    <cellStyle name="Normal 14 2 3 2 3 5" xfId="19089" xr:uid="{00000000-0005-0000-0000-000087490000}"/>
    <cellStyle name="Normal 14 2 3 2 3 5 2" xfId="19090" xr:uid="{00000000-0005-0000-0000-000088490000}"/>
    <cellStyle name="Normal 14 2 3 2 3 6" xfId="19091" xr:uid="{00000000-0005-0000-0000-000089490000}"/>
    <cellStyle name="Normal 14 2 3 2 4" xfId="19092" xr:uid="{00000000-0005-0000-0000-00008A490000}"/>
    <cellStyle name="Normal 14 2 3 2 4 2" xfId="19093" xr:uid="{00000000-0005-0000-0000-00008B490000}"/>
    <cellStyle name="Normal 14 2 3 2 4 2 2" xfId="19094" xr:uid="{00000000-0005-0000-0000-00008C490000}"/>
    <cellStyle name="Normal 14 2 3 2 4 3" xfId="19095" xr:uid="{00000000-0005-0000-0000-00008D490000}"/>
    <cellStyle name="Normal 14 2 3 2 5" xfId="19096" xr:uid="{00000000-0005-0000-0000-00008E490000}"/>
    <cellStyle name="Normal 14 2 3 2 5 2" xfId="19097" xr:uid="{00000000-0005-0000-0000-00008F490000}"/>
    <cellStyle name="Normal 14 2 3 2 5 2 2" xfId="19098" xr:uid="{00000000-0005-0000-0000-000090490000}"/>
    <cellStyle name="Normal 14 2 3 2 5 3" xfId="19099" xr:uid="{00000000-0005-0000-0000-000091490000}"/>
    <cellStyle name="Normal 14 2 3 2 6" xfId="19100" xr:uid="{00000000-0005-0000-0000-000092490000}"/>
    <cellStyle name="Normal 14 2 3 2 6 2" xfId="19101" xr:uid="{00000000-0005-0000-0000-000093490000}"/>
    <cellStyle name="Normal 14 2 3 2 7" xfId="19102" xr:uid="{00000000-0005-0000-0000-000094490000}"/>
    <cellStyle name="Normal 14 2 3 2 7 2" xfId="19103" xr:uid="{00000000-0005-0000-0000-000095490000}"/>
    <cellStyle name="Normal 14 2 3 2 8" xfId="19104" xr:uid="{00000000-0005-0000-0000-000096490000}"/>
    <cellStyle name="Normal 14 2 3 3" xfId="19105" xr:uid="{00000000-0005-0000-0000-000097490000}"/>
    <cellStyle name="Normal 14 2 3 3 2" xfId="19106" xr:uid="{00000000-0005-0000-0000-000098490000}"/>
    <cellStyle name="Normal 14 2 3 3 2 2" xfId="19107" xr:uid="{00000000-0005-0000-0000-000099490000}"/>
    <cellStyle name="Normal 14 2 3 3 2 2 2" xfId="19108" xr:uid="{00000000-0005-0000-0000-00009A490000}"/>
    <cellStyle name="Normal 14 2 3 3 2 2 2 2" xfId="19109" xr:uid="{00000000-0005-0000-0000-00009B490000}"/>
    <cellStyle name="Normal 14 2 3 3 2 2 3" xfId="19110" xr:uid="{00000000-0005-0000-0000-00009C490000}"/>
    <cellStyle name="Normal 14 2 3 3 2 3" xfId="19111" xr:uid="{00000000-0005-0000-0000-00009D490000}"/>
    <cellStyle name="Normal 14 2 3 3 2 3 2" xfId="19112" xr:uid="{00000000-0005-0000-0000-00009E490000}"/>
    <cellStyle name="Normal 14 2 3 3 2 3 2 2" xfId="19113" xr:uid="{00000000-0005-0000-0000-00009F490000}"/>
    <cellStyle name="Normal 14 2 3 3 2 3 3" xfId="19114" xr:uid="{00000000-0005-0000-0000-0000A0490000}"/>
    <cellStyle name="Normal 14 2 3 3 2 4" xfId="19115" xr:uid="{00000000-0005-0000-0000-0000A1490000}"/>
    <cellStyle name="Normal 14 2 3 3 2 4 2" xfId="19116" xr:uid="{00000000-0005-0000-0000-0000A2490000}"/>
    <cellStyle name="Normal 14 2 3 3 2 5" xfId="19117" xr:uid="{00000000-0005-0000-0000-0000A3490000}"/>
    <cellStyle name="Normal 14 2 3 3 2 5 2" xfId="19118" xr:uid="{00000000-0005-0000-0000-0000A4490000}"/>
    <cellStyle name="Normal 14 2 3 3 2 6" xfId="19119" xr:uid="{00000000-0005-0000-0000-0000A5490000}"/>
    <cellStyle name="Normal 14 2 3 3 3" xfId="19120" xr:uid="{00000000-0005-0000-0000-0000A6490000}"/>
    <cellStyle name="Normal 14 2 3 3 3 2" xfId="19121" xr:uid="{00000000-0005-0000-0000-0000A7490000}"/>
    <cellStyle name="Normal 14 2 3 3 3 2 2" xfId="19122" xr:uid="{00000000-0005-0000-0000-0000A8490000}"/>
    <cellStyle name="Normal 14 2 3 3 3 3" xfId="19123" xr:uid="{00000000-0005-0000-0000-0000A9490000}"/>
    <cellStyle name="Normal 14 2 3 3 4" xfId="19124" xr:uid="{00000000-0005-0000-0000-0000AA490000}"/>
    <cellStyle name="Normal 14 2 3 3 4 2" xfId="19125" xr:uid="{00000000-0005-0000-0000-0000AB490000}"/>
    <cellStyle name="Normal 14 2 3 3 4 2 2" xfId="19126" xr:uid="{00000000-0005-0000-0000-0000AC490000}"/>
    <cellStyle name="Normal 14 2 3 3 4 3" xfId="19127" xr:uid="{00000000-0005-0000-0000-0000AD490000}"/>
    <cellStyle name="Normal 14 2 3 3 5" xfId="19128" xr:uid="{00000000-0005-0000-0000-0000AE490000}"/>
    <cellStyle name="Normal 14 2 3 3 5 2" xfId="19129" xr:uid="{00000000-0005-0000-0000-0000AF490000}"/>
    <cellStyle name="Normal 14 2 3 3 6" xfId="19130" xr:uid="{00000000-0005-0000-0000-0000B0490000}"/>
    <cellStyle name="Normal 14 2 3 3 6 2" xfId="19131" xr:uid="{00000000-0005-0000-0000-0000B1490000}"/>
    <cellStyle name="Normal 14 2 3 3 7" xfId="19132" xr:uid="{00000000-0005-0000-0000-0000B2490000}"/>
    <cellStyle name="Normal 14 2 3 4" xfId="19133" xr:uid="{00000000-0005-0000-0000-0000B3490000}"/>
    <cellStyle name="Normal 14 2 3 4 2" xfId="19134" xr:uid="{00000000-0005-0000-0000-0000B4490000}"/>
    <cellStyle name="Normal 14 2 3 4 2 2" xfId="19135" xr:uid="{00000000-0005-0000-0000-0000B5490000}"/>
    <cellStyle name="Normal 14 2 3 4 2 2 2" xfId="19136" xr:uid="{00000000-0005-0000-0000-0000B6490000}"/>
    <cellStyle name="Normal 14 2 3 4 2 2 2 2" xfId="19137" xr:uid="{00000000-0005-0000-0000-0000B7490000}"/>
    <cellStyle name="Normal 14 2 3 4 2 2 3" xfId="19138" xr:uid="{00000000-0005-0000-0000-0000B8490000}"/>
    <cellStyle name="Normal 14 2 3 4 2 3" xfId="19139" xr:uid="{00000000-0005-0000-0000-0000B9490000}"/>
    <cellStyle name="Normal 14 2 3 4 2 3 2" xfId="19140" xr:uid="{00000000-0005-0000-0000-0000BA490000}"/>
    <cellStyle name="Normal 14 2 3 4 2 3 2 2" xfId="19141" xr:uid="{00000000-0005-0000-0000-0000BB490000}"/>
    <cellStyle name="Normal 14 2 3 4 2 3 3" xfId="19142" xr:uid="{00000000-0005-0000-0000-0000BC490000}"/>
    <cellStyle name="Normal 14 2 3 4 2 4" xfId="19143" xr:uid="{00000000-0005-0000-0000-0000BD490000}"/>
    <cellStyle name="Normal 14 2 3 4 2 4 2" xfId="19144" xr:uid="{00000000-0005-0000-0000-0000BE490000}"/>
    <cellStyle name="Normal 14 2 3 4 2 5" xfId="19145" xr:uid="{00000000-0005-0000-0000-0000BF490000}"/>
    <cellStyle name="Normal 14 2 3 4 2 5 2" xfId="19146" xr:uid="{00000000-0005-0000-0000-0000C0490000}"/>
    <cellStyle name="Normal 14 2 3 4 2 6" xfId="19147" xr:uid="{00000000-0005-0000-0000-0000C1490000}"/>
    <cellStyle name="Normal 14 2 3 4 3" xfId="19148" xr:uid="{00000000-0005-0000-0000-0000C2490000}"/>
    <cellStyle name="Normal 14 2 3 4 3 2" xfId="19149" xr:uid="{00000000-0005-0000-0000-0000C3490000}"/>
    <cellStyle name="Normal 14 2 3 4 3 2 2" xfId="19150" xr:uid="{00000000-0005-0000-0000-0000C4490000}"/>
    <cellStyle name="Normal 14 2 3 4 3 3" xfId="19151" xr:uid="{00000000-0005-0000-0000-0000C5490000}"/>
    <cellStyle name="Normal 14 2 3 4 4" xfId="19152" xr:uid="{00000000-0005-0000-0000-0000C6490000}"/>
    <cellStyle name="Normal 14 2 3 4 4 2" xfId="19153" xr:uid="{00000000-0005-0000-0000-0000C7490000}"/>
    <cellStyle name="Normal 14 2 3 4 4 2 2" xfId="19154" xr:uid="{00000000-0005-0000-0000-0000C8490000}"/>
    <cellStyle name="Normal 14 2 3 4 4 3" xfId="19155" xr:uid="{00000000-0005-0000-0000-0000C9490000}"/>
    <cellStyle name="Normal 14 2 3 4 5" xfId="19156" xr:uid="{00000000-0005-0000-0000-0000CA490000}"/>
    <cellStyle name="Normal 14 2 3 4 5 2" xfId="19157" xr:uid="{00000000-0005-0000-0000-0000CB490000}"/>
    <cellStyle name="Normal 14 2 3 4 6" xfId="19158" xr:uid="{00000000-0005-0000-0000-0000CC490000}"/>
    <cellStyle name="Normal 14 2 3 4 6 2" xfId="19159" xr:uid="{00000000-0005-0000-0000-0000CD490000}"/>
    <cellStyle name="Normal 14 2 3 4 7" xfId="19160" xr:uid="{00000000-0005-0000-0000-0000CE490000}"/>
    <cellStyle name="Normal 14 2 3 5" xfId="19161" xr:uid="{00000000-0005-0000-0000-0000CF490000}"/>
    <cellStyle name="Normal 14 2 3 5 2" xfId="19162" xr:uid="{00000000-0005-0000-0000-0000D0490000}"/>
    <cellStyle name="Normal 14 2 3 5 2 2" xfId="19163" xr:uid="{00000000-0005-0000-0000-0000D1490000}"/>
    <cellStyle name="Normal 14 2 3 5 2 2 2" xfId="19164" xr:uid="{00000000-0005-0000-0000-0000D2490000}"/>
    <cellStyle name="Normal 14 2 3 5 2 3" xfId="19165" xr:uid="{00000000-0005-0000-0000-0000D3490000}"/>
    <cellStyle name="Normal 14 2 3 5 3" xfId="19166" xr:uid="{00000000-0005-0000-0000-0000D4490000}"/>
    <cellStyle name="Normal 14 2 3 5 3 2" xfId="19167" xr:uid="{00000000-0005-0000-0000-0000D5490000}"/>
    <cellStyle name="Normal 14 2 3 5 3 2 2" xfId="19168" xr:uid="{00000000-0005-0000-0000-0000D6490000}"/>
    <cellStyle name="Normal 14 2 3 5 3 3" xfId="19169" xr:uid="{00000000-0005-0000-0000-0000D7490000}"/>
    <cellStyle name="Normal 14 2 3 5 4" xfId="19170" xr:uid="{00000000-0005-0000-0000-0000D8490000}"/>
    <cellStyle name="Normal 14 2 3 5 4 2" xfId="19171" xr:uid="{00000000-0005-0000-0000-0000D9490000}"/>
    <cellStyle name="Normal 14 2 3 5 5" xfId="19172" xr:uid="{00000000-0005-0000-0000-0000DA490000}"/>
    <cellStyle name="Normal 14 2 3 5 5 2" xfId="19173" xr:uid="{00000000-0005-0000-0000-0000DB490000}"/>
    <cellStyle name="Normal 14 2 3 5 6" xfId="19174" xr:uid="{00000000-0005-0000-0000-0000DC490000}"/>
    <cellStyle name="Normal 14 2 3 6" xfId="19175" xr:uid="{00000000-0005-0000-0000-0000DD490000}"/>
    <cellStyle name="Normal 14 2 3 6 2" xfId="19176" xr:uid="{00000000-0005-0000-0000-0000DE490000}"/>
    <cellStyle name="Normal 14 2 3 6 2 2" xfId="19177" xr:uid="{00000000-0005-0000-0000-0000DF490000}"/>
    <cellStyle name="Normal 14 2 3 6 3" xfId="19178" xr:uid="{00000000-0005-0000-0000-0000E0490000}"/>
    <cellStyle name="Normal 14 2 3 7" xfId="19179" xr:uid="{00000000-0005-0000-0000-0000E1490000}"/>
    <cellStyle name="Normal 14 2 3 7 2" xfId="19180" xr:uid="{00000000-0005-0000-0000-0000E2490000}"/>
    <cellStyle name="Normal 14 2 3 7 2 2" xfId="19181" xr:uid="{00000000-0005-0000-0000-0000E3490000}"/>
    <cellStyle name="Normal 14 2 3 7 3" xfId="19182" xr:uid="{00000000-0005-0000-0000-0000E4490000}"/>
    <cellStyle name="Normal 14 2 3 8" xfId="19183" xr:uid="{00000000-0005-0000-0000-0000E5490000}"/>
    <cellStyle name="Normal 14 2 3 8 2" xfId="19184" xr:uid="{00000000-0005-0000-0000-0000E6490000}"/>
    <cellStyle name="Normal 14 2 3 9" xfId="19185" xr:uid="{00000000-0005-0000-0000-0000E7490000}"/>
    <cellStyle name="Normal 14 2 3 9 2" xfId="19186" xr:uid="{00000000-0005-0000-0000-0000E8490000}"/>
    <cellStyle name="Normal 14 2 4" xfId="19187" xr:uid="{00000000-0005-0000-0000-0000E9490000}"/>
    <cellStyle name="Normal 14 2 4 2" xfId="19188" xr:uid="{00000000-0005-0000-0000-0000EA490000}"/>
    <cellStyle name="Normal 14 2 4 2 2" xfId="19189" xr:uid="{00000000-0005-0000-0000-0000EB490000}"/>
    <cellStyle name="Normal 14 2 4 2 2 2" xfId="19190" xr:uid="{00000000-0005-0000-0000-0000EC490000}"/>
    <cellStyle name="Normal 14 2 4 2 2 2 2" xfId="19191" xr:uid="{00000000-0005-0000-0000-0000ED490000}"/>
    <cellStyle name="Normal 14 2 4 2 2 2 2 2" xfId="19192" xr:uid="{00000000-0005-0000-0000-0000EE490000}"/>
    <cellStyle name="Normal 14 2 4 2 2 2 3" xfId="19193" xr:uid="{00000000-0005-0000-0000-0000EF490000}"/>
    <cellStyle name="Normal 14 2 4 2 2 3" xfId="19194" xr:uid="{00000000-0005-0000-0000-0000F0490000}"/>
    <cellStyle name="Normal 14 2 4 2 2 3 2" xfId="19195" xr:uid="{00000000-0005-0000-0000-0000F1490000}"/>
    <cellStyle name="Normal 14 2 4 2 2 3 2 2" xfId="19196" xr:uid="{00000000-0005-0000-0000-0000F2490000}"/>
    <cellStyle name="Normal 14 2 4 2 2 3 3" xfId="19197" xr:uid="{00000000-0005-0000-0000-0000F3490000}"/>
    <cellStyle name="Normal 14 2 4 2 2 4" xfId="19198" xr:uid="{00000000-0005-0000-0000-0000F4490000}"/>
    <cellStyle name="Normal 14 2 4 2 2 4 2" xfId="19199" xr:uid="{00000000-0005-0000-0000-0000F5490000}"/>
    <cellStyle name="Normal 14 2 4 2 2 5" xfId="19200" xr:uid="{00000000-0005-0000-0000-0000F6490000}"/>
    <cellStyle name="Normal 14 2 4 2 2 5 2" xfId="19201" xr:uid="{00000000-0005-0000-0000-0000F7490000}"/>
    <cellStyle name="Normal 14 2 4 2 2 6" xfId="19202" xr:uid="{00000000-0005-0000-0000-0000F8490000}"/>
    <cellStyle name="Normal 14 2 4 2 3" xfId="19203" xr:uid="{00000000-0005-0000-0000-0000F9490000}"/>
    <cellStyle name="Normal 14 2 4 2 3 2" xfId="19204" xr:uid="{00000000-0005-0000-0000-0000FA490000}"/>
    <cellStyle name="Normal 14 2 4 2 3 2 2" xfId="19205" xr:uid="{00000000-0005-0000-0000-0000FB490000}"/>
    <cellStyle name="Normal 14 2 4 2 3 3" xfId="19206" xr:uid="{00000000-0005-0000-0000-0000FC490000}"/>
    <cellStyle name="Normal 14 2 4 2 4" xfId="19207" xr:uid="{00000000-0005-0000-0000-0000FD490000}"/>
    <cellStyle name="Normal 14 2 4 2 4 2" xfId="19208" xr:uid="{00000000-0005-0000-0000-0000FE490000}"/>
    <cellStyle name="Normal 14 2 4 2 4 2 2" xfId="19209" xr:uid="{00000000-0005-0000-0000-0000FF490000}"/>
    <cellStyle name="Normal 14 2 4 2 4 3" xfId="19210" xr:uid="{00000000-0005-0000-0000-0000004A0000}"/>
    <cellStyle name="Normal 14 2 4 2 5" xfId="19211" xr:uid="{00000000-0005-0000-0000-0000014A0000}"/>
    <cellStyle name="Normal 14 2 4 2 5 2" xfId="19212" xr:uid="{00000000-0005-0000-0000-0000024A0000}"/>
    <cellStyle name="Normal 14 2 4 2 6" xfId="19213" xr:uid="{00000000-0005-0000-0000-0000034A0000}"/>
    <cellStyle name="Normal 14 2 4 2 6 2" xfId="19214" xr:uid="{00000000-0005-0000-0000-0000044A0000}"/>
    <cellStyle name="Normal 14 2 4 2 7" xfId="19215" xr:uid="{00000000-0005-0000-0000-0000054A0000}"/>
    <cellStyle name="Normal 14 2 4 3" xfId="19216" xr:uid="{00000000-0005-0000-0000-0000064A0000}"/>
    <cellStyle name="Normal 14 2 4 3 2" xfId="19217" xr:uid="{00000000-0005-0000-0000-0000074A0000}"/>
    <cellStyle name="Normal 14 2 4 3 2 2" xfId="19218" xr:uid="{00000000-0005-0000-0000-0000084A0000}"/>
    <cellStyle name="Normal 14 2 4 3 2 2 2" xfId="19219" xr:uid="{00000000-0005-0000-0000-0000094A0000}"/>
    <cellStyle name="Normal 14 2 4 3 2 3" xfId="19220" xr:uid="{00000000-0005-0000-0000-00000A4A0000}"/>
    <cellStyle name="Normal 14 2 4 3 3" xfId="19221" xr:uid="{00000000-0005-0000-0000-00000B4A0000}"/>
    <cellStyle name="Normal 14 2 4 3 3 2" xfId="19222" xr:uid="{00000000-0005-0000-0000-00000C4A0000}"/>
    <cellStyle name="Normal 14 2 4 3 3 2 2" xfId="19223" xr:uid="{00000000-0005-0000-0000-00000D4A0000}"/>
    <cellStyle name="Normal 14 2 4 3 3 3" xfId="19224" xr:uid="{00000000-0005-0000-0000-00000E4A0000}"/>
    <cellStyle name="Normal 14 2 4 3 4" xfId="19225" xr:uid="{00000000-0005-0000-0000-00000F4A0000}"/>
    <cellStyle name="Normal 14 2 4 3 4 2" xfId="19226" xr:uid="{00000000-0005-0000-0000-0000104A0000}"/>
    <cellStyle name="Normal 14 2 4 3 5" xfId="19227" xr:uid="{00000000-0005-0000-0000-0000114A0000}"/>
    <cellStyle name="Normal 14 2 4 3 5 2" xfId="19228" xr:uid="{00000000-0005-0000-0000-0000124A0000}"/>
    <cellStyle name="Normal 14 2 4 3 6" xfId="19229" xr:uid="{00000000-0005-0000-0000-0000134A0000}"/>
    <cellStyle name="Normal 14 2 4 4" xfId="19230" xr:uid="{00000000-0005-0000-0000-0000144A0000}"/>
    <cellStyle name="Normal 14 2 4 4 2" xfId="19231" xr:uid="{00000000-0005-0000-0000-0000154A0000}"/>
    <cellStyle name="Normal 14 2 4 4 2 2" xfId="19232" xr:uid="{00000000-0005-0000-0000-0000164A0000}"/>
    <cellStyle name="Normal 14 2 4 4 3" xfId="19233" xr:uid="{00000000-0005-0000-0000-0000174A0000}"/>
    <cellStyle name="Normal 14 2 4 5" xfId="19234" xr:uid="{00000000-0005-0000-0000-0000184A0000}"/>
    <cellStyle name="Normal 14 2 4 5 2" xfId="19235" xr:uid="{00000000-0005-0000-0000-0000194A0000}"/>
    <cellStyle name="Normal 14 2 4 5 2 2" xfId="19236" xr:uid="{00000000-0005-0000-0000-00001A4A0000}"/>
    <cellStyle name="Normal 14 2 4 5 3" xfId="19237" xr:uid="{00000000-0005-0000-0000-00001B4A0000}"/>
    <cellStyle name="Normal 14 2 4 6" xfId="19238" xr:uid="{00000000-0005-0000-0000-00001C4A0000}"/>
    <cellStyle name="Normal 14 2 4 6 2" xfId="19239" xr:uid="{00000000-0005-0000-0000-00001D4A0000}"/>
    <cellStyle name="Normal 14 2 4 7" xfId="19240" xr:uid="{00000000-0005-0000-0000-00001E4A0000}"/>
    <cellStyle name="Normal 14 2 4 7 2" xfId="19241" xr:uid="{00000000-0005-0000-0000-00001F4A0000}"/>
    <cellStyle name="Normal 14 2 4 8" xfId="19242" xr:uid="{00000000-0005-0000-0000-0000204A0000}"/>
    <cellStyle name="Normal 14 2 5" xfId="19243" xr:uid="{00000000-0005-0000-0000-0000214A0000}"/>
    <cellStyle name="Normal 14 2 5 2" xfId="19244" xr:uid="{00000000-0005-0000-0000-0000224A0000}"/>
    <cellStyle name="Normal 14 2 5 2 2" xfId="19245" xr:uid="{00000000-0005-0000-0000-0000234A0000}"/>
    <cellStyle name="Normal 14 2 5 2 2 2" xfId="19246" xr:uid="{00000000-0005-0000-0000-0000244A0000}"/>
    <cellStyle name="Normal 14 2 5 2 2 2 2" xfId="19247" xr:uid="{00000000-0005-0000-0000-0000254A0000}"/>
    <cellStyle name="Normal 14 2 5 2 2 3" xfId="19248" xr:uid="{00000000-0005-0000-0000-0000264A0000}"/>
    <cellStyle name="Normal 14 2 5 2 3" xfId="19249" xr:uid="{00000000-0005-0000-0000-0000274A0000}"/>
    <cellStyle name="Normal 14 2 5 2 3 2" xfId="19250" xr:uid="{00000000-0005-0000-0000-0000284A0000}"/>
    <cellStyle name="Normal 14 2 5 2 3 2 2" xfId="19251" xr:uid="{00000000-0005-0000-0000-0000294A0000}"/>
    <cellStyle name="Normal 14 2 5 2 3 3" xfId="19252" xr:uid="{00000000-0005-0000-0000-00002A4A0000}"/>
    <cellStyle name="Normal 14 2 5 2 4" xfId="19253" xr:uid="{00000000-0005-0000-0000-00002B4A0000}"/>
    <cellStyle name="Normal 14 2 5 2 4 2" xfId="19254" xr:uid="{00000000-0005-0000-0000-00002C4A0000}"/>
    <cellStyle name="Normal 14 2 5 2 5" xfId="19255" xr:uid="{00000000-0005-0000-0000-00002D4A0000}"/>
    <cellStyle name="Normal 14 2 5 2 5 2" xfId="19256" xr:uid="{00000000-0005-0000-0000-00002E4A0000}"/>
    <cellStyle name="Normal 14 2 5 2 6" xfId="19257" xr:uid="{00000000-0005-0000-0000-00002F4A0000}"/>
    <cellStyle name="Normal 14 2 5 3" xfId="19258" xr:uid="{00000000-0005-0000-0000-0000304A0000}"/>
    <cellStyle name="Normal 14 2 5 3 2" xfId="19259" xr:uid="{00000000-0005-0000-0000-0000314A0000}"/>
    <cellStyle name="Normal 14 2 5 3 2 2" xfId="19260" xr:uid="{00000000-0005-0000-0000-0000324A0000}"/>
    <cellStyle name="Normal 14 2 5 3 3" xfId="19261" xr:uid="{00000000-0005-0000-0000-0000334A0000}"/>
    <cellStyle name="Normal 14 2 5 4" xfId="19262" xr:uid="{00000000-0005-0000-0000-0000344A0000}"/>
    <cellStyle name="Normal 14 2 5 4 2" xfId="19263" xr:uid="{00000000-0005-0000-0000-0000354A0000}"/>
    <cellStyle name="Normal 14 2 5 4 2 2" xfId="19264" xr:uid="{00000000-0005-0000-0000-0000364A0000}"/>
    <cellStyle name="Normal 14 2 5 4 3" xfId="19265" xr:uid="{00000000-0005-0000-0000-0000374A0000}"/>
    <cellStyle name="Normal 14 2 5 5" xfId="19266" xr:uid="{00000000-0005-0000-0000-0000384A0000}"/>
    <cellStyle name="Normal 14 2 5 5 2" xfId="19267" xr:uid="{00000000-0005-0000-0000-0000394A0000}"/>
    <cellStyle name="Normal 14 2 5 6" xfId="19268" xr:uid="{00000000-0005-0000-0000-00003A4A0000}"/>
    <cellStyle name="Normal 14 2 5 6 2" xfId="19269" xr:uid="{00000000-0005-0000-0000-00003B4A0000}"/>
    <cellStyle name="Normal 14 2 5 7" xfId="19270" xr:uid="{00000000-0005-0000-0000-00003C4A0000}"/>
    <cellStyle name="Normal 14 2 6" xfId="19271" xr:uid="{00000000-0005-0000-0000-00003D4A0000}"/>
    <cellStyle name="Normal 14 2 6 2" xfId="19272" xr:uid="{00000000-0005-0000-0000-00003E4A0000}"/>
    <cellStyle name="Normal 14 2 6 2 2" xfId="19273" xr:uid="{00000000-0005-0000-0000-00003F4A0000}"/>
    <cellStyle name="Normal 14 2 6 2 2 2" xfId="19274" xr:uid="{00000000-0005-0000-0000-0000404A0000}"/>
    <cellStyle name="Normal 14 2 6 2 2 2 2" xfId="19275" xr:uid="{00000000-0005-0000-0000-0000414A0000}"/>
    <cellStyle name="Normal 14 2 6 2 2 3" xfId="19276" xr:uid="{00000000-0005-0000-0000-0000424A0000}"/>
    <cellStyle name="Normal 14 2 6 2 3" xfId="19277" xr:uid="{00000000-0005-0000-0000-0000434A0000}"/>
    <cellStyle name="Normal 14 2 6 2 3 2" xfId="19278" xr:uid="{00000000-0005-0000-0000-0000444A0000}"/>
    <cellStyle name="Normal 14 2 6 2 3 2 2" xfId="19279" xr:uid="{00000000-0005-0000-0000-0000454A0000}"/>
    <cellStyle name="Normal 14 2 6 2 3 3" xfId="19280" xr:uid="{00000000-0005-0000-0000-0000464A0000}"/>
    <cellStyle name="Normal 14 2 6 2 4" xfId="19281" xr:uid="{00000000-0005-0000-0000-0000474A0000}"/>
    <cellStyle name="Normal 14 2 6 2 4 2" xfId="19282" xr:uid="{00000000-0005-0000-0000-0000484A0000}"/>
    <cellStyle name="Normal 14 2 6 2 5" xfId="19283" xr:uid="{00000000-0005-0000-0000-0000494A0000}"/>
    <cellStyle name="Normal 14 2 6 2 5 2" xfId="19284" xr:uid="{00000000-0005-0000-0000-00004A4A0000}"/>
    <cellStyle name="Normal 14 2 6 2 6" xfId="19285" xr:uid="{00000000-0005-0000-0000-00004B4A0000}"/>
    <cellStyle name="Normal 14 2 6 3" xfId="19286" xr:uid="{00000000-0005-0000-0000-00004C4A0000}"/>
    <cellStyle name="Normal 14 2 6 3 2" xfId="19287" xr:uid="{00000000-0005-0000-0000-00004D4A0000}"/>
    <cellStyle name="Normal 14 2 6 3 2 2" xfId="19288" xr:uid="{00000000-0005-0000-0000-00004E4A0000}"/>
    <cellStyle name="Normal 14 2 6 3 3" xfId="19289" xr:uid="{00000000-0005-0000-0000-00004F4A0000}"/>
    <cellStyle name="Normal 14 2 6 4" xfId="19290" xr:uid="{00000000-0005-0000-0000-0000504A0000}"/>
    <cellStyle name="Normal 14 2 6 4 2" xfId="19291" xr:uid="{00000000-0005-0000-0000-0000514A0000}"/>
    <cellStyle name="Normal 14 2 6 4 2 2" xfId="19292" xr:uid="{00000000-0005-0000-0000-0000524A0000}"/>
    <cellStyle name="Normal 14 2 6 4 3" xfId="19293" xr:uid="{00000000-0005-0000-0000-0000534A0000}"/>
    <cellStyle name="Normal 14 2 6 5" xfId="19294" xr:uid="{00000000-0005-0000-0000-0000544A0000}"/>
    <cellStyle name="Normal 14 2 6 5 2" xfId="19295" xr:uid="{00000000-0005-0000-0000-0000554A0000}"/>
    <cellStyle name="Normal 14 2 6 6" xfId="19296" xr:uid="{00000000-0005-0000-0000-0000564A0000}"/>
    <cellStyle name="Normal 14 2 6 6 2" xfId="19297" xr:uid="{00000000-0005-0000-0000-0000574A0000}"/>
    <cellStyle name="Normal 14 2 6 7" xfId="19298" xr:uid="{00000000-0005-0000-0000-0000584A0000}"/>
    <cellStyle name="Normal 14 2 7" xfId="19299" xr:uid="{00000000-0005-0000-0000-0000594A0000}"/>
    <cellStyle name="Normal 14 2 7 2" xfId="19300" xr:uid="{00000000-0005-0000-0000-00005A4A0000}"/>
    <cellStyle name="Normal 14 2 7 2 2" xfId="19301" xr:uid="{00000000-0005-0000-0000-00005B4A0000}"/>
    <cellStyle name="Normal 14 2 7 2 2 2" xfId="19302" xr:uid="{00000000-0005-0000-0000-00005C4A0000}"/>
    <cellStyle name="Normal 14 2 7 2 3" xfId="19303" xr:uid="{00000000-0005-0000-0000-00005D4A0000}"/>
    <cellStyle name="Normal 14 2 7 3" xfId="19304" xr:uid="{00000000-0005-0000-0000-00005E4A0000}"/>
    <cellStyle name="Normal 14 2 7 3 2" xfId="19305" xr:uid="{00000000-0005-0000-0000-00005F4A0000}"/>
    <cellStyle name="Normal 14 2 7 3 2 2" xfId="19306" xr:uid="{00000000-0005-0000-0000-0000604A0000}"/>
    <cellStyle name="Normal 14 2 7 3 3" xfId="19307" xr:uid="{00000000-0005-0000-0000-0000614A0000}"/>
    <cellStyle name="Normal 14 2 7 4" xfId="19308" xr:uid="{00000000-0005-0000-0000-0000624A0000}"/>
    <cellStyle name="Normal 14 2 7 4 2" xfId="19309" xr:uid="{00000000-0005-0000-0000-0000634A0000}"/>
    <cellStyle name="Normal 14 2 7 5" xfId="19310" xr:uid="{00000000-0005-0000-0000-0000644A0000}"/>
    <cellStyle name="Normal 14 2 7 5 2" xfId="19311" xr:uid="{00000000-0005-0000-0000-0000654A0000}"/>
    <cellStyle name="Normal 14 2 7 6" xfId="19312" xr:uid="{00000000-0005-0000-0000-0000664A0000}"/>
    <cellStyle name="Normal 14 2 8" xfId="19313" xr:uid="{00000000-0005-0000-0000-0000674A0000}"/>
    <cellStyle name="Normal 14 2 8 2" xfId="19314" xr:uid="{00000000-0005-0000-0000-0000684A0000}"/>
    <cellStyle name="Normal 14 2 8 2 2" xfId="19315" xr:uid="{00000000-0005-0000-0000-0000694A0000}"/>
    <cellStyle name="Normal 14 2 8 3" xfId="19316" xr:uid="{00000000-0005-0000-0000-00006A4A0000}"/>
    <cellStyle name="Normal 14 2 9" xfId="19317" xr:uid="{00000000-0005-0000-0000-00006B4A0000}"/>
    <cellStyle name="Normal 14 2 9 2" xfId="19318" xr:uid="{00000000-0005-0000-0000-00006C4A0000}"/>
    <cellStyle name="Normal 14 2 9 2 2" xfId="19319" xr:uid="{00000000-0005-0000-0000-00006D4A0000}"/>
    <cellStyle name="Normal 14 2 9 3" xfId="19320" xr:uid="{00000000-0005-0000-0000-00006E4A0000}"/>
    <cellStyle name="Normal 14 3" xfId="19321" xr:uid="{00000000-0005-0000-0000-00006F4A0000}"/>
    <cellStyle name="Normal 14 3 10" xfId="19322" xr:uid="{00000000-0005-0000-0000-0000704A0000}"/>
    <cellStyle name="Normal 14 3 10 2" xfId="19323" xr:uid="{00000000-0005-0000-0000-0000714A0000}"/>
    <cellStyle name="Normal 14 3 11" xfId="19324" xr:uid="{00000000-0005-0000-0000-0000724A0000}"/>
    <cellStyle name="Normal 14 3 2" xfId="19325" xr:uid="{00000000-0005-0000-0000-0000734A0000}"/>
    <cellStyle name="Normal 14 3 2 10" xfId="19326" xr:uid="{00000000-0005-0000-0000-0000744A0000}"/>
    <cellStyle name="Normal 14 3 2 2" xfId="19327" xr:uid="{00000000-0005-0000-0000-0000754A0000}"/>
    <cellStyle name="Normal 14 3 2 2 2" xfId="19328" xr:uid="{00000000-0005-0000-0000-0000764A0000}"/>
    <cellStyle name="Normal 14 3 2 2 2 2" xfId="19329" xr:uid="{00000000-0005-0000-0000-0000774A0000}"/>
    <cellStyle name="Normal 14 3 2 2 2 2 2" xfId="19330" xr:uid="{00000000-0005-0000-0000-0000784A0000}"/>
    <cellStyle name="Normal 14 3 2 2 2 2 2 2" xfId="19331" xr:uid="{00000000-0005-0000-0000-0000794A0000}"/>
    <cellStyle name="Normal 14 3 2 2 2 2 2 2 2" xfId="19332" xr:uid="{00000000-0005-0000-0000-00007A4A0000}"/>
    <cellStyle name="Normal 14 3 2 2 2 2 2 3" xfId="19333" xr:uid="{00000000-0005-0000-0000-00007B4A0000}"/>
    <cellStyle name="Normal 14 3 2 2 2 2 3" xfId="19334" xr:uid="{00000000-0005-0000-0000-00007C4A0000}"/>
    <cellStyle name="Normal 14 3 2 2 2 2 3 2" xfId="19335" xr:uid="{00000000-0005-0000-0000-00007D4A0000}"/>
    <cellStyle name="Normal 14 3 2 2 2 2 3 2 2" xfId="19336" xr:uid="{00000000-0005-0000-0000-00007E4A0000}"/>
    <cellStyle name="Normal 14 3 2 2 2 2 3 3" xfId="19337" xr:uid="{00000000-0005-0000-0000-00007F4A0000}"/>
    <cellStyle name="Normal 14 3 2 2 2 2 4" xfId="19338" xr:uid="{00000000-0005-0000-0000-0000804A0000}"/>
    <cellStyle name="Normal 14 3 2 2 2 2 4 2" xfId="19339" xr:uid="{00000000-0005-0000-0000-0000814A0000}"/>
    <cellStyle name="Normal 14 3 2 2 2 2 5" xfId="19340" xr:uid="{00000000-0005-0000-0000-0000824A0000}"/>
    <cellStyle name="Normal 14 3 2 2 2 2 5 2" xfId="19341" xr:uid="{00000000-0005-0000-0000-0000834A0000}"/>
    <cellStyle name="Normal 14 3 2 2 2 2 6" xfId="19342" xr:uid="{00000000-0005-0000-0000-0000844A0000}"/>
    <cellStyle name="Normal 14 3 2 2 2 3" xfId="19343" xr:uid="{00000000-0005-0000-0000-0000854A0000}"/>
    <cellStyle name="Normal 14 3 2 2 2 3 2" xfId="19344" xr:uid="{00000000-0005-0000-0000-0000864A0000}"/>
    <cellStyle name="Normal 14 3 2 2 2 3 2 2" xfId="19345" xr:uid="{00000000-0005-0000-0000-0000874A0000}"/>
    <cellStyle name="Normal 14 3 2 2 2 3 3" xfId="19346" xr:uid="{00000000-0005-0000-0000-0000884A0000}"/>
    <cellStyle name="Normal 14 3 2 2 2 4" xfId="19347" xr:uid="{00000000-0005-0000-0000-0000894A0000}"/>
    <cellStyle name="Normal 14 3 2 2 2 4 2" xfId="19348" xr:uid="{00000000-0005-0000-0000-00008A4A0000}"/>
    <cellStyle name="Normal 14 3 2 2 2 4 2 2" xfId="19349" xr:uid="{00000000-0005-0000-0000-00008B4A0000}"/>
    <cellStyle name="Normal 14 3 2 2 2 4 3" xfId="19350" xr:uid="{00000000-0005-0000-0000-00008C4A0000}"/>
    <cellStyle name="Normal 14 3 2 2 2 5" xfId="19351" xr:uid="{00000000-0005-0000-0000-00008D4A0000}"/>
    <cellStyle name="Normal 14 3 2 2 2 5 2" xfId="19352" xr:uid="{00000000-0005-0000-0000-00008E4A0000}"/>
    <cellStyle name="Normal 14 3 2 2 2 6" xfId="19353" xr:uid="{00000000-0005-0000-0000-00008F4A0000}"/>
    <cellStyle name="Normal 14 3 2 2 2 6 2" xfId="19354" xr:uid="{00000000-0005-0000-0000-0000904A0000}"/>
    <cellStyle name="Normal 14 3 2 2 2 7" xfId="19355" xr:uid="{00000000-0005-0000-0000-0000914A0000}"/>
    <cellStyle name="Normal 14 3 2 2 3" xfId="19356" xr:uid="{00000000-0005-0000-0000-0000924A0000}"/>
    <cellStyle name="Normal 14 3 2 2 3 2" xfId="19357" xr:uid="{00000000-0005-0000-0000-0000934A0000}"/>
    <cellStyle name="Normal 14 3 2 2 3 2 2" xfId="19358" xr:uid="{00000000-0005-0000-0000-0000944A0000}"/>
    <cellStyle name="Normal 14 3 2 2 3 2 2 2" xfId="19359" xr:uid="{00000000-0005-0000-0000-0000954A0000}"/>
    <cellStyle name="Normal 14 3 2 2 3 2 3" xfId="19360" xr:uid="{00000000-0005-0000-0000-0000964A0000}"/>
    <cellStyle name="Normal 14 3 2 2 3 3" xfId="19361" xr:uid="{00000000-0005-0000-0000-0000974A0000}"/>
    <cellStyle name="Normal 14 3 2 2 3 3 2" xfId="19362" xr:uid="{00000000-0005-0000-0000-0000984A0000}"/>
    <cellStyle name="Normal 14 3 2 2 3 3 2 2" xfId="19363" xr:uid="{00000000-0005-0000-0000-0000994A0000}"/>
    <cellStyle name="Normal 14 3 2 2 3 3 3" xfId="19364" xr:uid="{00000000-0005-0000-0000-00009A4A0000}"/>
    <cellStyle name="Normal 14 3 2 2 3 4" xfId="19365" xr:uid="{00000000-0005-0000-0000-00009B4A0000}"/>
    <cellStyle name="Normal 14 3 2 2 3 4 2" xfId="19366" xr:uid="{00000000-0005-0000-0000-00009C4A0000}"/>
    <cellStyle name="Normal 14 3 2 2 3 5" xfId="19367" xr:uid="{00000000-0005-0000-0000-00009D4A0000}"/>
    <cellStyle name="Normal 14 3 2 2 3 5 2" xfId="19368" xr:uid="{00000000-0005-0000-0000-00009E4A0000}"/>
    <cellStyle name="Normal 14 3 2 2 3 6" xfId="19369" xr:uid="{00000000-0005-0000-0000-00009F4A0000}"/>
    <cellStyle name="Normal 14 3 2 2 4" xfId="19370" xr:uid="{00000000-0005-0000-0000-0000A04A0000}"/>
    <cellStyle name="Normal 14 3 2 2 4 2" xfId="19371" xr:uid="{00000000-0005-0000-0000-0000A14A0000}"/>
    <cellStyle name="Normal 14 3 2 2 4 2 2" xfId="19372" xr:uid="{00000000-0005-0000-0000-0000A24A0000}"/>
    <cellStyle name="Normal 14 3 2 2 4 3" xfId="19373" xr:uid="{00000000-0005-0000-0000-0000A34A0000}"/>
    <cellStyle name="Normal 14 3 2 2 5" xfId="19374" xr:uid="{00000000-0005-0000-0000-0000A44A0000}"/>
    <cellStyle name="Normal 14 3 2 2 5 2" xfId="19375" xr:uid="{00000000-0005-0000-0000-0000A54A0000}"/>
    <cellStyle name="Normal 14 3 2 2 5 2 2" xfId="19376" xr:uid="{00000000-0005-0000-0000-0000A64A0000}"/>
    <cellStyle name="Normal 14 3 2 2 5 3" xfId="19377" xr:uid="{00000000-0005-0000-0000-0000A74A0000}"/>
    <cellStyle name="Normal 14 3 2 2 6" xfId="19378" xr:uid="{00000000-0005-0000-0000-0000A84A0000}"/>
    <cellStyle name="Normal 14 3 2 2 6 2" xfId="19379" xr:uid="{00000000-0005-0000-0000-0000A94A0000}"/>
    <cellStyle name="Normal 14 3 2 2 7" xfId="19380" xr:uid="{00000000-0005-0000-0000-0000AA4A0000}"/>
    <cellStyle name="Normal 14 3 2 2 7 2" xfId="19381" xr:uid="{00000000-0005-0000-0000-0000AB4A0000}"/>
    <cellStyle name="Normal 14 3 2 2 8" xfId="19382" xr:uid="{00000000-0005-0000-0000-0000AC4A0000}"/>
    <cellStyle name="Normal 14 3 2 3" xfId="19383" xr:uid="{00000000-0005-0000-0000-0000AD4A0000}"/>
    <cellStyle name="Normal 14 3 2 3 2" xfId="19384" xr:uid="{00000000-0005-0000-0000-0000AE4A0000}"/>
    <cellStyle name="Normal 14 3 2 3 2 2" xfId="19385" xr:uid="{00000000-0005-0000-0000-0000AF4A0000}"/>
    <cellStyle name="Normal 14 3 2 3 2 2 2" xfId="19386" xr:uid="{00000000-0005-0000-0000-0000B04A0000}"/>
    <cellStyle name="Normal 14 3 2 3 2 2 2 2" xfId="19387" xr:uid="{00000000-0005-0000-0000-0000B14A0000}"/>
    <cellStyle name="Normal 14 3 2 3 2 2 3" xfId="19388" xr:uid="{00000000-0005-0000-0000-0000B24A0000}"/>
    <cellStyle name="Normal 14 3 2 3 2 3" xfId="19389" xr:uid="{00000000-0005-0000-0000-0000B34A0000}"/>
    <cellStyle name="Normal 14 3 2 3 2 3 2" xfId="19390" xr:uid="{00000000-0005-0000-0000-0000B44A0000}"/>
    <cellStyle name="Normal 14 3 2 3 2 3 2 2" xfId="19391" xr:uid="{00000000-0005-0000-0000-0000B54A0000}"/>
    <cellStyle name="Normal 14 3 2 3 2 3 3" xfId="19392" xr:uid="{00000000-0005-0000-0000-0000B64A0000}"/>
    <cellStyle name="Normal 14 3 2 3 2 4" xfId="19393" xr:uid="{00000000-0005-0000-0000-0000B74A0000}"/>
    <cellStyle name="Normal 14 3 2 3 2 4 2" xfId="19394" xr:uid="{00000000-0005-0000-0000-0000B84A0000}"/>
    <cellStyle name="Normal 14 3 2 3 2 5" xfId="19395" xr:uid="{00000000-0005-0000-0000-0000B94A0000}"/>
    <cellStyle name="Normal 14 3 2 3 2 5 2" xfId="19396" xr:uid="{00000000-0005-0000-0000-0000BA4A0000}"/>
    <cellStyle name="Normal 14 3 2 3 2 6" xfId="19397" xr:uid="{00000000-0005-0000-0000-0000BB4A0000}"/>
    <cellStyle name="Normal 14 3 2 3 3" xfId="19398" xr:uid="{00000000-0005-0000-0000-0000BC4A0000}"/>
    <cellStyle name="Normal 14 3 2 3 3 2" xfId="19399" xr:uid="{00000000-0005-0000-0000-0000BD4A0000}"/>
    <cellStyle name="Normal 14 3 2 3 3 2 2" xfId="19400" xr:uid="{00000000-0005-0000-0000-0000BE4A0000}"/>
    <cellStyle name="Normal 14 3 2 3 3 3" xfId="19401" xr:uid="{00000000-0005-0000-0000-0000BF4A0000}"/>
    <cellStyle name="Normal 14 3 2 3 4" xfId="19402" xr:uid="{00000000-0005-0000-0000-0000C04A0000}"/>
    <cellStyle name="Normal 14 3 2 3 4 2" xfId="19403" xr:uid="{00000000-0005-0000-0000-0000C14A0000}"/>
    <cellStyle name="Normal 14 3 2 3 4 2 2" xfId="19404" xr:uid="{00000000-0005-0000-0000-0000C24A0000}"/>
    <cellStyle name="Normal 14 3 2 3 4 3" xfId="19405" xr:uid="{00000000-0005-0000-0000-0000C34A0000}"/>
    <cellStyle name="Normal 14 3 2 3 5" xfId="19406" xr:uid="{00000000-0005-0000-0000-0000C44A0000}"/>
    <cellStyle name="Normal 14 3 2 3 5 2" xfId="19407" xr:uid="{00000000-0005-0000-0000-0000C54A0000}"/>
    <cellStyle name="Normal 14 3 2 3 6" xfId="19408" xr:uid="{00000000-0005-0000-0000-0000C64A0000}"/>
    <cellStyle name="Normal 14 3 2 3 6 2" xfId="19409" xr:uid="{00000000-0005-0000-0000-0000C74A0000}"/>
    <cellStyle name="Normal 14 3 2 3 7" xfId="19410" xr:uid="{00000000-0005-0000-0000-0000C84A0000}"/>
    <cellStyle name="Normal 14 3 2 4" xfId="19411" xr:uid="{00000000-0005-0000-0000-0000C94A0000}"/>
    <cellStyle name="Normal 14 3 2 4 2" xfId="19412" xr:uid="{00000000-0005-0000-0000-0000CA4A0000}"/>
    <cellStyle name="Normal 14 3 2 4 2 2" xfId="19413" xr:uid="{00000000-0005-0000-0000-0000CB4A0000}"/>
    <cellStyle name="Normal 14 3 2 4 2 2 2" xfId="19414" xr:uid="{00000000-0005-0000-0000-0000CC4A0000}"/>
    <cellStyle name="Normal 14 3 2 4 2 2 2 2" xfId="19415" xr:uid="{00000000-0005-0000-0000-0000CD4A0000}"/>
    <cellStyle name="Normal 14 3 2 4 2 2 3" xfId="19416" xr:uid="{00000000-0005-0000-0000-0000CE4A0000}"/>
    <cellStyle name="Normal 14 3 2 4 2 3" xfId="19417" xr:uid="{00000000-0005-0000-0000-0000CF4A0000}"/>
    <cellStyle name="Normal 14 3 2 4 2 3 2" xfId="19418" xr:uid="{00000000-0005-0000-0000-0000D04A0000}"/>
    <cellStyle name="Normal 14 3 2 4 2 3 2 2" xfId="19419" xr:uid="{00000000-0005-0000-0000-0000D14A0000}"/>
    <cellStyle name="Normal 14 3 2 4 2 3 3" xfId="19420" xr:uid="{00000000-0005-0000-0000-0000D24A0000}"/>
    <cellStyle name="Normal 14 3 2 4 2 4" xfId="19421" xr:uid="{00000000-0005-0000-0000-0000D34A0000}"/>
    <cellStyle name="Normal 14 3 2 4 2 4 2" xfId="19422" xr:uid="{00000000-0005-0000-0000-0000D44A0000}"/>
    <cellStyle name="Normal 14 3 2 4 2 5" xfId="19423" xr:uid="{00000000-0005-0000-0000-0000D54A0000}"/>
    <cellStyle name="Normal 14 3 2 4 2 5 2" xfId="19424" xr:uid="{00000000-0005-0000-0000-0000D64A0000}"/>
    <cellStyle name="Normal 14 3 2 4 2 6" xfId="19425" xr:uid="{00000000-0005-0000-0000-0000D74A0000}"/>
    <cellStyle name="Normal 14 3 2 4 3" xfId="19426" xr:uid="{00000000-0005-0000-0000-0000D84A0000}"/>
    <cellStyle name="Normal 14 3 2 4 3 2" xfId="19427" xr:uid="{00000000-0005-0000-0000-0000D94A0000}"/>
    <cellStyle name="Normal 14 3 2 4 3 2 2" xfId="19428" xr:uid="{00000000-0005-0000-0000-0000DA4A0000}"/>
    <cellStyle name="Normal 14 3 2 4 3 3" xfId="19429" xr:uid="{00000000-0005-0000-0000-0000DB4A0000}"/>
    <cellStyle name="Normal 14 3 2 4 4" xfId="19430" xr:uid="{00000000-0005-0000-0000-0000DC4A0000}"/>
    <cellStyle name="Normal 14 3 2 4 4 2" xfId="19431" xr:uid="{00000000-0005-0000-0000-0000DD4A0000}"/>
    <cellStyle name="Normal 14 3 2 4 4 2 2" xfId="19432" xr:uid="{00000000-0005-0000-0000-0000DE4A0000}"/>
    <cellStyle name="Normal 14 3 2 4 4 3" xfId="19433" xr:uid="{00000000-0005-0000-0000-0000DF4A0000}"/>
    <cellStyle name="Normal 14 3 2 4 5" xfId="19434" xr:uid="{00000000-0005-0000-0000-0000E04A0000}"/>
    <cellStyle name="Normal 14 3 2 4 5 2" xfId="19435" xr:uid="{00000000-0005-0000-0000-0000E14A0000}"/>
    <cellStyle name="Normal 14 3 2 4 6" xfId="19436" xr:uid="{00000000-0005-0000-0000-0000E24A0000}"/>
    <cellStyle name="Normal 14 3 2 4 6 2" xfId="19437" xr:uid="{00000000-0005-0000-0000-0000E34A0000}"/>
    <cellStyle name="Normal 14 3 2 4 7" xfId="19438" xr:uid="{00000000-0005-0000-0000-0000E44A0000}"/>
    <cellStyle name="Normal 14 3 2 5" xfId="19439" xr:uid="{00000000-0005-0000-0000-0000E54A0000}"/>
    <cellStyle name="Normal 14 3 2 5 2" xfId="19440" xr:uid="{00000000-0005-0000-0000-0000E64A0000}"/>
    <cellStyle name="Normal 14 3 2 5 2 2" xfId="19441" xr:uid="{00000000-0005-0000-0000-0000E74A0000}"/>
    <cellStyle name="Normal 14 3 2 5 2 2 2" xfId="19442" xr:uid="{00000000-0005-0000-0000-0000E84A0000}"/>
    <cellStyle name="Normal 14 3 2 5 2 3" xfId="19443" xr:uid="{00000000-0005-0000-0000-0000E94A0000}"/>
    <cellStyle name="Normal 14 3 2 5 3" xfId="19444" xr:uid="{00000000-0005-0000-0000-0000EA4A0000}"/>
    <cellStyle name="Normal 14 3 2 5 3 2" xfId="19445" xr:uid="{00000000-0005-0000-0000-0000EB4A0000}"/>
    <cellStyle name="Normal 14 3 2 5 3 2 2" xfId="19446" xr:uid="{00000000-0005-0000-0000-0000EC4A0000}"/>
    <cellStyle name="Normal 14 3 2 5 3 3" xfId="19447" xr:uid="{00000000-0005-0000-0000-0000ED4A0000}"/>
    <cellStyle name="Normal 14 3 2 5 4" xfId="19448" xr:uid="{00000000-0005-0000-0000-0000EE4A0000}"/>
    <cellStyle name="Normal 14 3 2 5 4 2" xfId="19449" xr:uid="{00000000-0005-0000-0000-0000EF4A0000}"/>
    <cellStyle name="Normal 14 3 2 5 5" xfId="19450" xr:uid="{00000000-0005-0000-0000-0000F04A0000}"/>
    <cellStyle name="Normal 14 3 2 5 5 2" xfId="19451" xr:uid="{00000000-0005-0000-0000-0000F14A0000}"/>
    <cellStyle name="Normal 14 3 2 5 6" xfId="19452" xr:uid="{00000000-0005-0000-0000-0000F24A0000}"/>
    <cellStyle name="Normal 14 3 2 6" xfId="19453" xr:uid="{00000000-0005-0000-0000-0000F34A0000}"/>
    <cellStyle name="Normal 14 3 2 6 2" xfId="19454" xr:uid="{00000000-0005-0000-0000-0000F44A0000}"/>
    <cellStyle name="Normal 14 3 2 6 2 2" xfId="19455" xr:uid="{00000000-0005-0000-0000-0000F54A0000}"/>
    <cellStyle name="Normal 14 3 2 6 3" xfId="19456" xr:uid="{00000000-0005-0000-0000-0000F64A0000}"/>
    <cellStyle name="Normal 14 3 2 7" xfId="19457" xr:uid="{00000000-0005-0000-0000-0000F74A0000}"/>
    <cellStyle name="Normal 14 3 2 7 2" xfId="19458" xr:uid="{00000000-0005-0000-0000-0000F84A0000}"/>
    <cellStyle name="Normal 14 3 2 7 2 2" xfId="19459" xr:uid="{00000000-0005-0000-0000-0000F94A0000}"/>
    <cellStyle name="Normal 14 3 2 7 3" xfId="19460" xr:uid="{00000000-0005-0000-0000-0000FA4A0000}"/>
    <cellStyle name="Normal 14 3 2 8" xfId="19461" xr:uid="{00000000-0005-0000-0000-0000FB4A0000}"/>
    <cellStyle name="Normal 14 3 2 8 2" xfId="19462" xr:uid="{00000000-0005-0000-0000-0000FC4A0000}"/>
    <cellStyle name="Normal 14 3 2 9" xfId="19463" xr:uid="{00000000-0005-0000-0000-0000FD4A0000}"/>
    <cellStyle name="Normal 14 3 2 9 2" xfId="19464" xr:uid="{00000000-0005-0000-0000-0000FE4A0000}"/>
    <cellStyle name="Normal 14 3 3" xfId="19465" xr:uid="{00000000-0005-0000-0000-0000FF4A0000}"/>
    <cellStyle name="Normal 14 3 3 2" xfId="19466" xr:uid="{00000000-0005-0000-0000-0000004B0000}"/>
    <cellStyle name="Normal 14 3 3 2 2" xfId="19467" xr:uid="{00000000-0005-0000-0000-0000014B0000}"/>
    <cellStyle name="Normal 14 3 3 2 2 2" xfId="19468" xr:uid="{00000000-0005-0000-0000-0000024B0000}"/>
    <cellStyle name="Normal 14 3 3 2 2 2 2" xfId="19469" xr:uid="{00000000-0005-0000-0000-0000034B0000}"/>
    <cellStyle name="Normal 14 3 3 2 2 2 2 2" xfId="19470" xr:uid="{00000000-0005-0000-0000-0000044B0000}"/>
    <cellStyle name="Normal 14 3 3 2 2 2 3" xfId="19471" xr:uid="{00000000-0005-0000-0000-0000054B0000}"/>
    <cellStyle name="Normal 14 3 3 2 2 3" xfId="19472" xr:uid="{00000000-0005-0000-0000-0000064B0000}"/>
    <cellStyle name="Normal 14 3 3 2 2 3 2" xfId="19473" xr:uid="{00000000-0005-0000-0000-0000074B0000}"/>
    <cellStyle name="Normal 14 3 3 2 2 3 2 2" xfId="19474" xr:uid="{00000000-0005-0000-0000-0000084B0000}"/>
    <cellStyle name="Normal 14 3 3 2 2 3 3" xfId="19475" xr:uid="{00000000-0005-0000-0000-0000094B0000}"/>
    <cellStyle name="Normal 14 3 3 2 2 4" xfId="19476" xr:uid="{00000000-0005-0000-0000-00000A4B0000}"/>
    <cellStyle name="Normal 14 3 3 2 2 4 2" xfId="19477" xr:uid="{00000000-0005-0000-0000-00000B4B0000}"/>
    <cellStyle name="Normal 14 3 3 2 2 5" xfId="19478" xr:uid="{00000000-0005-0000-0000-00000C4B0000}"/>
    <cellStyle name="Normal 14 3 3 2 2 5 2" xfId="19479" xr:uid="{00000000-0005-0000-0000-00000D4B0000}"/>
    <cellStyle name="Normal 14 3 3 2 2 6" xfId="19480" xr:uid="{00000000-0005-0000-0000-00000E4B0000}"/>
    <cellStyle name="Normal 14 3 3 2 3" xfId="19481" xr:uid="{00000000-0005-0000-0000-00000F4B0000}"/>
    <cellStyle name="Normal 14 3 3 2 3 2" xfId="19482" xr:uid="{00000000-0005-0000-0000-0000104B0000}"/>
    <cellStyle name="Normal 14 3 3 2 3 2 2" xfId="19483" xr:uid="{00000000-0005-0000-0000-0000114B0000}"/>
    <cellStyle name="Normal 14 3 3 2 3 3" xfId="19484" xr:uid="{00000000-0005-0000-0000-0000124B0000}"/>
    <cellStyle name="Normal 14 3 3 2 4" xfId="19485" xr:uid="{00000000-0005-0000-0000-0000134B0000}"/>
    <cellStyle name="Normal 14 3 3 2 4 2" xfId="19486" xr:uid="{00000000-0005-0000-0000-0000144B0000}"/>
    <cellStyle name="Normal 14 3 3 2 4 2 2" xfId="19487" xr:uid="{00000000-0005-0000-0000-0000154B0000}"/>
    <cellStyle name="Normal 14 3 3 2 4 3" xfId="19488" xr:uid="{00000000-0005-0000-0000-0000164B0000}"/>
    <cellStyle name="Normal 14 3 3 2 5" xfId="19489" xr:uid="{00000000-0005-0000-0000-0000174B0000}"/>
    <cellStyle name="Normal 14 3 3 2 5 2" xfId="19490" xr:uid="{00000000-0005-0000-0000-0000184B0000}"/>
    <cellStyle name="Normal 14 3 3 2 6" xfId="19491" xr:uid="{00000000-0005-0000-0000-0000194B0000}"/>
    <cellStyle name="Normal 14 3 3 2 6 2" xfId="19492" xr:uid="{00000000-0005-0000-0000-00001A4B0000}"/>
    <cellStyle name="Normal 14 3 3 2 7" xfId="19493" xr:uid="{00000000-0005-0000-0000-00001B4B0000}"/>
    <cellStyle name="Normal 14 3 3 3" xfId="19494" xr:uid="{00000000-0005-0000-0000-00001C4B0000}"/>
    <cellStyle name="Normal 14 3 3 3 2" xfId="19495" xr:uid="{00000000-0005-0000-0000-00001D4B0000}"/>
    <cellStyle name="Normal 14 3 3 3 2 2" xfId="19496" xr:uid="{00000000-0005-0000-0000-00001E4B0000}"/>
    <cellStyle name="Normal 14 3 3 3 2 2 2" xfId="19497" xr:uid="{00000000-0005-0000-0000-00001F4B0000}"/>
    <cellStyle name="Normal 14 3 3 3 2 3" xfId="19498" xr:uid="{00000000-0005-0000-0000-0000204B0000}"/>
    <cellStyle name="Normal 14 3 3 3 3" xfId="19499" xr:uid="{00000000-0005-0000-0000-0000214B0000}"/>
    <cellStyle name="Normal 14 3 3 3 3 2" xfId="19500" xr:uid="{00000000-0005-0000-0000-0000224B0000}"/>
    <cellStyle name="Normal 14 3 3 3 3 2 2" xfId="19501" xr:uid="{00000000-0005-0000-0000-0000234B0000}"/>
    <cellStyle name="Normal 14 3 3 3 3 3" xfId="19502" xr:uid="{00000000-0005-0000-0000-0000244B0000}"/>
    <cellStyle name="Normal 14 3 3 3 4" xfId="19503" xr:uid="{00000000-0005-0000-0000-0000254B0000}"/>
    <cellStyle name="Normal 14 3 3 3 4 2" xfId="19504" xr:uid="{00000000-0005-0000-0000-0000264B0000}"/>
    <cellStyle name="Normal 14 3 3 3 5" xfId="19505" xr:uid="{00000000-0005-0000-0000-0000274B0000}"/>
    <cellStyle name="Normal 14 3 3 3 5 2" xfId="19506" xr:uid="{00000000-0005-0000-0000-0000284B0000}"/>
    <cellStyle name="Normal 14 3 3 3 6" xfId="19507" xr:uid="{00000000-0005-0000-0000-0000294B0000}"/>
    <cellStyle name="Normal 14 3 3 4" xfId="19508" xr:uid="{00000000-0005-0000-0000-00002A4B0000}"/>
    <cellStyle name="Normal 14 3 3 4 2" xfId="19509" xr:uid="{00000000-0005-0000-0000-00002B4B0000}"/>
    <cellStyle name="Normal 14 3 3 4 2 2" xfId="19510" xr:uid="{00000000-0005-0000-0000-00002C4B0000}"/>
    <cellStyle name="Normal 14 3 3 4 3" xfId="19511" xr:uid="{00000000-0005-0000-0000-00002D4B0000}"/>
    <cellStyle name="Normal 14 3 3 5" xfId="19512" xr:uid="{00000000-0005-0000-0000-00002E4B0000}"/>
    <cellStyle name="Normal 14 3 3 5 2" xfId="19513" xr:uid="{00000000-0005-0000-0000-00002F4B0000}"/>
    <cellStyle name="Normal 14 3 3 5 2 2" xfId="19514" xr:uid="{00000000-0005-0000-0000-0000304B0000}"/>
    <cellStyle name="Normal 14 3 3 5 3" xfId="19515" xr:uid="{00000000-0005-0000-0000-0000314B0000}"/>
    <cellStyle name="Normal 14 3 3 6" xfId="19516" xr:uid="{00000000-0005-0000-0000-0000324B0000}"/>
    <cellStyle name="Normal 14 3 3 6 2" xfId="19517" xr:uid="{00000000-0005-0000-0000-0000334B0000}"/>
    <cellStyle name="Normal 14 3 3 7" xfId="19518" xr:uid="{00000000-0005-0000-0000-0000344B0000}"/>
    <cellStyle name="Normal 14 3 3 7 2" xfId="19519" xr:uid="{00000000-0005-0000-0000-0000354B0000}"/>
    <cellStyle name="Normal 14 3 3 8" xfId="19520" xr:uid="{00000000-0005-0000-0000-0000364B0000}"/>
    <cellStyle name="Normal 14 3 4" xfId="19521" xr:uid="{00000000-0005-0000-0000-0000374B0000}"/>
    <cellStyle name="Normal 14 3 4 2" xfId="19522" xr:uid="{00000000-0005-0000-0000-0000384B0000}"/>
    <cellStyle name="Normal 14 3 4 2 2" xfId="19523" xr:uid="{00000000-0005-0000-0000-0000394B0000}"/>
    <cellStyle name="Normal 14 3 4 2 2 2" xfId="19524" xr:uid="{00000000-0005-0000-0000-00003A4B0000}"/>
    <cellStyle name="Normal 14 3 4 2 2 2 2" xfId="19525" xr:uid="{00000000-0005-0000-0000-00003B4B0000}"/>
    <cellStyle name="Normal 14 3 4 2 2 3" xfId="19526" xr:uid="{00000000-0005-0000-0000-00003C4B0000}"/>
    <cellStyle name="Normal 14 3 4 2 3" xfId="19527" xr:uid="{00000000-0005-0000-0000-00003D4B0000}"/>
    <cellStyle name="Normal 14 3 4 2 3 2" xfId="19528" xr:uid="{00000000-0005-0000-0000-00003E4B0000}"/>
    <cellStyle name="Normal 14 3 4 2 3 2 2" xfId="19529" xr:uid="{00000000-0005-0000-0000-00003F4B0000}"/>
    <cellStyle name="Normal 14 3 4 2 3 3" xfId="19530" xr:uid="{00000000-0005-0000-0000-0000404B0000}"/>
    <cellStyle name="Normal 14 3 4 2 4" xfId="19531" xr:uid="{00000000-0005-0000-0000-0000414B0000}"/>
    <cellStyle name="Normal 14 3 4 2 4 2" xfId="19532" xr:uid="{00000000-0005-0000-0000-0000424B0000}"/>
    <cellStyle name="Normal 14 3 4 2 5" xfId="19533" xr:uid="{00000000-0005-0000-0000-0000434B0000}"/>
    <cellStyle name="Normal 14 3 4 2 5 2" xfId="19534" xr:uid="{00000000-0005-0000-0000-0000444B0000}"/>
    <cellStyle name="Normal 14 3 4 2 6" xfId="19535" xr:uid="{00000000-0005-0000-0000-0000454B0000}"/>
    <cellStyle name="Normal 14 3 4 3" xfId="19536" xr:uid="{00000000-0005-0000-0000-0000464B0000}"/>
    <cellStyle name="Normal 14 3 4 3 2" xfId="19537" xr:uid="{00000000-0005-0000-0000-0000474B0000}"/>
    <cellStyle name="Normal 14 3 4 3 2 2" xfId="19538" xr:uid="{00000000-0005-0000-0000-0000484B0000}"/>
    <cellStyle name="Normal 14 3 4 3 3" xfId="19539" xr:uid="{00000000-0005-0000-0000-0000494B0000}"/>
    <cellStyle name="Normal 14 3 4 4" xfId="19540" xr:uid="{00000000-0005-0000-0000-00004A4B0000}"/>
    <cellStyle name="Normal 14 3 4 4 2" xfId="19541" xr:uid="{00000000-0005-0000-0000-00004B4B0000}"/>
    <cellStyle name="Normal 14 3 4 4 2 2" xfId="19542" xr:uid="{00000000-0005-0000-0000-00004C4B0000}"/>
    <cellStyle name="Normal 14 3 4 4 3" xfId="19543" xr:uid="{00000000-0005-0000-0000-00004D4B0000}"/>
    <cellStyle name="Normal 14 3 4 5" xfId="19544" xr:uid="{00000000-0005-0000-0000-00004E4B0000}"/>
    <cellStyle name="Normal 14 3 4 5 2" xfId="19545" xr:uid="{00000000-0005-0000-0000-00004F4B0000}"/>
    <cellStyle name="Normal 14 3 4 6" xfId="19546" xr:uid="{00000000-0005-0000-0000-0000504B0000}"/>
    <cellStyle name="Normal 14 3 4 6 2" xfId="19547" xr:uid="{00000000-0005-0000-0000-0000514B0000}"/>
    <cellStyle name="Normal 14 3 4 7" xfId="19548" xr:uid="{00000000-0005-0000-0000-0000524B0000}"/>
    <cellStyle name="Normal 14 3 5" xfId="19549" xr:uid="{00000000-0005-0000-0000-0000534B0000}"/>
    <cellStyle name="Normal 14 3 5 2" xfId="19550" xr:uid="{00000000-0005-0000-0000-0000544B0000}"/>
    <cellStyle name="Normal 14 3 5 2 2" xfId="19551" xr:uid="{00000000-0005-0000-0000-0000554B0000}"/>
    <cellStyle name="Normal 14 3 5 2 2 2" xfId="19552" xr:uid="{00000000-0005-0000-0000-0000564B0000}"/>
    <cellStyle name="Normal 14 3 5 2 2 2 2" xfId="19553" xr:uid="{00000000-0005-0000-0000-0000574B0000}"/>
    <cellStyle name="Normal 14 3 5 2 2 3" xfId="19554" xr:uid="{00000000-0005-0000-0000-0000584B0000}"/>
    <cellStyle name="Normal 14 3 5 2 3" xfId="19555" xr:uid="{00000000-0005-0000-0000-0000594B0000}"/>
    <cellStyle name="Normal 14 3 5 2 3 2" xfId="19556" xr:uid="{00000000-0005-0000-0000-00005A4B0000}"/>
    <cellStyle name="Normal 14 3 5 2 3 2 2" xfId="19557" xr:uid="{00000000-0005-0000-0000-00005B4B0000}"/>
    <cellStyle name="Normal 14 3 5 2 3 3" xfId="19558" xr:uid="{00000000-0005-0000-0000-00005C4B0000}"/>
    <cellStyle name="Normal 14 3 5 2 4" xfId="19559" xr:uid="{00000000-0005-0000-0000-00005D4B0000}"/>
    <cellStyle name="Normal 14 3 5 2 4 2" xfId="19560" xr:uid="{00000000-0005-0000-0000-00005E4B0000}"/>
    <cellStyle name="Normal 14 3 5 2 5" xfId="19561" xr:uid="{00000000-0005-0000-0000-00005F4B0000}"/>
    <cellStyle name="Normal 14 3 5 2 5 2" xfId="19562" xr:uid="{00000000-0005-0000-0000-0000604B0000}"/>
    <cellStyle name="Normal 14 3 5 2 6" xfId="19563" xr:uid="{00000000-0005-0000-0000-0000614B0000}"/>
    <cellStyle name="Normal 14 3 5 3" xfId="19564" xr:uid="{00000000-0005-0000-0000-0000624B0000}"/>
    <cellStyle name="Normal 14 3 5 3 2" xfId="19565" xr:uid="{00000000-0005-0000-0000-0000634B0000}"/>
    <cellStyle name="Normal 14 3 5 3 2 2" xfId="19566" xr:uid="{00000000-0005-0000-0000-0000644B0000}"/>
    <cellStyle name="Normal 14 3 5 3 3" xfId="19567" xr:uid="{00000000-0005-0000-0000-0000654B0000}"/>
    <cellStyle name="Normal 14 3 5 4" xfId="19568" xr:uid="{00000000-0005-0000-0000-0000664B0000}"/>
    <cellStyle name="Normal 14 3 5 4 2" xfId="19569" xr:uid="{00000000-0005-0000-0000-0000674B0000}"/>
    <cellStyle name="Normal 14 3 5 4 2 2" xfId="19570" xr:uid="{00000000-0005-0000-0000-0000684B0000}"/>
    <cellStyle name="Normal 14 3 5 4 3" xfId="19571" xr:uid="{00000000-0005-0000-0000-0000694B0000}"/>
    <cellStyle name="Normal 14 3 5 5" xfId="19572" xr:uid="{00000000-0005-0000-0000-00006A4B0000}"/>
    <cellStyle name="Normal 14 3 5 5 2" xfId="19573" xr:uid="{00000000-0005-0000-0000-00006B4B0000}"/>
    <cellStyle name="Normal 14 3 5 6" xfId="19574" xr:uid="{00000000-0005-0000-0000-00006C4B0000}"/>
    <cellStyle name="Normal 14 3 5 6 2" xfId="19575" xr:uid="{00000000-0005-0000-0000-00006D4B0000}"/>
    <cellStyle name="Normal 14 3 5 7" xfId="19576" xr:uid="{00000000-0005-0000-0000-00006E4B0000}"/>
    <cellStyle name="Normal 14 3 6" xfId="19577" xr:uid="{00000000-0005-0000-0000-00006F4B0000}"/>
    <cellStyle name="Normal 14 3 6 2" xfId="19578" xr:uid="{00000000-0005-0000-0000-0000704B0000}"/>
    <cellStyle name="Normal 14 3 6 2 2" xfId="19579" xr:uid="{00000000-0005-0000-0000-0000714B0000}"/>
    <cellStyle name="Normal 14 3 6 2 2 2" xfId="19580" xr:uid="{00000000-0005-0000-0000-0000724B0000}"/>
    <cellStyle name="Normal 14 3 6 2 3" xfId="19581" xr:uid="{00000000-0005-0000-0000-0000734B0000}"/>
    <cellStyle name="Normal 14 3 6 3" xfId="19582" xr:uid="{00000000-0005-0000-0000-0000744B0000}"/>
    <cellStyle name="Normal 14 3 6 3 2" xfId="19583" xr:uid="{00000000-0005-0000-0000-0000754B0000}"/>
    <cellStyle name="Normal 14 3 6 3 2 2" xfId="19584" xr:uid="{00000000-0005-0000-0000-0000764B0000}"/>
    <cellStyle name="Normal 14 3 6 3 3" xfId="19585" xr:uid="{00000000-0005-0000-0000-0000774B0000}"/>
    <cellStyle name="Normal 14 3 6 4" xfId="19586" xr:uid="{00000000-0005-0000-0000-0000784B0000}"/>
    <cellStyle name="Normal 14 3 6 4 2" xfId="19587" xr:uid="{00000000-0005-0000-0000-0000794B0000}"/>
    <cellStyle name="Normal 14 3 6 5" xfId="19588" xr:uid="{00000000-0005-0000-0000-00007A4B0000}"/>
    <cellStyle name="Normal 14 3 6 5 2" xfId="19589" xr:uid="{00000000-0005-0000-0000-00007B4B0000}"/>
    <cellStyle name="Normal 14 3 6 6" xfId="19590" xr:uid="{00000000-0005-0000-0000-00007C4B0000}"/>
    <cellStyle name="Normal 14 3 7" xfId="19591" xr:uid="{00000000-0005-0000-0000-00007D4B0000}"/>
    <cellStyle name="Normal 14 3 7 2" xfId="19592" xr:uid="{00000000-0005-0000-0000-00007E4B0000}"/>
    <cellStyle name="Normal 14 3 7 2 2" xfId="19593" xr:uid="{00000000-0005-0000-0000-00007F4B0000}"/>
    <cellStyle name="Normal 14 3 7 3" xfId="19594" xr:uid="{00000000-0005-0000-0000-0000804B0000}"/>
    <cellStyle name="Normal 14 3 8" xfId="19595" xr:uid="{00000000-0005-0000-0000-0000814B0000}"/>
    <cellStyle name="Normal 14 3 8 2" xfId="19596" xr:uid="{00000000-0005-0000-0000-0000824B0000}"/>
    <cellStyle name="Normal 14 3 8 2 2" xfId="19597" xr:uid="{00000000-0005-0000-0000-0000834B0000}"/>
    <cellStyle name="Normal 14 3 8 3" xfId="19598" xr:uid="{00000000-0005-0000-0000-0000844B0000}"/>
    <cellStyle name="Normal 14 3 9" xfId="19599" xr:uid="{00000000-0005-0000-0000-0000854B0000}"/>
    <cellStyle name="Normal 14 3 9 2" xfId="19600" xr:uid="{00000000-0005-0000-0000-0000864B0000}"/>
    <cellStyle name="Normal 14 4" xfId="19601" xr:uid="{00000000-0005-0000-0000-0000874B0000}"/>
    <cellStyle name="Normal 14 4 10" xfId="19602" xr:uid="{00000000-0005-0000-0000-0000884B0000}"/>
    <cellStyle name="Normal 14 4 2" xfId="19603" xr:uid="{00000000-0005-0000-0000-0000894B0000}"/>
    <cellStyle name="Normal 14 4 2 2" xfId="19604" xr:uid="{00000000-0005-0000-0000-00008A4B0000}"/>
    <cellStyle name="Normal 14 4 2 2 2" xfId="19605" xr:uid="{00000000-0005-0000-0000-00008B4B0000}"/>
    <cellStyle name="Normal 14 4 2 2 2 2" xfId="19606" xr:uid="{00000000-0005-0000-0000-00008C4B0000}"/>
    <cellStyle name="Normal 14 4 2 2 2 2 2" xfId="19607" xr:uid="{00000000-0005-0000-0000-00008D4B0000}"/>
    <cellStyle name="Normal 14 4 2 2 2 2 2 2" xfId="19608" xr:uid="{00000000-0005-0000-0000-00008E4B0000}"/>
    <cellStyle name="Normal 14 4 2 2 2 2 3" xfId="19609" xr:uid="{00000000-0005-0000-0000-00008F4B0000}"/>
    <cellStyle name="Normal 14 4 2 2 2 3" xfId="19610" xr:uid="{00000000-0005-0000-0000-0000904B0000}"/>
    <cellStyle name="Normal 14 4 2 2 2 3 2" xfId="19611" xr:uid="{00000000-0005-0000-0000-0000914B0000}"/>
    <cellStyle name="Normal 14 4 2 2 2 3 2 2" xfId="19612" xr:uid="{00000000-0005-0000-0000-0000924B0000}"/>
    <cellStyle name="Normal 14 4 2 2 2 3 3" xfId="19613" xr:uid="{00000000-0005-0000-0000-0000934B0000}"/>
    <cellStyle name="Normal 14 4 2 2 2 4" xfId="19614" xr:uid="{00000000-0005-0000-0000-0000944B0000}"/>
    <cellStyle name="Normal 14 4 2 2 2 4 2" xfId="19615" xr:uid="{00000000-0005-0000-0000-0000954B0000}"/>
    <cellStyle name="Normal 14 4 2 2 2 5" xfId="19616" xr:uid="{00000000-0005-0000-0000-0000964B0000}"/>
    <cellStyle name="Normal 14 4 2 2 2 5 2" xfId="19617" xr:uid="{00000000-0005-0000-0000-0000974B0000}"/>
    <cellStyle name="Normal 14 4 2 2 2 6" xfId="19618" xr:uid="{00000000-0005-0000-0000-0000984B0000}"/>
    <cellStyle name="Normal 14 4 2 2 3" xfId="19619" xr:uid="{00000000-0005-0000-0000-0000994B0000}"/>
    <cellStyle name="Normal 14 4 2 2 3 2" xfId="19620" xr:uid="{00000000-0005-0000-0000-00009A4B0000}"/>
    <cellStyle name="Normal 14 4 2 2 3 2 2" xfId="19621" xr:uid="{00000000-0005-0000-0000-00009B4B0000}"/>
    <cellStyle name="Normal 14 4 2 2 3 3" xfId="19622" xr:uid="{00000000-0005-0000-0000-00009C4B0000}"/>
    <cellStyle name="Normal 14 4 2 2 4" xfId="19623" xr:uid="{00000000-0005-0000-0000-00009D4B0000}"/>
    <cellStyle name="Normal 14 4 2 2 4 2" xfId="19624" xr:uid="{00000000-0005-0000-0000-00009E4B0000}"/>
    <cellStyle name="Normal 14 4 2 2 4 2 2" xfId="19625" xr:uid="{00000000-0005-0000-0000-00009F4B0000}"/>
    <cellStyle name="Normal 14 4 2 2 4 3" xfId="19626" xr:uid="{00000000-0005-0000-0000-0000A04B0000}"/>
    <cellStyle name="Normal 14 4 2 2 5" xfId="19627" xr:uid="{00000000-0005-0000-0000-0000A14B0000}"/>
    <cellStyle name="Normal 14 4 2 2 5 2" xfId="19628" xr:uid="{00000000-0005-0000-0000-0000A24B0000}"/>
    <cellStyle name="Normal 14 4 2 2 6" xfId="19629" xr:uid="{00000000-0005-0000-0000-0000A34B0000}"/>
    <cellStyle name="Normal 14 4 2 2 6 2" xfId="19630" xr:uid="{00000000-0005-0000-0000-0000A44B0000}"/>
    <cellStyle name="Normal 14 4 2 2 7" xfId="19631" xr:uid="{00000000-0005-0000-0000-0000A54B0000}"/>
    <cellStyle name="Normal 14 4 2 3" xfId="19632" xr:uid="{00000000-0005-0000-0000-0000A64B0000}"/>
    <cellStyle name="Normal 14 4 2 3 2" xfId="19633" xr:uid="{00000000-0005-0000-0000-0000A74B0000}"/>
    <cellStyle name="Normal 14 4 2 3 2 2" xfId="19634" xr:uid="{00000000-0005-0000-0000-0000A84B0000}"/>
    <cellStyle name="Normal 14 4 2 3 2 2 2" xfId="19635" xr:uid="{00000000-0005-0000-0000-0000A94B0000}"/>
    <cellStyle name="Normal 14 4 2 3 2 3" xfId="19636" xr:uid="{00000000-0005-0000-0000-0000AA4B0000}"/>
    <cellStyle name="Normal 14 4 2 3 3" xfId="19637" xr:uid="{00000000-0005-0000-0000-0000AB4B0000}"/>
    <cellStyle name="Normal 14 4 2 3 3 2" xfId="19638" xr:uid="{00000000-0005-0000-0000-0000AC4B0000}"/>
    <cellStyle name="Normal 14 4 2 3 3 2 2" xfId="19639" xr:uid="{00000000-0005-0000-0000-0000AD4B0000}"/>
    <cellStyle name="Normal 14 4 2 3 3 3" xfId="19640" xr:uid="{00000000-0005-0000-0000-0000AE4B0000}"/>
    <cellStyle name="Normal 14 4 2 3 4" xfId="19641" xr:uid="{00000000-0005-0000-0000-0000AF4B0000}"/>
    <cellStyle name="Normal 14 4 2 3 4 2" xfId="19642" xr:uid="{00000000-0005-0000-0000-0000B04B0000}"/>
    <cellStyle name="Normal 14 4 2 3 5" xfId="19643" xr:uid="{00000000-0005-0000-0000-0000B14B0000}"/>
    <cellStyle name="Normal 14 4 2 3 5 2" xfId="19644" xr:uid="{00000000-0005-0000-0000-0000B24B0000}"/>
    <cellStyle name="Normal 14 4 2 3 6" xfId="19645" xr:uid="{00000000-0005-0000-0000-0000B34B0000}"/>
    <cellStyle name="Normal 14 4 2 4" xfId="19646" xr:uid="{00000000-0005-0000-0000-0000B44B0000}"/>
    <cellStyle name="Normal 14 4 2 4 2" xfId="19647" xr:uid="{00000000-0005-0000-0000-0000B54B0000}"/>
    <cellStyle name="Normal 14 4 2 4 2 2" xfId="19648" xr:uid="{00000000-0005-0000-0000-0000B64B0000}"/>
    <cellStyle name="Normal 14 4 2 4 3" xfId="19649" xr:uid="{00000000-0005-0000-0000-0000B74B0000}"/>
    <cellStyle name="Normal 14 4 2 5" xfId="19650" xr:uid="{00000000-0005-0000-0000-0000B84B0000}"/>
    <cellStyle name="Normal 14 4 2 5 2" xfId="19651" xr:uid="{00000000-0005-0000-0000-0000B94B0000}"/>
    <cellStyle name="Normal 14 4 2 5 2 2" xfId="19652" xr:uid="{00000000-0005-0000-0000-0000BA4B0000}"/>
    <cellStyle name="Normal 14 4 2 5 3" xfId="19653" xr:uid="{00000000-0005-0000-0000-0000BB4B0000}"/>
    <cellStyle name="Normal 14 4 2 6" xfId="19654" xr:uid="{00000000-0005-0000-0000-0000BC4B0000}"/>
    <cellStyle name="Normal 14 4 2 6 2" xfId="19655" xr:uid="{00000000-0005-0000-0000-0000BD4B0000}"/>
    <cellStyle name="Normal 14 4 2 7" xfId="19656" xr:uid="{00000000-0005-0000-0000-0000BE4B0000}"/>
    <cellStyle name="Normal 14 4 2 7 2" xfId="19657" xr:uid="{00000000-0005-0000-0000-0000BF4B0000}"/>
    <cellStyle name="Normal 14 4 2 8" xfId="19658" xr:uid="{00000000-0005-0000-0000-0000C04B0000}"/>
    <cellStyle name="Normal 14 4 3" xfId="19659" xr:uid="{00000000-0005-0000-0000-0000C14B0000}"/>
    <cellStyle name="Normal 14 4 3 2" xfId="19660" xr:uid="{00000000-0005-0000-0000-0000C24B0000}"/>
    <cellStyle name="Normal 14 4 3 2 2" xfId="19661" xr:uid="{00000000-0005-0000-0000-0000C34B0000}"/>
    <cellStyle name="Normal 14 4 3 2 2 2" xfId="19662" xr:uid="{00000000-0005-0000-0000-0000C44B0000}"/>
    <cellStyle name="Normal 14 4 3 2 2 2 2" xfId="19663" xr:uid="{00000000-0005-0000-0000-0000C54B0000}"/>
    <cellStyle name="Normal 14 4 3 2 2 3" xfId="19664" xr:uid="{00000000-0005-0000-0000-0000C64B0000}"/>
    <cellStyle name="Normal 14 4 3 2 3" xfId="19665" xr:uid="{00000000-0005-0000-0000-0000C74B0000}"/>
    <cellStyle name="Normal 14 4 3 2 3 2" xfId="19666" xr:uid="{00000000-0005-0000-0000-0000C84B0000}"/>
    <cellStyle name="Normal 14 4 3 2 3 2 2" xfId="19667" xr:uid="{00000000-0005-0000-0000-0000C94B0000}"/>
    <cellStyle name="Normal 14 4 3 2 3 3" xfId="19668" xr:uid="{00000000-0005-0000-0000-0000CA4B0000}"/>
    <cellStyle name="Normal 14 4 3 2 4" xfId="19669" xr:uid="{00000000-0005-0000-0000-0000CB4B0000}"/>
    <cellStyle name="Normal 14 4 3 2 4 2" xfId="19670" xr:uid="{00000000-0005-0000-0000-0000CC4B0000}"/>
    <cellStyle name="Normal 14 4 3 2 5" xfId="19671" xr:uid="{00000000-0005-0000-0000-0000CD4B0000}"/>
    <cellStyle name="Normal 14 4 3 2 5 2" xfId="19672" xr:uid="{00000000-0005-0000-0000-0000CE4B0000}"/>
    <cellStyle name="Normal 14 4 3 2 6" xfId="19673" xr:uid="{00000000-0005-0000-0000-0000CF4B0000}"/>
    <cellStyle name="Normal 14 4 3 3" xfId="19674" xr:uid="{00000000-0005-0000-0000-0000D04B0000}"/>
    <cellStyle name="Normal 14 4 3 3 2" xfId="19675" xr:uid="{00000000-0005-0000-0000-0000D14B0000}"/>
    <cellStyle name="Normal 14 4 3 3 2 2" xfId="19676" xr:uid="{00000000-0005-0000-0000-0000D24B0000}"/>
    <cellStyle name="Normal 14 4 3 3 3" xfId="19677" xr:uid="{00000000-0005-0000-0000-0000D34B0000}"/>
    <cellStyle name="Normal 14 4 3 4" xfId="19678" xr:uid="{00000000-0005-0000-0000-0000D44B0000}"/>
    <cellStyle name="Normal 14 4 3 4 2" xfId="19679" xr:uid="{00000000-0005-0000-0000-0000D54B0000}"/>
    <cellStyle name="Normal 14 4 3 4 2 2" xfId="19680" xr:uid="{00000000-0005-0000-0000-0000D64B0000}"/>
    <cellStyle name="Normal 14 4 3 4 3" xfId="19681" xr:uid="{00000000-0005-0000-0000-0000D74B0000}"/>
    <cellStyle name="Normal 14 4 3 5" xfId="19682" xr:uid="{00000000-0005-0000-0000-0000D84B0000}"/>
    <cellStyle name="Normal 14 4 3 5 2" xfId="19683" xr:uid="{00000000-0005-0000-0000-0000D94B0000}"/>
    <cellStyle name="Normal 14 4 3 6" xfId="19684" xr:uid="{00000000-0005-0000-0000-0000DA4B0000}"/>
    <cellStyle name="Normal 14 4 3 6 2" xfId="19685" xr:uid="{00000000-0005-0000-0000-0000DB4B0000}"/>
    <cellStyle name="Normal 14 4 3 7" xfId="19686" xr:uid="{00000000-0005-0000-0000-0000DC4B0000}"/>
    <cellStyle name="Normal 14 4 4" xfId="19687" xr:uid="{00000000-0005-0000-0000-0000DD4B0000}"/>
    <cellStyle name="Normal 14 4 4 2" xfId="19688" xr:uid="{00000000-0005-0000-0000-0000DE4B0000}"/>
    <cellStyle name="Normal 14 4 4 2 2" xfId="19689" xr:uid="{00000000-0005-0000-0000-0000DF4B0000}"/>
    <cellStyle name="Normal 14 4 4 2 2 2" xfId="19690" xr:uid="{00000000-0005-0000-0000-0000E04B0000}"/>
    <cellStyle name="Normal 14 4 4 2 2 2 2" xfId="19691" xr:uid="{00000000-0005-0000-0000-0000E14B0000}"/>
    <cellStyle name="Normal 14 4 4 2 2 3" xfId="19692" xr:uid="{00000000-0005-0000-0000-0000E24B0000}"/>
    <cellStyle name="Normal 14 4 4 2 3" xfId="19693" xr:uid="{00000000-0005-0000-0000-0000E34B0000}"/>
    <cellStyle name="Normal 14 4 4 2 3 2" xfId="19694" xr:uid="{00000000-0005-0000-0000-0000E44B0000}"/>
    <cellStyle name="Normal 14 4 4 2 3 2 2" xfId="19695" xr:uid="{00000000-0005-0000-0000-0000E54B0000}"/>
    <cellStyle name="Normal 14 4 4 2 3 3" xfId="19696" xr:uid="{00000000-0005-0000-0000-0000E64B0000}"/>
    <cellStyle name="Normal 14 4 4 2 4" xfId="19697" xr:uid="{00000000-0005-0000-0000-0000E74B0000}"/>
    <cellStyle name="Normal 14 4 4 2 4 2" xfId="19698" xr:uid="{00000000-0005-0000-0000-0000E84B0000}"/>
    <cellStyle name="Normal 14 4 4 2 5" xfId="19699" xr:uid="{00000000-0005-0000-0000-0000E94B0000}"/>
    <cellStyle name="Normal 14 4 4 2 5 2" xfId="19700" xr:uid="{00000000-0005-0000-0000-0000EA4B0000}"/>
    <cellStyle name="Normal 14 4 4 2 6" xfId="19701" xr:uid="{00000000-0005-0000-0000-0000EB4B0000}"/>
    <cellStyle name="Normal 14 4 4 3" xfId="19702" xr:uid="{00000000-0005-0000-0000-0000EC4B0000}"/>
    <cellStyle name="Normal 14 4 4 3 2" xfId="19703" xr:uid="{00000000-0005-0000-0000-0000ED4B0000}"/>
    <cellStyle name="Normal 14 4 4 3 2 2" xfId="19704" xr:uid="{00000000-0005-0000-0000-0000EE4B0000}"/>
    <cellStyle name="Normal 14 4 4 3 3" xfId="19705" xr:uid="{00000000-0005-0000-0000-0000EF4B0000}"/>
    <cellStyle name="Normal 14 4 4 4" xfId="19706" xr:uid="{00000000-0005-0000-0000-0000F04B0000}"/>
    <cellStyle name="Normal 14 4 4 4 2" xfId="19707" xr:uid="{00000000-0005-0000-0000-0000F14B0000}"/>
    <cellStyle name="Normal 14 4 4 4 2 2" xfId="19708" xr:uid="{00000000-0005-0000-0000-0000F24B0000}"/>
    <cellStyle name="Normal 14 4 4 4 3" xfId="19709" xr:uid="{00000000-0005-0000-0000-0000F34B0000}"/>
    <cellStyle name="Normal 14 4 4 5" xfId="19710" xr:uid="{00000000-0005-0000-0000-0000F44B0000}"/>
    <cellStyle name="Normal 14 4 4 5 2" xfId="19711" xr:uid="{00000000-0005-0000-0000-0000F54B0000}"/>
    <cellStyle name="Normal 14 4 4 6" xfId="19712" xr:uid="{00000000-0005-0000-0000-0000F64B0000}"/>
    <cellStyle name="Normal 14 4 4 6 2" xfId="19713" xr:uid="{00000000-0005-0000-0000-0000F74B0000}"/>
    <cellStyle name="Normal 14 4 4 7" xfId="19714" xr:uid="{00000000-0005-0000-0000-0000F84B0000}"/>
    <cellStyle name="Normal 14 4 5" xfId="19715" xr:uid="{00000000-0005-0000-0000-0000F94B0000}"/>
    <cellStyle name="Normal 14 4 5 2" xfId="19716" xr:uid="{00000000-0005-0000-0000-0000FA4B0000}"/>
    <cellStyle name="Normal 14 4 5 2 2" xfId="19717" xr:uid="{00000000-0005-0000-0000-0000FB4B0000}"/>
    <cellStyle name="Normal 14 4 5 2 2 2" xfId="19718" xr:uid="{00000000-0005-0000-0000-0000FC4B0000}"/>
    <cellStyle name="Normal 14 4 5 2 3" xfId="19719" xr:uid="{00000000-0005-0000-0000-0000FD4B0000}"/>
    <cellStyle name="Normal 14 4 5 3" xfId="19720" xr:uid="{00000000-0005-0000-0000-0000FE4B0000}"/>
    <cellStyle name="Normal 14 4 5 3 2" xfId="19721" xr:uid="{00000000-0005-0000-0000-0000FF4B0000}"/>
    <cellStyle name="Normal 14 4 5 3 2 2" xfId="19722" xr:uid="{00000000-0005-0000-0000-0000004C0000}"/>
    <cellStyle name="Normal 14 4 5 3 3" xfId="19723" xr:uid="{00000000-0005-0000-0000-0000014C0000}"/>
    <cellStyle name="Normal 14 4 5 4" xfId="19724" xr:uid="{00000000-0005-0000-0000-0000024C0000}"/>
    <cellStyle name="Normal 14 4 5 4 2" xfId="19725" xr:uid="{00000000-0005-0000-0000-0000034C0000}"/>
    <cellStyle name="Normal 14 4 5 5" xfId="19726" xr:uid="{00000000-0005-0000-0000-0000044C0000}"/>
    <cellStyle name="Normal 14 4 5 5 2" xfId="19727" xr:uid="{00000000-0005-0000-0000-0000054C0000}"/>
    <cellStyle name="Normal 14 4 5 6" xfId="19728" xr:uid="{00000000-0005-0000-0000-0000064C0000}"/>
    <cellStyle name="Normal 14 4 6" xfId="19729" xr:uid="{00000000-0005-0000-0000-0000074C0000}"/>
    <cellStyle name="Normal 14 4 6 2" xfId="19730" xr:uid="{00000000-0005-0000-0000-0000084C0000}"/>
    <cellStyle name="Normal 14 4 6 2 2" xfId="19731" xr:uid="{00000000-0005-0000-0000-0000094C0000}"/>
    <cellStyle name="Normal 14 4 6 3" xfId="19732" xr:uid="{00000000-0005-0000-0000-00000A4C0000}"/>
    <cellStyle name="Normal 14 4 7" xfId="19733" xr:uid="{00000000-0005-0000-0000-00000B4C0000}"/>
    <cellStyle name="Normal 14 4 7 2" xfId="19734" xr:uid="{00000000-0005-0000-0000-00000C4C0000}"/>
    <cellStyle name="Normal 14 4 7 2 2" xfId="19735" xr:uid="{00000000-0005-0000-0000-00000D4C0000}"/>
    <cellStyle name="Normal 14 4 7 3" xfId="19736" xr:uid="{00000000-0005-0000-0000-00000E4C0000}"/>
    <cellStyle name="Normal 14 4 8" xfId="19737" xr:uid="{00000000-0005-0000-0000-00000F4C0000}"/>
    <cellStyle name="Normal 14 4 8 2" xfId="19738" xr:uid="{00000000-0005-0000-0000-0000104C0000}"/>
    <cellStyle name="Normal 14 4 9" xfId="19739" xr:uid="{00000000-0005-0000-0000-0000114C0000}"/>
    <cellStyle name="Normal 14 4 9 2" xfId="19740" xr:uid="{00000000-0005-0000-0000-0000124C0000}"/>
    <cellStyle name="Normal 14 5" xfId="19741" xr:uid="{00000000-0005-0000-0000-0000134C0000}"/>
    <cellStyle name="Normal 14 5 2" xfId="19742" xr:uid="{00000000-0005-0000-0000-0000144C0000}"/>
    <cellStyle name="Normal 14 5 2 2" xfId="19743" xr:uid="{00000000-0005-0000-0000-0000154C0000}"/>
    <cellStyle name="Normal 14 5 2 2 2" xfId="19744" xr:uid="{00000000-0005-0000-0000-0000164C0000}"/>
    <cellStyle name="Normal 14 5 2 2 2 2" xfId="19745" xr:uid="{00000000-0005-0000-0000-0000174C0000}"/>
    <cellStyle name="Normal 14 5 2 2 2 2 2" xfId="19746" xr:uid="{00000000-0005-0000-0000-0000184C0000}"/>
    <cellStyle name="Normal 14 5 2 2 2 3" xfId="19747" xr:uid="{00000000-0005-0000-0000-0000194C0000}"/>
    <cellStyle name="Normal 14 5 2 2 3" xfId="19748" xr:uid="{00000000-0005-0000-0000-00001A4C0000}"/>
    <cellStyle name="Normal 14 5 2 2 3 2" xfId="19749" xr:uid="{00000000-0005-0000-0000-00001B4C0000}"/>
    <cellStyle name="Normal 14 5 2 2 3 2 2" xfId="19750" xr:uid="{00000000-0005-0000-0000-00001C4C0000}"/>
    <cellStyle name="Normal 14 5 2 2 3 3" xfId="19751" xr:uid="{00000000-0005-0000-0000-00001D4C0000}"/>
    <cellStyle name="Normal 14 5 2 2 4" xfId="19752" xr:uid="{00000000-0005-0000-0000-00001E4C0000}"/>
    <cellStyle name="Normal 14 5 2 2 4 2" xfId="19753" xr:uid="{00000000-0005-0000-0000-00001F4C0000}"/>
    <cellStyle name="Normal 14 5 2 2 5" xfId="19754" xr:uid="{00000000-0005-0000-0000-0000204C0000}"/>
    <cellStyle name="Normal 14 5 2 2 5 2" xfId="19755" xr:uid="{00000000-0005-0000-0000-0000214C0000}"/>
    <cellStyle name="Normal 14 5 2 2 6" xfId="19756" xr:uid="{00000000-0005-0000-0000-0000224C0000}"/>
    <cellStyle name="Normal 14 5 2 3" xfId="19757" xr:uid="{00000000-0005-0000-0000-0000234C0000}"/>
    <cellStyle name="Normal 14 5 2 3 2" xfId="19758" xr:uid="{00000000-0005-0000-0000-0000244C0000}"/>
    <cellStyle name="Normal 14 5 2 3 2 2" xfId="19759" xr:uid="{00000000-0005-0000-0000-0000254C0000}"/>
    <cellStyle name="Normal 14 5 2 3 3" xfId="19760" xr:uid="{00000000-0005-0000-0000-0000264C0000}"/>
    <cellStyle name="Normal 14 5 2 4" xfId="19761" xr:uid="{00000000-0005-0000-0000-0000274C0000}"/>
    <cellStyle name="Normal 14 5 2 4 2" xfId="19762" xr:uid="{00000000-0005-0000-0000-0000284C0000}"/>
    <cellStyle name="Normal 14 5 2 4 2 2" xfId="19763" xr:uid="{00000000-0005-0000-0000-0000294C0000}"/>
    <cellStyle name="Normal 14 5 2 4 3" xfId="19764" xr:uid="{00000000-0005-0000-0000-00002A4C0000}"/>
    <cellStyle name="Normal 14 5 2 5" xfId="19765" xr:uid="{00000000-0005-0000-0000-00002B4C0000}"/>
    <cellStyle name="Normal 14 5 2 5 2" xfId="19766" xr:uid="{00000000-0005-0000-0000-00002C4C0000}"/>
    <cellStyle name="Normal 14 5 2 6" xfId="19767" xr:uid="{00000000-0005-0000-0000-00002D4C0000}"/>
    <cellStyle name="Normal 14 5 2 6 2" xfId="19768" xr:uid="{00000000-0005-0000-0000-00002E4C0000}"/>
    <cellStyle name="Normal 14 5 2 7" xfId="19769" xr:uid="{00000000-0005-0000-0000-00002F4C0000}"/>
    <cellStyle name="Normal 14 5 3" xfId="19770" xr:uid="{00000000-0005-0000-0000-0000304C0000}"/>
    <cellStyle name="Normal 14 5 3 2" xfId="19771" xr:uid="{00000000-0005-0000-0000-0000314C0000}"/>
    <cellStyle name="Normal 14 5 3 2 2" xfId="19772" xr:uid="{00000000-0005-0000-0000-0000324C0000}"/>
    <cellStyle name="Normal 14 5 3 2 2 2" xfId="19773" xr:uid="{00000000-0005-0000-0000-0000334C0000}"/>
    <cellStyle name="Normal 14 5 3 2 3" xfId="19774" xr:uid="{00000000-0005-0000-0000-0000344C0000}"/>
    <cellStyle name="Normal 14 5 3 3" xfId="19775" xr:uid="{00000000-0005-0000-0000-0000354C0000}"/>
    <cellStyle name="Normal 14 5 3 3 2" xfId="19776" xr:uid="{00000000-0005-0000-0000-0000364C0000}"/>
    <cellStyle name="Normal 14 5 3 3 2 2" xfId="19777" xr:uid="{00000000-0005-0000-0000-0000374C0000}"/>
    <cellStyle name="Normal 14 5 3 3 3" xfId="19778" xr:uid="{00000000-0005-0000-0000-0000384C0000}"/>
    <cellStyle name="Normal 14 5 3 4" xfId="19779" xr:uid="{00000000-0005-0000-0000-0000394C0000}"/>
    <cellStyle name="Normal 14 5 3 4 2" xfId="19780" xr:uid="{00000000-0005-0000-0000-00003A4C0000}"/>
    <cellStyle name="Normal 14 5 3 5" xfId="19781" xr:uid="{00000000-0005-0000-0000-00003B4C0000}"/>
    <cellStyle name="Normal 14 5 3 5 2" xfId="19782" xr:uid="{00000000-0005-0000-0000-00003C4C0000}"/>
    <cellStyle name="Normal 14 5 3 6" xfId="19783" xr:uid="{00000000-0005-0000-0000-00003D4C0000}"/>
    <cellStyle name="Normal 14 5 4" xfId="19784" xr:uid="{00000000-0005-0000-0000-00003E4C0000}"/>
    <cellStyle name="Normal 14 5 4 2" xfId="19785" xr:uid="{00000000-0005-0000-0000-00003F4C0000}"/>
    <cellStyle name="Normal 14 5 4 2 2" xfId="19786" xr:uid="{00000000-0005-0000-0000-0000404C0000}"/>
    <cellStyle name="Normal 14 5 4 3" xfId="19787" xr:uid="{00000000-0005-0000-0000-0000414C0000}"/>
    <cellStyle name="Normal 14 5 5" xfId="19788" xr:uid="{00000000-0005-0000-0000-0000424C0000}"/>
    <cellStyle name="Normal 14 5 5 2" xfId="19789" xr:uid="{00000000-0005-0000-0000-0000434C0000}"/>
    <cellStyle name="Normal 14 5 5 2 2" xfId="19790" xr:uid="{00000000-0005-0000-0000-0000444C0000}"/>
    <cellStyle name="Normal 14 5 5 3" xfId="19791" xr:uid="{00000000-0005-0000-0000-0000454C0000}"/>
    <cellStyle name="Normal 14 5 6" xfId="19792" xr:uid="{00000000-0005-0000-0000-0000464C0000}"/>
    <cellStyle name="Normal 14 5 6 2" xfId="19793" xr:uid="{00000000-0005-0000-0000-0000474C0000}"/>
    <cellStyle name="Normal 14 5 7" xfId="19794" xr:uid="{00000000-0005-0000-0000-0000484C0000}"/>
    <cellStyle name="Normal 14 5 7 2" xfId="19795" xr:uid="{00000000-0005-0000-0000-0000494C0000}"/>
    <cellStyle name="Normal 14 5 8" xfId="19796" xr:uid="{00000000-0005-0000-0000-00004A4C0000}"/>
    <cellStyle name="Normal 14 6" xfId="19797" xr:uid="{00000000-0005-0000-0000-00004B4C0000}"/>
    <cellStyle name="Normal 14 6 2" xfId="19798" xr:uid="{00000000-0005-0000-0000-00004C4C0000}"/>
    <cellStyle name="Normal 14 6 2 2" xfId="19799" xr:uid="{00000000-0005-0000-0000-00004D4C0000}"/>
    <cellStyle name="Normal 14 6 2 2 2" xfId="19800" xr:uid="{00000000-0005-0000-0000-00004E4C0000}"/>
    <cellStyle name="Normal 14 6 2 2 2 2" xfId="19801" xr:uid="{00000000-0005-0000-0000-00004F4C0000}"/>
    <cellStyle name="Normal 14 6 2 2 3" xfId="19802" xr:uid="{00000000-0005-0000-0000-0000504C0000}"/>
    <cellStyle name="Normal 14 6 2 3" xfId="19803" xr:uid="{00000000-0005-0000-0000-0000514C0000}"/>
    <cellStyle name="Normal 14 6 2 3 2" xfId="19804" xr:uid="{00000000-0005-0000-0000-0000524C0000}"/>
    <cellStyle name="Normal 14 6 2 3 2 2" xfId="19805" xr:uid="{00000000-0005-0000-0000-0000534C0000}"/>
    <cellStyle name="Normal 14 6 2 3 3" xfId="19806" xr:uid="{00000000-0005-0000-0000-0000544C0000}"/>
    <cellStyle name="Normal 14 6 2 4" xfId="19807" xr:uid="{00000000-0005-0000-0000-0000554C0000}"/>
    <cellStyle name="Normal 14 6 2 4 2" xfId="19808" xr:uid="{00000000-0005-0000-0000-0000564C0000}"/>
    <cellStyle name="Normal 14 6 2 5" xfId="19809" xr:uid="{00000000-0005-0000-0000-0000574C0000}"/>
    <cellStyle name="Normal 14 6 2 5 2" xfId="19810" xr:uid="{00000000-0005-0000-0000-0000584C0000}"/>
    <cellStyle name="Normal 14 6 2 6" xfId="19811" xr:uid="{00000000-0005-0000-0000-0000594C0000}"/>
    <cellStyle name="Normal 14 6 3" xfId="19812" xr:uid="{00000000-0005-0000-0000-00005A4C0000}"/>
    <cellStyle name="Normal 14 6 3 2" xfId="19813" xr:uid="{00000000-0005-0000-0000-00005B4C0000}"/>
    <cellStyle name="Normal 14 6 3 2 2" xfId="19814" xr:uid="{00000000-0005-0000-0000-00005C4C0000}"/>
    <cellStyle name="Normal 14 6 3 3" xfId="19815" xr:uid="{00000000-0005-0000-0000-00005D4C0000}"/>
    <cellStyle name="Normal 14 6 4" xfId="19816" xr:uid="{00000000-0005-0000-0000-00005E4C0000}"/>
    <cellStyle name="Normal 14 6 4 2" xfId="19817" xr:uid="{00000000-0005-0000-0000-00005F4C0000}"/>
    <cellStyle name="Normal 14 6 4 2 2" xfId="19818" xr:uid="{00000000-0005-0000-0000-0000604C0000}"/>
    <cellStyle name="Normal 14 6 4 3" xfId="19819" xr:uid="{00000000-0005-0000-0000-0000614C0000}"/>
    <cellStyle name="Normal 14 6 5" xfId="19820" xr:uid="{00000000-0005-0000-0000-0000624C0000}"/>
    <cellStyle name="Normal 14 6 5 2" xfId="19821" xr:uid="{00000000-0005-0000-0000-0000634C0000}"/>
    <cellStyle name="Normal 14 6 6" xfId="19822" xr:uid="{00000000-0005-0000-0000-0000644C0000}"/>
    <cellStyle name="Normal 14 6 6 2" xfId="19823" xr:uid="{00000000-0005-0000-0000-0000654C0000}"/>
    <cellStyle name="Normal 14 6 7" xfId="19824" xr:uid="{00000000-0005-0000-0000-0000664C0000}"/>
    <cellStyle name="Normal 14 7" xfId="19825" xr:uid="{00000000-0005-0000-0000-0000674C0000}"/>
    <cellStyle name="Normal 14 7 2" xfId="19826" xr:uid="{00000000-0005-0000-0000-0000684C0000}"/>
    <cellStyle name="Normal 14 7 2 2" xfId="19827" xr:uid="{00000000-0005-0000-0000-0000694C0000}"/>
    <cellStyle name="Normal 14 7 2 2 2" xfId="19828" xr:uid="{00000000-0005-0000-0000-00006A4C0000}"/>
    <cellStyle name="Normal 14 7 2 2 2 2" xfId="19829" xr:uid="{00000000-0005-0000-0000-00006B4C0000}"/>
    <cellStyle name="Normal 14 7 2 2 3" xfId="19830" xr:uid="{00000000-0005-0000-0000-00006C4C0000}"/>
    <cellStyle name="Normal 14 7 2 3" xfId="19831" xr:uid="{00000000-0005-0000-0000-00006D4C0000}"/>
    <cellStyle name="Normal 14 7 2 3 2" xfId="19832" xr:uid="{00000000-0005-0000-0000-00006E4C0000}"/>
    <cellStyle name="Normal 14 7 2 3 2 2" xfId="19833" xr:uid="{00000000-0005-0000-0000-00006F4C0000}"/>
    <cellStyle name="Normal 14 7 2 3 3" xfId="19834" xr:uid="{00000000-0005-0000-0000-0000704C0000}"/>
    <cellStyle name="Normal 14 7 2 4" xfId="19835" xr:uid="{00000000-0005-0000-0000-0000714C0000}"/>
    <cellStyle name="Normal 14 7 2 4 2" xfId="19836" xr:uid="{00000000-0005-0000-0000-0000724C0000}"/>
    <cellStyle name="Normal 14 7 2 5" xfId="19837" xr:uid="{00000000-0005-0000-0000-0000734C0000}"/>
    <cellStyle name="Normal 14 7 2 5 2" xfId="19838" xr:uid="{00000000-0005-0000-0000-0000744C0000}"/>
    <cellStyle name="Normal 14 7 2 6" xfId="19839" xr:uid="{00000000-0005-0000-0000-0000754C0000}"/>
    <cellStyle name="Normal 14 7 3" xfId="19840" xr:uid="{00000000-0005-0000-0000-0000764C0000}"/>
    <cellStyle name="Normal 14 7 3 2" xfId="19841" xr:uid="{00000000-0005-0000-0000-0000774C0000}"/>
    <cellStyle name="Normal 14 7 3 2 2" xfId="19842" xr:uid="{00000000-0005-0000-0000-0000784C0000}"/>
    <cellStyle name="Normal 14 7 3 3" xfId="19843" xr:uid="{00000000-0005-0000-0000-0000794C0000}"/>
    <cellStyle name="Normal 14 7 4" xfId="19844" xr:uid="{00000000-0005-0000-0000-00007A4C0000}"/>
    <cellStyle name="Normal 14 7 4 2" xfId="19845" xr:uid="{00000000-0005-0000-0000-00007B4C0000}"/>
    <cellStyle name="Normal 14 7 4 2 2" xfId="19846" xr:uid="{00000000-0005-0000-0000-00007C4C0000}"/>
    <cellStyle name="Normal 14 7 4 3" xfId="19847" xr:uid="{00000000-0005-0000-0000-00007D4C0000}"/>
    <cellStyle name="Normal 14 7 5" xfId="19848" xr:uid="{00000000-0005-0000-0000-00007E4C0000}"/>
    <cellStyle name="Normal 14 7 5 2" xfId="19849" xr:uid="{00000000-0005-0000-0000-00007F4C0000}"/>
    <cellStyle name="Normal 14 7 6" xfId="19850" xr:uid="{00000000-0005-0000-0000-0000804C0000}"/>
    <cellStyle name="Normal 14 7 6 2" xfId="19851" xr:uid="{00000000-0005-0000-0000-0000814C0000}"/>
    <cellStyle name="Normal 14 7 7" xfId="19852" xr:uid="{00000000-0005-0000-0000-0000824C0000}"/>
    <cellStyle name="Normal 14 8" xfId="19853" xr:uid="{00000000-0005-0000-0000-0000834C0000}"/>
    <cellStyle name="Normal 14 8 2" xfId="19854" xr:uid="{00000000-0005-0000-0000-0000844C0000}"/>
    <cellStyle name="Normal 14 8 2 2" xfId="19855" xr:uid="{00000000-0005-0000-0000-0000854C0000}"/>
    <cellStyle name="Normal 14 8 2 2 2" xfId="19856" xr:uid="{00000000-0005-0000-0000-0000864C0000}"/>
    <cellStyle name="Normal 14 8 2 3" xfId="19857" xr:uid="{00000000-0005-0000-0000-0000874C0000}"/>
    <cellStyle name="Normal 14 8 3" xfId="19858" xr:uid="{00000000-0005-0000-0000-0000884C0000}"/>
    <cellStyle name="Normal 14 8 3 2" xfId="19859" xr:uid="{00000000-0005-0000-0000-0000894C0000}"/>
    <cellStyle name="Normal 14 8 3 2 2" xfId="19860" xr:uid="{00000000-0005-0000-0000-00008A4C0000}"/>
    <cellStyle name="Normal 14 8 3 3" xfId="19861" xr:uid="{00000000-0005-0000-0000-00008B4C0000}"/>
    <cellStyle name="Normal 14 8 4" xfId="19862" xr:uid="{00000000-0005-0000-0000-00008C4C0000}"/>
    <cellStyle name="Normal 14 8 4 2" xfId="19863" xr:uid="{00000000-0005-0000-0000-00008D4C0000}"/>
    <cellStyle name="Normal 14 8 5" xfId="19864" xr:uid="{00000000-0005-0000-0000-00008E4C0000}"/>
    <cellStyle name="Normal 14 8 5 2" xfId="19865" xr:uid="{00000000-0005-0000-0000-00008F4C0000}"/>
    <cellStyle name="Normal 14 8 6" xfId="19866" xr:uid="{00000000-0005-0000-0000-0000904C0000}"/>
    <cellStyle name="Normal 14 9" xfId="19867" xr:uid="{00000000-0005-0000-0000-0000914C0000}"/>
    <cellStyle name="Normal 14 9 2" xfId="19868" xr:uid="{00000000-0005-0000-0000-0000924C0000}"/>
    <cellStyle name="Normal 14 9 2 2" xfId="19869" xr:uid="{00000000-0005-0000-0000-0000934C0000}"/>
    <cellStyle name="Normal 14 9 2 2 2" xfId="19870" xr:uid="{00000000-0005-0000-0000-0000944C0000}"/>
    <cellStyle name="Normal 14 9 2 3" xfId="19871" xr:uid="{00000000-0005-0000-0000-0000954C0000}"/>
    <cellStyle name="Normal 14 9 3" xfId="19872" xr:uid="{00000000-0005-0000-0000-0000964C0000}"/>
    <cellStyle name="Normal 14 9 3 2" xfId="19873" xr:uid="{00000000-0005-0000-0000-0000974C0000}"/>
    <cellStyle name="Normal 14 9 3 2 2" xfId="19874" xr:uid="{00000000-0005-0000-0000-0000984C0000}"/>
    <cellStyle name="Normal 14 9 3 3" xfId="19875" xr:uid="{00000000-0005-0000-0000-0000994C0000}"/>
    <cellStyle name="Normal 14 9 4" xfId="19876" xr:uid="{00000000-0005-0000-0000-00009A4C0000}"/>
    <cellStyle name="Normal 14 9 4 2" xfId="19877" xr:uid="{00000000-0005-0000-0000-00009B4C0000}"/>
    <cellStyle name="Normal 14 9 5" xfId="19878" xr:uid="{00000000-0005-0000-0000-00009C4C0000}"/>
    <cellStyle name="Normal 14 9 5 2" xfId="19879" xr:uid="{00000000-0005-0000-0000-00009D4C0000}"/>
    <cellStyle name="Normal 14 9 6" xfId="19880" xr:uid="{00000000-0005-0000-0000-00009E4C0000}"/>
    <cellStyle name="Normal 15" xfId="677" xr:uid="{00000000-0005-0000-0000-00009F4C0000}"/>
    <cellStyle name="Normal 15 2" xfId="19881" xr:uid="{00000000-0005-0000-0000-0000A04C0000}"/>
    <cellStyle name="Normal 15 2 2" xfId="19882" xr:uid="{00000000-0005-0000-0000-0000A14C0000}"/>
    <cellStyle name="Normal 15 2 2 2" xfId="19883" xr:uid="{00000000-0005-0000-0000-0000A24C0000}"/>
    <cellStyle name="Normal 15 2 2 2 2" xfId="19884" xr:uid="{00000000-0005-0000-0000-0000A34C0000}"/>
    <cellStyle name="Normal 15 2 2 3" xfId="19885" xr:uid="{00000000-0005-0000-0000-0000A44C0000}"/>
    <cellStyle name="Normal 15 2 3" xfId="19886" xr:uid="{00000000-0005-0000-0000-0000A54C0000}"/>
    <cellStyle name="Normal 15 2 3 2" xfId="19887" xr:uid="{00000000-0005-0000-0000-0000A64C0000}"/>
    <cellStyle name="Normal 15 2 3 2 2" xfId="19888" xr:uid="{00000000-0005-0000-0000-0000A74C0000}"/>
    <cellStyle name="Normal 15 2 3 3" xfId="19889" xr:uid="{00000000-0005-0000-0000-0000A84C0000}"/>
    <cellStyle name="Normal 15 2 4" xfId="19890" xr:uid="{00000000-0005-0000-0000-0000A94C0000}"/>
    <cellStyle name="Normal 15 2 4 2" xfId="19891" xr:uid="{00000000-0005-0000-0000-0000AA4C0000}"/>
    <cellStyle name="Normal 15 2 5" xfId="19892" xr:uid="{00000000-0005-0000-0000-0000AB4C0000}"/>
    <cellStyle name="Normal 15 2 5 2" xfId="19893" xr:uid="{00000000-0005-0000-0000-0000AC4C0000}"/>
    <cellStyle name="Normal 15 2 6" xfId="19894" xr:uid="{00000000-0005-0000-0000-0000AD4C0000}"/>
    <cellStyle name="Normal 16" xfId="19895" xr:uid="{00000000-0005-0000-0000-0000AE4C0000}"/>
    <cellStyle name="Normal 16 10" xfId="19896" xr:uid="{00000000-0005-0000-0000-0000AF4C0000}"/>
    <cellStyle name="Normal 16 10 2" xfId="19897" xr:uid="{00000000-0005-0000-0000-0000B04C0000}"/>
    <cellStyle name="Normal 16 10 2 2" xfId="19898" xr:uid="{00000000-0005-0000-0000-0000B14C0000}"/>
    <cellStyle name="Normal 16 10 2 2 2" xfId="19899" xr:uid="{00000000-0005-0000-0000-0000B24C0000}"/>
    <cellStyle name="Normal 16 10 2 3" xfId="19900" xr:uid="{00000000-0005-0000-0000-0000B34C0000}"/>
    <cellStyle name="Normal 16 10 3" xfId="19901" xr:uid="{00000000-0005-0000-0000-0000B44C0000}"/>
    <cellStyle name="Normal 16 10 3 2" xfId="19902" xr:uid="{00000000-0005-0000-0000-0000B54C0000}"/>
    <cellStyle name="Normal 16 10 3 2 2" xfId="19903" xr:uid="{00000000-0005-0000-0000-0000B64C0000}"/>
    <cellStyle name="Normal 16 10 3 3" xfId="19904" xr:uid="{00000000-0005-0000-0000-0000B74C0000}"/>
    <cellStyle name="Normal 16 10 4" xfId="19905" xr:uid="{00000000-0005-0000-0000-0000B84C0000}"/>
    <cellStyle name="Normal 16 10 4 2" xfId="19906" xr:uid="{00000000-0005-0000-0000-0000B94C0000}"/>
    <cellStyle name="Normal 16 10 5" xfId="19907" xr:uid="{00000000-0005-0000-0000-0000BA4C0000}"/>
    <cellStyle name="Normal 16 10 5 2" xfId="19908" xr:uid="{00000000-0005-0000-0000-0000BB4C0000}"/>
    <cellStyle name="Normal 16 10 6" xfId="19909" xr:uid="{00000000-0005-0000-0000-0000BC4C0000}"/>
    <cellStyle name="Normal 16 11" xfId="19910" xr:uid="{00000000-0005-0000-0000-0000BD4C0000}"/>
    <cellStyle name="Normal 16 11 2" xfId="19911" xr:uid="{00000000-0005-0000-0000-0000BE4C0000}"/>
    <cellStyle name="Normal 16 11 2 2" xfId="19912" xr:uid="{00000000-0005-0000-0000-0000BF4C0000}"/>
    <cellStyle name="Normal 16 11 3" xfId="19913" xr:uid="{00000000-0005-0000-0000-0000C04C0000}"/>
    <cellStyle name="Normal 16 12" xfId="19914" xr:uid="{00000000-0005-0000-0000-0000C14C0000}"/>
    <cellStyle name="Normal 16 12 2" xfId="19915" xr:uid="{00000000-0005-0000-0000-0000C24C0000}"/>
    <cellStyle name="Normal 16 12 2 2" xfId="19916" xr:uid="{00000000-0005-0000-0000-0000C34C0000}"/>
    <cellStyle name="Normal 16 12 3" xfId="19917" xr:uid="{00000000-0005-0000-0000-0000C44C0000}"/>
    <cellStyle name="Normal 16 13" xfId="19918" xr:uid="{00000000-0005-0000-0000-0000C54C0000}"/>
    <cellStyle name="Normal 16 13 2" xfId="19919" xr:uid="{00000000-0005-0000-0000-0000C64C0000}"/>
    <cellStyle name="Normal 16 14" xfId="19920" xr:uid="{00000000-0005-0000-0000-0000C74C0000}"/>
    <cellStyle name="Normal 16 14 2" xfId="19921" xr:uid="{00000000-0005-0000-0000-0000C84C0000}"/>
    <cellStyle name="Normal 16 15" xfId="19922" xr:uid="{00000000-0005-0000-0000-0000C94C0000}"/>
    <cellStyle name="Normal 16 2" xfId="19923" xr:uid="{00000000-0005-0000-0000-0000CA4C0000}"/>
    <cellStyle name="Normal 16 2 10" xfId="19924" xr:uid="{00000000-0005-0000-0000-0000CB4C0000}"/>
    <cellStyle name="Normal 16 2 10 2" xfId="19925" xr:uid="{00000000-0005-0000-0000-0000CC4C0000}"/>
    <cellStyle name="Normal 16 2 11" xfId="19926" xr:uid="{00000000-0005-0000-0000-0000CD4C0000}"/>
    <cellStyle name="Normal 16 2 2" xfId="19927" xr:uid="{00000000-0005-0000-0000-0000CE4C0000}"/>
    <cellStyle name="Normal 16 2 2 10" xfId="19928" xr:uid="{00000000-0005-0000-0000-0000CF4C0000}"/>
    <cellStyle name="Normal 16 2 2 2" xfId="19929" xr:uid="{00000000-0005-0000-0000-0000D04C0000}"/>
    <cellStyle name="Normal 16 2 2 2 2" xfId="19930" xr:uid="{00000000-0005-0000-0000-0000D14C0000}"/>
    <cellStyle name="Normal 16 2 2 2 2 2" xfId="19931" xr:uid="{00000000-0005-0000-0000-0000D24C0000}"/>
    <cellStyle name="Normal 16 2 2 2 2 2 2" xfId="19932" xr:uid="{00000000-0005-0000-0000-0000D34C0000}"/>
    <cellStyle name="Normal 16 2 2 2 2 2 2 2" xfId="19933" xr:uid="{00000000-0005-0000-0000-0000D44C0000}"/>
    <cellStyle name="Normal 16 2 2 2 2 2 2 2 2" xfId="19934" xr:uid="{00000000-0005-0000-0000-0000D54C0000}"/>
    <cellStyle name="Normal 16 2 2 2 2 2 2 3" xfId="19935" xr:uid="{00000000-0005-0000-0000-0000D64C0000}"/>
    <cellStyle name="Normal 16 2 2 2 2 2 3" xfId="19936" xr:uid="{00000000-0005-0000-0000-0000D74C0000}"/>
    <cellStyle name="Normal 16 2 2 2 2 2 3 2" xfId="19937" xr:uid="{00000000-0005-0000-0000-0000D84C0000}"/>
    <cellStyle name="Normal 16 2 2 2 2 2 3 2 2" xfId="19938" xr:uid="{00000000-0005-0000-0000-0000D94C0000}"/>
    <cellStyle name="Normal 16 2 2 2 2 2 3 3" xfId="19939" xr:uid="{00000000-0005-0000-0000-0000DA4C0000}"/>
    <cellStyle name="Normal 16 2 2 2 2 2 4" xfId="19940" xr:uid="{00000000-0005-0000-0000-0000DB4C0000}"/>
    <cellStyle name="Normal 16 2 2 2 2 2 4 2" xfId="19941" xr:uid="{00000000-0005-0000-0000-0000DC4C0000}"/>
    <cellStyle name="Normal 16 2 2 2 2 2 5" xfId="19942" xr:uid="{00000000-0005-0000-0000-0000DD4C0000}"/>
    <cellStyle name="Normal 16 2 2 2 2 2 5 2" xfId="19943" xr:uid="{00000000-0005-0000-0000-0000DE4C0000}"/>
    <cellStyle name="Normal 16 2 2 2 2 2 6" xfId="19944" xr:uid="{00000000-0005-0000-0000-0000DF4C0000}"/>
    <cellStyle name="Normal 16 2 2 2 2 3" xfId="19945" xr:uid="{00000000-0005-0000-0000-0000E04C0000}"/>
    <cellStyle name="Normal 16 2 2 2 2 3 2" xfId="19946" xr:uid="{00000000-0005-0000-0000-0000E14C0000}"/>
    <cellStyle name="Normal 16 2 2 2 2 3 2 2" xfId="19947" xr:uid="{00000000-0005-0000-0000-0000E24C0000}"/>
    <cellStyle name="Normal 16 2 2 2 2 3 3" xfId="19948" xr:uid="{00000000-0005-0000-0000-0000E34C0000}"/>
    <cellStyle name="Normal 16 2 2 2 2 4" xfId="19949" xr:uid="{00000000-0005-0000-0000-0000E44C0000}"/>
    <cellStyle name="Normal 16 2 2 2 2 4 2" xfId="19950" xr:uid="{00000000-0005-0000-0000-0000E54C0000}"/>
    <cellStyle name="Normal 16 2 2 2 2 4 2 2" xfId="19951" xr:uid="{00000000-0005-0000-0000-0000E64C0000}"/>
    <cellStyle name="Normal 16 2 2 2 2 4 3" xfId="19952" xr:uid="{00000000-0005-0000-0000-0000E74C0000}"/>
    <cellStyle name="Normal 16 2 2 2 2 5" xfId="19953" xr:uid="{00000000-0005-0000-0000-0000E84C0000}"/>
    <cellStyle name="Normal 16 2 2 2 2 5 2" xfId="19954" xr:uid="{00000000-0005-0000-0000-0000E94C0000}"/>
    <cellStyle name="Normal 16 2 2 2 2 6" xfId="19955" xr:uid="{00000000-0005-0000-0000-0000EA4C0000}"/>
    <cellStyle name="Normal 16 2 2 2 2 6 2" xfId="19956" xr:uid="{00000000-0005-0000-0000-0000EB4C0000}"/>
    <cellStyle name="Normal 16 2 2 2 2 7" xfId="19957" xr:uid="{00000000-0005-0000-0000-0000EC4C0000}"/>
    <cellStyle name="Normal 16 2 2 2 3" xfId="19958" xr:uid="{00000000-0005-0000-0000-0000ED4C0000}"/>
    <cellStyle name="Normal 16 2 2 2 3 2" xfId="19959" xr:uid="{00000000-0005-0000-0000-0000EE4C0000}"/>
    <cellStyle name="Normal 16 2 2 2 3 2 2" xfId="19960" xr:uid="{00000000-0005-0000-0000-0000EF4C0000}"/>
    <cellStyle name="Normal 16 2 2 2 3 2 2 2" xfId="19961" xr:uid="{00000000-0005-0000-0000-0000F04C0000}"/>
    <cellStyle name="Normal 16 2 2 2 3 2 3" xfId="19962" xr:uid="{00000000-0005-0000-0000-0000F14C0000}"/>
    <cellStyle name="Normal 16 2 2 2 3 3" xfId="19963" xr:uid="{00000000-0005-0000-0000-0000F24C0000}"/>
    <cellStyle name="Normal 16 2 2 2 3 3 2" xfId="19964" xr:uid="{00000000-0005-0000-0000-0000F34C0000}"/>
    <cellStyle name="Normal 16 2 2 2 3 3 2 2" xfId="19965" xr:uid="{00000000-0005-0000-0000-0000F44C0000}"/>
    <cellStyle name="Normal 16 2 2 2 3 3 3" xfId="19966" xr:uid="{00000000-0005-0000-0000-0000F54C0000}"/>
    <cellStyle name="Normal 16 2 2 2 3 4" xfId="19967" xr:uid="{00000000-0005-0000-0000-0000F64C0000}"/>
    <cellStyle name="Normal 16 2 2 2 3 4 2" xfId="19968" xr:uid="{00000000-0005-0000-0000-0000F74C0000}"/>
    <cellStyle name="Normal 16 2 2 2 3 5" xfId="19969" xr:uid="{00000000-0005-0000-0000-0000F84C0000}"/>
    <cellStyle name="Normal 16 2 2 2 3 5 2" xfId="19970" xr:uid="{00000000-0005-0000-0000-0000F94C0000}"/>
    <cellStyle name="Normal 16 2 2 2 3 6" xfId="19971" xr:uid="{00000000-0005-0000-0000-0000FA4C0000}"/>
    <cellStyle name="Normal 16 2 2 2 4" xfId="19972" xr:uid="{00000000-0005-0000-0000-0000FB4C0000}"/>
    <cellStyle name="Normal 16 2 2 2 4 2" xfId="19973" xr:uid="{00000000-0005-0000-0000-0000FC4C0000}"/>
    <cellStyle name="Normal 16 2 2 2 4 2 2" xfId="19974" xr:uid="{00000000-0005-0000-0000-0000FD4C0000}"/>
    <cellStyle name="Normal 16 2 2 2 4 3" xfId="19975" xr:uid="{00000000-0005-0000-0000-0000FE4C0000}"/>
    <cellStyle name="Normal 16 2 2 2 5" xfId="19976" xr:uid="{00000000-0005-0000-0000-0000FF4C0000}"/>
    <cellStyle name="Normal 16 2 2 2 5 2" xfId="19977" xr:uid="{00000000-0005-0000-0000-0000004D0000}"/>
    <cellStyle name="Normal 16 2 2 2 5 2 2" xfId="19978" xr:uid="{00000000-0005-0000-0000-0000014D0000}"/>
    <cellStyle name="Normal 16 2 2 2 5 3" xfId="19979" xr:uid="{00000000-0005-0000-0000-0000024D0000}"/>
    <cellStyle name="Normal 16 2 2 2 6" xfId="19980" xr:uid="{00000000-0005-0000-0000-0000034D0000}"/>
    <cellStyle name="Normal 16 2 2 2 6 2" xfId="19981" xr:uid="{00000000-0005-0000-0000-0000044D0000}"/>
    <cellStyle name="Normal 16 2 2 2 7" xfId="19982" xr:uid="{00000000-0005-0000-0000-0000054D0000}"/>
    <cellStyle name="Normal 16 2 2 2 7 2" xfId="19983" xr:uid="{00000000-0005-0000-0000-0000064D0000}"/>
    <cellStyle name="Normal 16 2 2 2 8" xfId="19984" xr:uid="{00000000-0005-0000-0000-0000074D0000}"/>
    <cellStyle name="Normal 16 2 2 3" xfId="19985" xr:uid="{00000000-0005-0000-0000-0000084D0000}"/>
    <cellStyle name="Normal 16 2 2 3 2" xfId="19986" xr:uid="{00000000-0005-0000-0000-0000094D0000}"/>
    <cellStyle name="Normal 16 2 2 3 2 2" xfId="19987" xr:uid="{00000000-0005-0000-0000-00000A4D0000}"/>
    <cellStyle name="Normal 16 2 2 3 2 2 2" xfId="19988" xr:uid="{00000000-0005-0000-0000-00000B4D0000}"/>
    <cellStyle name="Normal 16 2 2 3 2 2 2 2" xfId="19989" xr:uid="{00000000-0005-0000-0000-00000C4D0000}"/>
    <cellStyle name="Normal 16 2 2 3 2 2 3" xfId="19990" xr:uid="{00000000-0005-0000-0000-00000D4D0000}"/>
    <cellStyle name="Normal 16 2 2 3 2 3" xfId="19991" xr:uid="{00000000-0005-0000-0000-00000E4D0000}"/>
    <cellStyle name="Normal 16 2 2 3 2 3 2" xfId="19992" xr:uid="{00000000-0005-0000-0000-00000F4D0000}"/>
    <cellStyle name="Normal 16 2 2 3 2 3 2 2" xfId="19993" xr:uid="{00000000-0005-0000-0000-0000104D0000}"/>
    <cellStyle name="Normal 16 2 2 3 2 3 3" xfId="19994" xr:uid="{00000000-0005-0000-0000-0000114D0000}"/>
    <cellStyle name="Normal 16 2 2 3 2 4" xfId="19995" xr:uid="{00000000-0005-0000-0000-0000124D0000}"/>
    <cellStyle name="Normal 16 2 2 3 2 4 2" xfId="19996" xr:uid="{00000000-0005-0000-0000-0000134D0000}"/>
    <cellStyle name="Normal 16 2 2 3 2 5" xfId="19997" xr:uid="{00000000-0005-0000-0000-0000144D0000}"/>
    <cellStyle name="Normal 16 2 2 3 2 5 2" xfId="19998" xr:uid="{00000000-0005-0000-0000-0000154D0000}"/>
    <cellStyle name="Normal 16 2 2 3 2 6" xfId="19999" xr:uid="{00000000-0005-0000-0000-0000164D0000}"/>
    <cellStyle name="Normal 16 2 2 3 3" xfId="20000" xr:uid="{00000000-0005-0000-0000-0000174D0000}"/>
    <cellStyle name="Normal 16 2 2 3 3 2" xfId="20001" xr:uid="{00000000-0005-0000-0000-0000184D0000}"/>
    <cellStyle name="Normal 16 2 2 3 3 2 2" xfId="20002" xr:uid="{00000000-0005-0000-0000-0000194D0000}"/>
    <cellStyle name="Normal 16 2 2 3 3 3" xfId="20003" xr:uid="{00000000-0005-0000-0000-00001A4D0000}"/>
    <cellStyle name="Normal 16 2 2 3 4" xfId="20004" xr:uid="{00000000-0005-0000-0000-00001B4D0000}"/>
    <cellStyle name="Normal 16 2 2 3 4 2" xfId="20005" xr:uid="{00000000-0005-0000-0000-00001C4D0000}"/>
    <cellStyle name="Normal 16 2 2 3 4 2 2" xfId="20006" xr:uid="{00000000-0005-0000-0000-00001D4D0000}"/>
    <cellStyle name="Normal 16 2 2 3 4 3" xfId="20007" xr:uid="{00000000-0005-0000-0000-00001E4D0000}"/>
    <cellStyle name="Normal 16 2 2 3 5" xfId="20008" xr:uid="{00000000-0005-0000-0000-00001F4D0000}"/>
    <cellStyle name="Normal 16 2 2 3 5 2" xfId="20009" xr:uid="{00000000-0005-0000-0000-0000204D0000}"/>
    <cellStyle name="Normal 16 2 2 3 6" xfId="20010" xr:uid="{00000000-0005-0000-0000-0000214D0000}"/>
    <cellStyle name="Normal 16 2 2 3 6 2" xfId="20011" xr:uid="{00000000-0005-0000-0000-0000224D0000}"/>
    <cellStyle name="Normal 16 2 2 3 7" xfId="20012" xr:uid="{00000000-0005-0000-0000-0000234D0000}"/>
    <cellStyle name="Normal 16 2 2 4" xfId="20013" xr:uid="{00000000-0005-0000-0000-0000244D0000}"/>
    <cellStyle name="Normal 16 2 2 4 2" xfId="20014" xr:uid="{00000000-0005-0000-0000-0000254D0000}"/>
    <cellStyle name="Normal 16 2 2 4 2 2" xfId="20015" xr:uid="{00000000-0005-0000-0000-0000264D0000}"/>
    <cellStyle name="Normal 16 2 2 4 2 2 2" xfId="20016" xr:uid="{00000000-0005-0000-0000-0000274D0000}"/>
    <cellStyle name="Normal 16 2 2 4 2 2 2 2" xfId="20017" xr:uid="{00000000-0005-0000-0000-0000284D0000}"/>
    <cellStyle name="Normal 16 2 2 4 2 2 3" xfId="20018" xr:uid="{00000000-0005-0000-0000-0000294D0000}"/>
    <cellStyle name="Normal 16 2 2 4 2 3" xfId="20019" xr:uid="{00000000-0005-0000-0000-00002A4D0000}"/>
    <cellStyle name="Normal 16 2 2 4 2 3 2" xfId="20020" xr:uid="{00000000-0005-0000-0000-00002B4D0000}"/>
    <cellStyle name="Normal 16 2 2 4 2 3 2 2" xfId="20021" xr:uid="{00000000-0005-0000-0000-00002C4D0000}"/>
    <cellStyle name="Normal 16 2 2 4 2 3 3" xfId="20022" xr:uid="{00000000-0005-0000-0000-00002D4D0000}"/>
    <cellStyle name="Normal 16 2 2 4 2 4" xfId="20023" xr:uid="{00000000-0005-0000-0000-00002E4D0000}"/>
    <cellStyle name="Normal 16 2 2 4 2 4 2" xfId="20024" xr:uid="{00000000-0005-0000-0000-00002F4D0000}"/>
    <cellStyle name="Normal 16 2 2 4 2 5" xfId="20025" xr:uid="{00000000-0005-0000-0000-0000304D0000}"/>
    <cellStyle name="Normal 16 2 2 4 2 5 2" xfId="20026" xr:uid="{00000000-0005-0000-0000-0000314D0000}"/>
    <cellStyle name="Normal 16 2 2 4 2 6" xfId="20027" xr:uid="{00000000-0005-0000-0000-0000324D0000}"/>
    <cellStyle name="Normal 16 2 2 4 3" xfId="20028" xr:uid="{00000000-0005-0000-0000-0000334D0000}"/>
    <cellStyle name="Normal 16 2 2 4 3 2" xfId="20029" xr:uid="{00000000-0005-0000-0000-0000344D0000}"/>
    <cellStyle name="Normal 16 2 2 4 3 2 2" xfId="20030" xr:uid="{00000000-0005-0000-0000-0000354D0000}"/>
    <cellStyle name="Normal 16 2 2 4 3 3" xfId="20031" xr:uid="{00000000-0005-0000-0000-0000364D0000}"/>
    <cellStyle name="Normal 16 2 2 4 4" xfId="20032" xr:uid="{00000000-0005-0000-0000-0000374D0000}"/>
    <cellStyle name="Normal 16 2 2 4 4 2" xfId="20033" xr:uid="{00000000-0005-0000-0000-0000384D0000}"/>
    <cellStyle name="Normal 16 2 2 4 4 2 2" xfId="20034" xr:uid="{00000000-0005-0000-0000-0000394D0000}"/>
    <cellStyle name="Normal 16 2 2 4 4 3" xfId="20035" xr:uid="{00000000-0005-0000-0000-00003A4D0000}"/>
    <cellStyle name="Normal 16 2 2 4 5" xfId="20036" xr:uid="{00000000-0005-0000-0000-00003B4D0000}"/>
    <cellStyle name="Normal 16 2 2 4 5 2" xfId="20037" xr:uid="{00000000-0005-0000-0000-00003C4D0000}"/>
    <cellStyle name="Normal 16 2 2 4 6" xfId="20038" xr:uid="{00000000-0005-0000-0000-00003D4D0000}"/>
    <cellStyle name="Normal 16 2 2 4 6 2" xfId="20039" xr:uid="{00000000-0005-0000-0000-00003E4D0000}"/>
    <cellStyle name="Normal 16 2 2 4 7" xfId="20040" xr:uid="{00000000-0005-0000-0000-00003F4D0000}"/>
    <cellStyle name="Normal 16 2 2 5" xfId="20041" xr:uid="{00000000-0005-0000-0000-0000404D0000}"/>
    <cellStyle name="Normal 16 2 2 5 2" xfId="20042" xr:uid="{00000000-0005-0000-0000-0000414D0000}"/>
    <cellStyle name="Normal 16 2 2 5 2 2" xfId="20043" xr:uid="{00000000-0005-0000-0000-0000424D0000}"/>
    <cellStyle name="Normal 16 2 2 5 2 2 2" xfId="20044" xr:uid="{00000000-0005-0000-0000-0000434D0000}"/>
    <cellStyle name="Normal 16 2 2 5 2 3" xfId="20045" xr:uid="{00000000-0005-0000-0000-0000444D0000}"/>
    <cellStyle name="Normal 16 2 2 5 3" xfId="20046" xr:uid="{00000000-0005-0000-0000-0000454D0000}"/>
    <cellStyle name="Normal 16 2 2 5 3 2" xfId="20047" xr:uid="{00000000-0005-0000-0000-0000464D0000}"/>
    <cellStyle name="Normal 16 2 2 5 3 2 2" xfId="20048" xr:uid="{00000000-0005-0000-0000-0000474D0000}"/>
    <cellStyle name="Normal 16 2 2 5 3 3" xfId="20049" xr:uid="{00000000-0005-0000-0000-0000484D0000}"/>
    <cellStyle name="Normal 16 2 2 5 4" xfId="20050" xr:uid="{00000000-0005-0000-0000-0000494D0000}"/>
    <cellStyle name="Normal 16 2 2 5 4 2" xfId="20051" xr:uid="{00000000-0005-0000-0000-00004A4D0000}"/>
    <cellStyle name="Normal 16 2 2 5 5" xfId="20052" xr:uid="{00000000-0005-0000-0000-00004B4D0000}"/>
    <cellStyle name="Normal 16 2 2 5 5 2" xfId="20053" xr:uid="{00000000-0005-0000-0000-00004C4D0000}"/>
    <cellStyle name="Normal 16 2 2 5 6" xfId="20054" xr:uid="{00000000-0005-0000-0000-00004D4D0000}"/>
    <cellStyle name="Normal 16 2 2 6" xfId="20055" xr:uid="{00000000-0005-0000-0000-00004E4D0000}"/>
    <cellStyle name="Normal 16 2 2 6 2" xfId="20056" xr:uid="{00000000-0005-0000-0000-00004F4D0000}"/>
    <cellStyle name="Normal 16 2 2 6 2 2" xfId="20057" xr:uid="{00000000-0005-0000-0000-0000504D0000}"/>
    <cellStyle name="Normal 16 2 2 6 3" xfId="20058" xr:uid="{00000000-0005-0000-0000-0000514D0000}"/>
    <cellStyle name="Normal 16 2 2 7" xfId="20059" xr:uid="{00000000-0005-0000-0000-0000524D0000}"/>
    <cellStyle name="Normal 16 2 2 7 2" xfId="20060" xr:uid="{00000000-0005-0000-0000-0000534D0000}"/>
    <cellStyle name="Normal 16 2 2 7 2 2" xfId="20061" xr:uid="{00000000-0005-0000-0000-0000544D0000}"/>
    <cellStyle name="Normal 16 2 2 7 3" xfId="20062" xr:uid="{00000000-0005-0000-0000-0000554D0000}"/>
    <cellStyle name="Normal 16 2 2 8" xfId="20063" xr:uid="{00000000-0005-0000-0000-0000564D0000}"/>
    <cellStyle name="Normal 16 2 2 8 2" xfId="20064" xr:uid="{00000000-0005-0000-0000-0000574D0000}"/>
    <cellStyle name="Normal 16 2 2 9" xfId="20065" xr:uid="{00000000-0005-0000-0000-0000584D0000}"/>
    <cellStyle name="Normal 16 2 2 9 2" xfId="20066" xr:uid="{00000000-0005-0000-0000-0000594D0000}"/>
    <cellStyle name="Normal 16 2 3" xfId="20067" xr:uid="{00000000-0005-0000-0000-00005A4D0000}"/>
    <cellStyle name="Normal 16 2 3 2" xfId="20068" xr:uid="{00000000-0005-0000-0000-00005B4D0000}"/>
    <cellStyle name="Normal 16 2 3 2 2" xfId="20069" xr:uid="{00000000-0005-0000-0000-00005C4D0000}"/>
    <cellStyle name="Normal 16 2 3 2 2 2" xfId="20070" xr:uid="{00000000-0005-0000-0000-00005D4D0000}"/>
    <cellStyle name="Normal 16 2 3 2 2 2 2" xfId="20071" xr:uid="{00000000-0005-0000-0000-00005E4D0000}"/>
    <cellStyle name="Normal 16 2 3 2 2 2 2 2" xfId="20072" xr:uid="{00000000-0005-0000-0000-00005F4D0000}"/>
    <cellStyle name="Normal 16 2 3 2 2 2 3" xfId="20073" xr:uid="{00000000-0005-0000-0000-0000604D0000}"/>
    <cellStyle name="Normal 16 2 3 2 2 3" xfId="20074" xr:uid="{00000000-0005-0000-0000-0000614D0000}"/>
    <cellStyle name="Normal 16 2 3 2 2 3 2" xfId="20075" xr:uid="{00000000-0005-0000-0000-0000624D0000}"/>
    <cellStyle name="Normal 16 2 3 2 2 3 2 2" xfId="20076" xr:uid="{00000000-0005-0000-0000-0000634D0000}"/>
    <cellStyle name="Normal 16 2 3 2 2 3 3" xfId="20077" xr:uid="{00000000-0005-0000-0000-0000644D0000}"/>
    <cellStyle name="Normal 16 2 3 2 2 4" xfId="20078" xr:uid="{00000000-0005-0000-0000-0000654D0000}"/>
    <cellStyle name="Normal 16 2 3 2 2 4 2" xfId="20079" xr:uid="{00000000-0005-0000-0000-0000664D0000}"/>
    <cellStyle name="Normal 16 2 3 2 2 5" xfId="20080" xr:uid="{00000000-0005-0000-0000-0000674D0000}"/>
    <cellStyle name="Normal 16 2 3 2 2 5 2" xfId="20081" xr:uid="{00000000-0005-0000-0000-0000684D0000}"/>
    <cellStyle name="Normal 16 2 3 2 2 6" xfId="20082" xr:uid="{00000000-0005-0000-0000-0000694D0000}"/>
    <cellStyle name="Normal 16 2 3 2 3" xfId="20083" xr:uid="{00000000-0005-0000-0000-00006A4D0000}"/>
    <cellStyle name="Normal 16 2 3 2 3 2" xfId="20084" xr:uid="{00000000-0005-0000-0000-00006B4D0000}"/>
    <cellStyle name="Normal 16 2 3 2 3 2 2" xfId="20085" xr:uid="{00000000-0005-0000-0000-00006C4D0000}"/>
    <cellStyle name="Normal 16 2 3 2 3 3" xfId="20086" xr:uid="{00000000-0005-0000-0000-00006D4D0000}"/>
    <cellStyle name="Normal 16 2 3 2 4" xfId="20087" xr:uid="{00000000-0005-0000-0000-00006E4D0000}"/>
    <cellStyle name="Normal 16 2 3 2 4 2" xfId="20088" xr:uid="{00000000-0005-0000-0000-00006F4D0000}"/>
    <cellStyle name="Normal 16 2 3 2 4 2 2" xfId="20089" xr:uid="{00000000-0005-0000-0000-0000704D0000}"/>
    <cellStyle name="Normal 16 2 3 2 4 3" xfId="20090" xr:uid="{00000000-0005-0000-0000-0000714D0000}"/>
    <cellStyle name="Normal 16 2 3 2 5" xfId="20091" xr:uid="{00000000-0005-0000-0000-0000724D0000}"/>
    <cellStyle name="Normal 16 2 3 2 5 2" xfId="20092" xr:uid="{00000000-0005-0000-0000-0000734D0000}"/>
    <cellStyle name="Normal 16 2 3 2 6" xfId="20093" xr:uid="{00000000-0005-0000-0000-0000744D0000}"/>
    <cellStyle name="Normal 16 2 3 2 6 2" xfId="20094" xr:uid="{00000000-0005-0000-0000-0000754D0000}"/>
    <cellStyle name="Normal 16 2 3 2 7" xfId="20095" xr:uid="{00000000-0005-0000-0000-0000764D0000}"/>
    <cellStyle name="Normal 16 2 3 3" xfId="20096" xr:uid="{00000000-0005-0000-0000-0000774D0000}"/>
    <cellStyle name="Normal 16 2 3 3 2" xfId="20097" xr:uid="{00000000-0005-0000-0000-0000784D0000}"/>
    <cellStyle name="Normal 16 2 3 3 2 2" xfId="20098" xr:uid="{00000000-0005-0000-0000-0000794D0000}"/>
    <cellStyle name="Normal 16 2 3 3 2 2 2" xfId="20099" xr:uid="{00000000-0005-0000-0000-00007A4D0000}"/>
    <cellStyle name="Normal 16 2 3 3 2 3" xfId="20100" xr:uid="{00000000-0005-0000-0000-00007B4D0000}"/>
    <cellStyle name="Normal 16 2 3 3 3" xfId="20101" xr:uid="{00000000-0005-0000-0000-00007C4D0000}"/>
    <cellStyle name="Normal 16 2 3 3 3 2" xfId="20102" xr:uid="{00000000-0005-0000-0000-00007D4D0000}"/>
    <cellStyle name="Normal 16 2 3 3 3 2 2" xfId="20103" xr:uid="{00000000-0005-0000-0000-00007E4D0000}"/>
    <cellStyle name="Normal 16 2 3 3 3 3" xfId="20104" xr:uid="{00000000-0005-0000-0000-00007F4D0000}"/>
    <cellStyle name="Normal 16 2 3 3 4" xfId="20105" xr:uid="{00000000-0005-0000-0000-0000804D0000}"/>
    <cellStyle name="Normal 16 2 3 3 4 2" xfId="20106" xr:uid="{00000000-0005-0000-0000-0000814D0000}"/>
    <cellStyle name="Normal 16 2 3 3 5" xfId="20107" xr:uid="{00000000-0005-0000-0000-0000824D0000}"/>
    <cellStyle name="Normal 16 2 3 3 5 2" xfId="20108" xr:uid="{00000000-0005-0000-0000-0000834D0000}"/>
    <cellStyle name="Normal 16 2 3 3 6" xfId="20109" xr:uid="{00000000-0005-0000-0000-0000844D0000}"/>
    <cellStyle name="Normal 16 2 3 4" xfId="20110" xr:uid="{00000000-0005-0000-0000-0000854D0000}"/>
    <cellStyle name="Normal 16 2 3 4 2" xfId="20111" xr:uid="{00000000-0005-0000-0000-0000864D0000}"/>
    <cellStyle name="Normal 16 2 3 4 2 2" xfId="20112" xr:uid="{00000000-0005-0000-0000-0000874D0000}"/>
    <cellStyle name="Normal 16 2 3 4 3" xfId="20113" xr:uid="{00000000-0005-0000-0000-0000884D0000}"/>
    <cellStyle name="Normal 16 2 3 5" xfId="20114" xr:uid="{00000000-0005-0000-0000-0000894D0000}"/>
    <cellStyle name="Normal 16 2 3 5 2" xfId="20115" xr:uid="{00000000-0005-0000-0000-00008A4D0000}"/>
    <cellStyle name="Normal 16 2 3 5 2 2" xfId="20116" xr:uid="{00000000-0005-0000-0000-00008B4D0000}"/>
    <cellStyle name="Normal 16 2 3 5 3" xfId="20117" xr:uid="{00000000-0005-0000-0000-00008C4D0000}"/>
    <cellStyle name="Normal 16 2 3 6" xfId="20118" xr:uid="{00000000-0005-0000-0000-00008D4D0000}"/>
    <cellStyle name="Normal 16 2 3 6 2" xfId="20119" xr:uid="{00000000-0005-0000-0000-00008E4D0000}"/>
    <cellStyle name="Normal 16 2 3 7" xfId="20120" xr:uid="{00000000-0005-0000-0000-00008F4D0000}"/>
    <cellStyle name="Normal 16 2 3 7 2" xfId="20121" xr:uid="{00000000-0005-0000-0000-0000904D0000}"/>
    <cellStyle name="Normal 16 2 3 8" xfId="20122" xr:uid="{00000000-0005-0000-0000-0000914D0000}"/>
    <cellStyle name="Normal 16 2 4" xfId="20123" xr:uid="{00000000-0005-0000-0000-0000924D0000}"/>
    <cellStyle name="Normal 16 2 4 2" xfId="20124" xr:uid="{00000000-0005-0000-0000-0000934D0000}"/>
    <cellStyle name="Normal 16 2 4 2 2" xfId="20125" xr:uid="{00000000-0005-0000-0000-0000944D0000}"/>
    <cellStyle name="Normal 16 2 4 2 2 2" xfId="20126" xr:uid="{00000000-0005-0000-0000-0000954D0000}"/>
    <cellStyle name="Normal 16 2 4 2 2 2 2" xfId="20127" xr:uid="{00000000-0005-0000-0000-0000964D0000}"/>
    <cellStyle name="Normal 16 2 4 2 2 3" xfId="20128" xr:uid="{00000000-0005-0000-0000-0000974D0000}"/>
    <cellStyle name="Normal 16 2 4 2 3" xfId="20129" xr:uid="{00000000-0005-0000-0000-0000984D0000}"/>
    <cellStyle name="Normal 16 2 4 2 3 2" xfId="20130" xr:uid="{00000000-0005-0000-0000-0000994D0000}"/>
    <cellStyle name="Normal 16 2 4 2 3 2 2" xfId="20131" xr:uid="{00000000-0005-0000-0000-00009A4D0000}"/>
    <cellStyle name="Normal 16 2 4 2 3 3" xfId="20132" xr:uid="{00000000-0005-0000-0000-00009B4D0000}"/>
    <cellStyle name="Normal 16 2 4 2 4" xfId="20133" xr:uid="{00000000-0005-0000-0000-00009C4D0000}"/>
    <cellStyle name="Normal 16 2 4 2 4 2" xfId="20134" xr:uid="{00000000-0005-0000-0000-00009D4D0000}"/>
    <cellStyle name="Normal 16 2 4 2 5" xfId="20135" xr:uid="{00000000-0005-0000-0000-00009E4D0000}"/>
    <cellStyle name="Normal 16 2 4 2 5 2" xfId="20136" xr:uid="{00000000-0005-0000-0000-00009F4D0000}"/>
    <cellStyle name="Normal 16 2 4 2 6" xfId="20137" xr:uid="{00000000-0005-0000-0000-0000A04D0000}"/>
    <cellStyle name="Normal 16 2 4 3" xfId="20138" xr:uid="{00000000-0005-0000-0000-0000A14D0000}"/>
    <cellStyle name="Normal 16 2 4 3 2" xfId="20139" xr:uid="{00000000-0005-0000-0000-0000A24D0000}"/>
    <cellStyle name="Normal 16 2 4 3 2 2" xfId="20140" xr:uid="{00000000-0005-0000-0000-0000A34D0000}"/>
    <cellStyle name="Normal 16 2 4 3 3" xfId="20141" xr:uid="{00000000-0005-0000-0000-0000A44D0000}"/>
    <cellStyle name="Normal 16 2 4 4" xfId="20142" xr:uid="{00000000-0005-0000-0000-0000A54D0000}"/>
    <cellStyle name="Normal 16 2 4 4 2" xfId="20143" xr:uid="{00000000-0005-0000-0000-0000A64D0000}"/>
    <cellStyle name="Normal 16 2 4 4 2 2" xfId="20144" xr:uid="{00000000-0005-0000-0000-0000A74D0000}"/>
    <cellStyle name="Normal 16 2 4 4 3" xfId="20145" xr:uid="{00000000-0005-0000-0000-0000A84D0000}"/>
    <cellStyle name="Normal 16 2 4 5" xfId="20146" xr:uid="{00000000-0005-0000-0000-0000A94D0000}"/>
    <cellStyle name="Normal 16 2 4 5 2" xfId="20147" xr:uid="{00000000-0005-0000-0000-0000AA4D0000}"/>
    <cellStyle name="Normal 16 2 4 6" xfId="20148" xr:uid="{00000000-0005-0000-0000-0000AB4D0000}"/>
    <cellStyle name="Normal 16 2 4 6 2" xfId="20149" xr:uid="{00000000-0005-0000-0000-0000AC4D0000}"/>
    <cellStyle name="Normal 16 2 4 7" xfId="20150" xr:uid="{00000000-0005-0000-0000-0000AD4D0000}"/>
    <cellStyle name="Normal 16 2 5" xfId="20151" xr:uid="{00000000-0005-0000-0000-0000AE4D0000}"/>
    <cellStyle name="Normal 16 2 5 2" xfId="20152" xr:uid="{00000000-0005-0000-0000-0000AF4D0000}"/>
    <cellStyle name="Normal 16 2 5 2 2" xfId="20153" xr:uid="{00000000-0005-0000-0000-0000B04D0000}"/>
    <cellStyle name="Normal 16 2 5 2 2 2" xfId="20154" xr:uid="{00000000-0005-0000-0000-0000B14D0000}"/>
    <cellStyle name="Normal 16 2 5 2 2 2 2" xfId="20155" xr:uid="{00000000-0005-0000-0000-0000B24D0000}"/>
    <cellStyle name="Normal 16 2 5 2 2 3" xfId="20156" xr:uid="{00000000-0005-0000-0000-0000B34D0000}"/>
    <cellStyle name="Normal 16 2 5 2 3" xfId="20157" xr:uid="{00000000-0005-0000-0000-0000B44D0000}"/>
    <cellStyle name="Normal 16 2 5 2 3 2" xfId="20158" xr:uid="{00000000-0005-0000-0000-0000B54D0000}"/>
    <cellStyle name="Normal 16 2 5 2 3 2 2" xfId="20159" xr:uid="{00000000-0005-0000-0000-0000B64D0000}"/>
    <cellStyle name="Normal 16 2 5 2 3 3" xfId="20160" xr:uid="{00000000-0005-0000-0000-0000B74D0000}"/>
    <cellStyle name="Normal 16 2 5 2 4" xfId="20161" xr:uid="{00000000-0005-0000-0000-0000B84D0000}"/>
    <cellStyle name="Normal 16 2 5 2 4 2" xfId="20162" xr:uid="{00000000-0005-0000-0000-0000B94D0000}"/>
    <cellStyle name="Normal 16 2 5 2 5" xfId="20163" xr:uid="{00000000-0005-0000-0000-0000BA4D0000}"/>
    <cellStyle name="Normal 16 2 5 2 5 2" xfId="20164" xr:uid="{00000000-0005-0000-0000-0000BB4D0000}"/>
    <cellStyle name="Normal 16 2 5 2 6" xfId="20165" xr:uid="{00000000-0005-0000-0000-0000BC4D0000}"/>
    <cellStyle name="Normal 16 2 5 3" xfId="20166" xr:uid="{00000000-0005-0000-0000-0000BD4D0000}"/>
    <cellStyle name="Normal 16 2 5 3 2" xfId="20167" xr:uid="{00000000-0005-0000-0000-0000BE4D0000}"/>
    <cellStyle name="Normal 16 2 5 3 2 2" xfId="20168" xr:uid="{00000000-0005-0000-0000-0000BF4D0000}"/>
    <cellStyle name="Normal 16 2 5 3 3" xfId="20169" xr:uid="{00000000-0005-0000-0000-0000C04D0000}"/>
    <cellStyle name="Normal 16 2 5 4" xfId="20170" xr:uid="{00000000-0005-0000-0000-0000C14D0000}"/>
    <cellStyle name="Normal 16 2 5 4 2" xfId="20171" xr:uid="{00000000-0005-0000-0000-0000C24D0000}"/>
    <cellStyle name="Normal 16 2 5 4 2 2" xfId="20172" xr:uid="{00000000-0005-0000-0000-0000C34D0000}"/>
    <cellStyle name="Normal 16 2 5 4 3" xfId="20173" xr:uid="{00000000-0005-0000-0000-0000C44D0000}"/>
    <cellStyle name="Normal 16 2 5 5" xfId="20174" xr:uid="{00000000-0005-0000-0000-0000C54D0000}"/>
    <cellStyle name="Normal 16 2 5 5 2" xfId="20175" xr:uid="{00000000-0005-0000-0000-0000C64D0000}"/>
    <cellStyle name="Normal 16 2 5 6" xfId="20176" xr:uid="{00000000-0005-0000-0000-0000C74D0000}"/>
    <cellStyle name="Normal 16 2 5 6 2" xfId="20177" xr:uid="{00000000-0005-0000-0000-0000C84D0000}"/>
    <cellStyle name="Normal 16 2 5 7" xfId="20178" xr:uid="{00000000-0005-0000-0000-0000C94D0000}"/>
    <cellStyle name="Normal 16 2 6" xfId="20179" xr:uid="{00000000-0005-0000-0000-0000CA4D0000}"/>
    <cellStyle name="Normal 16 2 6 2" xfId="20180" xr:uid="{00000000-0005-0000-0000-0000CB4D0000}"/>
    <cellStyle name="Normal 16 2 6 2 2" xfId="20181" xr:uid="{00000000-0005-0000-0000-0000CC4D0000}"/>
    <cellStyle name="Normal 16 2 6 2 2 2" xfId="20182" xr:uid="{00000000-0005-0000-0000-0000CD4D0000}"/>
    <cellStyle name="Normal 16 2 6 2 3" xfId="20183" xr:uid="{00000000-0005-0000-0000-0000CE4D0000}"/>
    <cellStyle name="Normal 16 2 6 3" xfId="20184" xr:uid="{00000000-0005-0000-0000-0000CF4D0000}"/>
    <cellStyle name="Normal 16 2 6 3 2" xfId="20185" xr:uid="{00000000-0005-0000-0000-0000D04D0000}"/>
    <cellStyle name="Normal 16 2 6 3 2 2" xfId="20186" xr:uid="{00000000-0005-0000-0000-0000D14D0000}"/>
    <cellStyle name="Normal 16 2 6 3 3" xfId="20187" xr:uid="{00000000-0005-0000-0000-0000D24D0000}"/>
    <cellStyle name="Normal 16 2 6 4" xfId="20188" xr:uid="{00000000-0005-0000-0000-0000D34D0000}"/>
    <cellStyle name="Normal 16 2 6 4 2" xfId="20189" xr:uid="{00000000-0005-0000-0000-0000D44D0000}"/>
    <cellStyle name="Normal 16 2 6 5" xfId="20190" xr:uid="{00000000-0005-0000-0000-0000D54D0000}"/>
    <cellStyle name="Normal 16 2 6 5 2" xfId="20191" xr:uid="{00000000-0005-0000-0000-0000D64D0000}"/>
    <cellStyle name="Normal 16 2 6 6" xfId="20192" xr:uid="{00000000-0005-0000-0000-0000D74D0000}"/>
    <cellStyle name="Normal 16 2 7" xfId="20193" xr:uid="{00000000-0005-0000-0000-0000D84D0000}"/>
    <cellStyle name="Normal 16 2 7 2" xfId="20194" xr:uid="{00000000-0005-0000-0000-0000D94D0000}"/>
    <cellStyle name="Normal 16 2 7 2 2" xfId="20195" xr:uid="{00000000-0005-0000-0000-0000DA4D0000}"/>
    <cellStyle name="Normal 16 2 7 3" xfId="20196" xr:uid="{00000000-0005-0000-0000-0000DB4D0000}"/>
    <cellStyle name="Normal 16 2 8" xfId="20197" xr:uid="{00000000-0005-0000-0000-0000DC4D0000}"/>
    <cellStyle name="Normal 16 2 8 2" xfId="20198" xr:uid="{00000000-0005-0000-0000-0000DD4D0000}"/>
    <cellStyle name="Normal 16 2 8 2 2" xfId="20199" xr:uid="{00000000-0005-0000-0000-0000DE4D0000}"/>
    <cellStyle name="Normal 16 2 8 3" xfId="20200" xr:uid="{00000000-0005-0000-0000-0000DF4D0000}"/>
    <cellStyle name="Normal 16 2 9" xfId="20201" xr:uid="{00000000-0005-0000-0000-0000E04D0000}"/>
    <cellStyle name="Normal 16 2 9 2" xfId="20202" xr:uid="{00000000-0005-0000-0000-0000E14D0000}"/>
    <cellStyle name="Normal 16 3" xfId="20203" xr:uid="{00000000-0005-0000-0000-0000E24D0000}"/>
    <cellStyle name="Normal 16 3 10" xfId="20204" xr:uid="{00000000-0005-0000-0000-0000E34D0000}"/>
    <cellStyle name="Normal 16 3 2" xfId="20205" xr:uid="{00000000-0005-0000-0000-0000E44D0000}"/>
    <cellStyle name="Normal 16 3 2 2" xfId="20206" xr:uid="{00000000-0005-0000-0000-0000E54D0000}"/>
    <cellStyle name="Normal 16 3 2 2 2" xfId="20207" xr:uid="{00000000-0005-0000-0000-0000E64D0000}"/>
    <cellStyle name="Normal 16 3 2 2 2 2" xfId="20208" xr:uid="{00000000-0005-0000-0000-0000E74D0000}"/>
    <cellStyle name="Normal 16 3 2 2 2 2 2" xfId="20209" xr:uid="{00000000-0005-0000-0000-0000E84D0000}"/>
    <cellStyle name="Normal 16 3 2 2 2 2 2 2" xfId="20210" xr:uid="{00000000-0005-0000-0000-0000E94D0000}"/>
    <cellStyle name="Normal 16 3 2 2 2 2 3" xfId="20211" xr:uid="{00000000-0005-0000-0000-0000EA4D0000}"/>
    <cellStyle name="Normal 16 3 2 2 2 3" xfId="20212" xr:uid="{00000000-0005-0000-0000-0000EB4D0000}"/>
    <cellStyle name="Normal 16 3 2 2 2 3 2" xfId="20213" xr:uid="{00000000-0005-0000-0000-0000EC4D0000}"/>
    <cellStyle name="Normal 16 3 2 2 2 3 2 2" xfId="20214" xr:uid="{00000000-0005-0000-0000-0000ED4D0000}"/>
    <cellStyle name="Normal 16 3 2 2 2 3 3" xfId="20215" xr:uid="{00000000-0005-0000-0000-0000EE4D0000}"/>
    <cellStyle name="Normal 16 3 2 2 2 4" xfId="20216" xr:uid="{00000000-0005-0000-0000-0000EF4D0000}"/>
    <cellStyle name="Normal 16 3 2 2 2 4 2" xfId="20217" xr:uid="{00000000-0005-0000-0000-0000F04D0000}"/>
    <cellStyle name="Normal 16 3 2 2 2 5" xfId="20218" xr:uid="{00000000-0005-0000-0000-0000F14D0000}"/>
    <cellStyle name="Normal 16 3 2 2 2 5 2" xfId="20219" xr:uid="{00000000-0005-0000-0000-0000F24D0000}"/>
    <cellStyle name="Normal 16 3 2 2 2 6" xfId="20220" xr:uid="{00000000-0005-0000-0000-0000F34D0000}"/>
    <cellStyle name="Normal 16 3 2 2 3" xfId="20221" xr:uid="{00000000-0005-0000-0000-0000F44D0000}"/>
    <cellStyle name="Normal 16 3 2 2 3 2" xfId="20222" xr:uid="{00000000-0005-0000-0000-0000F54D0000}"/>
    <cellStyle name="Normal 16 3 2 2 3 2 2" xfId="20223" xr:uid="{00000000-0005-0000-0000-0000F64D0000}"/>
    <cellStyle name="Normal 16 3 2 2 3 3" xfId="20224" xr:uid="{00000000-0005-0000-0000-0000F74D0000}"/>
    <cellStyle name="Normal 16 3 2 2 4" xfId="20225" xr:uid="{00000000-0005-0000-0000-0000F84D0000}"/>
    <cellStyle name="Normal 16 3 2 2 4 2" xfId="20226" xr:uid="{00000000-0005-0000-0000-0000F94D0000}"/>
    <cellStyle name="Normal 16 3 2 2 4 2 2" xfId="20227" xr:uid="{00000000-0005-0000-0000-0000FA4D0000}"/>
    <cellStyle name="Normal 16 3 2 2 4 3" xfId="20228" xr:uid="{00000000-0005-0000-0000-0000FB4D0000}"/>
    <cellStyle name="Normal 16 3 2 2 5" xfId="20229" xr:uid="{00000000-0005-0000-0000-0000FC4D0000}"/>
    <cellStyle name="Normal 16 3 2 2 5 2" xfId="20230" xr:uid="{00000000-0005-0000-0000-0000FD4D0000}"/>
    <cellStyle name="Normal 16 3 2 2 6" xfId="20231" xr:uid="{00000000-0005-0000-0000-0000FE4D0000}"/>
    <cellStyle name="Normal 16 3 2 2 6 2" xfId="20232" xr:uid="{00000000-0005-0000-0000-0000FF4D0000}"/>
    <cellStyle name="Normal 16 3 2 2 7" xfId="20233" xr:uid="{00000000-0005-0000-0000-0000004E0000}"/>
    <cellStyle name="Normal 16 3 2 3" xfId="20234" xr:uid="{00000000-0005-0000-0000-0000014E0000}"/>
    <cellStyle name="Normal 16 3 2 3 2" xfId="20235" xr:uid="{00000000-0005-0000-0000-0000024E0000}"/>
    <cellStyle name="Normal 16 3 2 3 2 2" xfId="20236" xr:uid="{00000000-0005-0000-0000-0000034E0000}"/>
    <cellStyle name="Normal 16 3 2 3 2 2 2" xfId="20237" xr:uid="{00000000-0005-0000-0000-0000044E0000}"/>
    <cellStyle name="Normal 16 3 2 3 2 3" xfId="20238" xr:uid="{00000000-0005-0000-0000-0000054E0000}"/>
    <cellStyle name="Normal 16 3 2 3 3" xfId="20239" xr:uid="{00000000-0005-0000-0000-0000064E0000}"/>
    <cellStyle name="Normal 16 3 2 3 3 2" xfId="20240" xr:uid="{00000000-0005-0000-0000-0000074E0000}"/>
    <cellStyle name="Normal 16 3 2 3 3 2 2" xfId="20241" xr:uid="{00000000-0005-0000-0000-0000084E0000}"/>
    <cellStyle name="Normal 16 3 2 3 3 3" xfId="20242" xr:uid="{00000000-0005-0000-0000-0000094E0000}"/>
    <cellStyle name="Normal 16 3 2 3 4" xfId="20243" xr:uid="{00000000-0005-0000-0000-00000A4E0000}"/>
    <cellStyle name="Normal 16 3 2 3 4 2" xfId="20244" xr:uid="{00000000-0005-0000-0000-00000B4E0000}"/>
    <cellStyle name="Normal 16 3 2 3 5" xfId="20245" xr:uid="{00000000-0005-0000-0000-00000C4E0000}"/>
    <cellStyle name="Normal 16 3 2 3 5 2" xfId="20246" xr:uid="{00000000-0005-0000-0000-00000D4E0000}"/>
    <cellStyle name="Normal 16 3 2 3 6" xfId="20247" xr:uid="{00000000-0005-0000-0000-00000E4E0000}"/>
    <cellStyle name="Normal 16 3 2 4" xfId="20248" xr:uid="{00000000-0005-0000-0000-00000F4E0000}"/>
    <cellStyle name="Normal 16 3 2 4 2" xfId="20249" xr:uid="{00000000-0005-0000-0000-0000104E0000}"/>
    <cellStyle name="Normal 16 3 2 4 2 2" xfId="20250" xr:uid="{00000000-0005-0000-0000-0000114E0000}"/>
    <cellStyle name="Normal 16 3 2 4 3" xfId="20251" xr:uid="{00000000-0005-0000-0000-0000124E0000}"/>
    <cellStyle name="Normal 16 3 2 5" xfId="20252" xr:uid="{00000000-0005-0000-0000-0000134E0000}"/>
    <cellStyle name="Normal 16 3 2 5 2" xfId="20253" xr:uid="{00000000-0005-0000-0000-0000144E0000}"/>
    <cellStyle name="Normal 16 3 2 5 2 2" xfId="20254" xr:uid="{00000000-0005-0000-0000-0000154E0000}"/>
    <cellStyle name="Normal 16 3 2 5 3" xfId="20255" xr:uid="{00000000-0005-0000-0000-0000164E0000}"/>
    <cellStyle name="Normal 16 3 2 6" xfId="20256" xr:uid="{00000000-0005-0000-0000-0000174E0000}"/>
    <cellStyle name="Normal 16 3 2 6 2" xfId="20257" xr:uid="{00000000-0005-0000-0000-0000184E0000}"/>
    <cellStyle name="Normal 16 3 2 7" xfId="20258" xr:uid="{00000000-0005-0000-0000-0000194E0000}"/>
    <cellStyle name="Normal 16 3 2 7 2" xfId="20259" xr:uid="{00000000-0005-0000-0000-00001A4E0000}"/>
    <cellStyle name="Normal 16 3 2 8" xfId="20260" xr:uid="{00000000-0005-0000-0000-00001B4E0000}"/>
    <cellStyle name="Normal 16 3 3" xfId="20261" xr:uid="{00000000-0005-0000-0000-00001C4E0000}"/>
    <cellStyle name="Normal 16 3 3 2" xfId="20262" xr:uid="{00000000-0005-0000-0000-00001D4E0000}"/>
    <cellStyle name="Normal 16 3 3 2 2" xfId="20263" xr:uid="{00000000-0005-0000-0000-00001E4E0000}"/>
    <cellStyle name="Normal 16 3 3 2 2 2" xfId="20264" xr:uid="{00000000-0005-0000-0000-00001F4E0000}"/>
    <cellStyle name="Normal 16 3 3 2 2 2 2" xfId="20265" xr:uid="{00000000-0005-0000-0000-0000204E0000}"/>
    <cellStyle name="Normal 16 3 3 2 2 3" xfId="20266" xr:uid="{00000000-0005-0000-0000-0000214E0000}"/>
    <cellStyle name="Normal 16 3 3 2 3" xfId="20267" xr:uid="{00000000-0005-0000-0000-0000224E0000}"/>
    <cellStyle name="Normal 16 3 3 2 3 2" xfId="20268" xr:uid="{00000000-0005-0000-0000-0000234E0000}"/>
    <cellStyle name="Normal 16 3 3 2 3 2 2" xfId="20269" xr:uid="{00000000-0005-0000-0000-0000244E0000}"/>
    <cellStyle name="Normal 16 3 3 2 3 3" xfId="20270" xr:uid="{00000000-0005-0000-0000-0000254E0000}"/>
    <cellStyle name="Normal 16 3 3 2 4" xfId="20271" xr:uid="{00000000-0005-0000-0000-0000264E0000}"/>
    <cellStyle name="Normal 16 3 3 2 4 2" xfId="20272" xr:uid="{00000000-0005-0000-0000-0000274E0000}"/>
    <cellStyle name="Normal 16 3 3 2 5" xfId="20273" xr:uid="{00000000-0005-0000-0000-0000284E0000}"/>
    <cellStyle name="Normal 16 3 3 2 5 2" xfId="20274" xr:uid="{00000000-0005-0000-0000-0000294E0000}"/>
    <cellStyle name="Normal 16 3 3 2 6" xfId="20275" xr:uid="{00000000-0005-0000-0000-00002A4E0000}"/>
    <cellStyle name="Normal 16 3 3 3" xfId="20276" xr:uid="{00000000-0005-0000-0000-00002B4E0000}"/>
    <cellStyle name="Normal 16 3 3 3 2" xfId="20277" xr:uid="{00000000-0005-0000-0000-00002C4E0000}"/>
    <cellStyle name="Normal 16 3 3 3 2 2" xfId="20278" xr:uid="{00000000-0005-0000-0000-00002D4E0000}"/>
    <cellStyle name="Normal 16 3 3 3 3" xfId="20279" xr:uid="{00000000-0005-0000-0000-00002E4E0000}"/>
    <cellStyle name="Normal 16 3 3 4" xfId="20280" xr:uid="{00000000-0005-0000-0000-00002F4E0000}"/>
    <cellStyle name="Normal 16 3 3 4 2" xfId="20281" xr:uid="{00000000-0005-0000-0000-0000304E0000}"/>
    <cellStyle name="Normal 16 3 3 4 2 2" xfId="20282" xr:uid="{00000000-0005-0000-0000-0000314E0000}"/>
    <cellStyle name="Normal 16 3 3 4 3" xfId="20283" xr:uid="{00000000-0005-0000-0000-0000324E0000}"/>
    <cellStyle name="Normal 16 3 3 5" xfId="20284" xr:uid="{00000000-0005-0000-0000-0000334E0000}"/>
    <cellStyle name="Normal 16 3 3 5 2" xfId="20285" xr:uid="{00000000-0005-0000-0000-0000344E0000}"/>
    <cellStyle name="Normal 16 3 3 6" xfId="20286" xr:uid="{00000000-0005-0000-0000-0000354E0000}"/>
    <cellStyle name="Normal 16 3 3 6 2" xfId="20287" xr:uid="{00000000-0005-0000-0000-0000364E0000}"/>
    <cellStyle name="Normal 16 3 3 7" xfId="20288" xr:uid="{00000000-0005-0000-0000-0000374E0000}"/>
    <cellStyle name="Normal 16 3 4" xfId="20289" xr:uid="{00000000-0005-0000-0000-0000384E0000}"/>
    <cellStyle name="Normal 16 3 4 2" xfId="20290" xr:uid="{00000000-0005-0000-0000-0000394E0000}"/>
    <cellStyle name="Normal 16 3 4 2 2" xfId="20291" xr:uid="{00000000-0005-0000-0000-00003A4E0000}"/>
    <cellStyle name="Normal 16 3 4 2 2 2" xfId="20292" xr:uid="{00000000-0005-0000-0000-00003B4E0000}"/>
    <cellStyle name="Normal 16 3 4 2 2 2 2" xfId="20293" xr:uid="{00000000-0005-0000-0000-00003C4E0000}"/>
    <cellStyle name="Normal 16 3 4 2 2 3" xfId="20294" xr:uid="{00000000-0005-0000-0000-00003D4E0000}"/>
    <cellStyle name="Normal 16 3 4 2 3" xfId="20295" xr:uid="{00000000-0005-0000-0000-00003E4E0000}"/>
    <cellStyle name="Normal 16 3 4 2 3 2" xfId="20296" xr:uid="{00000000-0005-0000-0000-00003F4E0000}"/>
    <cellStyle name="Normal 16 3 4 2 3 2 2" xfId="20297" xr:uid="{00000000-0005-0000-0000-0000404E0000}"/>
    <cellStyle name="Normal 16 3 4 2 3 3" xfId="20298" xr:uid="{00000000-0005-0000-0000-0000414E0000}"/>
    <cellStyle name="Normal 16 3 4 2 4" xfId="20299" xr:uid="{00000000-0005-0000-0000-0000424E0000}"/>
    <cellStyle name="Normal 16 3 4 2 4 2" xfId="20300" xr:uid="{00000000-0005-0000-0000-0000434E0000}"/>
    <cellStyle name="Normal 16 3 4 2 5" xfId="20301" xr:uid="{00000000-0005-0000-0000-0000444E0000}"/>
    <cellStyle name="Normal 16 3 4 2 5 2" xfId="20302" xr:uid="{00000000-0005-0000-0000-0000454E0000}"/>
    <cellStyle name="Normal 16 3 4 2 6" xfId="20303" xr:uid="{00000000-0005-0000-0000-0000464E0000}"/>
    <cellStyle name="Normal 16 3 4 3" xfId="20304" xr:uid="{00000000-0005-0000-0000-0000474E0000}"/>
    <cellStyle name="Normal 16 3 4 3 2" xfId="20305" xr:uid="{00000000-0005-0000-0000-0000484E0000}"/>
    <cellStyle name="Normal 16 3 4 3 2 2" xfId="20306" xr:uid="{00000000-0005-0000-0000-0000494E0000}"/>
    <cellStyle name="Normal 16 3 4 3 3" xfId="20307" xr:uid="{00000000-0005-0000-0000-00004A4E0000}"/>
    <cellStyle name="Normal 16 3 4 4" xfId="20308" xr:uid="{00000000-0005-0000-0000-00004B4E0000}"/>
    <cellStyle name="Normal 16 3 4 4 2" xfId="20309" xr:uid="{00000000-0005-0000-0000-00004C4E0000}"/>
    <cellStyle name="Normal 16 3 4 4 2 2" xfId="20310" xr:uid="{00000000-0005-0000-0000-00004D4E0000}"/>
    <cellStyle name="Normal 16 3 4 4 3" xfId="20311" xr:uid="{00000000-0005-0000-0000-00004E4E0000}"/>
    <cellStyle name="Normal 16 3 4 5" xfId="20312" xr:uid="{00000000-0005-0000-0000-00004F4E0000}"/>
    <cellStyle name="Normal 16 3 4 5 2" xfId="20313" xr:uid="{00000000-0005-0000-0000-0000504E0000}"/>
    <cellStyle name="Normal 16 3 4 6" xfId="20314" xr:uid="{00000000-0005-0000-0000-0000514E0000}"/>
    <cellStyle name="Normal 16 3 4 6 2" xfId="20315" xr:uid="{00000000-0005-0000-0000-0000524E0000}"/>
    <cellStyle name="Normal 16 3 4 7" xfId="20316" xr:uid="{00000000-0005-0000-0000-0000534E0000}"/>
    <cellStyle name="Normal 16 3 5" xfId="20317" xr:uid="{00000000-0005-0000-0000-0000544E0000}"/>
    <cellStyle name="Normal 16 3 5 2" xfId="20318" xr:uid="{00000000-0005-0000-0000-0000554E0000}"/>
    <cellStyle name="Normal 16 3 5 2 2" xfId="20319" xr:uid="{00000000-0005-0000-0000-0000564E0000}"/>
    <cellStyle name="Normal 16 3 5 2 2 2" xfId="20320" xr:uid="{00000000-0005-0000-0000-0000574E0000}"/>
    <cellStyle name="Normal 16 3 5 2 3" xfId="20321" xr:uid="{00000000-0005-0000-0000-0000584E0000}"/>
    <cellStyle name="Normal 16 3 5 3" xfId="20322" xr:uid="{00000000-0005-0000-0000-0000594E0000}"/>
    <cellStyle name="Normal 16 3 5 3 2" xfId="20323" xr:uid="{00000000-0005-0000-0000-00005A4E0000}"/>
    <cellStyle name="Normal 16 3 5 3 2 2" xfId="20324" xr:uid="{00000000-0005-0000-0000-00005B4E0000}"/>
    <cellStyle name="Normal 16 3 5 3 3" xfId="20325" xr:uid="{00000000-0005-0000-0000-00005C4E0000}"/>
    <cellStyle name="Normal 16 3 5 4" xfId="20326" xr:uid="{00000000-0005-0000-0000-00005D4E0000}"/>
    <cellStyle name="Normal 16 3 5 4 2" xfId="20327" xr:uid="{00000000-0005-0000-0000-00005E4E0000}"/>
    <cellStyle name="Normal 16 3 5 5" xfId="20328" xr:uid="{00000000-0005-0000-0000-00005F4E0000}"/>
    <cellStyle name="Normal 16 3 5 5 2" xfId="20329" xr:uid="{00000000-0005-0000-0000-0000604E0000}"/>
    <cellStyle name="Normal 16 3 5 6" xfId="20330" xr:uid="{00000000-0005-0000-0000-0000614E0000}"/>
    <cellStyle name="Normal 16 3 6" xfId="20331" xr:uid="{00000000-0005-0000-0000-0000624E0000}"/>
    <cellStyle name="Normal 16 3 6 2" xfId="20332" xr:uid="{00000000-0005-0000-0000-0000634E0000}"/>
    <cellStyle name="Normal 16 3 6 2 2" xfId="20333" xr:uid="{00000000-0005-0000-0000-0000644E0000}"/>
    <cellStyle name="Normal 16 3 6 3" xfId="20334" xr:uid="{00000000-0005-0000-0000-0000654E0000}"/>
    <cellStyle name="Normal 16 3 7" xfId="20335" xr:uid="{00000000-0005-0000-0000-0000664E0000}"/>
    <cellStyle name="Normal 16 3 7 2" xfId="20336" xr:uid="{00000000-0005-0000-0000-0000674E0000}"/>
    <cellStyle name="Normal 16 3 7 2 2" xfId="20337" xr:uid="{00000000-0005-0000-0000-0000684E0000}"/>
    <cellStyle name="Normal 16 3 7 3" xfId="20338" xr:uid="{00000000-0005-0000-0000-0000694E0000}"/>
    <cellStyle name="Normal 16 3 8" xfId="20339" xr:uid="{00000000-0005-0000-0000-00006A4E0000}"/>
    <cellStyle name="Normal 16 3 8 2" xfId="20340" xr:uid="{00000000-0005-0000-0000-00006B4E0000}"/>
    <cellStyle name="Normal 16 3 9" xfId="20341" xr:uid="{00000000-0005-0000-0000-00006C4E0000}"/>
    <cellStyle name="Normal 16 3 9 2" xfId="20342" xr:uid="{00000000-0005-0000-0000-00006D4E0000}"/>
    <cellStyle name="Normal 16 4" xfId="20343" xr:uid="{00000000-0005-0000-0000-00006E4E0000}"/>
    <cellStyle name="Normal 16 4 10" xfId="20344" xr:uid="{00000000-0005-0000-0000-00006F4E0000}"/>
    <cellStyle name="Normal 16 4 2" xfId="20345" xr:uid="{00000000-0005-0000-0000-0000704E0000}"/>
    <cellStyle name="Normal 16 4 2 2" xfId="20346" xr:uid="{00000000-0005-0000-0000-0000714E0000}"/>
    <cellStyle name="Normal 16 4 2 2 2" xfId="20347" xr:uid="{00000000-0005-0000-0000-0000724E0000}"/>
    <cellStyle name="Normal 16 4 2 2 2 2" xfId="20348" xr:uid="{00000000-0005-0000-0000-0000734E0000}"/>
    <cellStyle name="Normal 16 4 2 2 2 2 2" xfId="20349" xr:uid="{00000000-0005-0000-0000-0000744E0000}"/>
    <cellStyle name="Normal 16 4 2 2 2 2 2 2" xfId="20350" xr:uid="{00000000-0005-0000-0000-0000754E0000}"/>
    <cellStyle name="Normal 16 4 2 2 2 2 3" xfId="20351" xr:uid="{00000000-0005-0000-0000-0000764E0000}"/>
    <cellStyle name="Normal 16 4 2 2 2 3" xfId="20352" xr:uid="{00000000-0005-0000-0000-0000774E0000}"/>
    <cellStyle name="Normal 16 4 2 2 2 3 2" xfId="20353" xr:uid="{00000000-0005-0000-0000-0000784E0000}"/>
    <cellStyle name="Normal 16 4 2 2 2 3 2 2" xfId="20354" xr:uid="{00000000-0005-0000-0000-0000794E0000}"/>
    <cellStyle name="Normal 16 4 2 2 2 3 3" xfId="20355" xr:uid="{00000000-0005-0000-0000-00007A4E0000}"/>
    <cellStyle name="Normal 16 4 2 2 2 4" xfId="20356" xr:uid="{00000000-0005-0000-0000-00007B4E0000}"/>
    <cellStyle name="Normal 16 4 2 2 2 4 2" xfId="20357" xr:uid="{00000000-0005-0000-0000-00007C4E0000}"/>
    <cellStyle name="Normal 16 4 2 2 2 5" xfId="20358" xr:uid="{00000000-0005-0000-0000-00007D4E0000}"/>
    <cellStyle name="Normal 16 4 2 2 2 5 2" xfId="20359" xr:uid="{00000000-0005-0000-0000-00007E4E0000}"/>
    <cellStyle name="Normal 16 4 2 2 2 6" xfId="20360" xr:uid="{00000000-0005-0000-0000-00007F4E0000}"/>
    <cellStyle name="Normal 16 4 2 2 3" xfId="20361" xr:uid="{00000000-0005-0000-0000-0000804E0000}"/>
    <cellStyle name="Normal 16 4 2 2 3 2" xfId="20362" xr:uid="{00000000-0005-0000-0000-0000814E0000}"/>
    <cellStyle name="Normal 16 4 2 2 3 2 2" xfId="20363" xr:uid="{00000000-0005-0000-0000-0000824E0000}"/>
    <cellStyle name="Normal 16 4 2 2 3 3" xfId="20364" xr:uid="{00000000-0005-0000-0000-0000834E0000}"/>
    <cellStyle name="Normal 16 4 2 2 4" xfId="20365" xr:uid="{00000000-0005-0000-0000-0000844E0000}"/>
    <cellStyle name="Normal 16 4 2 2 4 2" xfId="20366" xr:uid="{00000000-0005-0000-0000-0000854E0000}"/>
    <cellStyle name="Normal 16 4 2 2 4 2 2" xfId="20367" xr:uid="{00000000-0005-0000-0000-0000864E0000}"/>
    <cellStyle name="Normal 16 4 2 2 4 3" xfId="20368" xr:uid="{00000000-0005-0000-0000-0000874E0000}"/>
    <cellStyle name="Normal 16 4 2 2 5" xfId="20369" xr:uid="{00000000-0005-0000-0000-0000884E0000}"/>
    <cellStyle name="Normal 16 4 2 2 5 2" xfId="20370" xr:uid="{00000000-0005-0000-0000-0000894E0000}"/>
    <cellStyle name="Normal 16 4 2 2 6" xfId="20371" xr:uid="{00000000-0005-0000-0000-00008A4E0000}"/>
    <cellStyle name="Normal 16 4 2 2 6 2" xfId="20372" xr:uid="{00000000-0005-0000-0000-00008B4E0000}"/>
    <cellStyle name="Normal 16 4 2 2 7" xfId="20373" xr:uid="{00000000-0005-0000-0000-00008C4E0000}"/>
    <cellStyle name="Normal 16 4 2 3" xfId="20374" xr:uid="{00000000-0005-0000-0000-00008D4E0000}"/>
    <cellStyle name="Normal 16 4 2 3 2" xfId="20375" xr:uid="{00000000-0005-0000-0000-00008E4E0000}"/>
    <cellStyle name="Normal 16 4 2 3 2 2" xfId="20376" xr:uid="{00000000-0005-0000-0000-00008F4E0000}"/>
    <cellStyle name="Normal 16 4 2 3 2 2 2" xfId="20377" xr:uid="{00000000-0005-0000-0000-0000904E0000}"/>
    <cellStyle name="Normal 16 4 2 3 2 3" xfId="20378" xr:uid="{00000000-0005-0000-0000-0000914E0000}"/>
    <cellStyle name="Normal 16 4 2 3 3" xfId="20379" xr:uid="{00000000-0005-0000-0000-0000924E0000}"/>
    <cellStyle name="Normal 16 4 2 3 3 2" xfId="20380" xr:uid="{00000000-0005-0000-0000-0000934E0000}"/>
    <cellStyle name="Normal 16 4 2 3 3 2 2" xfId="20381" xr:uid="{00000000-0005-0000-0000-0000944E0000}"/>
    <cellStyle name="Normal 16 4 2 3 3 3" xfId="20382" xr:uid="{00000000-0005-0000-0000-0000954E0000}"/>
    <cellStyle name="Normal 16 4 2 3 4" xfId="20383" xr:uid="{00000000-0005-0000-0000-0000964E0000}"/>
    <cellStyle name="Normal 16 4 2 3 4 2" xfId="20384" xr:uid="{00000000-0005-0000-0000-0000974E0000}"/>
    <cellStyle name="Normal 16 4 2 3 5" xfId="20385" xr:uid="{00000000-0005-0000-0000-0000984E0000}"/>
    <cellStyle name="Normal 16 4 2 3 5 2" xfId="20386" xr:uid="{00000000-0005-0000-0000-0000994E0000}"/>
    <cellStyle name="Normal 16 4 2 3 6" xfId="20387" xr:uid="{00000000-0005-0000-0000-00009A4E0000}"/>
    <cellStyle name="Normal 16 4 2 4" xfId="20388" xr:uid="{00000000-0005-0000-0000-00009B4E0000}"/>
    <cellStyle name="Normal 16 4 2 4 2" xfId="20389" xr:uid="{00000000-0005-0000-0000-00009C4E0000}"/>
    <cellStyle name="Normal 16 4 2 4 2 2" xfId="20390" xr:uid="{00000000-0005-0000-0000-00009D4E0000}"/>
    <cellStyle name="Normal 16 4 2 4 3" xfId="20391" xr:uid="{00000000-0005-0000-0000-00009E4E0000}"/>
    <cellStyle name="Normal 16 4 2 5" xfId="20392" xr:uid="{00000000-0005-0000-0000-00009F4E0000}"/>
    <cellStyle name="Normal 16 4 2 5 2" xfId="20393" xr:uid="{00000000-0005-0000-0000-0000A04E0000}"/>
    <cellStyle name="Normal 16 4 2 5 2 2" xfId="20394" xr:uid="{00000000-0005-0000-0000-0000A14E0000}"/>
    <cellStyle name="Normal 16 4 2 5 3" xfId="20395" xr:uid="{00000000-0005-0000-0000-0000A24E0000}"/>
    <cellStyle name="Normal 16 4 2 6" xfId="20396" xr:uid="{00000000-0005-0000-0000-0000A34E0000}"/>
    <cellStyle name="Normal 16 4 2 6 2" xfId="20397" xr:uid="{00000000-0005-0000-0000-0000A44E0000}"/>
    <cellStyle name="Normal 16 4 2 7" xfId="20398" xr:uid="{00000000-0005-0000-0000-0000A54E0000}"/>
    <cellStyle name="Normal 16 4 2 7 2" xfId="20399" xr:uid="{00000000-0005-0000-0000-0000A64E0000}"/>
    <cellStyle name="Normal 16 4 2 8" xfId="20400" xr:uid="{00000000-0005-0000-0000-0000A74E0000}"/>
    <cellStyle name="Normal 16 4 3" xfId="20401" xr:uid="{00000000-0005-0000-0000-0000A84E0000}"/>
    <cellStyle name="Normal 16 4 3 2" xfId="20402" xr:uid="{00000000-0005-0000-0000-0000A94E0000}"/>
    <cellStyle name="Normal 16 4 3 2 2" xfId="20403" xr:uid="{00000000-0005-0000-0000-0000AA4E0000}"/>
    <cellStyle name="Normal 16 4 3 2 2 2" xfId="20404" xr:uid="{00000000-0005-0000-0000-0000AB4E0000}"/>
    <cellStyle name="Normal 16 4 3 2 2 2 2" xfId="20405" xr:uid="{00000000-0005-0000-0000-0000AC4E0000}"/>
    <cellStyle name="Normal 16 4 3 2 2 3" xfId="20406" xr:uid="{00000000-0005-0000-0000-0000AD4E0000}"/>
    <cellStyle name="Normal 16 4 3 2 3" xfId="20407" xr:uid="{00000000-0005-0000-0000-0000AE4E0000}"/>
    <cellStyle name="Normal 16 4 3 2 3 2" xfId="20408" xr:uid="{00000000-0005-0000-0000-0000AF4E0000}"/>
    <cellStyle name="Normal 16 4 3 2 3 2 2" xfId="20409" xr:uid="{00000000-0005-0000-0000-0000B04E0000}"/>
    <cellStyle name="Normal 16 4 3 2 3 3" xfId="20410" xr:uid="{00000000-0005-0000-0000-0000B14E0000}"/>
    <cellStyle name="Normal 16 4 3 2 4" xfId="20411" xr:uid="{00000000-0005-0000-0000-0000B24E0000}"/>
    <cellStyle name="Normal 16 4 3 2 4 2" xfId="20412" xr:uid="{00000000-0005-0000-0000-0000B34E0000}"/>
    <cellStyle name="Normal 16 4 3 2 5" xfId="20413" xr:uid="{00000000-0005-0000-0000-0000B44E0000}"/>
    <cellStyle name="Normal 16 4 3 2 5 2" xfId="20414" xr:uid="{00000000-0005-0000-0000-0000B54E0000}"/>
    <cellStyle name="Normal 16 4 3 2 6" xfId="20415" xr:uid="{00000000-0005-0000-0000-0000B64E0000}"/>
    <cellStyle name="Normal 16 4 3 3" xfId="20416" xr:uid="{00000000-0005-0000-0000-0000B74E0000}"/>
    <cellStyle name="Normal 16 4 3 3 2" xfId="20417" xr:uid="{00000000-0005-0000-0000-0000B84E0000}"/>
    <cellStyle name="Normal 16 4 3 3 2 2" xfId="20418" xr:uid="{00000000-0005-0000-0000-0000B94E0000}"/>
    <cellStyle name="Normal 16 4 3 3 3" xfId="20419" xr:uid="{00000000-0005-0000-0000-0000BA4E0000}"/>
    <cellStyle name="Normal 16 4 3 4" xfId="20420" xr:uid="{00000000-0005-0000-0000-0000BB4E0000}"/>
    <cellStyle name="Normal 16 4 3 4 2" xfId="20421" xr:uid="{00000000-0005-0000-0000-0000BC4E0000}"/>
    <cellStyle name="Normal 16 4 3 4 2 2" xfId="20422" xr:uid="{00000000-0005-0000-0000-0000BD4E0000}"/>
    <cellStyle name="Normal 16 4 3 4 3" xfId="20423" xr:uid="{00000000-0005-0000-0000-0000BE4E0000}"/>
    <cellStyle name="Normal 16 4 3 5" xfId="20424" xr:uid="{00000000-0005-0000-0000-0000BF4E0000}"/>
    <cellStyle name="Normal 16 4 3 5 2" xfId="20425" xr:uid="{00000000-0005-0000-0000-0000C04E0000}"/>
    <cellStyle name="Normal 16 4 3 6" xfId="20426" xr:uid="{00000000-0005-0000-0000-0000C14E0000}"/>
    <cellStyle name="Normal 16 4 3 6 2" xfId="20427" xr:uid="{00000000-0005-0000-0000-0000C24E0000}"/>
    <cellStyle name="Normal 16 4 3 7" xfId="20428" xr:uid="{00000000-0005-0000-0000-0000C34E0000}"/>
    <cellStyle name="Normal 16 4 4" xfId="20429" xr:uid="{00000000-0005-0000-0000-0000C44E0000}"/>
    <cellStyle name="Normal 16 4 4 2" xfId="20430" xr:uid="{00000000-0005-0000-0000-0000C54E0000}"/>
    <cellStyle name="Normal 16 4 4 2 2" xfId="20431" xr:uid="{00000000-0005-0000-0000-0000C64E0000}"/>
    <cellStyle name="Normal 16 4 4 2 2 2" xfId="20432" xr:uid="{00000000-0005-0000-0000-0000C74E0000}"/>
    <cellStyle name="Normal 16 4 4 2 2 2 2" xfId="20433" xr:uid="{00000000-0005-0000-0000-0000C84E0000}"/>
    <cellStyle name="Normal 16 4 4 2 2 3" xfId="20434" xr:uid="{00000000-0005-0000-0000-0000C94E0000}"/>
    <cellStyle name="Normal 16 4 4 2 3" xfId="20435" xr:uid="{00000000-0005-0000-0000-0000CA4E0000}"/>
    <cellStyle name="Normal 16 4 4 2 3 2" xfId="20436" xr:uid="{00000000-0005-0000-0000-0000CB4E0000}"/>
    <cellStyle name="Normal 16 4 4 2 3 2 2" xfId="20437" xr:uid="{00000000-0005-0000-0000-0000CC4E0000}"/>
    <cellStyle name="Normal 16 4 4 2 3 3" xfId="20438" xr:uid="{00000000-0005-0000-0000-0000CD4E0000}"/>
    <cellStyle name="Normal 16 4 4 2 4" xfId="20439" xr:uid="{00000000-0005-0000-0000-0000CE4E0000}"/>
    <cellStyle name="Normal 16 4 4 2 4 2" xfId="20440" xr:uid="{00000000-0005-0000-0000-0000CF4E0000}"/>
    <cellStyle name="Normal 16 4 4 2 5" xfId="20441" xr:uid="{00000000-0005-0000-0000-0000D04E0000}"/>
    <cellStyle name="Normal 16 4 4 2 5 2" xfId="20442" xr:uid="{00000000-0005-0000-0000-0000D14E0000}"/>
    <cellStyle name="Normal 16 4 4 2 6" xfId="20443" xr:uid="{00000000-0005-0000-0000-0000D24E0000}"/>
    <cellStyle name="Normal 16 4 4 3" xfId="20444" xr:uid="{00000000-0005-0000-0000-0000D34E0000}"/>
    <cellStyle name="Normal 16 4 4 3 2" xfId="20445" xr:uid="{00000000-0005-0000-0000-0000D44E0000}"/>
    <cellStyle name="Normal 16 4 4 3 2 2" xfId="20446" xr:uid="{00000000-0005-0000-0000-0000D54E0000}"/>
    <cellStyle name="Normal 16 4 4 3 3" xfId="20447" xr:uid="{00000000-0005-0000-0000-0000D64E0000}"/>
    <cellStyle name="Normal 16 4 4 4" xfId="20448" xr:uid="{00000000-0005-0000-0000-0000D74E0000}"/>
    <cellStyle name="Normal 16 4 4 4 2" xfId="20449" xr:uid="{00000000-0005-0000-0000-0000D84E0000}"/>
    <cellStyle name="Normal 16 4 4 4 2 2" xfId="20450" xr:uid="{00000000-0005-0000-0000-0000D94E0000}"/>
    <cellStyle name="Normal 16 4 4 4 3" xfId="20451" xr:uid="{00000000-0005-0000-0000-0000DA4E0000}"/>
    <cellStyle name="Normal 16 4 4 5" xfId="20452" xr:uid="{00000000-0005-0000-0000-0000DB4E0000}"/>
    <cellStyle name="Normal 16 4 4 5 2" xfId="20453" xr:uid="{00000000-0005-0000-0000-0000DC4E0000}"/>
    <cellStyle name="Normal 16 4 4 6" xfId="20454" xr:uid="{00000000-0005-0000-0000-0000DD4E0000}"/>
    <cellStyle name="Normal 16 4 4 6 2" xfId="20455" xr:uid="{00000000-0005-0000-0000-0000DE4E0000}"/>
    <cellStyle name="Normal 16 4 4 7" xfId="20456" xr:uid="{00000000-0005-0000-0000-0000DF4E0000}"/>
    <cellStyle name="Normal 16 4 5" xfId="20457" xr:uid="{00000000-0005-0000-0000-0000E04E0000}"/>
    <cellStyle name="Normal 16 4 5 2" xfId="20458" xr:uid="{00000000-0005-0000-0000-0000E14E0000}"/>
    <cellStyle name="Normal 16 4 5 2 2" xfId="20459" xr:uid="{00000000-0005-0000-0000-0000E24E0000}"/>
    <cellStyle name="Normal 16 4 5 2 2 2" xfId="20460" xr:uid="{00000000-0005-0000-0000-0000E34E0000}"/>
    <cellStyle name="Normal 16 4 5 2 3" xfId="20461" xr:uid="{00000000-0005-0000-0000-0000E44E0000}"/>
    <cellStyle name="Normal 16 4 5 3" xfId="20462" xr:uid="{00000000-0005-0000-0000-0000E54E0000}"/>
    <cellStyle name="Normal 16 4 5 3 2" xfId="20463" xr:uid="{00000000-0005-0000-0000-0000E64E0000}"/>
    <cellStyle name="Normal 16 4 5 3 2 2" xfId="20464" xr:uid="{00000000-0005-0000-0000-0000E74E0000}"/>
    <cellStyle name="Normal 16 4 5 3 3" xfId="20465" xr:uid="{00000000-0005-0000-0000-0000E84E0000}"/>
    <cellStyle name="Normal 16 4 5 4" xfId="20466" xr:uid="{00000000-0005-0000-0000-0000E94E0000}"/>
    <cellStyle name="Normal 16 4 5 4 2" xfId="20467" xr:uid="{00000000-0005-0000-0000-0000EA4E0000}"/>
    <cellStyle name="Normal 16 4 5 5" xfId="20468" xr:uid="{00000000-0005-0000-0000-0000EB4E0000}"/>
    <cellStyle name="Normal 16 4 5 5 2" xfId="20469" xr:uid="{00000000-0005-0000-0000-0000EC4E0000}"/>
    <cellStyle name="Normal 16 4 5 6" xfId="20470" xr:uid="{00000000-0005-0000-0000-0000ED4E0000}"/>
    <cellStyle name="Normal 16 4 6" xfId="20471" xr:uid="{00000000-0005-0000-0000-0000EE4E0000}"/>
    <cellStyle name="Normal 16 4 6 2" xfId="20472" xr:uid="{00000000-0005-0000-0000-0000EF4E0000}"/>
    <cellStyle name="Normal 16 4 6 2 2" xfId="20473" xr:uid="{00000000-0005-0000-0000-0000F04E0000}"/>
    <cellStyle name="Normal 16 4 6 3" xfId="20474" xr:uid="{00000000-0005-0000-0000-0000F14E0000}"/>
    <cellStyle name="Normal 16 4 7" xfId="20475" xr:uid="{00000000-0005-0000-0000-0000F24E0000}"/>
    <cellStyle name="Normal 16 4 7 2" xfId="20476" xr:uid="{00000000-0005-0000-0000-0000F34E0000}"/>
    <cellStyle name="Normal 16 4 7 2 2" xfId="20477" xr:uid="{00000000-0005-0000-0000-0000F44E0000}"/>
    <cellStyle name="Normal 16 4 7 3" xfId="20478" xr:uid="{00000000-0005-0000-0000-0000F54E0000}"/>
    <cellStyle name="Normal 16 4 8" xfId="20479" xr:uid="{00000000-0005-0000-0000-0000F64E0000}"/>
    <cellStyle name="Normal 16 4 8 2" xfId="20480" xr:uid="{00000000-0005-0000-0000-0000F74E0000}"/>
    <cellStyle name="Normal 16 4 9" xfId="20481" xr:uid="{00000000-0005-0000-0000-0000F84E0000}"/>
    <cellStyle name="Normal 16 4 9 2" xfId="20482" xr:uid="{00000000-0005-0000-0000-0000F94E0000}"/>
    <cellStyle name="Normal 16 5" xfId="20483" xr:uid="{00000000-0005-0000-0000-0000FA4E0000}"/>
    <cellStyle name="Normal 16 5 2" xfId="20484" xr:uid="{00000000-0005-0000-0000-0000FB4E0000}"/>
    <cellStyle name="Normal 16 5 2 2" xfId="20485" xr:uid="{00000000-0005-0000-0000-0000FC4E0000}"/>
    <cellStyle name="Normal 16 5 2 2 2" xfId="20486" xr:uid="{00000000-0005-0000-0000-0000FD4E0000}"/>
    <cellStyle name="Normal 16 5 2 2 2 2" xfId="20487" xr:uid="{00000000-0005-0000-0000-0000FE4E0000}"/>
    <cellStyle name="Normal 16 5 2 2 2 2 2" xfId="20488" xr:uid="{00000000-0005-0000-0000-0000FF4E0000}"/>
    <cellStyle name="Normal 16 5 2 2 2 3" xfId="20489" xr:uid="{00000000-0005-0000-0000-0000004F0000}"/>
    <cellStyle name="Normal 16 5 2 2 3" xfId="20490" xr:uid="{00000000-0005-0000-0000-0000014F0000}"/>
    <cellStyle name="Normal 16 5 2 2 3 2" xfId="20491" xr:uid="{00000000-0005-0000-0000-0000024F0000}"/>
    <cellStyle name="Normal 16 5 2 2 3 2 2" xfId="20492" xr:uid="{00000000-0005-0000-0000-0000034F0000}"/>
    <cellStyle name="Normal 16 5 2 2 3 3" xfId="20493" xr:uid="{00000000-0005-0000-0000-0000044F0000}"/>
    <cellStyle name="Normal 16 5 2 2 4" xfId="20494" xr:uid="{00000000-0005-0000-0000-0000054F0000}"/>
    <cellStyle name="Normal 16 5 2 2 4 2" xfId="20495" xr:uid="{00000000-0005-0000-0000-0000064F0000}"/>
    <cellStyle name="Normal 16 5 2 2 5" xfId="20496" xr:uid="{00000000-0005-0000-0000-0000074F0000}"/>
    <cellStyle name="Normal 16 5 2 2 5 2" xfId="20497" xr:uid="{00000000-0005-0000-0000-0000084F0000}"/>
    <cellStyle name="Normal 16 5 2 2 6" xfId="20498" xr:uid="{00000000-0005-0000-0000-0000094F0000}"/>
    <cellStyle name="Normal 16 5 2 3" xfId="20499" xr:uid="{00000000-0005-0000-0000-00000A4F0000}"/>
    <cellStyle name="Normal 16 5 2 3 2" xfId="20500" xr:uid="{00000000-0005-0000-0000-00000B4F0000}"/>
    <cellStyle name="Normal 16 5 2 3 2 2" xfId="20501" xr:uid="{00000000-0005-0000-0000-00000C4F0000}"/>
    <cellStyle name="Normal 16 5 2 3 3" xfId="20502" xr:uid="{00000000-0005-0000-0000-00000D4F0000}"/>
    <cellStyle name="Normal 16 5 2 4" xfId="20503" xr:uid="{00000000-0005-0000-0000-00000E4F0000}"/>
    <cellStyle name="Normal 16 5 2 4 2" xfId="20504" xr:uid="{00000000-0005-0000-0000-00000F4F0000}"/>
    <cellStyle name="Normal 16 5 2 4 2 2" xfId="20505" xr:uid="{00000000-0005-0000-0000-0000104F0000}"/>
    <cellStyle name="Normal 16 5 2 4 3" xfId="20506" xr:uid="{00000000-0005-0000-0000-0000114F0000}"/>
    <cellStyle name="Normal 16 5 2 5" xfId="20507" xr:uid="{00000000-0005-0000-0000-0000124F0000}"/>
    <cellStyle name="Normal 16 5 2 5 2" xfId="20508" xr:uid="{00000000-0005-0000-0000-0000134F0000}"/>
    <cellStyle name="Normal 16 5 2 6" xfId="20509" xr:uid="{00000000-0005-0000-0000-0000144F0000}"/>
    <cellStyle name="Normal 16 5 2 6 2" xfId="20510" xr:uid="{00000000-0005-0000-0000-0000154F0000}"/>
    <cellStyle name="Normal 16 5 2 7" xfId="20511" xr:uid="{00000000-0005-0000-0000-0000164F0000}"/>
    <cellStyle name="Normal 16 5 3" xfId="20512" xr:uid="{00000000-0005-0000-0000-0000174F0000}"/>
    <cellStyle name="Normal 16 5 3 2" xfId="20513" xr:uid="{00000000-0005-0000-0000-0000184F0000}"/>
    <cellStyle name="Normal 16 5 3 2 2" xfId="20514" xr:uid="{00000000-0005-0000-0000-0000194F0000}"/>
    <cellStyle name="Normal 16 5 3 2 2 2" xfId="20515" xr:uid="{00000000-0005-0000-0000-00001A4F0000}"/>
    <cellStyle name="Normal 16 5 3 2 3" xfId="20516" xr:uid="{00000000-0005-0000-0000-00001B4F0000}"/>
    <cellStyle name="Normal 16 5 3 3" xfId="20517" xr:uid="{00000000-0005-0000-0000-00001C4F0000}"/>
    <cellStyle name="Normal 16 5 3 3 2" xfId="20518" xr:uid="{00000000-0005-0000-0000-00001D4F0000}"/>
    <cellStyle name="Normal 16 5 3 3 2 2" xfId="20519" xr:uid="{00000000-0005-0000-0000-00001E4F0000}"/>
    <cellStyle name="Normal 16 5 3 3 3" xfId="20520" xr:uid="{00000000-0005-0000-0000-00001F4F0000}"/>
    <cellStyle name="Normal 16 5 3 4" xfId="20521" xr:uid="{00000000-0005-0000-0000-0000204F0000}"/>
    <cellStyle name="Normal 16 5 3 4 2" xfId="20522" xr:uid="{00000000-0005-0000-0000-0000214F0000}"/>
    <cellStyle name="Normal 16 5 3 5" xfId="20523" xr:uid="{00000000-0005-0000-0000-0000224F0000}"/>
    <cellStyle name="Normal 16 5 3 5 2" xfId="20524" xr:uid="{00000000-0005-0000-0000-0000234F0000}"/>
    <cellStyle name="Normal 16 5 3 6" xfId="20525" xr:uid="{00000000-0005-0000-0000-0000244F0000}"/>
    <cellStyle name="Normal 16 5 4" xfId="20526" xr:uid="{00000000-0005-0000-0000-0000254F0000}"/>
    <cellStyle name="Normal 16 5 4 2" xfId="20527" xr:uid="{00000000-0005-0000-0000-0000264F0000}"/>
    <cellStyle name="Normal 16 5 4 2 2" xfId="20528" xr:uid="{00000000-0005-0000-0000-0000274F0000}"/>
    <cellStyle name="Normal 16 5 4 3" xfId="20529" xr:uid="{00000000-0005-0000-0000-0000284F0000}"/>
    <cellStyle name="Normal 16 5 5" xfId="20530" xr:uid="{00000000-0005-0000-0000-0000294F0000}"/>
    <cellStyle name="Normal 16 5 5 2" xfId="20531" xr:uid="{00000000-0005-0000-0000-00002A4F0000}"/>
    <cellStyle name="Normal 16 5 5 2 2" xfId="20532" xr:uid="{00000000-0005-0000-0000-00002B4F0000}"/>
    <cellStyle name="Normal 16 5 5 3" xfId="20533" xr:uid="{00000000-0005-0000-0000-00002C4F0000}"/>
    <cellStyle name="Normal 16 5 6" xfId="20534" xr:uid="{00000000-0005-0000-0000-00002D4F0000}"/>
    <cellStyle name="Normal 16 5 6 2" xfId="20535" xr:uid="{00000000-0005-0000-0000-00002E4F0000}"/>
    <cellStyle name="Normal 16 5 7" xfId="20536" xr:uid="{00000000-0005-0000-0000-00002F4F0000}"/>
    <cellStyle name="Normal 16 5 7 2" xfId="20537" xr:uid="{00000000-0005-0000-0000-0000304F0000}"/>
    <cellStyle name="Normal 16 5 8" xfId="20538" xr:uid="{00000000-0005-0000-0000-0000314F0000}"/>
    <cellStyle name="Normal 16 6" xfId="20539" xr:uid="{00000000-0005-0000-0000-0000324F0000}"/>
    <cellStyle name="Normal 16 6 2" xfId="20540" xr:uid="{00000000-0005-0000-0000-0000334F0000}"/>
    <cellStyle name="Normal 16 6 2 2" xfId="20541" xr:uid="{00000000-0005-0000-0000-0000344F0000}"/>
    <cellStyle name="Normal 16 6 2 2 2" xfId="20542" xr:uid="{00000000-0005-0000-0000-0000354F0000}"/>
    <cellStyle name="Normal 16 6 2 2 2 2" xfId="20543" xr:uid="{00000000-0005-0000-0000-0000364F0000}"/>
    <cellStyle name="Normal 16 6 2 2 3" xfId="20544" xr:uid="{00000000-0005-0000-0000-0000374F0000}"/>
    <cellStyle name="Normal 16 6 2 3" xfId="20545" xr:uid="{00000000-0005-0000-0000-0000384F0000}"/>
    <cellStyle name="Normal 16 6 2 3 2" xfId="20546" xr:uid="{00000000-0005-0000-0000-0000394F0000}"/>
    <cellStyle name="Normal 16 6 2 3 2 2" xfId="20547" xr:uid="{00000000-0005-0000-0000-00003A4F0000}"/>
    <cellStyle name="Normal 16 6 2 3 3" xfId="20548" xr:uid="{00000000-0005-0000-0000-00003B4F0000}"/>
    <cellStyle name="Normal 16 6 2 4" xfId="20549" xr:uid="{00000000-0005-0000-0000-00003C4F0000}"/>
    <cellStyle name="Normal 16 6 2 4 2" xfId="20550" xr:uid="{00000000-0005-0000-0000-00003D4F0000}"/>
    <cellStyle name="Normal 16 6 2 5" xfId="20551" xr:uid="{00000000-0005-0000-0000-00003E4F0000}"/>
    <cellStyle name="Normal 16 6 2 5 2" xfId="20552" xr:uid="{00000000-0005-0000-0000-00003F4F0000}"/>
    <cellStyle name="Normal 16 6 2 6" xfId="20553" xr:uid="{00000000-0005-0000-0000-0000404F0000}"/>
    <cellStyle name="Normal 16 6 3" xfId="20554" xr:uid="{00000000-0005-0000-0000-0000414F0000}"/>
    <cellStyle name="Normal 16 6 3 2" xfId="20555" xr:uid="{00000000-0005-0000-0000-0000424F0000}"/>
    <cellStyle name="Normal 16 6 3 2 2" xfId="20556" xr:uid="{00000000-0005-0000-0000-0000434F0000}"/>
    <cellStyle name="Normal 16 6 3 3" xfId="20557" xr:uid="{00000000-0005-0000-0000-0000444F0000}"/>
    <cellStyle name="Normal 16 6 4" xfId="20558" xr:uid="{00000000-0005-0000-0000-0000454F0000}"/>
    <cellStyle name="Normal 16 6 4 2" xfId="20559" xr:uid="{00000000-0005-0000-0000-0000464F0000}"/>
    <cellStyle name="Normal 16 6 4 2 2" xfId="20560" xr:uid="{00000000-0005-0000-0000-0000474F0000}"/>
    <cellStyle name="Normal 16 6 4 3" xfId="20561" xr:uid="{00000000-0005-0000-0000-0000484F0000}"/>
    <cellStyle name="Normal 16 6 5" xfId="20562" xr:uid="{00000000-0005-0000-0000-0000494F0000}"/>
    <cellStyle name="Normal 16 6 5 2" xfId="20563" xr:uid="{00000000-0005-0000-0000-00004A4F0000}"/>
    <cellStyle name="Normal 16 6 6" xfId="20564" xr:uid="{00000000-0005-0000-0000-00004B4F0000}"/>
    <cellStyle name="Normal 16 6 6 2" xfId="20565" xr:uid="{00000000-0005-0000-0000-00004C4F0000}"/>
    <cellStyle name="Normal 16 6 7" xfId="20566" xr:uid="{00000000-0005-0000-0000-00004D4F0000}"/>
    <cellStyle name="Normal 16 7" xfId="20567" xr:uid="{00000000-0005-0000-0000-00004E4F0000}"/>
    <cellStyle name="Normal 16 7 2" xfId="20568" xr:uid="{00000000-0005-0000-0000-00004F4F0000}"/>
    <cellStyle name="Normal 16 7 2 2" xfId="20569" xr:uid="{00000000-0005-0000-0000-0000504F0000}"/>
    <cellStyle name="Normal 16 7 2 2 2" xfId="20570" xr:uid="{00000000-0005-0000-0000-0000514F0000}"/>
    <cellStyle name="Normal 16 7 2 2 2 2" xfId="20571" xr:uid="{00000000-0005-0000-0000-0000524F0000}"/>
    <cellStyle name="Normal 16 7 2 2 3" xfId="20572" xr:uid="{00000000-0005-0000-0000-0000534F0000}"/>
    <cellStyle name="Normal 16 7 2 3" xfId="20573" xr:uid="{00000000-0005-0000-0000-0000544F0000}"/>
    <cellStyle name="Normal 16 7 2 3 2" xfId="20574" xr:uid="{00000000-0005-0000-0000-0000554F0000}"/>
    <cellStyle name="Normal 16 7 2 3 2 2" xfId="20575" xr:uid="{00000000-0005-0000-0000-0000564F0000}"/>
    <cellStyle name="Normal 16 7 2 3 3" xfId="20576" xr:uid="{00000000-0005-0000-0000-0000574F0000}"/>
    <cellStyle name="Normal 16 7 2 4" xfId="20577" xr:uid="{00000000-0005-0000-0000-0000584F0000}"/>
    <cellStyle name="Normal 16 7 2 4 2" xfId="20578" xr:uid="{00000000-0005-0000-0000-0000594F0000}"/>
    <cellStyle name="Normal 16 7 2 5" xfId="20579" xr:uid="{00000000-0005-0000-0000-00005A4F0000}"/>
    <cellStyle name="Normal 16 7 2 5 2" xfId="20580" xr:uid="{00000000-0005-0000-0000-00005B4F0000}"/>
    <cellStyle name="Normal 16 7 2 6" xfId="20581" xr:uid="{00000000-0005-0000-0000-00005C4F0000}"/>
    <cellStyle name="Normal 16 7 3" xfId="20582" xr:uid="{00000000-0005-0000-0000-00005D4F0000}"/>
    <cellStyle name="Normal 16 7 3 2" xfId="20583" xr:uid="{00000000-0005-0000-0000-00005E4F0000}"/>
    <cellStyle name="Normal 16 7 3 2 2" xfId="20584" xr:uid="{00000000-0005-0000-0000-00005F4F0000}"/>
    <cellStyle name="Normal 16 7 3 3" xfId="20585" xr:uid="{00000000-0005-0000-0000-0000604F0000}"/>
    <cellStyle name="Normal 16 7 4" xfId="20586" xr:uid="{00000000-0005-0000-0000-0000614F0000}"/>
    <cellStyle name="Normal 16 7 4 2" xfId="20587" xr:uid="{00000000-0005-0000-0000-0000624F0000}"/>
    <cellStyle name="Normal 16 7 4 2 2" xfId="20588" xr:uid="{00000000-0005-0000-0000-0000634F0000}"/>
    <cellStyle name="Normal 16 7 4 3" xfId="20589" xr:uid="{00000000-0005-0000-0000-0000644F0000}"/>
    <cellStyle name="Normal 16 7 5" xfId="20590" xr:uid="{00000000-0005-0000-0000-0000654F0000}"/>
    <cellStyle name="Normal 16 7 5 2" xfId="20591" xr:uid="{00000000-0005-0000-0000-0000664F0000}"/>
    <cellStyle name="Normal 16 7 6" xfId="20592" xr:uid="{00000000-0005-0000-0000-0000674F0000}"/>
    <cellStyle name="Normal 16 7 6 2" xfId="20593" xr:uid="{00000000-0005-0000-0000-0000684F0000}"/>
    <cellStyle name="Normal 16 7 7" xfId="20594" xr:uid="{00000000-0005-0000-0000-0000694F0000}"/>
    <cellStyle name="Normal 16 8" xfId="20595" xr:uid="{00000000-0005-0000-0000-00006A4F0000}"/>
    <cellStyle name="Normal 16 8 2" xfId="20596" xr:uid="{00000000-0005-0000-0000-00006B4F0000}"/>
    <cellStyle name="Normal 16 8 2 2" xfId="20597" xr:uid="{00000000-0005-0000-0000-00006C4F0000}"/>
    <cellStyle name="Normal 16 8 2 2 2" xfId="20598" xr:uid="{00000000-0005-0000-0000-00006D4F0000}"/>
    <cellStyle name="Normal 16 8 2 3" xfId="20599" xr:uid="{00000000-0005-0000-0000-00006E4F0000}"/>
    <cellStyle name="Normal 16 8 3" xfId="20600" xr:uid="{00000000-0005-0000-0000-00006F4F0000}"/>
    <cellStyle name="Normal 16 8 3 2" xfId="20601" xr:uid="{00000000-0005-0000-0000-0000704F0000}"/>
    <cellStyle name="Normal 16 8 3 2 2" xfId="20602" xr:uid="{00000000-0005-0000-0000-0000714F0000}"/>
    <cellStyle name="Normal 16 8 3 3" xfId="20603" xr:uid="{00000000-0005-0000-0000-0000724F0000}"/>
    <cellStyle name="Normal 16 8 4" xfId="20604" xr:uid="{00000000-0005-0000-0000-0000734F0000}"/>
    <cellStyle name="Normal 16 8 4 2" xfId="20605" xr:uid="{00000000-0005-0000-0000-0000744F0000}"/>
    <cellStyle name="Normal 16 8 5" xfId="20606" xr:uid="{00000000-0005-0000-0000-0000754F0000}"/>
    <cellStyle name="Normal 16 8 5 2" xfId="20607" xr:uid="{00000000-0005-0000-0000-0000764F0000}"/>
    <cellStyle name="Normal 16 8 6" xfId="20608" xr:uid="{00000000-0005-0000-0000-0000774F0000}"/>
    <cellStyle name="Normal 16 9" xfId="20609" xr:uid="{00000000-0005-0000-0000-0000784F0000}"/>
    <cellStyle name="Normal 16 9 2" xfId="20610" xr:uid="{00000000-0005-0000-0000-0000794F0000}"/>
    <cellStyle name="Normal 16 9 2 2" xfId="20611" xr:uid="{00000000-0005-0000-0000-00007A4F0000}"/>
    <cellStyle name="Normal 16 9 2 2 2" xfId="20612" xr:uid="{00000000-0005-0000-0000-00007B4F0000}"/>
    <cellStyle name="Normal 16 9 2 3" xfId="20613" xr:uid="{00000000-0005-0000-0000-00007C4F0000}"/>
    <cellStyle name="Normal 16 9 3" xfId="20614" xr:uid="{00000000-0005-0000-0000-00007D4F0000}"/>
    <cellStyle name="Normal 16 9 3 2" xfId="20615" xr:uid="{00000000-0005-0000-0000-00007E4F0000}"/>
    <cellStyle name="Normal 16 9 3 2 2" xfId="20616" xr:uid="{00000000-0005-0000-0000-00007F4F0000}"/>
    <cellStyle name="Normal 16 9 3 3" xfId="20617" xr:uid="{00000000-0005-0000-0000-0000804F0000}"/>
    <cellStyle name="Normal 16 9 4" xfId="20618" xr:uid="{00000000-0005-0000-0000-0000814F0000}"/>
    <cellStyle name="Normal 16 9 4 2" xfId="20619" xr:uid="{00000000-0005-0000-0000-0000824F0000}"/>
    <cellStyle name="Normal 16 9 5" xfId="20620" xr:uid="{00000000-0005-0000-0000-0000834F0000}"/>
    <cellStyle name="Normal 16 9 5 2" xfId="20621" xr:uid="{00000000-0005-0000-0000-0000844F0000}"/>
    <cellStyle name="Normal 16 9 6" xfId="20622" xr:uid="{00000000-0005-0000-0000-0000854F0000}"/>
    <cellStyle name="Normal 17" xfId="20623" xr:uid="{00000000-0005-0000-0000-0000864F0000}"/>
    <cellStyle name="Normal 17 10" xfId="20624" xr:uid="{00000000-0005-0000-0000-0000874F0000}"/>
    <cellStyle name="Normal 17 10 2" xfId="20625" xr:uid="{00000000-0005-0000-0000-0000884F0000}"/>
    <cellStyle name="Normal 17 11" xfId="20626" xr:uid="{00000000-0005-0000-0000-0000894F0000}"/>
    <cellStyle name="Normal 17 11 2" xfId="20627" xr:uid="{00000000-0005-0000-0000-00008A4F0000}"/>
    <cellStyle name="Normal 17 12" xfId="20628" xr:uid="{00000000-0005-0000-0000-00008B4F0000}"/>
    <cellStyle name="Normal 17 13" xfId="38360" xr:uid="{7C802FB1-B64C-4245-8DCF-983E2E15129A}"/>
    <cellStyle name="Normal 17 2" xfId="20629" xr:uid="{00000000-0005-0000-0000-00008C4F0000}"/>
    <cellStyle name="Normal 17 2 2" xfId="20630" xr:uid="{00000000-0005-0000-0000-00008D4F0000}"/>
    <cellStyle name="Normal 17 2 2 10" xfId="20631" xr:uid="{00000000-0005-0000-0000-00008E4F0000}"/>
    <cellStyle name="Normal 17 2 2 2" xfId="20632" xr:uid="{00000000-0005-0000-0000-00008F4F0000}"/>
    <cellStyle name="Normal 17 2 2 2 2" xfId="20633" xr:uid="{00000000-0005-0000-0000-0000904F0000}"/>
    <cellStyle name="Normal 17 2 2 2 2 2" xfId="20634" xr:uid="{00000000-0005-0000-0000-0000914F0000}"/>
    <cellStyle name="Normal 17 2 2 2 2 2 2" xfId="20635" xr:uid="{00000000-0005-0000-0000-0000924F0000}"/>
    <cellStyle name="Normal 17 2 2 2 2 2 2 2" xfId="20636" xr:uid="{00000000-0005-0000-0000-0000934F0000}"/>
    <cellStyle name="Normal 17 2 2 2 2 2 2 2 2" xfId="20637" xr:uid="{00000000-0005-0000-0000-0000944F0000}"/>
    <cellStyle name="Normal 17 2 2 2 2 2 2 3" xfId="20638" xr:uid="{00000000-0005-0000-0000-0000954F0000}"/>
    <cellStyle name="Normal 17 2 2 2 2 2 3" xfId="20639" xr:uid="{00000000-0005-0000-0000-0000964F0000}"/>
    <cellStyle name="Normal 17 2 2 2 2 2 3 2" xfId="20640" xr:uid="{00000000-0005-0000-0000-0000974F0000}"/>
    <cellStyle name="Normal 17 2 2 2 2 2 3 2 2" xfId="20641" xr:uid="{00000000-0005-0000-0000-0000984F0000}"/>
    <cellStyle name="Normal 17 2 2 2 2 2 3 3" xfId="20642" xr:uid="{00000000-0005-0000-0000-0000994F0000}"/>
    <cellStyle name="Normal 17 2 2 2 2 2 4" xfId="20643" xr:uid="{00000000-0005-0000-0000-00009A4F0000}"/>
    <cellStyle name="Normal 17 2 2 2 2 2 4 2" xfId="20644" xr:uid="{00000000-0005-0000-0000-00009B4F0000}"/>
    <cellStyle name="Normal 17 2 2 2 2 2 5" xfId="20645" xr:uid="{00000000-0005-0000-0000-00009C4F0000}"/>
    <cellStyle name="Normal 17 2 2 2 2 2 5 2" xfId="20646" xr:uid="{00000000-0005-0000-0000-00009D4F0000}"/>
    <cellStyle name="Normal 17 2 2 2 2 2 6" xfId="20647" xr:uid="{00000000-0005-0000-0000-00009E4F0000}"/>
    <cellStyle name="Normal 17 2 2 2 2 3" xfId="20648" xr:uid="{00000000-0005-0000-0000-00009F4F0000}"/>
    <cellStyle name="Normal 17 2 2 2 2 3 2" xfId="20649" xr:uid="{00000000-0005-0000-0000-0000A04F0000}"/>
    <cellStyle name="Normal 17 2 2 2 2 3 2 2" xfId="20650" xr:uid="{00000000-0005-0000-0000-0000A14F0000}"/>
    <cellStyle name="Normal 17 2 2 2 2 3 3" xfId="20651" xr:uid="{00000000-0005-0000-0000-0000A24F0000}"/>
    <cellStyle name="Normal 17 2 2 2 2 4" xfId="20652" xr:uid="{00000000-0005-0000-0000-0000A34F0000}"/>
    <cellStyle name="Normal 17 2 2 2 2 4 2" xfId="20653" xr:uid="{00000000-0005-0000-0000-0000A44F0000}"/>
    <cellStyle name="Normal 17 2 2 2 2 4 2 2" xfId="20654" xr:uid="{00000000-0005-0000-0000-0000A54F0000}"/>
    <cellStyle name="Normal 17 2 2 2 2 4 3" xfId="20655" xr:uid="{00000000-0005-0000-0000-0000A64F0000}"/>
    <cellStyle name="Normal 17 2 2 2 2 5" xfId="20656" xr:uid="{00000000-0005-0000-0000-0000A74F0000}"/>
    <cellStyle name="Normal 17 2 2 2 2 5 2" xfId="20657" xr:uid="{00000000-0005-0000-0000-0000A84F0000}"/>
    <cellStyle name="Normal 17 2 2 2 2 6" xfId="20658" xr:uid="{00000000-0005-0000-0000-0000A94F0000}"/>
    <cellStyle name="Normal 17 2 2 2 2 6 2" xfId="20659" xr:uid="{00000000-0005-0000-0000-0000AA4F0000}"/>
    <cellStyle name="Normal 17 2 2 2 2 7" xfId="20660" xr:uid="{00000000-0005-0000-0000-0000AB4F0000}"/>
    <cellStyle name="Normal 17 2 2 2 3" xfId="20661" xr:uid="{00000000-0005-0000-0000-0000AC4F0000}"/>
    <cellStyle name="Normal 17 2 2 2 3 2" xfId="20662" xr:uid="{00000000-0005-0000-0000-0000AD4F0000}"/>
    <cellStyle name="Normal 17 2 2 2 3 2 2" xfId="20663" xr:uid="{00000000-0005-0000-0000-0000AE4F0000}"/>
    <cellStyle name="Normal 17 2 2 2 3 2 2 2" xfId="20664" xr:uid="{00000000-0005-0000-0000-0000AF4F0000}"/>
    <cellStyle name="Normal 17 2 2 2 3 2 3" xfId="20665" xr:uid="{00000000-0005-0000-0000-0000B04F0000}"/>
    <cellStyle name="Normal 17 2 2 2 3 3" xfId="20666" xr:uid="{00000000-0005-0000-0000-0000B14F0000}"/>
    <cellStyle name="Normal 17 2 2 2 3 3 2" xfId="20667" xr:uid="{00000000-0005-0000-0000-0000B24F0000}"/>
    <cellStyle name="Normal 17 2 2 2 3 3 2 2" xfId="20668" xr:uid="{00000000-0005-0000-0000-0000B34F0000}"/>
    <cellStyle name="Normal 17 2 2 2 3 3 3" xfId="20669" xr:uid="{00000000-0005-0000-0000-0000B44F0000}"/>
    <cellStyle name="Normal 17 2 2 2 3 4" xfId="20670" xr:uid="{00000000-0005-0000-0000-0000B54F0000}"/>
    <cellStyle name="Normal 17 2 2 2 3 4 2" xfId="20671" xr:uid="{00000000-0005-0000-0000-0000B64F0000}"/>
    <cellStyle name="Normal 17 2 2 2 3 5" xfId="20672" xr:uid="{00000000-0005-0000-0000-0000B74F0000}"/>
    <cellStyle name="Normal 17 2 2 2 3 5 2" xfId="20673" xr:uid="{00000000-0005-0000-0000-0000B84F0000}"/>
    <cellStyle name="Normal 17 2 2 2 3 6" xfId="20674" xr:uid="{00000000-0005-0000-0000-0000B94F0000}"/>
    <cellStyle name="Normal 17 2 2 2 4" xfId="20675" xr:uid="{00000000-0005-0000-0000-0000BA4F0000}"/>
    <cellStyle name="Normal 17 2 2 2 4 2" xfId="20676" xr:uid="{00000000-0005-0000-0000-0000BB4F0000}"/>
    <cellStyle name="Normal 17 2 2 2 4 2 2" xfId="20677" xr:uid="{00000000-0005-0000-0000-0000BC4F0000}"/>
    <cellStyle name="Normal 17 2 2 2 4 3" xfId="20678" xr:uid="{00000000-0005-0000-0000-0000BD4F0000}"/>
    <cellStyle name="Normal 17 2 2 2 5" xfId="20679" xr:uid="{00000000-0005-0000-0000-0000BE4F0000}"/>
    <cellStyle name="Normal 17 2 2 2 5 2" xfId="20680" xr:uid="{00000000-0005-0000-0000-0000BF4F0000}"/>
    <cellStyle name="Normal 17 2 2 2 5 2 2" xfId="20681" xr:uid="{00000000-0005-0000-0000-0000C04F0000}"/>
    <cellStyle name="Normal 17 2 2 2 5 3" xfId="20682" xr:uid="{00000000-0005-0000-0000-0000C14F0000}"/>
    <cellStyle name="Normal 17 2 2 2 6" xfId="20683" xr:uid="{00000000-0005-0000-0000-0000C24F0000}"/>
    <cellStyle name="Normal 17 2 2 2 6 2" xfId="20684" xr:uid="{00000000-0005-0000-0000-0000C34F0000}"/>
    <cellStyle name="Normal 17 2 2 2 7" xfId="20685" xr:uid="{00000000-0005-0000-0000-0000C44F0000}"/>
    <cellStyle name="Normal 17 2 2 2 7 2" xfId="20686" xr:uid="{00000000-0005-0000-0000-0000C54F0000}"/>
    <cellStyle name="Normal 17 2 2 2 8" xfId="20687" xr:uid="{00000000-0005-0000-0000-0000C64F0000}"/>
    <cellStyle name="Normal 17 2 2 3" xfId="20688" xr:uid="{00000000-0005-0000-0000-0000C74F0000}"/>
    <cellStyle name="Normal 17 2 2 3 2" xfId="20689" xr:uid="{00000000-0005-0000-0000-0000C84F0000}"/>
    <cellStyle name="Normal 17 2 2 3 2 2" xfId="20690" xr:uid="{00000000-0005-0000-0000-0000C94F0000}"/>
    <cellStyle name="Normal 17 2 2 3 2 2 2" xfId="20691" xr:uid="{00000000-0005-0000-0000-0000CA4F0000}"/>
    <cellStyle name="Normal 17 2 2 3 2 2 2 2" xfId="20692" xr:uid="{00000000-0005-0000-0000-0000CB4F0000}"/>
    <cellStyle name="Normal 17 2 2 3 2 2 3" xfId="20693" xr:uid="{00000000-0005-0000-0000-0000CC4F0000}"/>
    <cellStyle name="Normal 17 2 2 3 2 3" xfId="20694" xr:uid="{00000000-0005-0000-0000-0000CD4F0000}"/>
    <cellStyle name="Normal 17 2 2 3 2 3 2" xfId="20695" xr:uid="{00000000-0005-0000-0000-0000CE4F0000}"/>
    <cellStyle name="Normal 17 2 2 3 2 3 2 2" xfId="20696" xr:uid="{00000000-0005-0000-0000-0000CF4F0000}"/>
    <cellStyle name="Normal 17 2 2 3 2 3 3" xfId="20697" xr:uid="{00000000-0005-0000-0000-0000D04F0000}"/>
    <cellStyle name="Normal 17 2 2 3 2 4" xfId="20698" xr:uid="{00000000-0005-0000-0000-0000D14F0000}"/>
    <cellStyle name="Normal 17 2 2 3 2 4 2" xfId="20699" xr:uid="{00000000-0005-0000-0000-0000D24F0000}"/>
    <cellStyle name="Normal 17 2 2 3 2 5" xfId="20700" xr:uid="{00000000-0005-0000-0000-0000D34F0000}"/>
    <cellStyle name="Normal 17 2 2 3 2 5 2" xfId="20701" xr:uid="{00000000-0005-0000-0000-0000D44F0000}"/>
    <cellStyle name="Normal 17 2 2 3 2 6" xfId="20702" xr:uid="{00000000-0005-0000-0000-0000D54F0000}"/>
    <cellStyle name="Normal 17 2 2 3 3" xfId="20703" xr:uid="{00000000-0005-0000-0000-0000D64F0000}"/>
    <cellStyle name="Normal 17 2 2 3 3 2" xfId="20704" xr:uid="{00000000-0005-0000-0000-0000D74F0000}"/>
    <cellStyle name="Normal 17 2 2 3 3 2 2" xfId="20705" xr:uid="{00000000-0005-0000-0000-0000D84F0000}"/>
    <cellStyle name="Normal 17 2 2 3 3 3" xfId="20706" xr:uid="{00000000-0005-0000-0000-0000D94F0000}"/>
    <cellStyle name="Normal 17 2 2 3 4" xfId="20707" xr:uid="{00000000-0005-0000-0000-0000DA4F0000}"/>
    <cellStyle name="Normal 17 2 2 3 4 2" xfId="20708" xr:uid="{00000000-0005-0000-0000-0000DB4F0000}"/>
    <cellStyle name="Normal 17 2 2 3 4 2 2" xfId="20709" xr:uid="{00000000-0005-0000-0000-0000DC4F0000}"/>
    <cellStyle name="Normal 17 2 2 3 4 3" xfId="20710" xr:uid="{00000000-0005-0000-0000-0000DD4F0000}"/>
    <cellStyle name="Normal 17 2 2 3 5" xfId="20711" xr:uid="{00000000-0005-0000-0000-0000DE4F0000}"/>
    <cellStyle name="Normal 17 2 2 3 5 2" xfId="20712" xr:uid="{00000000-0005-0000-0000-0000DF4F0000}"/>
    <cellStyle name="Normal 17 2 2 3 6" xfId="20713" xr:uid="{00000000-0005-0000-0000-0000E04F0000}"/>
    <cellStyle name="Normal 17 2 2 3 6 2" xfId="20714" xr:uid="{00000000-0005-0000-0000-0000E14F0000}"/>
    <cellStyle name="Normal 17 2 2 3 7" xfId="20715" xr:uid="{00000000-0005-0000-0000-0000E24F0000}"/>
    <cellStyle name="Normal 17 2 2 4" xfId="20716" xr:uid="{00000000-0005-0000-0000-0000E34F0000}"/>
    <cellStyle name="Normal 17 2 2 4 2" xfId="20717" xr:uid="{00000000-0005-0000-0000-0000E44F0000}"/>
    <cellStyle name="Normal 17 2 2 4 2 2" xfId="20718" xr:uid="{00000000-0005-0000-0000-0000E54F0000}"/>
    <cellStyle name="Normal 17 2 2 4 2 2 2" xfId="20719" xr:uid="{00000000-0005-0000-0000-0000E64F0000}"/>
    <cellStyle name="Normal 17 2 2 4 2 2 2 2" xfId="20720" xr:uid="{00000000-0005-0000-0000-0000E74F0000}"/>
    <cellStyle name="Normal 17 2 2 4 2 2 3" xfId="20721" xr:uid="{00000000-0005-0000-0000-0000E84F0000}"/>
    <cellStyle name="Normal 17 2 2 4 2 3" xfId="20722" xr:uid="{00000000-0005-0000-0000-0000E94F0000}"/>
    <cellStyle name="Normal 17 2 2 4 2 3 2" xfId="20723" xr:uid="{00000000-0005-0000-0000-0000EA4F0000}"/>
    <cellStyle name="Normal 17 2 2 4 2 3 2 2" xfId="20724" xr:uid="{00000000-0005-0000-0000-0000EB4F0000}"/>
    <cellStyle name="Normal 17 2 2 4 2 3 3" xfId="20725" xr:uid="{00000000-0005-0000-0000-0000EC4F0000}"/>
    <cellStyle name="Normal 17 2 2 4 2 4" xfId="20726" xr:uid="{00000000-0005-0000-0000-0000ED4F0000}"/>
    <cellStyle name="Normal 17 2 2 4 2 4 2" xfId="20727" xr:uid="{00000000-0005-0000-0000-0000EE4F0000}"/>
    <cellStyle name="Normal 17 2 2 4 2 5" xfId="20728" xr:uid="{00000000-0005-0000-0000-0000EF4F0000}"/>
    <cellStyle name="Normal 17 2 2 4 2 5 2" xfId="20729" xr:uid="{00000000-0005-0000-0000-0000F04F0000}"/>
    <cellStyle name="Normal 17 2 2 4 2 6" xfId="20730" xr:uid="{00000000-0005-0000-0000-0000F14F0000}"/>
    <cellStyle name="Normal 17 2 2 4 3" xfId="20731" xr:uid="{00000000-0005-0000-0000-0000F24F0000}"/>
    <cellStyle name="Normal 17 2 2 4 3 2" xfId="20732" xr:uid="{00000000-0005-0000-0000-0000F34F0000}"/>
    <cellStyle name="Normal 17 2 2 4 3 2 2" xfId="20733" xr:uid="{00000000-0005-0000-0000-0000F44F0000}"/>
    <cellStyle name="Normal 17 2 2 4 3 3" xfId="20734" xr:uid="{00000000-0005-0000-0000-0000F54F0000}"/>
    <cellStyle name="Normal 17 2 2 4 4" xfId="20735" xr:uid="{00000000-0005-0000-0000-0000F64F0000}"/>
    <cellStyle name="Normal 17 2 2 4 4 2" xfId="20736" xr:uid="{00000000-0005-0000-0000-0000F74F0000}"/>
    <cellStyle name="Normal 17 2 2 4 4 2 2" xfId="20737" xr:uid="{00000000-0005-0000-0000-0000F84F0000}"/>
    <cellStyle name="Normal 17 2 2 4 4 3" xfId="20738" xr:uid="{00000000-0005-0000-0000-0000F94F0000}"/>
    <cellStyle name="Normal 17 2 2 4 5" xfId="20739" xr:uid="{00000000-0005-0000-0000-0000FA4F0000}"/>
    <cellStyle name="Normal 17 2 2 4 5 2" xfId="20740" xr:uid="{00000000-0005-0000-0000-0000FB4F0000}"/>
    <cellStyle name="Normal 17 2 2 4 6" xfId="20741" xr:uid="{00000000-0005-0000-0000-0000FC4F0000}"/>
    <cellStyle name="Normal 17 2 2 4 6 2" xfId="20742" xr:uid="{00000000-0005-0000-0000-0000FD4F0000}"/>
    <cellStyle name="Normal 17 2 2 4 7" xfId="20743" xr:uid="{00000000-0005-0000-0000-0000FE4F0000}"/>
    <cellStyle name="Normal 17 2 2 5" xfId="20744" xr:uid="{00000000-0005-0000-0000-0000FF4F0000}"/>
    <cellStyle name="Normal 17 2 2 5 2" xfId="20745" xr:uid="{00000000-0005-0000-0000-000000500000}"/>
    <cellStyle name="Normal 17 2 2 5 2 2" xfId="20746" xr:uid="{00000000-0005-0000-0000-000001500000}"/>
    <cellStyle name="Normal 17 2 2 5 2 2 2" xfId="20747" xr:uid="{00000000-0005-0000-0000-000002500000}"/>
    <cellStyle name="Normal 17 2 2 5 2 3" xfId="20748" xr:uid="{00000000-0005-0000-0000-000003500000}"/>
    <cellStyle name="Normal 17 2 2 5 3" xfId="20749" xr:uid="{00000000-0005-0000-0000-000004500000}"/>
    <cellStyle name="Normal 17 2 2 5 3 2" xfId="20750" xr:uid="{00000000-0005-0000-0000-000005500000}"/>
    <cellStyle name="Normal 17 2 2 5 3 2 2" xfId="20751" xr:uid="{00000000-0005-0000-0000-000006500000}"/>
    <cellStyle name="Normal 17 2 2 5 3 3" xfId="20752" xr:uid="{00000000-0005-0000-0000-000007500000}"/>
    <cellStyle name="Normal 17 2 2 5 4" xfId="20753" xr:uid="{00000000-0005-0000-0000-000008500000}"/>
    <cellStyle name="Normal 17 2 2 5 4 2" xfId="20754" xr:uid="{00000000-0005-0000-0000-000009500000}"/>
    <cellStyle name="Normal 17 2 2 5 5" xfId="20755" xr:uid="{00000000-0005-0000-0000-00000A500000}"/>
    <cellStyle name="Normal 17 2 2 5 5 2" xfId="20756" xr:uid="{00000000-0005-0000-0000-00000B500000}"/>
    <cellStyle name="Normal 17 2 2 5 6" xfId="20757" xr:uid="{00000000-0005-0000-0000-00000C500000}"/>
    <cellStyle name="Normal 17 2 2 6" xfId="20758" xr:uid="{00000000-0005-0000-0000-00000D500000}"/>
    <cellStyle name="Normal 17 2 2 6 2" xfId="20759" xr:uid="{00000000-0005-0000-0000-00000E500000}"/>
    <cellStyle name="Normal 17 2 2 6 2 2" xfId="20760" xr:uid="{00000000-0005-0000-0000-00000F500000}"/>
    <cellStyle name="Normal 17 2 2 6 3" xfId="20761" xr:uid="{00000000-0005-0000-0000-000010500000}"/>
    <cellStyle name="Normal 17 2 2 7" xfId="20762" xr:uid="{00000000-0005-0000-0000-000011500000}"/>
    <cellStyle name="Normal 17 2 2 7 2" xfId="20763" xr:uid="{00000000-0005-0000-0000-000012500000}"/>
    <cellStyle name="Normal 17 2 2 7 2 2" xfId="20764" xr:uid="{00000000-0005-0000-0000-000013500000}"/>
    <cellStyle name="Normal 17 2 2 7 3" xfId="20765" xr:uid="{00000000-0005-0000-0000-000014500000}"/>
    <cellStyle name="Normal 17 2 2 8" xfId="20766" xr:uid="{00000000-0005-0000-0000-000015500000}"/>
    <cellStyle name="Normal 17 2 2 8 2" xfId="20767" xr:uid="{00000000-0005-0000-0000-000016500000}"/>
    <cellStyle name="Normal 17 2 2 9" xfId="20768" xr:uid="{00000000-0005-0000-0000-000017500000}"/>
    <cellStyle name="Normal 17 2 2 9 2" xfId="20769" xr:uid="{00000000-0005-0000-0000-000018500000}"/>
    <cellStyle name="Normal 17 2 3" xfId="20770" xr:uid="{00000000-0005-0000-0000-000019500000}"/>
    <cellStyle name="Normal 17 2 3 2" xfId="20771" xr:uid="{00000000-0005-0000-0000-00001A500000}"/>
    <cellStyle name="Normal 17 2 3 2 2" xfId="20772" xr:uid="{00000000-0005-0000-0000-00001B500000}"/>
    <cellStyle name="Normal 17 2 3 2 2 2" xfId="20773" xr:uid="{00000000-0005-0000-0000-00001C500000}"/>
    <cellStyle name="Normal 17 2 3 2 2 2 2" xfId="20774" xr:uid="{00000000-0005-0000-0000-00001D500000}"/>
    <cellStyle name="Normal 17 2 3 2 2 2 2 2" xfId="20775" xr:uid="{00000000-0005-0000-0000-00001E500000}"/>
    <cellStyle name="Normal 17 2 3 2 2 2 3" xfId="20776" xr:uid="{00000000-0005-0000-0000-00001F500000}"/>
    <cellStyle name="Normal 17 2 3 2 2 3" xfId="20777" xr:uid="{00000000-0005-0000-0000-000020500000}"/>
    <cellStyle name="Normal 17 2 3 2 2 3 2" xfId="20778" xr:uid="{00000000-0005-0000-0000-000021500000}"/>
    <cellStyle name="Normal 17 2 3 2 2 3 2 2" xfId="20779" xr:uid="{00000000-0005-0000-0000-000022500000}"/>
    <cellStyle name="Normal 17 2 3 2 2 3 3" xfId="20780" xr:uid="{00000000-0005-0000-0000-000023500000}"/>
    <cellStyle name="Normal 17 2 3 2 2 4" xfId="20781" xr:uid="{00000000-0005-0000-0000-000024500000}"/>
    <cellStyle name="Normal 17 2 3 2 2 4 2" xfId="20782" xr:uid="{00000000-0005-0000-0000-000025500000}"/>
    <cellStyle name="Normal 17 2 3 2 2 5" xfId="20783" xr:uid="{00000000-0005-0000-0000-000026500000}"/>
    <cellStyle name="Normal 17 2 3 2 2 5 2" xfId="20784" xr:uid="{00000000-0005-0000-0000-000027500000}"/>
    <cellStyle name="Normal 17 2 3 2 2 6" xfId="20785" xr:uid="{00000000-0005-0000-0000-000028500000}"/>
    <cellStyle name="Normal 17 2 3 2 3" xfId="20786" xr:uid="{00000000-0005-0000-0000-000029500000}"/>
    <cellStyle name="Normal 17 2 3 2 3 2" xfId="20787" xr:uid="{00000000-0005-0000-0000-00002A500000}"/>
    <cellStyle name="Normal 17 2 3 2 3 2 2" xfId="20788" xr:uid="{00000000-0005-0000-0000-00002B500000}"/>
    <cellStyle name="Normal 17 2 3 2 3 3" xfId="20789" xr:uid="{00000000-0005-0000-0000-00002C500000}"/>
    <cellStyle name="Normal 17 2 3 2 4" xfId="20790" xr:uid="{00000000-0005-0000-0000-00002D500000}"/>
    <cellStyle name="Normal 17 2 3 2 4 2" xfId="20791" xr:uid="{00000000-0005-0000-0000-00002E500000}"/>
    <cellStyle name="Normal 17 2 3 2 4 2 2" xfId="20792" xr:uid="{00000000-0005-0000-0000-00002F500000}"/>
    <cellStyle name="Normal 17 2 3 2 4 3" xfId="20793" xr:uid="{00000000-0005-0000-0000-000030500000}"/>
    <cellStyle name="Normal 17 2 3 2 5" xfId="20794" xr:uid="{00000000-0005-0000-0000-000031500000}"/>
    <cellStyle name="Normal 17 2 3 2 5 2" xfId="20795" xr:uid="{00000000-0005-0000-0000-000032500000}"/>
    <cellStyle name="Normal 17 2 3 2 6" xfId="20796" xr:uid="{00000000-0005-0000-0000-000033500000}"/>
    <cellStyle name="Normal 17 2 3 2 6 2" xfId="20797" xr:uid="{00000000-0005-0000-0000-000034500000}"/>
    <cellStyle name="Normal 17 2 3 2 7" xfId="20798" xr:uid="{00000000-0005-0000-0000-000035500000}"/>
    <cellStyle name="Normal 17 2 3 3" xfId="20799" xr:uid="{00000000-0005-0000-0000-000036500000}"/>
    <cellStyle name="Normal 17 2 3 3 2" xfId="20800" xr:uid="{00000000-0005-0000-0000-000037500000}"/>
    <cellStyle name="Normal 17 2 3 3 2 2" xfId="20801" xr:uid="{00000000-0005-0000-0000-000038500000}"/>
    <cellStyle name="Normal 17 2 3 3 2 2 2" xfId="20802" xr:uid="{00000000-0005-0000-0000-000039500000}"/>
    <cellStyle name="Normal 17 2 3 3 2 3" xfId="20803" xr:uid="{00000000-0005-0000-0000-00003A500000}"/>
    <cellStyle name="Normal 17 2 3 3 3" xfId="20804" xr:uid="{00000000-0005-0000-0000-00003B500000}"/>
    <cellStyle name="Normal 17 2 3 3 3 2" xfId="20805" xr:uid="{00000000-0005-0000-0000-00003C500000}"/>
    <cellStyle name="Normal 17 2 3 3 3 2 2" xfId="20806" xr:uid="{00000000-0005-0000-0000-00003D500000}"/>
    <cellStyle name="Normal 17 2 3 3 3 3" xfId="20807" xr:uid="{00000000-0005-0000-0000-00003E500000}"/>
    <cellStyle name="Normal 17 2 3 3 4" xfId="20808" xr:uid="{00000000-0005-0000-0000-00003F500000}"/>
    <cellStyle name="Normal 17 2 3 3 4 2" xfId="20809" xr:uid="{00000000-0005-0000-0000-000040500000}"/>
    <cellStyle name="Normal 17 2 3 3 5" xfId="20810" xr:uid="{00000000-0005-0000-0000-000041500000}"/>
    <cellStyle name="Normal 17 2 3 3 5 2" xfId="20811" xr:uid="{00000000-0005-0000-0000-000042500000}"/>
    <cellStyle name="Normal 17 2 3 3 6" xfId="20812" xr:uid="{00000000-0005-0000-0000-000043500000}"/>
    <cellStyle name="Normal 17 2 3 4" xfId="20813" xr:uid="{00000000-0005-0000-0000-000044500000}"/>
    <cellStyle name="Normal 17 2 3 4 2" xfId="20814" xr:uid="{00000000-0005-0000-0000-000045500000}"/>
    <cellStyle name="Normal 17 2 3 4 2 2" xfId="20815" xr:uid="{00000000-0005-0000-0000-000046500000}"/>
    <cellStyle name="Normal 17 2 3 4 3" xfId="20816" xr:uid="{00000000-0005-0000-0000-000047500000}"/>
    <cellStyle name="Normal 17 2 3 5" xfId="20817" xr:uid="{00000000-0005-0000-0000-000048500000}"/>
    <cellStyle name="Normal 17 2 3 5 2" xfId="20818" xr:uid="{00000000-0005-0000-0000-000049500000}"/>
    <cellStyle name="Normal 17 2 3 5 2 2" xfId="20819" xr:uid="{00000000-0005-0000-0000-00004A500000}"/>
    <cellStyle name="Normal 17 2 3 5 3" xfId="20820" xr:uid="{00000000-0005-0000-0000-00004B500000}"/>
    <cellStyle name="Normal 17 2 3 6" xfId="20821" xr:uid="{00000000-0005-0000-0000-00004C500000}"/>
    <cellStyle name="Normal 17 2 3 6 2" xfId="20822" xr:uid="{00000000-0005-0000-0000-00004D500000}"/>
    <cellStyle name="Normal 17 2 3 7" xfId="20823" xr:uid="{00000000-0005-0000-0000-00004E500000}"/>
    <cellStyle name="Normal 17 2 3 7 2" xfId="20824" xr:uid="{00000000-0005-0000-0000-00004F500000}"/>
    <cellStyle name="Normal 17 2 3 8" xfId="20825" xr:uid="{00000000-0005-0000-0000-000050500000}"/>
    <cellStyle name="Normal 17 2 4" xfId="20826" xr:uid="{00000000-0005-0000-0000-000051500000}"/>
    <cellStyle name="Normal 17 2 4 2" xfId="20827" xr:uid="{00000000-0005-0000-0000-000052500000}"/>
    <cellStyle name="Normal 17 2 4 2 2" xfId="20828" xr:uid="{00000000-0005-0000-0000-000053500000}"/>
    <cellStyle name="Normal 17 2 4 2 2 2" xfId="20829" xr:uid="{00000000-0005-0000-0000-000054500000}"/>
    <cellStyle name="Normal 17 2 4 2 2 2 2" xfId="20830" xr:uid="{00000000-0005-0000-0000-000055500000}"/>
    <cellStyle name="Normal 17 2 4 2 2 3" xfId="20831" xr:uid="{00000000-0005-0000-0000-000056500000}"/>
    <cellStyle name="Normal 17 2 4 2 3" xfId="20832" xr:uid="{00000000-0005-0000-0000-000057500000}"/>
    <cellStyle name="Normal 17 2 4 2 3 2" xfId="20833" xr:uid="{00000000-0005-0000-0000-000058500000}"/>
    <cellStyle name="Normal 17 2 4 2 3 2 2" xfId="20834" xr:uid="{00000000-0005-0000-0000-000059500000}"/>
    <cellStyle name="Normal 17 2 4 2 3 3" xfId="20835" xr:uid="{00000000-0005-0000-0000-00005A500000}"/>
    <cellStyle name="Normal 17 2 4 2 4" xfId="20836" xr:uid="{00000000-0005-0000-0000-00005B500000}"/>
    <cellStyle name="Normal 17 2 4 2 4 2" xfId="20837" xr:uid="{00000000-0005-0000-0000-00005C500000}"/>
    <cellStyle name="Normal 17 2 4 2 5" xfId="20838" xr:uid="{00000000-0005-0000-0000-00005D500000}"/>
    <cellStyle name="Normal 17 2 4 2 5 2" xfId="20839" xr:uid="{00000000-0005-0000-0000-00005E500000}"/>
    <cellStyle name="Normal 17 2 4 2 6" xfId="20840" xr:uid="{00000000-0005-0000-0000-00005F500000}"/>
    <cellStyle name="Normal 17 2 4 3" xfId="20841" xr:uid="{00000000-0005-0000-0000-000060500000}"/>
    <cellStyle name="Normal 17 2 4 3 2" xfId="20842" xr:uid="{00000000-0005-0000-0000-000061500000}"/>
    <cellStyle name="Normal 17 2 4 3 2 2" xfId="20843" xr:uid="{00000000-0005-0000-0000-000062500000}"/>
    <cellStyle name="Normal 17 2 4 3 3" xfId="20844" xr:uid="{00000000-0005-0000-0000-000063500000}"/>
    <cellStyle name="Normal 17 2 4 4" xfId="20845" xr:uid="{00000000-0005-0000-0000-000064500000}"/>
    <cellStyle name="Normal 17 2 4 4 2" xfId="20846" xr:uid="{00000000-0005-0000-0000-000065500000}"/>
    <cellStyle name="Normal 17 2 4 4 2 2" xfId="20847" xr:uid="{00000000-0005-0000-0000-000066500000}"/>
    <cellStyle name="Normal 17 2 4 4 3" xfId="20848" xr:uid="{00000000-0005-0000-0000-000067500000}"/>
    <cellStyle name="Normal 17 2 4 5" xfId="20849" xr:uid="{00000000-0005-0000-0000-000068500000}"/>
    <cellStyle name="Normal 17 2 4 5 2" xfId="20850" xr:uid="{00000000-0005-0000-0000-000069500000}"/>
    <cellStyle name="Normal 17 2 4 6" xfId="20851" xr:uid="{00000000-0005-0000-0000-00006A500000}"/>
    <cellStyle name="Normal 17 2 4 6 2" xfId="20852" xr:uid="{00000000-0005-0000-0000-00006B500000}"/>
    <cellStyle name="Normal 17 2 4 7" xfId="20853" xr:uid="{00000000-0005-0000-0000-00006C500000}"/>
    <cellStyle name="Normal 17 2 5" xfId="20854" xr:uid="{00000000-0005-0000-0000-00006D500000}"/>
    <cellStyle name="Normal 17 2 5 2" xfId="20855" xr:uid="{00000000-0005-0000-0000-00006E500000}"/>
    <cellStyle name="Normal 17 2 5 2 2" xfId="20856" xr:uid="{00000000-0005-0000-0000-00006F500000}"/>
    <cellStyle name="Normal 17 2 5 2 2 2" xfId="20857" xr:uid="{00000000-0005-0000-0000-000070500000}"/>
    <cellStyle name="Normal 17 2 5 2 2 2 2" xfId="20858" xr:uid="{00000000-0005-0000-0000-000071500000}"/>
    <cellStyle name="Normal 17 2 5 2 2 3" xfId="20859" xr:uid="{00000000-0005-0000-0000-000072500000}"/>
    <cellStyle name="Normal 17 2 5 2 3" xfId="20860" xr:uid="{00000000-0005-0000-0000-000073500000}"/>
    <cellStyle name="Normal 17 2 5 2 3 2" xfId="20861" xr:uid="{00000000-0005-0000-0000-000074500000}"/>
    <cellStyle name="Normal 17 2 5 2 3 2 2" xfId="20862" xr:uid="{00000000-0005-0000-0000-000075500000}"/>
    <cellStyle name="Normal 17 2 5 2 3 3" xfId="20863" xr:uid="{00000000-0005-0000-0000-000076500000}"/>
    <cellStyle name="Normal 17 2 5 2 4" xfId="20864" xr:uid="{00000000-0005-0000-0000-000077500000}"/>
    <cellStyle name="Normal 17 2 5 2 4 2" xfId="20865" xr:uid="{00000000-0005-0000-0000-000078500000}"/>
    <cellStyle name="Normal 17 2 5 2 5" xfId="20866" xr:uid="{00000000-0005-0000-0000-000079500000}"/>
    <cellStyle name="Normal 17 2 5 2 5 2" xfId="20867" xr:uid="{00000000-0005-0000-0000-00007A500000}"/>
    <cellStyle name="Normal 17 2 5 2 6" xfId="20868" xr:uid="{00000000-0005-0000-0000-00007B500000}"/>
    <cellStyle name="Normal 17 2 5 3" xfId="20869" xr:uid="{00000000-0005-0000-0000-00007C500000}"/>
    <cellStyle name="Normal 17 2 5 3 2" xfId="20870" xr:uid="{00000000-0005-0000-0000-00007D500000}"/>
    <cellStyle name="Normal 17 2 5 3 2 2" xfId="20871" xr:uid="{00000000-0005-0000-0000-00007E500000}"/>
    <cellStyle name="Normal 17 2 5 3 3" xfId="20872" xr:uid="{00000000-0005-0000-0000-00007F500000}"/>
    <cellStyle name="Normal 17 2 5 4" xfId="20873" xr:uid="{00000000-0005-0000-0000-000080500000}"/>
    <cellStyle name="Normal 17 2 5 4 2" xfId="20874" xr:uid="{00000000-0005-0000-0000-000081500000}"/>
    <cellStyle name="Normal 17 2 5 4 2 2" xfId="20875" xr:uid="{00000000-0005-0000-0000-000082500000}"/>
    <cellStyle name="Normal 17 2 5 4 3" xfId="20876" xr:uid="{00000000-0005-0000-0000-000083500000}"/>
    <cellStyle name="Normal 17 2 5 5" xfId="20877" xr:uid="{00000000-0005-0000-0000-000084500000}"/>
    <cellStyle name="Normal 17 2 5 5 2" xfId="20878" xr:uid="{00000000-0005-0000-0000-000085500000}"/>
    <cellStyle name="Normal 17 2 5 6" xfId="20879" xr:uid="{00000000-0005-0000-0000-000086500000}"/>
    <cellStyle name="Normal 17 2 5 6 2" xfId="20880" xr:uid="{00000000-0005-0000-0000-000087500000}"/>
    <cellStyle name="Normal 17 2 5 7" xfId="20881" xr:uid="{00000000-0005-0000-0000-000088500000}"/>
    <cellStyle name="Normal 17 2 6" xfId="20882" xr:uid="{00000000-0005-0000-0000-000089500000}"/>
    <cellStyle name="Normal 17 2 6 2" xfId="20883" xr:uid="{00000000-0005-0000-0000-00008A500000}"/>
    <cellStyle name="Normal 17 2 6 2 2" xfId="20884" xr:uid="{00000000-0005-0000-0000-00008B500000}"/>
    <cellStyle name="Normal 17 2 6 2 2 2" xfId="20885" xr:uid="{00000000-0005-0000-0000-00008C500000}"/>
    <cellStyle name="Normal 17 2 6 2 3" xfId="20886" xr:uid="{00000000-0005-0000-0000-00008D500000}"/>
    <cellStyle name="Normal 17 2 6 3" xfId="20887" xr:uid="{00000000-0005-0000-0000-00008E500000}"/>
    <cellStyle name="Normal 17 2 6 3 2" xfId="20888" xr:uid="{00000000-0005-0000-0000-00008F500000}"/>
    <cellStyle name="Normal 17 2 6 3 2 2" xfId="20889" xr:uid="{00000000-0005-0000-0000-000090500000}"/>
    <cellStyle name="Normal 17 2 6 3 3" xfId="20890" xr:uid="{00000000-0005-0000-0000-000091500000}"/>
    <cellStyle name="Normal 17 2 6 4" xfId="20891" xr:uid="{00000000-0005-0000-0000-000092500000}"/>
    <cellStyle name="Normal 17 2 6 4 2" xfId="20892" xr:uid="{00000000-0005-0000-0000-000093500000}"/>
    <cellStyle name="Normal 17 2 6 5" xfId="20893" xr:uid="{00000000-0005-0000-0000-000094500000}"/>
    <cellStyle name="Normal 17 2 6 5 2" xfId="20894" xr:uid="{00000000-0005-0000-0000-000095500000}"/>
    <cellStyle name="Normal 17 2 6 6" xfId="20895" xr:uid="{00000000-0005-0000-0000-000096500000}"/>
    <cellStyle name="Normal 17 3" xfId="20896" xr:uid="{00000000-0005-0000-0000-000097500000}"/>
    <cellStyle name="Normal 17 3 10" xfId="20897" xr:uid="{00000000-0005-0000-0000-000098500000}"/>
    <cellStyle name="Normal 17 3 2" xfId="20898" xr:uid="{00000000-0005-0000-0000-000099500000}"/>
    <cellStyle name="Normal 17 3 2 2" xfId="20899" xr:uid="{00000000-0005-0000-0000-00009A500000}"/>
    <cellStyle name="Normal 17 3 2 2 2" xfId="20900" xr:uid="{00000000-0005-0000-0000-00009B500000}"/>
    <cellStyle name="Normal 17 3 2 2 2 2" xfId="20901" xr:uid="{00000000-0005-0000-0000-00009C500000}"/>
    <cellStyle name="Normal 17 3 2 2 2 2 2" xfId="20902" xr:uid="{00000000-0005-0000-0000-00009D500000}"/>
    <cellStyle name="Normal 17 3 2 2 2 2 2 2" xfId="20903" xr:uid="{00000000-0005-0000-0000-00009E500000}"/>
    <cellStyle name="Normal 17 3 2 2 2 2 3" xfId="20904" xr:uid="{00000000-0005-0000-0000-00009F500000}"/>
    <cellStyle name="Normal 17 3 2 2 2 3" xfId="20905" xr:uid="{00000000-0005-0000-0000-0000A0500000}"/>
    <cellStyle name="Normal 17 3 2 2 2 3 2" xfId="20906" xr:uid="{00000000-0005-0000-0000-0000A1500000}"/>
    <cellStyle name="Normal 17 3 2 2 2 3 2 2" xfId="20907" xr:uid="{00000000-0005-0000-0000-0000A2500000}"/>
    <cellStyle name="Normal 17 3 2 2 2 3 3" xfId="20908" xr:uid="{00000000-0005-0000-0000-0000A3500000}"/>
    <cellStyle name="Normal 17 3 2 2 2 4" xfId="20909" xr:uid="{00000000-0005-0000-0000-0000A4500000}"/>
    <cellStyle name="Normal 17 3 2 2 2 4 2" xfId="20910" xr:uid="{00000000-0005-0000-0000-0000A5500000}"/>
    <cellStyle name="Normal 17 3 2 2 2 5" xfId="20911" xr:uid="{00000000-0005-0000-0000-0000A6500000}"/>
    <cellStyle name="Normal 17 3 2 2 2 5 2" xfId="20912" xr:uid="{00000000-0005-0000-0000-0000A7500000}"/>
    <cellStyle name="Normal 17 3 2 2 2 6" xfId="20913" xr:uid="{00000000-0005-0000-0000-0000A8500000}"/>
    <cellStyle name="Normal 17 3 2 2 3" xfId="20914" xr:uid="{00000000-0005-0000-0000-0000A9500000}"/>
    <cellStyle name="Normal 17 3 2 2 3 2" xfId="20915" xr:uid="{00000000-0005-0000-0000-0000AA500000}"/>
    <cellStyle name="Normal 17 3 2 2 3 2 2" xfId="20916" xr:uid="{00000000-0005-0000-0000-0000AB500000}"/>
    <cellStyle name="Normal 17 3 2 2 3 3" xfId="20917" xr:uid="{00000000-0005-0000-0000-0000AC500000}"/>
    <cellStyle name="Normal 17 3 2 2 4" xfId="20918" xr:uid="{00000000-0005-0000-0000-0000AD500000}"/>
    <cellStyle name="Normal 17 3 2 2 4 2" xfId="20919" xr:uid="{00000000-0005-0000-0000-0000AE500000}"/>
    <cellStyle name="Normal 17 3 2 2 4 2 2" xfId="20920" xr:uid="{00000000-0005-0000-0000-0000AF500000}"/>
    <cellStyle name="Normal 17 3 2 2 4 3" xfId="20921" xr:uid="{00000000-0005-0000-0000-0000B0500000}"/>
    <cellStyle name="Normal 17 3 2 2 5" xfId="20922" xr:uid="{00000000-0005-0000-0000-0000B1500000}"/>
    <cellStyle name="Normal 17 3 2 2 5 2" xfId="20923" xr:uid="{00000000-0005-0000-0000-0000B2500000}"/>
    <cellStyle name="Normal 17 3 2 2 6" xfId="20924" xr:uid="{00000000-0005-0000-0000-0000B3500000}"/>
    <cellStyle name="Normal 17 3 2 2 6 2" xfId="20925" xr:uid="{00000000-0005-0000-0000-0000B4500000}"/>
    <cellStyle name="Normal 17 3 2 2 7" xfId="20926" xr:uid="{00000000-0005-0000-0000-0000B5500000}"/>
    <cellStyle name="Normal 17 3 2 3" xfId="20927" xr:uid="{00000000-0005-0000-0000-0000B6500000}"/>
    <cellStyle name="Normal 17 3 2 3 2" xfId="20928" xr:uid="{00000000-0005-0000-0000-0000B7500000}"/>
    <cellStyle name="Normal 17 3 2 3 2 2" xfId="20929" xr:uid="{00000000-0005-0000-0000-0000B8500000}"/>
    <cellStyle name="Normal 17 3 2 3 2 2 2" xfId="20930" xr:uid="{00000000-0005-0000-0000-0000B9500000}"/>
    <cellStyle name="Normal 17 3 2 3 2 3" xfId="20931" xr:uid="{00000000-0005-0000-0000-0000BA500000}"/>
    <cellStyle name="Normal 17 3 2 3 3" xfId="20932" xr:uid="{00000000-0005-0000-0000-0000BB500000}"/>
    <cellStyle name="Normal 17 3 2 3 3 2" xfId="20933" xr:uid="{00000000-0005-0000-0000-0000BC500000}"/>
    <cellStyle name="Normal 17 3 2 3 3 2 2" xfId="20934" xr:uid="{00000000-0005-0000-0000-0000BD500000}"/>
    <cellStyle name="Normal 17 3 2 3 3 3" xfId="20935" xr:uid="{00000000-0005-0000-0000-0000BE500000}"/>
    <cellStyle name="Normal 17 3 2 3 4" xfId="20936" xr:uid="{00000000-0005-0000-0000-0000BF500000}"/>
    <cellStyle name="Normal 17 3 2 3 4 2" xfId="20937" xr:uid="{00000000-0005-0000-0000-0000C0500000}"/>
    <cellStyle name="Normal 17 3 2 3 5" xfId="20938" xr:uid="{00000000-0005-0000-0000-0000C1500000}"/>
    <cellStyle name="Normal 17 3 2 3 5 2" xfId="20939" xr:uid="{00000000-0005-0000-0000-0000C2500000}"/>
    <cellStyle name="Normal 17 3 2 3 6" xfId="20940" xr:uid="{00000000-0005-0000-0000-0000C3500000}"/>
    <cellStyle name="Normal 17 3 2 4" xfId="20941" xr:uid="{00000000-0005-0000-0000-0000C4500000}"/>
    <cellStyle name="Normal 17 3 2 4 2" xfId="20942" xr:uid="{00000000-0005-0000-0000-0000C5500000}"/>
    <cellStyle name="Normal 17 3 2 4 2 2" xfId="20943" xr:uid="{00000000-0005-0000-0000-0000C6500000}"/>
    <cellStyle name="Normal 17 3 2 4 3" xfId="20944" xr:uid="{00000000-0005-0000-0000-0000C7500000}"/>
    <cellStyle name="Normal 17 3 2 5" xfId="20945" xr:uid="{00000000-0005-0000-0000-0000C8500000}"/>
    <cellStyle name="Normal 17 3 2 5 2" xfId="20946" xr:uid="{00000000-0005-0000-0000-0000C9500000}"/>
    <cellStyle name="Normal 17 3 2 5 2 2" xfId="20947" xr:uid="{00000000-0005-0000-0000-0000CA500000}"/>
    <cellStyle name="Normal 17 3 2 5 3" xfId="20948" xr:uid="{00000000-0005-0000-0000-0000CB500000}"/>
    <cellStyle name="Normal 17 3 2 6" xfId="20949" xr:uid="{00000000-0005-0000-0000-0000CC500000}"/>
    <cellStyle name="Normal 17 3 2 6 2" xfId="20950" xr:uid="{00000000-0005-0000-0000-0000CD500000}"/>
    <cellStyle name="Normal 17 3 2 7" xfId="20951" xr:uid="{00000000-0005-0000-0000-0000CE500000}"/>
    <cellStyle name="Normal 17 3 2 7 2" xfId="20952" xr:uid="{00000000-0005-0000-0000-0000CF500000}"/>
    <cellStyle name="Normal 17 3 2 8" xfId="20953" xr:uid="{00000000-0005-0000-0000-0000D0500000}"/>
    <cellStyle name="Normal 17 3 3" xfId="20954" xr:uid="{00000000-0005-0000-0000-0000D1500000}"/>
    <cellStyle name="Normal 17 3 3 2" xfId="20955" xr:uid="{00000000-0005-0000-0000-0000D2500000}"/>
    <cellStyle name="Normal 17 3 3 2 2" xfId="20956" xr:uid="{00000000-0005-0000-0000-0000D3500000}"/>
    <cellStyle name="Normal 17 3 3 2 2 2" xfId="20957" xr:uid="{00000000-0005-0000-0000-0000D4500000}"/>
    <cellStyle name="Normal 17 3 3 2 2 2 2" xfId="20958" xr:uid="{00000000-0005-0000-0000-0000D5500000}"/>
    <cellStyle name="Normal 17 3 3 2 2 3" xfId="20959" xr:uid="{00000000-0005-0000-0000-0000D6500000}"/>
    <cellStyle name="Normal 17 3 3 2 3" xfId="20960" xr:uid="{00000000-0005-0000-0000-0000D7500000}"/>
    <cellStyle name="Normal 17 3 3 2 3 2" xfId="20961" xr:uid="{00000000-0005-0000-0000-0000D8500000}"/>
    <cellStyle name="Normal 17 3 3 2 3 2 2" xfId="20962" xr:uid="{00000000-0005-0000-0000-0000D9500000}"/>
    <cellStyle name="Normal 17 3 3 2 3 3" xfId="20963" xr:uid="{00000000-0005-0000-0000-0000DA500000}"/>
    <cellStyle name="Normal 17 3 3 2 4" xfId="20964" xr:uid="{00000000-0005-0000-0000-0000DB500000}"/>
    <cellStyle name="Normal 17 3 3 2 4 2" xfId="20965" xr:uid="{00000000-0005-0000-0000-0000DC500000}"/>
    <cellStyle name="Normal 17 3 3 2 5" xfId="20966" xr:uid="{00000000-0005-0000-0000-0000DD500000}"/>
    <cellStyle name="Normal 17 3 3 2 5 2" xfId="20967" xr:uid="{00000000-0005-0000-0000-0000DE500000}"/>
    <cellStyle name="Normal 17 3 3 2 6" xfId="20968" xr:uid="{00000000-0005-0000-0000-0000DF500000}"/>
    <cellStyle name="Normal 17 3 3 3" xfId="20969" xr:uid="{00000000-0005-0000-0000-0000E0500000}"/>
    <cellStyle name="Normal 17 3 3 3 2" xfId="20970" xr:uid="{00000000-0005-0000-0000-0000E1500000}"/>
    <cellStyle name="Normal 17 3 3 3 2 2" xfId="20971" xr:uid="{00000000-0005-0000-0000-0000E2500000}"/>
    <cellStyle name="Normal 17 3 3 3 3" xfId="20972" xr:uid="{00000000-0005-0000-0000-0000E3500000}"/>
    <cellStyle name="Normal 17 3 3 4" xfId="20973" xr:uid="{00000000-0005-0000-0000-0000E4500000}"/>
    <cellStyle name="Normal 17 3 3 4 2" xfId="20974" xr:uid="{00000000-0005-0000-0000-0000E5500000}"/>
    <cellStyle name="Normal 17 3 3 4 2 2" xfId="20975" xr:uid="{00000000-0005-0000-0000-0000E6500000}"/>
    <cellStyle name="Normal 17 3 3 4 3" xfId="20976" xr:uid="{00000000-0005-0000-0000-0000E7500000}"/>
    <cellStyle name="Normal 17 3 3 5" xfId="20977" xr:uid="{00000000-0005-0000-0000-0000E8500000}"/>
    <cellStyle name="Normal 17 3 3 5 2" xfId="20978" xr:uid="{00000000-0005-0000-0000-0000E9500000}"/>
    <cellStyle name="Normal 17 3 3 6" xfId="20979" xr:uid="{00000000-0005-0000-0000-0000EA500000}"/>
    <cellStyle name="Normal 17 3 3 6 2" xfId="20980" xr:uid="{00000000-0005-0000-0000-0000EB500000}"/>
    <cellStyle name="Normal 17 3 3 7" xfId="20981" xr:uid="{00000000-0005-0000-0000-0000EC500000}"/>
    <cellStyle name="Normal 17 3 4" xfId="20982" xr:uid="{00000000-0005-0000-0000-0000ED500000}"/>
    <cellStyle name="Normal 17 3 4 2" xfId="20983" xr:uid="{00000000-0005-0000-0000-0000EE500000}"/>
    <cellStyle name="Normal 17 3 4 2 2" xfId="20984" xr:uid="{00000000-0005-0000-0000-0000EF500000}"/>
    <cellStyle name="Normal 17 3 4 2 2 2" xfId="20985" xr:uid="{00000000-0005-0000-0000-0000F0500000}"/>
    <cellStyle name="Normal 17 3 4 2 2 2 2" xfId="20986" xr:uid="{00000000-0005-0000-0000-0000F1500000}"/>
    <cellStyle name="Normal 17 3 4 2 2 3" xfId="20987" xr:uid="{00000000-0005-0000-0000-0000F2500000}"/>
    <cellStyle name="Normal 17 3 4 2 3" xfId="20988" xr:uid="{00000000-0005-0000-0000-0000F3500000}"/>
    <cellStyle name="Normal 17 3 4 2 3 2" xfId="20989" xr:uid="{00000000-0005-0000-0000-0000F4500000}"/>
    <cellStyle name="Normal 17 3 4 2 3 2 2" xfId="20990" xr:uid="{00000000-0005-0000-0000-0000F5500000}"/>
    <cellStyle name="Normal 17 3 4 2 3 3" xfId="20991" xr:uid="{00000000-0005-0000-0000-0000F6500000}"/>
    <cellStyle name="Normal 17 3 4 2 4" xfId="20992" xr:uid="{00000000-0005-0000-0000-0000F7500000}"/>
    <cellStyle name="Normal 17 3 4 2 4 2" xfId="20993" xr:uid="{00000000-0005-0000-0000-0000F8500000}"/>
    <cellStyle name="Normal 17 3 4 2 5" xfId="20994" xr:uid="{00000000-0005-0000-0000-0000F9500000}"/>
    <cellStyle name="Normal 17 3 4 2 5 2" xfId="20995" xr:uid="{00000000-0005-0000-0000-0000FA500000}"/>
    <cellStyle name="Normal 17 3 4 2 6" xfId="20996" xr:uid="{00000000-0005-0000-0000-0000FB500000}"/>
    <cellStyle name="Normal 17 3 4 3" xfId="20997" xr:uid="{00000000-0005-0000-0000-0000FC500000}"/>
    <cellStyle name="Normal 17 3 4 3 2" xfId="20998" xr:uid="{00000000-0005-0000-0000-0000FD500000}"/>
    <cellStyle name="Normal 17 3 4 3 2 2" xfId="20999" xr:uid="{00000000-0005-0000-0000-0000FE500000}"/>
    <cellStyle name="Normal 17 3 4 3 3" xfId="21000" xr:uid="{00000000-0005-0000-0000-0000FF500000}"/>
    <cellStyle name="Normal 17 3 4 4" xfId="21001" xr:uid="{00000000-0005-0000-0000-000000510000}"/>
    <cellStyle name="Normal 17 3 4 4 2" xfId="21002" xr:uid="{00000000-0005-0000-0000-000001510000}"/>
    <cellStyle name="Normal 17 3 4 4 2 2" xfId="21003" xr:uid="{00000000-0005-0000-0000-000002510000}"/>
    <cellStyle name="Normal 17 3 4 4 3" xfId="21004" xr:uid="{00000000-0005-0000-0000-000003510000}"/>
    <cellStyle name="Normal 17 3 4 5" xfId="21005" xr:uid="{00000000-0005-0000-0000-000004510000}"/>
    <cellStyle name="Normal 17 3 4 5 2" xfId="21006" xr:uid="{00000000-0005-0000-0000-000005510000}"/>
    <cellStyle name="Normal 17 3 4 6" xfId="21007" xr:uid="{00000000-0005-0000-0000-000006510000}"/>
    <cellStyle name="Normal 17 3 4 6 2" xfId="21008" xr:uid="{00000000-0005-0000-0000-000007510000}"/>
    <cellStyle name="Normal 17 3 4 7" xfId="21009" xr:uid="{00000000-0005-0000-0000-000008510000}"/>
    <cellStyle name="Normal 17 3 5" xfId="21010" xr:uid="{00000000-0005-0000-0000-000009510000}"/>
    <cellStyle name="Normal 17 3 5 2" xfId="21011" xr:uid="{00000000-0005-0000-0000-00000A510000}"/>
    <cellStyle name="Normal 17 3 5 2 2" xfId="21012" xr:uid="{00000000-0005-0000-0000-00000B510000}"/>
    <cellStyle name="Normal 17 3 5 2 2 2" xfId="21013" xr:uid="{00000000-0005-0000-0000-00000C510000}"/>
    <cellStyle name="Normal 17 3 5 2 3" xfId="21014" xr:uid="{00000000-0005-0000-0000-00000D510000}"/>
    <cellStyle name="Normal 17 3 5 3" xfId="21015" xr:uid="{00000000-0005-0000-0000-00000E510000}"/>
    <cellStyle name="Normal 17 3 5 3 2" xfId="21016" xr:uid="{00000000-0005-0000-0000-00000F510000}"/>
    <cellStyle name="Normal 17 3 5 3 2 2" xfId="21017" xr:uid="{00000000-0005-0000-0000-000010510000}"/>
    <cellStyle name="Normal 17 3 5 3 3" xfId="21018" xr:uid="{00000000-0005-0000-0000-000011510000}"/>
    <cellStyle name="Normal 17 3 5 4" xfId="21019" xr:uid="{00000000-0005-0000-0000-000012510000}"/>
    <cellStyle name="Normal 17 3 5 4 2" xfId="21020" xr:uid="{00000000-0005-0000-0000-000013510000}"/>
    <cellStyle name="Normal 17 3 5 5" xfId="21021" xr:uid="{00000000-0005-0000-0000-000014510000}"/>
    <cellStyle name="Normal 17 3 5 5 2" xfId="21022" xr:uid="{00000000-0005-0000-0000-000015510000}"/>
    <cellStyle name="Normal 17 3 5 6" xfId="21023" xr:uid="{00000000-0005-0000-0000-000016510000}"/>
    <cellStyle name="Normal 17 3 6" xfId="21024" xr:uid="{00000000-0005-0000-0000-000017510000}"/>
    <cellStyle name="Normal 17 3 6 2" xfId="21025" xr:uid="{00000000-0005-0000-0000-000018510000}"/>
    <cellStyle name="Normal 17 3 6 2 2" xfId="21026" xr:uid="{00000000-0005-0000-0000-000019510000}"/>
    <cellStyle name="Normal 17 3 6 3" xfId="21027" xr:uid="{00000000-0005-0000-0000-00001A510000}"/>
    <cellStyle name="Normal 17 3 7" xfId="21028" xr:uid="{00000000-0005-0000-0000-00001B510000}"/>
    <cellStyle name="Normal 17 3 7 2" xfId="21029" xr:uid="{00000000-0005-0000-0000-00001C510000}"/>
    <cellStyle name="Normal 17 3 7 2 2" xfId="21030" xr:uid="{00000000-0005-0000-0000-00001D510000}"/>
    <cellStyle name="Normal 17 3 7 3" xfId="21031" xr:uid="{00000000-0005-0000-0000-00001E510000}"/>
    <cellStyle name="Normal 17 3 8" xfId="21032" xr:uid="{00000000-0005-0000-0000-00001F510000}"/>
    <cellStyle name="Normal 17 3 8 2" xfId="21033" xr:uid="{00000000-0005-0000-0000-000020510000}"/>
    <cellStyle name="Normal 17 3 9" xfId="21034" xr:uid="{00000000-0005-0000-0000-000021510000}"/>
    <cellStyle name="Normal 17 3 9 2" xfId="21035" xr:uid="{00000000-0005-0000-0000-000022510000}"/>
    <cellStyle name="Normal 17 4" xfId="21036" xr:uid="{00000000-0005-0000-0000-000023510000}"/>
    <cellStyle name="Normal 17 4 2" xfId="21037" xr:uid="{00000000-0005-0000-0000-000024510000}"/>
    <cellStyle name="Normal 17 4 2 2" xfId="21038" xr:uid="{00000000-0005-0000-0000-000025510000}"/>
    <cellStyle name="Normal 17 4 2 2 2" xfId="21039" xr:uid="{00000000-0005-0000-0000-000026510000}"/>
    <cellStyle name="Normal 17 4 2 2 2 2" xfId="21040" xr:uid="{00000000-0005-0000-0000-000027510000}"/>
    <cellStyle name="Normal 17 4 2 2 2 2 2" xfId="21041" xr:uid="{00000000-0005-0000-0000-000028510000}"/>
    <cellStyle name="Normal 17 4 2 2 2 3" xfId="21042" xr:uid="{00000000-0005-0000-0000-000029510000}"/>
    <cellStyle name="Normal 17 4 2 2 3" xfId="21043" xr:uid="{00000000-0005-0000-0000-00002A510000}"/>
    <cellStyle name="Normal 17 4 2 2 3 2" xfId="21044" xr:uid="{00000000-0005-0000-0000-00002B510000}"/>
    <cellStyle name="Normal 17 4 2 2 3 2 2" xfId="21045" xr:uid="{00000000-0005-0000-0000-00002C510000}"/>
    <cellStyle name="Normal 17 4 2 2 3 3" xfId="21046" xr:uid="{00000000-0005-0000-0000-00002D510000}"/>
    <cellStyle name="Normal 17 4 2 2 4" xfId="21047" xr:uid="{00000000-0005-0000-0000-00002E510000}"/>
    <cellStyle name="Normal 17 4 2 2 4 2" xfId="21048" xr:uid="{00000000-0005-0000-0000-00002F510000}"/>
    <cellStyle name="Normal 17 4 2 2 5" xfId="21049" xr:uid="{00000000-0005-0000-0000-000030510000}"/>
    <cellStyle name="Normal 17 4 2 2 5 2" xfId="21050" xr:uid="{00000000-0005-0000-0000-000031510000}"/>
    <cellStyle name="Normal 17 4 2 2 6" xfId="21051" xr:uid="{00000000-0005-0000-0000-000032510000}"/>
    <cellStyle name="Normal 17 4 2 3" xfId="21052" xr:uid="{00000000-0005-0000-0000-000033510000}"/>
    <cellStyle name="Normal 17 4 2 3 2" xfId="21053" xr:uid="{00000000-0005-0000-0000-000034510000}"/>
    <cellStyle name="Normal 17 4 2 3 2 2" xfId="21054" xr:uid="{00000000-0005-0000-0000-000035510000}"/>
    <cellStyle name="Normal 17 4 2 3 3" xfId="21055" xr:uid="{00000000-0005-0000-0000-000036510000}"/>
    <cellStyle name="Normal 17 4 2 4" xfId="21056" xr:uid="{00000000-0005-0000-0000-000037510000}"/>
    <cellStyle name="Normal 17 4 2 4 2" xfId="21057" xr:uid="{00000000-0005-0000-0000-000038510000}"/>
    <cellStyle name="Normal 17 4 2 4 2 2" xfId="21058" xr:uid="{00000000-0005-0000-0000-000039510000}"/>
    <cellStyle name="Normal 17 4 2 4 3" xfId="21059" xr:uid="{00000000-0005-0000-0000-00003A510000}"/>
    <cellStyle name="Normal 17 4 2 5" xfId="21060" xr:uid="{00000000-0005-0000-0000-00003B510000}"/>
    <cellStyle name="Normal 17 4 2 5 2" xfId="21061" xr:uid="{00000000-0005-0000-0000-00003C510000}"/>
    <cellStyle name="Normal 17 4 2 6" xfId="21062" xr:uid="{00000000-0005-0000-0000-00003D510000}"/>
    <cellStyle name="Normal 17 4 2 6 2" xfId="21063" xr:uid="{00000000-0005-0000-0000-00003E510000}"/>
    <cellStyle name="Normal 17 4 2 7" xfId="21064" xr:uid="{00000000-0005-0000-0000-00003F510000}"/>
    <cellStyle name="Normal 17 4 3" xfId="21065" xr:uid="{00000000-0005-0000-0000-000040510000}"/>
    <cellStyle name="Normal 17 4 3 2" xfId="21066" xr:uid="{00000000-0005-0000-0000-000041510000}"/>
    <cellStyle name="Normal 17 4 3 2 2" xfId="21067" xr:uid="{00000000-0005-0000-0000-000042510000}"/>
    <cellStyle name="Normal 17 4 3 2 2 2" xfId="21068" xr:uid="{00000000-0005-0000-0000-000043510000}"/>
    <cellStyle name="Normal 17 4 3 2 3" xfId="21069" xr:uid="{00000000-0005-0000-0000-000044510000}"/>
    <cellStyle name="Normal 17 4 3 3" xfId="21070" xr:uid="{00000000-0005-0000-0000-000045510000}"/>
    <cellStyle name="Normal 17 4 3 3 2" xfId="21071" xr:uid="{00000000-0005-0000-0000-000046510000}"/>
    <cellStyle name="Normal 17 4 3 3 2 2" xfId="21072" xr:uid="{00000000-0005-0000-0000-000047510000}"/>
    <cellStyle name="Normal 17 4 3 3 3" xfId="21073" xr:uid="{00000000-0005-0000-0000-000048510000}"/>
    <cellStyle name="Normal 17 4 3 4" xfId="21074" xr:uid="{00000000-0005-0000-0000-000049510000}"/>
    <cellStyle name="Normal 17 4 3 4 2" xfId="21075" xr:uid="{00000000-0005-0000-0000-00004A510000}"/>
    <cellStyle name="Normal 17 4 3 5" xfId="21076" xr:uid="{00000000-0005-0000-0000-00004B510000}"/>
    <cellStyle name="Normal 17 4 3 5 2" xfId="21077" xr:uid="{00000000-0005-0000-0000-00004C510000}"/>
    <cellStyle name="Normal 17 4 3 6" xfId="21078" xr:uid="{00000000-0005-0000-0000-00004D510000}"/>
    <cellStyle name="Normal 17 4 4" xfId="21079" xr:uid="{00000000-0005-0000-0000-00004E510000}"/>
    <cellStyle name="Normal 17 4 4 2" xfId="21080" xr:uid="{00000000-0005-0000-0000-00004F510000}"/>
    <cellStyle name="Normal 17 4 4 2 2" xfId="21081" xr:uid="{00000000-0005-0000-0000-000050510000}"/>
    <cellStyle name="Normal 17 4 4 3" xfId="21082" xr:uid="{00000000-0005-0000-0000-000051510000}"/>
    <cellStyle name="Normal 17 4 5" xfId="21083" xr:uid="{00000000-0005-0000-0000-000052510000}"/>
    <cellStyle name="Normal 17 4 5 2" xfId="21084" xr:uid="{00000000-0005-0000-0000-000053510000}"/>
    <cellStyle name="Normal 17 4 5 2 2" xfId="21085" xr:uid="{00000000-0005-0000-0000-000054510000}"/>
    <cellStyle name="Normal 17 4 5 3" xfId="21086" xr:uid="{00000000-0005-0000-0000-000055510000}"/>
    <cellStyle name="Normal 17 4 6" xfId="21087" xr:uid="{00000000-0005-0000-0000-000056510000}"/>
    <cellStyle name="Normal 17 4 6 2" xfId="21088" xr:uid="{00000000-0005-0000-0000-000057510000}"/>
    <cellStyle name="Normal 17 4 7" xfId="21089" xr:uid="{00000000-0005-0000-0000-000058510000}"/>
    <cellStyle name="Normal 17 4 7 2" xfId="21090" xr:uid="{00000000-0005-0000-0000-000059510000}"/>
    <cellStyle name="Normal 17 4 8" xfId="21091" xr:uid="{00000000-0005-0000-0000-00005A510000}"/>
    <cellStyle name="Normal 17 5" xfId="21092" xr:uid="{00000000-0005-0000-0000-00005B510000}"/>
    <cellStyle name="Normal 17 5 2" xfId="21093" xr:uid="{00000000-0005-0000-0000-00005C510000}"/>
    <cellStyle name="Normal 17 5 2 2" xfId="21094" xr:uid="{00000000-0005-0000-0000-00005D510000}"/>
    <cellStyle name="Normal 17 5 2 2 2" xfId="21095" xr:uid="{00000000-0005-0000-0000-00005E510000}"/>
    <cellStyle name="Normal 17 5 2 2 2 2" xfId="21096" xr:uid="{00000000-0005-0000-0000-00005F510000}"/>
    <cellStyle name="Normal 17 5 2 2 3" xfId="21097" xr:uid="{00000000-0005-0000-0000-000060510000}"/>
    <cellStyle name="Normal 17 5 2 3" xfId="21098" xr:uid="{00000000-0005-0000-0000-000061510000}"/>
    <cellStyle name="Normal 17 5 2 3 2" xfId="21099" xr:uid="{00000000-0005-0000-0000-000062510000}"/>
    <cellStyle name="Normal 17 5 2 3 2 2" xfId="21100" xr:uid="{00000000-0005-0000-0000-000063510000}"/>
    <cellStyle name="Normal 17 5 2 3 3" xfId="21101" xr:uid="{00000000-0005-0000-0000-000064510000}"/>
    <cellStyle name="Normal 17 5 2 4" xfId="21102" xr:uid="{00000000-0005-0000-0000-000065510000}"/>
    <cellStyle name="Normal 17 5 2 4 2" xfId="21103" xr:uid="{00000000-0005-0000-0000-000066510000}"/>
    <cellStyle name="Normal 17 5 2 5" xfId="21104" xr:uid="{00000000-0005-0000-0000-000067510000}"/>
    <cellStyle name="Normal 17 5 2 5 2" xfId="21105" xr:uid="{00000000-0005-0000-0000-000068510000}"/>
    <cellStyle name="Normal 17 5 2 6" xfId="21106" xr:uid="{00000000-0005-0000-0000-000069510000}"/>
    <cellStyle name="Normal 17 5 3" xfId="21107" xr:uid="{00000000-0005-0000-0000-00006A510000}"/>
    <cellStyle name="Normal 17 5 3 2" xfId="21108" xr:uid="{00000000-0005-0000-0000-00006B510000}"/>
    <cellStyle name="Normal 17 5 3 2 2" xfId="21109" xr:uid="{00000000-0005-0000-0000-00006C510000}"/>
    <cellStyle name="Normal 17 5 3 3" xfId="21110" xr:uid="{00000000-0005-0000-0000-00006D510000}"/>
    <cellStyle name="Normal 17 5 4" xfId="21111" xr:uid="{00000000-0005-0000-0000-00006E510000}"/>
    <cellStyle name="Normal 17 5 4 2" xfId="21112" xr:uid="{00000000-0005-0000-0000-00006F510000}"/>
    <cellStyle name="Normal 17 5 4 2 2" xfId="21113" xr:uid="{00000000-0005-0000-0000-000070510000}"/>
    <cellStyle name="Normal 17 5 4 3" xfId="21114" xr:uid="{00000000-0005-0000-0000-000071510000}"/>
    <cellStyle name="Normal 17 5 5" xfId="21115" xr:uid="{00000000-0005-0000-0000-000072510000}"/>
    <cellStyle name="Normal 17 5 5 2" xfId="21116" xr:uid="{00000000-0005-0000-0000-000073510000}"/>
    <cellStyle name="Normal 17 5 6" xfId="21117" xr:uid="{00000000-0005-0000-0000-000074510000}"/>
    <cellStyle name="Normal 17 5 6 2" xfId="21118" xr:uid="{00000000-0005-0000-0000-000075510000}"/>
    <cellStyle name="Normal 17 5 7" xfId="21119" xr:uid="{00000000-0005-0000-0000-000076510000}"/>
    <cellStyle name="Normal 17 6" xfId="21120" xr:uid="{00000000-0005-0000-0000-000077510000}"/>
    <cellStyle name="Normal 17 6 2" xfId="21121" xr:uid="{00000000-0005-0000-0000-000078510000}"/>
    <cellStyle name="Normal 17 6 2 2" xfId="21122" xr:uid="{00000000-0005-0000-0000-000079510000}"/>
    <cellStyle name="Normal 17 6 2 2 2" xfId="21123" xr:uid="{00000000-0005-0000-0000-00007A510000}"/>
    <cellStyle name="Normal 17 6 2 2 2 2" xfId="21124" xr:uid="{00000000-0005-0000-0000-00007B510000}"/>
    <cellStyle name="Normal 17 6 2 2 3" xfId="21125" xr:uid="{00000000-0005-0000-0000-00007C510000}"/>
    <cellStyle name="Normal 17 6 2 3" xfId="21126" xr:uid="{00000000-0005-0000-0000-00007D510000}"/>
    <cellStyle name="Normal 17 6 2 3 2" xfId="21127" xr:uid="{00000000-0005-0000-0000-00007E510000}"/>
    <cellStyle name="Normal 17 6 2 3 2 2" xfId="21128" xr:uid="{00000000-0005-0000-0000-00007F510000}"/>
    <cellStyle name="Normal 17 6 2 3 3" xfId="21129" xr:uid="{00000000-0005-0000-0000-000080510000}"/>
    <cellStyle name="Normal 17 6 2 4" xfId="21130" xr:uid="{00000000-0005-0000-0000-000081510000}"/>
    <cellStyle name="Normal 17 6 2 4 2" xfId="21131" xr:uid="{00000000-0005-0000-0000-000082510000}"/>
    <cellStyle name="Normal 17 6 2 5" xfId="21132" xr:uid="{00000000-0005-0000-0000-000083510000}"/>
    <cellStyle name="Normal 17 6 2 5 2" xfId="21133" xr:uid="{00000000-0005-0000-0000-000084510000}"/>
    <cellStyle name="Normal 17 6 2 6" xfId="21134" xr:uid="{00000000-0005-0000-0000-000085510000}"/>
    <cellStyle name="Normal 17 6 3" xfId="21135" xr:uid="{00000000-0005-0000-0000-000086510000}"/>
    <cellStyle name="Normal 17 6 3 2" xfId="21136" xr:uid="{00000000-0005-0000-0000-000087510000}"/>
    <cellStyle name="Normal 17 6 3 2 2" xfId="21137" xr:uid="{00000000-0005-0000-0000-000088510000}"/>
    <cellStyle name="Normal 17 6 3 3" xfId="21138" xr:uid="{00000000-0005-0000-0000-000089510000}"/>
    <cellStyle name="Normal 17 6 4" xfId="21139" xr:uid="{00000000-0005-0000-0000-00008A510000}"/>
    <cellStyle name="Normal 17 6 4 2" xfId="21140" xr:uid="{00000000-0005-0000-0000-00008B510000}"/>
    <cellStyle name="Normal 17 6 4 2 2" xfId="21141" xr:uid="{00000000-0005-0000-0000-00008C510000}"/>
    <cellStyle name="Normal 17 6 4 3" xfId="21142" xr:uid="{00000000-0005-0000-0000-00008D510000}"/>
    <cellStyle name="Normal 17 6 5" xfId="21143" xr:uid="{00000000-0005-0000-0000-00008E510000}"/>
    <cellStyle name="Normal 17 6 5 2" xfId="21144" xr:uid="{00000000-0005-0000-0000-00008F510000}"/>
    <cellStyle name="Normal 17 6 6" xfId="21145" xr:uid="{00000000-0005-0000-0000-000090510000}"/>
    <cellStyle name="Normal 17 6 6 2" xfId="21146" xr:uid="{00000000-0005-0000-0000-000091510000}"/>
    <cellStyle name="Normal 17 6 7" xfId="21147" xr:uid="{00000000-0005-0000-0000-000092510000}"/>
    <cellStyle name="Normal 17 7" xfId="21148" xr:uid="{00000000-0005-0000-0000-000093510000}"/>
    <cellStyle name="Normal 17 7 2" xfId="21149" xr:uid="{00000000-0005-0000-0000-000094510000}"/>
    <cellStyle name="Normal 17 7 2 2" xfId="21150" xr:uid="{00000000-0005-0000-0000-000095510000}"/>
    <cellStyle name="Normal 17 7 2 2 2" xfId="21151" xr:uid="{00000000-0005-0000-0000-000096510000}"/>
    <cellStyle name="Normal 17 7 2 3" xfId="21152" xr:uid="{00000000-0005-0000-0000-000097510000}"/>
    <cellStyle name="Normal 17 7 3" xfId="21153" xr:uid="{00000000-0005-0000-0000-000098510000}"/>
    <cellStyle name="Normal 17 7 3 2" xfId="21154" xr:uid="{00000000-0005-0000-0000-000099510000}"/>
    <cellStyle name="Normal 17 7 3 2 2" xfId="21155" xr:uid="{00000000-0005-0000-0000-00009A510000}"/>
    <cellStyle name="Normal 17 7 3 3" xfId="21156" xr:uid="{00000000-0005-0000-0000-00009B510000}"/>
    <cellStyle name="Normal 17 7 4" xfId="21157" xr:uid="{00000000-0005-0000-0000-00009C510000}"/>
    <cellStyle name="Normal 17 7 4 2" xfId="21158" xr:uid="{00000000-0005-0000-0000-00009D510000}"/>
    <cellStyle name="Normal 17 7 5" xfId="21159" xr:uid="{00000000-0005-0000-0000-00009E510000}"/>
    <cellStyle name="Normal 17 7 5 2" xfId="21160" xr:uid="{00000000-0005-0000-0000-00009F510000}"/>
    <cellStyle name="Normal 17 7 6" xfId="21161" xr:uid="{00000000-0005-0000-0000-0000A0510000}"/>
    <cellStyle name="Normal 17 8" xfId="21162" xr:uid="{00000000-0005-0000-0000-0000A1510000}"/>
    <cellStyle name="Normal 17 8 2" xfId="21163" xr:uid="{00000000-0005-0000-0000-0000A2510000}"/>
    <cellStyle name="Normal 17 8 2 2" xfId="21164" xr:uid="{00000000-0005-0000-0000-0000A3510000}"/>
    <cellStyle name="Normal 17 8 3" xfId="21165" xr:uid="{00000000-0005-0000-0000-0000A4510000}"/>
    <cellStyle name="Normal 17 9" xfId="21166" xr:uid="{00000000-0005-0000-0000-0000A5510000}"/>
    <cellStyle name="Normal 17 9 2" xfId="21167" xr:uid="{00000000-0005-0000-0000-0000A6510000}"/>
    <cellStyle name="Normal 17 9 2 2" xfId="21168" xr:uid="{00000000-0005-0000-0000-0000A7510000}"/>
    <cellStyle name="Normal 17 9 3" xfId="21169" xr:uid="{00000000-0005-0000-0000-0000A8510000}"/>
    <cellStyle name="Normal 17_EAI Workpapers" xfId="21170" xr:uid="{00000000-0005-0000-0000-0000A9510000}"/>
    <cellStyle name="Normal 18" xfId="21171" xr:uid="{00000000-0005-0000-0000-0000AA510000}"/>
    <cellStyle name="Normal 18 10" xfId="21172" xr:uid="{00000000-0005-0000-0000-0000AB510000}"/>
    <cellStyle name="Normal 18 10 2" xfId="21173" xr:uid="{00000000-0005-0000-0000-0000AC510000}"/>
    <cellStyle name="Normal 18 11" xfId="21174" xr:uid="{00000000-0005-0000-0000-0000AD510000}"/>
    <cellStyle name="Normal 18 11 2" xfId="21175" xr:uid="{00000000-0005-0000-0000-0000AE510000}"/>
    <cellStyle name="Normal 18 12" xfId="21176" xr:uid="{00000000-0005-0000-0000-0000AF510000}"/>
    <cellStyle name="Normal 18 2" xfId="21177" xr:uid="{00000000-0005-0000-0000-0000B0510000}"/>
    <cellStyle name="Normal 18 2 10" xfId="21178" xr:uid="{00000000-0005-0000-0000-0000B1510000}"/>
    <cellStyle name="Normal 18 2 10 2" xfId="21179" xr:uid="{00000000-0005-0000-0000-0000B2510000}"/>
    <cellStyle name="Normal 18 2 11" xfId="21180" xr:uid="{00000000-0005-0000-0000-0000B3510000}"/>
    <cellStyle name="Normal 18 2 2" xfId="21181" xr:uid="{00000000-0005-0000-0000-0000B4510000}"/>
    <cellStyle name="Normal 18 2 2 10" xfId="21182" xr:uid="{00000000-0005-0000-0000-0000B5510000}"/>
    <cellStyle name="Normal 18 2 2 2" xfId="21183" xr:uid="{00000000-0005-0000-0000-0000B6510000}"/>
    <cellStyle name="Normal 18 2 2 2 2" xfId="21184" xr:uid="{00000000-0005-0000-0000-0000B7510000}"/>
    <cellStyle name="Normal 18 2 2 2 2 2" xfId="21185" xr:uid="{00000000-0005-0000-0000-0000B8510000}"/>
    <cellStyle name="Normal 18 2 2 2 2 2 2" xfId="21186" xr:uid="{00000000-0005-0000-0000-0000B9510000}"/>
    <cellStyle name="Normal 18 2 2 2 2 2 2 2" xfId="21187" xr:uid="{00000000-0005-0000-0000-0000BA510000}"/>
    <cellStyle name="Normal 18 2 2 2 2 2 2 2 2" xfId="21188" xr:uid="{00000000-0005-0000-0000-0000BB510000}"/>
    <cellStyle name="Normal 18 2 2 2 2 2 2 3" xfId="21189" xr:uid="{00000000-0005-0000-0000-0000BC510000}"/>
    <cellStyle name="Normal 18 2 2 2 2 2 3" xfId="21190" xr:uid="{00000000-0005-0000-0000-0000BD510000}"/>
    <cellStyle name="Normal 18 2 2 2 2 2 3 2" xfId="21191" xr:uid="{00000000-0005-0000-0000-0000BE510000}"/>
    <cellStyle name="Normal 18 2 2 2 2 2 3 2 2" xfId="21192" xr:uid="{00000000-0005-0000-0000-0000BF510000}"/>
    <cellStyle name="Normal 18 2 2 2 2 2 3 3" xfId="21193" xr:uid="{00000000-0005-0000-0000-0000C0510000}"/>
    <cellStyle name="Normal 18 2 2 2 2 2 4" xfId="21194" xr:uid="{00000000-0005-0000-0000-0000C1510000}"/>
    <cellStyle name="Normal 18 2 2 2 2 2 4 2" xfId="21195" xr:uid="{00000000-0005-0000-0000-0000C2510000}"/>
    <cellStyle name="Normal 18 2 2 2 2 2 5" xfId="21196" xr:uid="{00000000-0005-0000-0000-0000C3510000}"/>
    <cellStyle name="Normal 18 2 2 2 2 2 5 2" xfId="21197" xr:uid="{00000000-0005-0000-0000-0000C4510000}"/>
    <cellStyle name="Normal 18 2 2 2 2 2 6" xfId="21198" xr:uid="{00000000-0005-0000-0000-0000C5510000}"/>
    <cellStyle name="Normal 18 2 2 2 2 3" xfId="21199" xr:uid="{00000000-0005-0000-0000-0000C6510000}"/>
    <cellStyle name="Normal 18 2 2 2 2 3 2" xfId="21200" xr:uid="{00000000-0005-0000-0000-0000C7510000}"/>
    <cellStyle name="Normal 18 2 2 2 2 3 2 2" xfId="21201" xr:uid="{00000000-0005-0000-0000-0000C8510000}"/>
    <cellStyle name="Normal 18 2 2 2 2 3 3" xfId="21202" xr:uid="{00000000-0005-0000-0000-0000C9510000}"/>
    <cellStyle name="Normal 18 2 2 2 2 4" xfId="21203" xr:uid="{00000000-0005-0000-0000-0000CA510000}"/>
    <cellStyle name="Normal 18 2 2 2 2 4 2" xfId="21204" xr:uid="{00000000-0005-0000-0000-0000CB510000}"/>
    <cellStyle name="Normal 18 2 2 2 2 4 2 2" xfId="21205" xr:uid="{00000000-0005-0000-0000-0000CC510000}"/>
    <cellStyle name="Normal 18 2 2 2 2 4 3" xfId="21206" xr:uid="{00000000-0005-0000-0000-0000CD510000}"/>
    <cellStyle name="Normal 18 2 2 2 2 5" xfId="21207" xr:uid="{00000000-0005-0000-0000-0000CE510000}"/>
    <cellStyle name="Normal 18 2 2 2 2 5 2" xfId="21208" xr:uid="{00000000-0005-0000-0000-0000CF510000}"/>
    <cellStyle name="Normal 18 2 2 2 2 6" xfId="21209" xr:uid="{00000000-0005-0000-0000-0000D0510000}"/>
    <cellStyle name="Normal 18 2 2 2 2 6 2" xfId="21210" xr:uid="{00000000-0005-0000-0000-0000D1510000}"/>
    <cellStyle name="Normal 18 2 2 2 2 7" xfId="21211" xr:uid="{00000000-0005-0000-0000-0000D2510000}"/>
    <cellStyle name="Normal 18 2 2 2 3" xfId="21212" xr:uid="{00000000-0005-0000-0000-0000D3510000}"/>
    <cellStyle name="Normal 18 2 2 2 3 2" xfId="21213" xr:uid="{00000000-0005-0000-0000-0000D4510000}"/>
    <cellStyle name="Normal 18 2 2 2 3 2 2" xfId="21214" xr:uid="{00000000-0005-0000-0000-0000D5510000}"/>
    <cellStyle name="Normal 18 2 2 2 3 2 2 2" xfId="21215" xr:uid="{00000000-0005-0000-0000-0000D6510000}"/>
    <cellStyle name="Normal 18 2 2 2 3 2 3" xfId="21216" xr:uid="{00000000-0005-0000-0000-0000D7510000}"/>
    <cellStyle name="Normal 18 2 2 2 3 3" xfId="21217" xr:uid="{00000000-0005-0000-0000-0000D8510000}"/>
    <cellStyle name="Normal 18 2 2 2 3 3 2" xfId="21218" xr:uid="{00000000-0005-0000-0000-0000D9510000}"/>
    <cellStyle name="Normal 18 2 2 2 3 3 2 2" xfId="21219" xr:uid="{00000000-0005-0000-0000-0000DA510000}"/>
    <cellStyle name="Normal 18 2 2 2 3 3 3" xfId="21220" xr:uid="{00000000-0005-0000-0000-0000DB510000}"/>
    <cellStyle name="Normal 18 2 2 2 3 4" xfId="21221" xr:uid="{00000000-0005-0000-0000-0000DC510000}"/>
    <cellStyle name="Normal 18 2 2 2 3 4 2" xfId="21222" xr:uid="{00000000-0005-0000-0000-0000DD510000}"/>
    <cellStyle name="Normal 18 2 2 2 3 5" xfId="21223" xr:uid="{00000000-0005-0000-0000-0000DE510000}"/>
    <cellStyle name="Normal 18 2 2 2 3 5 2" xfId="21224" xr:uid="{00000000-0005-0000-0000-0000DF510000}"/>
    <cellStyle name="Normal 18 2 2 2 3 6" xfId="21225" xr:uid="{00000000-0005-0000-0000-0000E0510000}"/>
    <cellStyle name="Normal 18 2 2 2 4" xfId="21226" xr:uid="{00000000-0005-0000-0000-0000E1510000}"/>
    <cellStyle name="Normal 18 2 2 2 4 2" xfId="21227" xr:uid="{00000000-0005-0000-0000-0000E2510000}"/>
    <cellStyle name="Normal 18 2 2 2 4 2 2" xfId="21228" xr:uid="{00000000-0005-0000-0000-0000E3510000}"/>
    <cellStyle name="Normal 18 2 2 2 4 3" xfId="21229" xr:uid="{00000000-0005-0000-0000-0000E4510000}"/>
    <cellStyle name="Normal 18 2 2 2 5" xfId="21230" xr:uid="{00000000-0005-0000-0000-0000E5510000}"/>
    <cellStyle name="Normal 18 2 2 2 5 2" xfId="21231" xr:uid="{00000000-0005-0000-0000-0000E6510000}"/>
    <cellStyle name="Normal 18 2 2 2 5 2 2" xfId="21232" xr:uid="{00000000-0005-0000-0000-0000E7510000}"/>
    <cellStyle name="Normal 18 2 2 2 5 3" xfId="21233" xr:uid="{00000000-0005-0000-0000-0000E8510000}"/>
    <cellStyle name="Normal 18 2 2 2 6" xfId="21234" xr:uid="{00000000-0005-0000-0000-0000E9510000}"/>
    <cellStyle name="Normal 18 2 2 2 6 2" xfId="21235" xr:uid="{00000000-0005-0000-0000-0000EA510000}"/>
    <cellStyle name="Normal 18 2 2 2 7" xfId="21236" xr:uid="{00000000-0005-0000-0000-0000EB510000}"/>
    <cellStyle name="Normal 18 2 2 2 7 2" xfId="21237" xr:uid="{00000000-0005-0000-0000-0000EC510000}"/>
    <cellStyle name="Normal 18 2 2 2 8" xfId="21238" xr:uid="{00000000-0005-0000-0000-0000ED510000}"/>
    <cellStyle name="Normal 18 2 2 3" xfId="21239" xr:uid="{00000000-0005-0000-0000-0000EE510000}"/>
    <cellStyle name="Normal 18 2 2 3 2" xfId="21240" xr:uid="{00000000-0005-0000-0000-0000EF510000}"/>
    <cellStyle name="Normal 18 2 2 3 2 2" xfId="21241" xr:uid="{00000000-0005-0000-0000-0000F0510000}"/>
    <cellStyle name="Normal 18 2 2 3 2 2 2" xfId="21242" xr:uid="{00000000-0005-0000-0000-0000F1510000}"/>
    <cellStyle name="Normal 18 2 2 3 2 2 2 2" xfId="21243" xr:uid="{00000000-0005-0000-0000-0000F2510000}"/>
    <cellStyle name="Normal 18 2 2 3 2 2 3" xfId="21244" xr:uid="{00000000-0005-0000-0000-0000F3510000}"/>
    <cellStyle name="Normal 18 2 2 3 2 3" xfId="21245" xr:uid="{00000000-0005-0000-0000-0000F4510000}"/>
    <cellStyle name="Normal 18 2 2 3 2 3 2" xfId="21246" xr:uid="{00000000-0005-0000-0000-0000F5510000}"/>
    <cellStyle name="Normal 18 2 2 3 2 3 2 2" xfId="21247" xr:uid="{00000000-0005-0000-0000-0000F6510000}"/>
    <cellStyle name="Normal 18 2 2 3 2 3 3" xfId="21248" xr:uid="{00000000-0005-0000-0000-0000F7510000}"/>
    <cellStyle name="Normal 18 2 2 3 2 4" xfId="21249" xr:uid="{00000000-0005-0000-0000-0000F8510000}"/>
    <cellStyle name="Normal 18 2 2 3 2 4 2" xfId="21250" xr:uid="{00000000-0005-0000-0000-0000F9510000}"/>
    <cellStyle name="Normal 18 2 2 3 2 5" xfId="21251" xr:uid="{00000000-0005-0000-0000-0000FA510000}"/>
    <cellStyle name="Normal 18 2 2 3 2 5 2" xfId="21252" xr:uid="{00000000-0005-0000-0000-0000FB510000}"/>
    <cellStyle name="Normal 18 2 2 3 2 6" xfId="21253" xr:uid="{00000000-0005-0000-0000-0000FC510000}"/>
    <cellStyle name="Normal 18 2 2 3 3" xfId="21254" xr:uid="{00000000-0005-0000-0000-0000FD510000}"/>
    <cellStyle name="Normal 18 2 2 3 3 2" xfId="21255" xr:uid="{00000000-0005-0000-0000-0000FE510000}"/>
    <cellStyle name="Normal 18 2 2 3 3 2 2" xfId="21256" xr:uid="{00000000-0005-0000-0000-0000FF510000}"/>
    <cellStyle name="Normal 18 2 2 3 3 3" xfId="21257" xr:uid="{00000000-0005-0000-0000-000000520000}"/>
    <cellStyle name="Normal 18 2 2 3 4" xfId="21258" xr:uid="{00000000-0005-0000-0000-000001520000}"/>
    <cellStyle name="Normal 18 2 2 3 4 2" xfId="21259" xr:uid="{00000000-0005-0000-0000-000002520000}"/>
    <cellStyle name="Normal 18 2 2 3 4 2 2" xfId="21260" xr:uid="{00000000-0005-0000-0000-000003520000}"/>
    <cellStyle name="Normal 18 2 2 3 4 3" xfId="21261" xr:uid="{00000000-0005-0000-0000-000004520000}"/>
    <cellStyle name="Normal 18 2 2 3 5" xfId="21262" xr:uid="{00000000-0005-0000-0000-000005520000}"/>
    <cellStyle name="Normal 18 2 2 3 5 2" xfId="21263" xr:uid="{00000000-0005-0000-0000-000006520000}"/>
    <cellStyle name="Normal 18 2 2 3 6" xfId="21264" xr:uid="{00000000-0005-0000-0000-000007520000}"/>
    <cellStyle name="Normal 18 2 2 3 6 2" xfId="21265" xr:uid="{00000000-0005-0000-0000-000008520000}"/>
    <cellStyle name="Normal 18 2 2 3 7" xfId="21266" xr:uid="{00000000-0005-0000-0000-000009520000}"/>
    <cellStyle name="Normal 18 2 2 4" xfId="21267" xr:uid="{00000000-0005-0000-0000-00000A520000}"/>
    <cellStyle name="Normal 18 2 2 4 2" xfId="21268" xr:uid="{00000000-0005-0000-0000-00000B520000}"/>
    <cellStyle name="Normal 18 2 2 4 2 2" xfId="21269" xr:uid="{00000000-0005-0000-0000-00000C520000}"/>
    <cellStyle name="Normal 18 2 2 4 2 2 2" xfId="21270" xr:uid="{00000000-0005-0000-0000-00000D520000}"/>
    <cellStyle name="Normal 18 2 2 4 2 2 2 2" xfId="21271" xr:uid="{00000000-0005-0000-0000-00000E520000}"/>
    <cellStyle name="Normal 18 2 2 4 2 2 3" xfId="21272" xr:uid="{00000000-0005-0000-0000-00000F520000}"/>
    <cellStyle name="Normal 18 2 2 4 2 3" xfId="21273" xr:uid="{00000000-0005-0000-0000-000010520000}"/>
    <cellStyle name="Normal 18 2 2 4 2 3 2" xfId="21274" xr:uid="{00000000-0005-0000-0000-000011520000}"/>
    <cellStyle name="Normal 18 2 2 4 2 3 2 2" xfId="21275" xr:uid="{00000000-0005-0000-0000-000012520000}"/>
    <cellStyle name="Normal 18 2 2 4 2 3 3" xfId="21276" xr:uid="{00000000-0005-0000-0000-000013520000}"/>
    <cellStyle name="Normal 18 2 2 4 2 4" xfId="21277" xr:uid="{00000000-0005-0000-0000-000014520000}"/>
    <cellStyle name="Normal 18 2 2 4 2 4 2" xfId="21278" xr:uid="{00000000-0005-0000-0000-000015520000}"/>
    <cellStyle name="Normal 18 2 2 4 2 5" xfId="21279" xr:uid="{00000000-0005-0000-0000-000016520000}"/>
    <cellStyle name="Normal 18 2 2 4 2 5 2" xfId="21280" xr:uid="{00000000-0005-0000-0000-000017520000}"/>
    <cellStyle name="Normal 18 2 2 4 2 6" xfId="21281" xr:uid="{00000000-0005-0000-0000-000018520000}"/>
    <cellStyle name="Normal 18 2 2 4 3" xfId="21282" xr:uid="{00000000-0005-0000-0000-000019520000}"/>
    <cellStyle name="Normal 18 2 2 4 3 2" xfId="21283" xr:uid="{00000000-0005-0000-0000-00001A520000}"/>
    <cellStyle name="Normal 18 2 2 4 3 2 2" xfId="21284" xr:uid="{00000000-0005-0000-0000-00001B520000}"/>
    <cellStyle name="Normal 18 2 2 4 3 3" xfId="21285" xr:uid="{00000000-0005-0000-0000-00001C520000}"/>
    <cellStyle name="Normal 18 2 2 4 4" xfId="21286" xr:uid="{00000000-0005-0000-0000-00001D520000}"/>
    <cellStyle name="Normal 18 2 2 4 4 2" xfId="21287" xr:uid="{00000000-0005-0000-0000-00001E520000}"/>
    <cellStyle name="Normal 18 2 2 4 4 2 2" xfId="21288" xr:uid="{00000000-0005-0000-0000-00001F520000}"/>
    <cellStyle name="Normal 18 2 2 4 4 3" xfId="21289" xr:uid="{00000000-0005-0000-0000-000020520000}"/>
    <cellStyle name="Normal 18 2 2 4 5" xfId="21290" xr:uid="{00000000-0005-0000-0000-000021520000}"/>
    <cellStyle name="Normal 18 2 2 4 5 2" xfId="21291" xr:uid="{00000000-0005-0000-0000-000022520000}"/>
    <cellStyle name="Normal 18 2 2 4 6" xfId="21292" xr:uid="{00000000-0005-0000-0000-000023520000}"/>
    <cellStyle name="Normal 18 2 2 4 6 2" xfId="21293" xr:uid="{00000000-0005-0000-0000-000024520000}"/>
    <cellStyle name="Normal 18 2 2 4 7" xfId="21294" xr:uid="{00000000-0005-0000-0000-000025520000}"/>
    <cellStyle name="Normal 18 2 2 5" xfId="21295" xr:uid="{00000000-0005-0000-0000-000026520000}"/>
    <cellStyle name="Normal 18 2 2 5 2" xfId="21296" xr:uid="{00000000-0005-0000-0000-000027520000}"/>
    <cellStyle name="Normal 18 2 2 5 2 2" xfId="21297" xr:uid="{00000000-0005-0000-0000-000028520000}"/>
    <cellStyle name="Normal 18 2 2 5 2 2 2" xfId="21298" xr:uid="{00000000-0005-0000-0000-000029520000}"/>
    <cellStyle name="Normal 18 2 2 5 2 3" xfId="21299" xr:uid="{00000000-0005-0000-0000-00002A520000}"/>
    <cellStyle name="Normal 18 2 2 5 3" xfId="21300" xr:uid="{00000000-0005-0000-0000-00002B520000}"/>
    <cellStyle name="Normal 18 2 2 5 3 2" xfId="21301" xr:uid="{00000000-0005-0000-0000-00002C520000}"/>
    <cellStyle name="Normal 18 2 2 5 3 2 2" xfId="21302" xr:uid="{00000000-0005-0000-0000-00002D520000}"/>
    <cellStyle name="Normal 18 2 2 5 3 3" xfId="21303" xr:uid="{00000000-0005-0000-0000-00002E520000}"/>
    <cellStyle name="Normal 18 2 2 5 4" xfId="21304" xr:uid="{00000000-0005-0000-0000-00002F520000}"/>
    <cellStyle name="Normal 18 2 2 5 4 2" xfId="21305" xr:uid="{00000000-0005-0000-0000-000030520000}"/>
    <cellStyle name="Normal 18 2 2 5 5" xfId="21306" xr:uid="{00000000-0005-0000-0000-000031520000}"/>
    <cellStyle name="Normal 18 2 2 5 5 2" xfId="21307" xr:uid="{00000000-0005-0000-0000-000032520000}"/>
    <cellStyle name="Normal 18 2 2 5 6" xfId="21308" xr:uid="{00000000-0005-0000-0000-000033520000}"/>
    <cellStyle name="Normal 18 2 2 6" xfId="21309" xr:uid="{00000000-0005-0000-0000-000034520000}"/>
    <cellStyle name="Normal 18 2 2 6 2" xfId="21310" xr:uid="{00000000-0005-0000-0000-000035520000}"/>
    <cellStyle name="Normal 18 2 2 6 2 2" xfId="21311" xr:uid="{00000000-0005-0000-0000-000036520000}"/>
    <cellStyle name="Normal 18 2 2 6 3" xfId="21312" xr:uid="{00000000-0005-0000-0000-000037520000}"/>
    <cellStyle name="Normal 18 2 2 7" xfId="21313" xr:uid="{00000000-0005-0000-0000-000038520000}"/>
    <cellStyle name="Normal 18 2 2 7 2" xfId="21314" xr:uid="{00000000-0005-0000-0000-000039520000}"/>
    <cellStyle name="Normal 18 2 2 7 2 2" xfId="21315" xr:uid="{00000000-0005-0000-0000-00003A520000}"/>
    <cellStyle name="Normal 18 2 2 7 3" xfId="21316" xr:uid="{00000000-0005-0000-0000-00003B520000}"/>
    <cellStyle name="Normal 18 2 2 8" xfId="21317" xr:uid="{00000000-0005-0000-0000-00003C520000}"/>
    <cellStyle name="Normal 18 2 2 8 2" xfId="21318" xr:uid="{00000000-0005-0000-0000-00003D520000}"/>
    <cellStyle name="Normal 18 2 2 9" xfId="21319" xr:uid="{00000000-0005-0000-0000-00003E520000}"/>
    <cellStyle name="Normal 18 2 2 9 2" xfId="21320" xr:uid="{00000000-0005-0000-0000-00003F520000}"/>
    <cellStyle name="Normal 18 2 3" xfId="21321" xr:uid="{00000000-0005-0000-0000-000040520000}"/>
    <cellStyle name="Normal 18 2 3 2" xfId="21322" xr:uid="{00000000-0005-0000-0000-000041520000}"/>
    <cellStyle name="Normal 18 2 3 2 2" xfId="21323" xr:uid="{00000000-0005-0000-0000-000042520000}"/>
    <cellStyle name="Normal 18 2 3 2 2 2" xfId="21324" xr:uid="{00000000-0005-0000-0000-000043520000}"/>
    <cellStyle name="Normal 18 2 3 2 2 2 2" xfId="21325" xr:uid="{00000000-0005-0000-0000-000044520000}"/>
    <cellStyle name="Normal 18 2 3 2 2 2 2 2" xfId="21326" xr:uid="{00000000-0005-0000-0000-000045520000}"/>
    <cellStyle name="Normal 18 2 3 2 2 2 3" xfId="21327" xr:uid="{00000000-0005-0000-0000-000046520000}"/>
    <cellStyle name="Normal 18 2 3 2 2 3" xfId="21328" xr:uid="{00000000-0005-0000-0000-000047520000}"/>
    <cellStyle name="Normal 18 2 3 2 2 3 2" xfId="21329" xr:uid="{00000000-0005-0000-0000-000048520000}"/>
    <cellStyle name="Normal 18 2 3 2 2 3 2 2" xfId="21330" xr:uid="{00000000-0005-0000-0000-000049520000}"/>
    <cellStyle name="Normal 18 2 3 2 2 3 3" xfId="21331" xr:uid="{00000000-0005-0000-0000-00004A520000}"/>
    <cellStyle name="Normal 18 2 3 2 2 4" xfId="21332" xr:uid="{00000000-0005-0000-0000-00004B520000}"/>
    <cellStyle name="Normal 18 2 3 2 2 4 2" xfId="21333" xr:uid="{00000000-0005-0000-0000-00004C520000}"/>
    <cellStyle name="Normal 18 2 3 2 2 5" xfId="21334" xr:uid="{00000000-0005-0000-0000-00004D520000}"/>
    <cellStyle name="Normal 18 2 3 2 2 5 2" xfId="21335" xr:uid="{00000000-0005-0000-0000-00004E520000}"/>
    <cellStyle name="Normal 18 2 3 2 2 6" xfId="21336" xr:uid="{00000000-0005-0000-0000-00004F520000}"/>
    <cellStyle name="Normal 18 2 3 2 3" xfId="21337" xr:uid="{00000000-0005-0000-0000-000050520000}"/>
    <cellStyle name="Normal 18 2 3 2 3 2" xfId="21338" xr:uid="{00000000-0005-0000-0000-000051520000}"/>
    <cellStyle name="Normal 18 2 3 2 3 2 2" xfId="21339" xr:uid="{00000000-0005-0000-0000-000052520000}"/>
    <cellStyle name="Normal 18 2 3 2 3 3" xfId="21340" xr:uid="{00000000-0005-0000-0000-000053520000}"/>
    <cellStyle name="Normal 18 2 3 2 4" xfId="21341" xr:uid="{00000000-0005-0000-0000-000054520000}"/>
    <cellStyle name="Normal 18 2 3 2 4 2" xfId="21342" xr:uid="{00000000-0005-0000-0000-000055520000}"/>
    <cellStyle name="Normal 18 2 3 2 4 2 2" xfId="21343" xr:uid="{00000000-0005-0000-0000-000056520000}"/>
    <cellStyle name="Normal 18 2 3 2 4 3" xfId="21344" xr:uid="{00000000-0005-0000-0000-000057520000}"/>
    <cellStyle name="Normal 18 2 3 2 5" xfId="21345" xr:uid="{00000000-0005-0000-0000-000058520000}"/>
    <cellStyle name="Normal 18 2 3 2 5 2" xfId="21346" xr:uid="{00000000-0005-0000-0000-000059520000}"/>
    <cellStyle name="Normal 18 2 3 2 6" xfId="21347" xr:uid="{00000000-0005-0000-0000-00005A520000}"/>
    <cellStyle name="Normal 18 2 3 2 6 2" xfId="21348" xr:uid="{00000000-0005-0000-0000-00005B520000}"/>
    <cellStyle name="Normal 18 2 3 2 7" xfId="21349" xr:uid="{00000000-0005-0000-0000-00005C520000}"/>
    <cellStyle name="Normal 18 2 3 3" xfId="21350" xr:uid="{00000000-0005-0000-0000-00005D520000}"/>
    <cellStyle name="Normal 18 2 3 3 2" xfId="21351" xr:uid="{00000000-0005-0000-0000-00005E520000}"/>
    <cellStyle name="Normal 18 2 3 3 2 2" xfId="21352" xr:uid="{00000000-0005-0000-0000-00005F520000}"/>
    <cellStyle name="Normal 18 2 3 3 2 2 2" xfId="21353" xr:uid="{00000000-0005-0000-0000-000060520000}"/>
    <cellStyle name="Normal 18 2 3 3 2 3" xfId="21354" xr:uid="{00000000-0005-0000-0000-000061520000}"/>
    <cellStyle name="Normal 18 2 3 3 3" xfId="21355" xr:uid="{00000000-0005-0000-0000-000062520000}"/>
    <cellStyle name="Normal 18 2 3 3 3 2" xfId="21356" xr:uid="{00000000-0005-0000-0000-000063520000}"/>
    <cellStyle name="Normal 18 2 3 3 3 2 2" xfId="21357" xr:uid="{00000000-0005-0000-0000-000064520000}"/>
    <cellStyle name="Normal 18 2 3 3 3 3" xfId="21358" xr:uid="{00000000-0005-0000-0000-000065520000}"/>
    <cellStyle name="Normal 18 2 3 3 4" xfId="21359" xr:uid="{00000000-0005-0000-0000-000066520000}"/>
    <cellStyle name="Normal 18 2 3 3 4 2" xfId="21360" xr:uid="{00000000-0005-0000-0000-000067520000}"/>
    <cellStyle name="Normal 18 2 3 3 5" xfId="21361" xr:uid="{00000000-0005-0000-0000-000068520000}"/>
    <cellStyle name="Normal 18 2 3 3 5 2" xfId="21362" xr:uid="{00000000-0005-0000-0000-000069520000}"/>
    <cellStyle name="Normal 18 2 3 3 6" xfId="21363" xr:uid="{00000000-0005-0000-0000-00006A520000}"/>
    <cellStyle name="Normal 18 2 3 4" xfId="21364" xr:uid="{00000000-0005-0000-0000-00006B520000}"/>
    <cellStyle name="Normal 18 2 3 4 2" xfId="21365" xr:uid="{00000000-0005-0000-0000-00006C520000}"/>
    <cellStyle name="Normal 18 2 3 4 2 2" xfId="21366" xr:uid="{00000000-0005-0000-0000-00006D520000}"/>
    <cellStyle name="Normal 18 2 3 4 3" xfId="21367" xr:uid="{00000000-0005-0000-0000-00006E520000}"/>
    <cellStyle name="Normal 18 2 3 5" xfId="21368" xr:uid="{00000000-0005-0000-0000-00006F520000}"/>
    <cellStyle name="Normal 18 2 3 5 2" xfId="21369" xr:uid="{00000000-0005-0000-0000-000070520000}"/>
    <cellStyle name="Normal 18 2 3 5 2 2" xfId="21370" xr:uid="{00000000-0005-0000-0000-000071520000}"/>
    <cellStyle name="Normal 18 2 3 5 3" xfId="21371" xr:uid="{00000000-0005-0000-0000-000072520000}"/>
    <cellStyle name="Normal 18 2 3 6" xfId="21372" xr:uid="{00000000-0005-0000-0000-000073520000}"/>
    <cellStyle name="Normal 18 2 3 6 2" xfId="21373" xr:uid="{00000000-0005-0000-0000-000074520000}"/>
    <cellStyle name="Normal 18 2 3 7" xfId="21374" xr:uid="{00000000-0005-0000-0000-000075520000}"/>
    <cellStyle name="Normal 18 2 3 7 2" xfId="21375" xr:uid="{00000000-0005-0000-0000-000076520000}"/>
    <cellStyle name="Normal 18 2 3 8" xfId="21376" xr:uid="{00000000-0005-0000-0000-000077520000}"/>
    <cellStyle name="Normal 18 2 4" xfId="21377" xr:uid="{00000000-0005-0000-0000-000078520000}"/>
    <cellStyle name="Normal 18 2 4 2" xfId="21378" xr:uid="{00000000-0005-0000-0000-000079520000}"/>
    <cellStyle name="Normal 18 2 4 2 2" xfId="21379" xr:uid="{00000000-0005-0000-0000-00007A520000}"/>
    <cellStyle name="Normal 18 2 4 2 2 2" xfId="21380" xr:uid="{00000000-0005-0000-0000-00007B520000}"/>
    <cellStyle name="Normal 18 2 4 2 2 2 2" xfId="21381" xr:uid="{00000000-0005-0000-0000-00007C520000}"/>
    <cellStyle name="Normal 18 2 4 2 2 3" xfId="21382" xr:uid="{00000000-0005-0000-0000-00007D520000}"/>
    <cellStyle name="Normal 18 2 4 2 3" xfId="21383" xr:uid="{00000000-0005-0000-0000-00007E520000}"/>
    <cellStyle name="Normal 18 2 4 2 3 2" xfId="21384" xr:uid="{00000000-0005-0000-0000-00007F520000}"/>
    <cellStyle name="Normal 18 2 4 2 3 2 2" xfId="21385" xr:uid="{00000000-0005-0000-0000-000080520000}"/>
    <cellStyle name="Normal 18 2 4 2 3 3" xfId="21386" xr:uid="{00000000-0005-0000-0000-000081520000}"/>
    <cellStyle name="Normal 18 2 4 2 4" xfId="21387" xr:uid="{00000000-0005-0000-0000-000082520000}"/>
    <cellStyle name="Normal 18 2 4 2 4 2" xfId="21388" xr:uid="{00000000-0005-0000-0000-000083520000}"/>
    <cellStyle name="Normal 18 2 4 2 5" xfId="21389" xr:uid="{00000000-0005-0000-0000-000084520000}"/>
    <cellStyle name="Normal 18 2 4 2 5 2" xfId="21390" xr:uid="{00000000-0005-0000-0000-000085520000}"/>
    <cellStyle name="Normal 18 2 4 2 6" xfId="21391" xr:uid="{00000000-0005-0000-0000-000086520000}"/>
    <cellStyle name="Normal 18 2 4 3" xfId="21392" xr:uid="{00000000-0005-0000-0000-000087520000}"/>
    <cellStyle name="Normal 18 2 4 3 2" xfId="21393" xr:uid="{00000000-0005-0000-0000-000088520000}"/>
    <cellStyle name="Normal 18 2 4 3 2 2" xfId="21394" xr:uid="{00000000-0005-0000-0000-000089520000}"/>
    <cellStyle name="Normal 18 2 4 3 3" xfId="21395" xr:uid="{00000000-0005-0000-0000-00008A520000}"/>
    <cellStyle name="Normal 18 2 4 4" xfId="21396" xr:uid="{00000000-0005-0000-0000-00008B520000}"/>
    <cellStyle name="Normal 18 2 4 4 2" xfId="21397" xr:uid="{00000000-0005-0000-0000-00008C520000}"/>
    <cellStyle name="Normal 18 2 4 4 2 2" xfId="21398" xr:uid="{00000000-0005-0000-0000-00008D520000}"/>
    <cellStyle name="Normal 18 2 4 4 3" xfId="21399" xr:uid="{00000000-0005-0000-0000-00008E520000}"/>
    <cellStyle name="Normal 18 2 4 5" xfId="21400" xr:uid="{00000000-0005-0000-0000-00008F520000}"/>
    <cellStyle name="Normal 18 2 4 5 2" xfId="21401" xr:uid="{00000000-0005-0000-0000-000090520000}"/>
    <cellStyle name="Normal 18 2 4 6" xfId="21402" xr:uid="{00000000-0005-0000-0000-000091520000}"/>
    <cellStyle name="Normal 18 2 4 6 2" xfId="21403" xr:uid="{00000000-0005-0000-0000-000092520000}"/>
    <cellStyle name="Normal 18 2 4 7" xfId="21404" xr:uid="{00000000-0005-0000-0000-000093520000}"/>
    <cellStyle name="Normal 18 2 5" xfId="21405" xr:uid="{00000000-0005-0000-0000-000094520000}"/>
    <cellStyle name="Normal 18 2 5 2" xfId="21406" xr:uid="{00000000-0005-0000-0000-000095520000}"/>
    <cellStyle name="Normal 18 2 5 2 2" xfId="21407" xr:uid="{00000000-0005-0000-0000-000096520000}"/>
    <cellStyle name="Normal 18 2 5 2 2 2" xfId="21408" xr:uid="{00000000-0005-0000-0000-000097520000}"/>
    <cellStyle name="Normal 18 2 5 2 2 2 2" xfId="21409" xr:uid="{00000000-0005-0000-0000-000098520000}"/>
    <cellStyle name="Normal 18 2 5 2 2 3" xfId="21410" xr:uid="{00000000-0005-0000-0000-000099520000}"/>
    <cellStyle name="Normal 18 2 5 2 3" xfId="21411" xr:uid="{00000000-0005-0000-0000-00009A520000}"/>
    <cellStyle name="Normal 18 2 5 2 3 2" xfId="21412" xr:uid="{00000000-0005-0000-0000-00009B520000}"/>
    <cellStyle name="Normal 18 2 5 2 3 2 2" xfId="21413" xr:uid="{00000000-0005-0000-0000-00009C520000}"/>
    <cellStyle name="Normal 18 2 5 2 3 3" xfId="21414" xr:uid="{00000000-0005-0000-0000-00009D520000}"/>
    <cellStyle name="Normal 18 2 5 2 4" xfId="21415" xr:uid="{00000000-0005-0000-0000-00009E520000}"/>
    <cellStyle name="Normal 18 2 5 2 4 2" xfId="21416" xr:uid="{00000000-0005-0000-0000-00009F520000}"/>
    <cellStyle name="Normal 18 2 5 2 5" xfId="21417" xr:uid="{00000000-0005-0000-0000-0000A0520000}"/>
    <cellStyle name="Normal 18 2 5 2 5 2" xfId="21418" xr:uid="{00000000-0005-0000-0000-0000A1520000}"/>
    <cellStyle name="Normal 18 2 5 2 6" xfId="21419" xr:uid="{00000000-0005-0000-0000-0000A2520000}"/>
    <cellStyle name="Normal 18 2 5 3" xfId="21420" xr:uid="{00000000-0005-0000-0000-0000A3520000}"/>
    <cellStyle name="Normal 18 2 5 3 2" xfId="21421" xr:uid="{00000000-0005-0000-0000-0000A4520000}"/>
    <cellStyle name="Normal 18 2 5 3 2 2" xfId="21422" xr:uid="{00000000-0005-0000-0000-0000A5520000}"/>
    <cellStyle name="Normal 18 2 5 3 3" xfId="21423" xr:uid="{00000000-0005-0000-0000-0000A6520000}"/>
    <cellStyle name="Normal 18 2 5 4" xfId="21424" xr:uid="{00000000-0005-0000-0000-0000A7520000}"/>
    <cellStyle name="Normal 18 2 5 4 2" xfId="21425" xr:uid="{00000000-0005-0000-0000-0000A8520000}"/>
    <cellStyle name="Normal 18 2 5 4 2 2" xfId="21426" xr:uid="{00000000-0005-0000-0000-0000A9520000}"/>
    <cellStyle name="Normal 18 2 5 4 3" xfId="21427" xr:uid="{00000000-0005-0000-0000-0000AA520000}"/>
    <cellStyle name="Normal 18 2 5 5" xfId="21428" xr:uid="{00000000-0005-0000-0000-0000AB520000}"/>
    <cellStyle name="Normal 18 2 5 5 2" xfId="21429" xr:uid="{00000000-0005-0000-0000-0000AC520000}"/>
    <cellStyle name="Normal 18 2 5 6" xfId="21430" xr:uid="{00000000-0005-0000-0000-0000AD520000}"/>
    <cellStyle name="Normal 18 2 5 6 2" xfId="21431" xr:uid="{00000000-0005-0000-0000-0000AE520000}"/>
    <cellStyle name="Normal 18 2 5 7" xfId="21432" xr:uid="{00000000-0005-0000-0000-0000AF520000}"/>
    <cellStyle name="Normal 18 2 6" xfId="21433" xr:uid="{00000000-0005-0000-0000-0000B0520000}"/>
    <cellStyle name="Normal 18 2 6 2" xfId="21434" xr:uid="{00000000-0005-0000-0000-0000B1520000}"/>
    <cellStyle name="Normal 18 2 6 2 2" xfId="21435" xr:uid="{00000000-0005-0000-0000-0000B2520000}"/>
    <cellStyle name="Normal 18 2 6 2 2 2" xfId="21436" xr:uid="{00000000-0005-0000-0000-0000B3520000}"/>
    <cellStyle name="Normal 18 2 6 2 3" xfId="21437" xr:uid="{00000000-0005-0000-0000-0000B4520000}"/>
    <cellStyle name="Normal 18 2 6 3" xfId="21438" xr:uid="{00000000-0005-0000-0000-0000B5520000}"/>
    <cellStyle name="Normal 18 2 6 3 2" xfId="21439" xr:uid="{00000000-0005-0000-0000-0000B6520000}"/>
    <cellStyle name="Normal 18 2 6 3 2 2" xfId="21440" xr:uid="{00000000-0005-0000-0000-0000B7520000}"/>
    <cellStyle name="Normal 18 2 6 3 3" xfId="21441" xr:uid="{00000000-0005-0000-0000-0000B8520000}"/>
    <cellStyle name="Normal 18 2 6 4" xfId="21442" xr:uid="{00000000-0005-0000-0000-0000B9520000}"/>
    <cellStyle name="Normal 18 2 6 4 2" xfId="21443" xr:uid="{00000000-0005-0000-0000-0000BA520000}"/>
    <cellStyle name="Normal 18 2 6 5" xfId="21444" xr:uid="{00000000-0005-0000-0000-0000BB520000}"/>
    <cellStyle name="Normal 18 2 6 5 2" xfId="21445" xr:uid="{00000000-0005-0000-0000-0000BC520000}"/>
    <cellStyle name="Normal 18 2 6 6" xfId="21446" xr:uid="{00000000-0005-0000-0000-0000BD520000}"/>
    <cellStyle name="Normal 18 2 7" xfId="21447" xr:uid="{00000000-0005-0000-0000-0000BE520000}"/>
    <cellStyle name="Normal 18 2 7 2" xfId="21448" xr:uid="{00000000-0005-0000-0000-0000BF520000}"/>
    <cellStyle name="Normal 18 2 7 2 2" xfId="21449" xr:uid="{00000000-0005-0000-0000-0000C0520000}"/>
    <cellStyle name="Normal 18 2 7 3" xfId="21450" xr:uid="{00000000-0005-0000-0000-0000C1520000}"/>
    <cellStyle name="Normal 18 2 8" xfId="21451" xr:uid="{00000000-0005-0000-0000-0000C2520000}"/>
    <cellStyle name="Normal 18 2 8 2" xfId="21452" xr:uid="{00000000-0005-0000-0000-0000C3520000}"/>
    <cellStyle name="Normal 18 2 8 2 2" xfId="21453" xr:uid="{00000000-0005-0000-0000-0000C4520000}"/>
    <cellStyle name="Normal 18 2 8 3" xfId="21454" xr:uid="{00000000-0005-0000-0000-0000C5520000}"/>
    <cellStyle name="Normal 18 2 9" xfId="21455" xr:uid="{00000000-0005-0000-0000-0000C6520000}"/>
    <cellStyle name="Normal 18 2 9 2" xfId="21456" xr:uid="{00000000-0005-0000-0000-0000C7520000}"/>
    <cellStyle name="Normal 18 3" xfId="21457" xr:uid="{00000000-0005-0000-0000-0000C8520000}"/>
    <cellStyle name="Normal 18 3 10" xfId="21458" xr:uid="{00000000-0005-0000-0000-0000C9520000}"/>
    <cellStyle name="Normal 18 3 2" xfId="21459" xr:uid="{00000000-0005-0000-0000-0000CA520000}"/>
    <cellStyle name="Normal 18 3 2 2" xfId="21460" xr:uid="{00000000-0005-0000-0000-0000CB520000}"/>
    <cellStyle name="Normal 18 3 2 2 2" xfId="21461" xr:uid="{00000000-0005-0000-0000-0000CC520000}"/>
    <cellStyle name="Normal 18 3 2 2 2 2" xfId="21462" xr:uid="{00000000-0005-0000-0000-0000CD520000}"/>
    <cellStyle name="Normal 18 3 2 2 2 2 2" xfId="21463" xr:uid="{00000000-0005-0000-0000-0000CE520000}"/>
    <cellStyle name="Normal 18 3 2 2 2 2 2 2" xfId="21464" xr:uid="{00000000-0005-0000-0000-0000CF520000}"/>
    <cellStyle name="Normal 18 3 2 2 2 2 3" xfId="21465" xr:uid="{00000000-0005-0000-0000-0000D0520000}"/>
    <cellStyle name="Normal 18 3 2 2 2 3" xfId="21466" xr:uid="{00000000-0005-0000-0000-0000D1520000}"/>
    <cellStyle name="Normal 18 3 2 2 2 3 2" xfId="21467" xr:uid="{00000000-0005-0000-0000-0000D2520000}"/>
    <cellStyle name="Normal 18 3 2 2 2 3 2 2" xfId="21468" xr:uid="{00000000-0005-0000-0000-0000D3520000}"/>
    <cellStyle name="Normal 18 3 2 2 2 3 3" xfId="21469" xr:uid="{00000000-0005-0000-0000-0000D4520000}"/>
    <cellStyle name="Normal 18 3 2 2 2 4" xfId="21470" xr:uid="{00000000-0005-0000-0000-0000D5520000}"/>
    <cellStyle name="Normal 18 3 2 2 2 4 2" xfId="21471" xr:uid="{00000000-0005-0000-0000-0000D6520000}"/>
    <cellStyle name="Normal 18 3 2 2 2 5" xfId="21472" xr:uid="{00000000-0005-0000-0000-0000D7520000}"/>
    <cellStyle name="Normal 18 3 2 2 2 5 2" xfId="21473" xr:uid="{00000000-0005-0000-0000-0000D8520000}"/>
    <cellStyle name="Normal 18 3 2 2 2 6" xfId="21474" xr:uid="{00000000-0005-0000-0000-0000D9520000}"/>
    <cellStyle name="Normal 18 3 2 2 3" xfId="21475" xr:uid="{00000000-0005-0000-0000-0000DA520000}"/>
    <cellStyle name="Normal 18 3 2 2 3 2" xfId="21476" xr:uid="{00000000-0005-0000-0000-0000DB520000}"/>
    <cellStyle name="Normal 18 3 2 2 3 2 2" xfId="21477" xr:uid="{00000000-0005-0000-0000-0000DC520000}"/>
    <cellStyle name="Normal 18 3 2 2 3 3" xfId="21478" xr:uid="{00000000-0005-0000-0000-0000DD520000}"/>
    <cellStyle name="Normal 18 3 2 2 4" xfId="21479" xr:uid="{00000000-0005-0000-0000-0000DE520000}"/>
    <cellStyle name="Normal 18 3 2 2 4 2" xfId="21480" xr:uid="{00000000-0005-0000-0000-0000DF520000}"/>
    <cellStyle name="Normal 18 3 2 2 4 2 2" xfId="21481" xr:uid="{00000000-0005-0000-0000-0000E0520000}"/>
    <cellStyle name="Normal 18 3 2 2 4 3" xfId="21482" xr:uid="{00000000-0005-0000-0000-0000E1520000}"/>
    <cellStyle name="Normal 18 3 2 2 5" xfId="21483" xr:uid="{00000000-0005-0000-0000-0000E2520000}"/>
    <cellStyle name="Normal 18 3 2 2 5 2" xfId="21484" xr:uid="{00000000-0005-0000-0000-0000E3520000}"/>
    <cellStyle name="Normal 18 3 2 2 6" xfId="21485" xr:uid="{00000000-0005-0000-0000-0000E4520000}"/>
    <cellStyle name="Normal 18 3 2 2 6 2" xfId="21486" xr:uid="{00000000-0005-0000-0000-0000E5520000}"/>
    <cellStyle name="Normal 18 3 2 2 7" xfId="21487" xr:uid="{00000000-0005-0000-0000-0000E6520000}"/>
    <cellStyle name="Normal 18 3 2 3" xfId="21488" xr:uid="{00000000-0005-0000-0000-0000E7520000}"/>
    <cellStyle name="Normal 18 3 2 3 2" xfId="21489" xr:uid="{00000000-0005-0000-0000-0000E8520000}"/>
    <cellStyle name="Normal 18 3 2 3 2 2" xfId="21490" xr:uid="{00000000-0005-0000-0000-0000E9520000}"/>
    <cellStyle name="Normal 18 3 2 3 2 2 2" xfId="21491" xr:uid="{00000000-0005-0000-0000-0000EA520000}"/>
    <cellStyle name="Normal 18 3 2 3 2 3" xfId="21492" xr:uid="{00000000-0005-0000-0000-0000EB520000}"/>
    <cellStyle name="Normal 18 3 2 3 3" xfId="21493" xr:uid="{00000000-0005-0000-0000-0000EC520000}"/>
    <cellStyle name="Normal 18 3 2 3 3 2" xfId="21494" xr:uid="{00000000-0005-0000-0000-0000ED520000}"/>
    <cellStyle name="Normal 18 3 2 3 3 2 2" xfId="21495" xr:uid="{00000000-0005-0000-0000-0000EE520000}"/>
    <cellStyle name="Normal 18 3 2 3 3 3" xfId="21496" xr:uid="{00000000-0005-0000-0000-0000EF520000}"/>
    <cellStyle name="Normal 18 3 2 3 4" xfId="21497" xr:uid="{00000000-0005-0000-0000-0000F0520000}"/>
    <cellStyle name="Normal 18 3 2 3 4 2" xfId="21498" xr:uid="{00000000-0005-0000-0000-0000F1520000}"/>
    <cellStyle name="Normal 18 3 2 3 5" xfId="21499" xr:uid="{00000000-0005-0000-0000-0000F2520000}"/>
    <cellStyle name="Normal 18 3 2 3 5 2" xfId="21500" xr:uid="{00000000-0005-0000-0000-0000F3520000}"/>
    <cellStyle name="Normal 18 3 2 3 6" xfId="21501" xr:uid="{00000000-0005-0000-0000-0000F4520000}"/>
    <cellStyle name="Normal 18 3 2 4" xfId="21502" xr:uid="{00000000-0005-0000-0000-0000F5520000}"/>
    <cellStyle name="Normal 18 3 2 4 2" xfId="21503" xr:uid="{00000000-0005-0000-0000-0000F6520000}"/>
    <cellStyle name="Normal 18 3 2 4 2 2" xfId="21504" xr:uid="{00000000-0005-0000-0000-0000F7520000}"/>
    <cellStyle name="Normal 18 3 2 4 3" xfId="21505" xr:uid="{00000000-0005-0000-0000-0000F8520000}"/>
    <cellStyle name="Normal 18 3 2 5" xfId="21506" xr:uid="{00000000-0005-0000-0000-0000F9520000}"/>
    <cellStyle name="Normal 18 3 2 5 2" xfId="21507" xr:uid="{00000000-0005-0000-0000-0000FA520000}"/>
    <cellStyle name="Normal 18 3 2 5 2 2" xfId="21508" xr:uid="{00000000-0005-0000-0000-0000FB520000}"/>
    <cellStyle name="Normal 18 3 2 5 3" xfId="21509" xr:uid="{00000000-0005-0000-0000-0000FC520000}"/>
    <cellStyle name="Normal 18 3 2 6" xfId="21510" xr:uid="{00000000-0005-0000-0000-0000FD520000}"/>
    <cellStyle name="Normal 18 3 2 6 2" xfId="21511" xr:uid="{00000000-0005-0000-0000-0000FE520000}"/>
    <cellStyle name="Normal 18 3 2 7" xfId="21512" xr:uid="{00000000-0005-0000-0000-0000FF520000}"/>
    <cellStyle name="Normal 18 3 2 7 2" xfId="21513" xr:uid="{00000000-0005-0000-0000-000000530000}"/>
    <cellStyle name="Normal 18 3 2 8" xfId="21514" xr:uid="{00000000-0005-0000-0000-000001530000}"/>
    <cellStyle name="Normal 18 3 3" xfId="21515" xr:uid="{00000000-0005-0000-0000-000002530000}"/>
    <cellStyle name="Normal 18 3 3 2" xfId="21516" xr:uid="{00000000-0005-0000-0000-000003530000}"/>
    <cellStyle name="Normal 18 3 3 2 2" xfId="21517" xr:uid="{00000000-0005-0000-0000-000004530000}"/>
    <cellStyle name="Normal 18 3 3 2 2 2" xfId="21518" xr:uid="{00000000-0005-0000-0000-000005530000}"/>
    <cellStyle name="Normal 18 3 3 2 2 2 2" xfId="21519" xr:uid="{00000000-0005-0000-0000-000006530000}"/>
    <cellStyle name="Normal 18 3 3 2 2 3" xfId="21520" xr:uid="{00000000-0005-0000-0000-000007530000}"/>
    <cellStyle name="Normal 18 3 3 2 3" xfId="21521" xr:uid="{00000000-0005-0000-0000-000008530000}"/>
    <cellStyle name="Normal 18 3 3 2 3 2" xfId="21522" xr:uid="{00000000-0005-0000-0000-000009530000}"/>
    <cellStyle name="Normal 18 3 3 2 3 2 2" xfId="21523" xr:uid="{00000000-0005-0000-0000-00000A530000}"/>
    <cellStyle name="Normal 18 3 3 2 3 3" xfId="21524" xr:uid="{00000000-0005-0000-0000-00000B530000}"/>
    <cellStyle name="Normal 18 3 3 2 4" xfId="21525" xr:uid="{00000000-0005-0000-0000-00000C530000}"/>
    <cellStyle name="Normal 18 3 3 2 4 2" xfId="21526" xr:uid="{00000000-0005-0000-0000-00000D530000}"/>
    <cellStyle name="Normal 18 3 3 2 5" xfId="21527" xr:uid="{00000000-0005-0000-0000-00000E530000}"/>
    <cellStyle name="Normal 18 3 3 2 5 2" xfId="21528" xr:uid="{00000000-0005-0000-0000-00000F530000}"/>
    <cellStyle name="Normal 18 3 3 2 6" xfId="21529" xr:uid="{00000000-0005-0000-0000-000010530000}"/>
    <cellStyle name="Normal 18 3 3 3" xfId="21530" xr:uid="{00000000-0005-0000-0000-000011530000}"/>
    <cellStyle name="Normal 18 3 3 3 2" xfId="21531" xr:uid="{00000000-0005-0000-0000-000012530000}"/>
    <cellStyle name="Normal 18 3 3 3 2 2" xfId="21532" xr:uid="{00000000-0005-0000-0000-000013530000}"/>
    <cellStyle name="Normal 18 3 3 3 3" xfId="21533" xr:uid="{00000000-0005-0000-0000-000014530000}"/>
    <cellStyle name="Normal 18 3 3 4" xfId="21534" xr:uid="{00000000-0005-0000-0000-000015530000}"/>
    <cellStyle name="Normal 18 3 3 4 2" xfId="21535" xr:uid="{00000000-0005-0000-0000-000016530000}"/>
    <cellStyle name="Normal 18 3 3 4 2 2" xfId="21536" xr:uid="{00000000-0005-0000-0000-000017530000}"/>
    <cellStyle name="Normal 18 3 3 4 3" xfId="21537" xr:uid="{00000000-0005-0000-0000-000018530000}"/>
    <cellStyle name="Normal 18 3 3 5" xfId="21538" xr:uid="{00000000-0005-0000-0000-000019530000}"/>
    <cellStyle name="Normal 18 3 3 5 2" xfId="21539" xr:uid="{00000000-0005-0000-0000-00001A530000}"/>
    <cellStyle name="Normal 18 3 3 6" xfId="21540" xr:uid="{00000000-0005-0000-0000-00001B530000}"/>
    <cellStyle name="Normal 18 3 3 6 2" xfId="21541" xr:uid="{00000000-0005-0000-0000-00001C530000}"/>
    <cellStyle name="Normal 18 3 3 7" xfId="21542" xr:uid="{00000000-0005-0000-0000-00001D530000}"/>
    <cellStyle name="Normal 18 3 4" xfId="21543" xr:uid="{00000000-0005-0000-0000-00001E530000}"/>
    <cellStyle name="Normal 18 3 4 2" xfId="21544" xr:uid="{00000000-0005-0000-0000-00001F530000}"/>
    <cellStyle name="Normal 18 3 4 2 2" xfId="21545" xr:uid="{00000000-0005-0000-0000-000020530000}"/>
    <cellStyle name="Normal 18 3 4 2 2 2" xfId="21546" xr:uid="{00000000-0005-0000-0000-000021530000}"/>
    <cellStyle name="Normal 18 3 4 2 2 2 2" xfId="21547" xr:uid="{00000000-0005-0000-0000-000022530000}"/>
    <cellStyle name="Normal 18 3 4 2 2 3" xfId="21548" xr:uid="{00000000-0005-0000-0000-000023530000}"/>
    <cellStyle name="Normal 18 3 4 2 3" xfId="21549" xr:uid="{00000000-0005-0000-0000-000024530000}"/>
    <cellStyle name="Normal 18 3 4 2 3 2" xfId="21550" xr:uid="{00000000-0005-0000-0000-000025530000}"/>
    <cellStyle name="Normal 18 3 4 2 3 2 2" xfId="21551" xr:uid="{00000000-0005-0000-0000-000026530000}"/>
    <cellStyle name="Normal 18 3 4 2 3 3" xfId="21552" xr:uid="{00000000-0005-0000-0000-000027530000}"/>
    <cellStyle name="Normal 18 3 4 2 4" xfId="21553" xr:uid="{00000000-0005-0000-0000-000028530000}"/>
    <cellStyle name="Normal 18 3 4 2 4 2" xfId="21554" xr:uid="{00000000-0005-0000-0000-000029530000}"/>
    <cellStyle name="Normal 18 3 4 2 5" xfId="21555" xr:uid="{00000000-0005-0000-0000-00002A530000}"/>
    <cellStyle name="Normal 18 3 4 2 5 2" xfId="21556" xr:uid="{00000000-0005-0000-0000-00002B530000}"/>
    <cellStyle name="Normal 18 3 4 2 6" xfId="21557" xr:uid="{00000000-0005-0000-0000-00002C530000}"/>
    <cellStyle name="Normal 18 3 4 3" xfId="21558" xr:uid="{00000000-0005-0000-0000-00002D530000}"/>
    <cellStyle name="Normal 18 3 4 3 2" xfId="21559" xr:uid="{00000000-0005-0000-0000-00002E530000}"/>
    <cellStyle name="Normal 18 3 4 3 2 2" xfId="21560" xr:uid="{00000000-0005-0000-0000-00002F530000}"/>
    <cellStyle name="Normal 18 3 4 3 3" xfId="21561" xr:uid="{00000000-0005-0000-0000-000030530000}"/>
    <cellStyle name="Normal 18 3 4 4" xfId="21562" xr:uid="{00000000-0005-0000-0000-000031530000}"/>
    <cellStyle name="Normal 18 3 4 4 2" xfId="21563" xr:uid="{00000000-0005-0000-0000-000032530000}"/>
    <cellStyle name="Normal 18 3 4 4 2 2" xfId="21564" xr:uid="{00000000-0005-0000-0000-000033530000}"/>
    <cellStyle name="Normal 18 3 4 4 3" xfId="21565" xr:uid="{00000000-0005-0000-0000-000034530000}"/>
    <cellStyle name="Normal 18 3 4 5" xfId="21566" xr:uid="{00000000-0005-0000-0000-000035530000}"/>
    <cellStyle name="Normal 18 3 4 5 2" xfId="21567" xr:uid="{00000000-0005-0000-0000-000036530000}"/>
    <cellStyle name="Normal 18 3 4 6" xfId="21568" xr:uid="{00000000-0005-0000-0000-000037530000}"/>
    <cellStyle name="Normal 18 3 4 6 2" xfId="21569" xr:uid="{00000000-0005-0000-0000-000038530000}"/>
    <cellStyle name="Normal 18 3 4 7" xfId="21570" xr:uid="{00000000-0005-0000-0000-000039530000}"/>
    <cellStyle name="Normal 18 3 5" xfId="21571" xr:uid="{00000000-0005-0000-0000-00003A530000}"/>
    <cellStyle name="Normal 18 3 5 2" xfId="21572" xr:uid="{00000000-0005-0000-0000-00003B530000}"/>
    <cellStyle name="Normal 18 3 5 2 2" xfId="21573" xr:uid="{00000000-0005-0000-0000-00003C530000}"/>
    <cellStyle name="Normal 18 3 5 2 2 2" xfId="21574" xr:uid="{00000000-0005-0000-0000-00003D530000}"/>
    <cellStyle name="Normal 18 3 5 2 3" xfId="21575" xr:uid="{00000000-0005-0000-0000-00003E530000}"/>
    <cellStyle name="Normal 18 3 5 3" xfId="21576" xr:uid="{00000000-0005-0000-0000-00003F530000}"/>
    <cellStyle name="Normal 18 3 5 3 2" xfId="21577" xr:uid="{00000000-0005-0000-0000-000040530000}"/>
    <cellStyle name="Normal 18 3 5 3 2 2" xfId="21578" xr:uid="{00000000-0005-0000-0000-000041530000}"/>
    <cellStyle name="Normal 18 3 5 3 3" xfId="21579" xr:uid="{00000000-0005-0000-0000-000042530000}"/>
    <cellStyle name="Normal 18 3 5 4" xfId="21580" xr:uid="{00000000-0005-0000-0000-000043530000}"/>
    <cellStyle name="Normal 18 3 5 4 2" xfId="21581" xr:uid="{00000000-0005-0000-0000-000044530000}"/>
    <cellStyle name="Normal 18 3 5 5" xfId="21582" xr:uid="{00000000-0005-0000-0000-000045530000}"/>
    <cellStyle name="Normal 18 3 5 5 2" xfId="21583" xr:uid="{00000000-0005-0000-0000-000046530000}"/>
    <cellStyle name="Normal 18 3 5 6" xfId="21584" xr:uid="{00000000-0005-0000-0000-000047530000}"/>
    <cellStyle name="Normal 18 3 6" xfId="21585" xr:uid="{00000000-0005-0000-0000-000048530000}"/>
    <cellStyle name="Normal 18 3 6 2" xfId="21586" xr:uid="{00000000-0005-0000-0000-000049530000}"/>
    <cellStyle name="Normal 18 3 6 2 2" xfId="21587" xr:uid="{00000000-0005-0000-0000-00004A530000}"/>
    <cellStyle name="Normal 18 3 6 3" xfId="21588" xr:uid="{00000000-0005-0000-0000-00004B530000}"/>
    <cellStyle name="Normal 18 3 7" xfId="21589" xr:uid="{00000000-0005-0000-0000-00004C530000}"/>
    <cellStyle name="Normal 18 3 7 2" xfId="21590" xr:uid="{00000000-0005-0000-0000-00004D530000}"/>
    <cellStyle name="Normal 18 3 7 2 2" xfId="21591" xr:uid="{00000000-0005-0000-0000-00004E530000}"/>
    <cellStyle name="Normal 18 3 7 3" xfId="21592" xr:uid="{00000000-0005-0000-0000-00004F530000}"/>
    <cellStyle name="Normal 18 3 8" xfId="21593" xr:uid="{00000000-0005-0000-0000-000050530000}"/>
    <cellStyle name="Normal 18 3 8 2" xfId="21594" xr:uid="{00000000-0005-0000-0000-000051530000}"/>
    <cellStyle name="Normal 18 3 9" xfId="21595" xr:uid="{00000000-0005-0000-0000-000052530000}"/>
    <cellStyle name="Normal 18 3 9 2" xfId="21596" xr:uid="{00000000-0005-0000-0000-000053530000}"/>
    <cellStyle name="Normal 18 4" xfId="21597" xr:uid="{00000000-0005-0000-0000-000054530000}"/>
    <cellStyle name="Normal 18 4 2" xfId="21598" xr:uid="{00000000-0005-0000-0000-000055530000}"/>
    <cellStyle name="Normal 18 4 2 2" xfId="21599" xr:uid="{00000000-0005-0000-0000-000056530000}"/>
    <cellStyle name="Normal 18 4 2 2 2" xfId="21600" xr:uid="{00000000-0005-0000-0000-000057530000}"/>
    <cellStyle name="Normal 18 4 2 2 2 2" xfId="21601" xr:uid="{00000000-0005-0000-0000-000058530000}"/>
    <cellStyle name="Normal 18 4 2 2 2 2 2" xfId="21602" xr:uid="{00000000-0005-0000-0000-000059530000}"/>
    <cellStyle name="Normal 18 4 2 2 2 3" xfId="21603" xr:uid="{00000000-0005-0000-0000-00005A530000}"/>
    <cellStyle name="Normal 18 4 2 2 3" xfId="21604" xr:uid="{00000000-0005-0000-0000-00005B530000}"/>
    <cellStyle name="Normal 18 4 2 2 3 2" xfId="21605" xr:uid="{00000000-0005-0000-0000-00005C530000}"/>
    <cellStyle name="Normal 18 4 2 2 3 2 2" xfId="21606" xr:uid="{00000000-0005-0000-0000-00005D530000}"/>
    <cellStyle name="Normal 18 4 2 2 3 3" xfId="21607" xr:uid="{00000000-0005-0000-0000-00005E530000}"/>
    <cellStyle name="Normal 18 4 2 2 4" xfId="21608" xr:uid="{00000000-0005-0000-0000-00005F530000}"/>
    <cellStyle name="Normal 18 4 2 2 4 2" xfId="21609" xr:uid="{00000000-0005-0000-0000-000060530000}"/>
    <cellStyle name="Normal 18 4 2 2 5" xfId="21610" xr:uid="{00000000-0005-0000-0000-000061530000}"/>
    <cellStyle name="Normal 18 4 2 2 5 2" xfId="21611" xr:uid="{00000000-0005-0000-0000-000062530000}"/>
    <cellStyle name="Normal 18 4 2 2 6" xfId="21612" xr:uid="{00000000-0005-0000-0000-000063530000}"/>
    <cellStyle name="Normal 18 4 2 3" xfId="21613" xr:uid="{00000000-0005-0000-0000-000064530000}"/>
    <cellStyle name="Normal 18 4 2 3 2" xfId="21614" xr:uid="{00000000-0005-0000-0000-000065530000}"/>
    <cellStyle name="Normal 18 4 2 3 2 2" xfId="21615" xr:uid="{00000000-0005-0000-0000-000066530000}"/>
    <cellStyle name="Normal 18 4 2 3 3" xfId="21616" xr:uid="{00000000-0005-0000-0000-000067530000}"/>
    <cellStyle name="Normal 18 4 2 4" xfId="21617" xr:uid="{00000000-0005-0000-0000-000068530000}"/>
    <cellStyle name="Normal 18 4 2 4 2" xfId="21618" xr:uid="{00000000-0005-0000-0000-000069530000}"/>
    <cellStyle name="Normal 18 4 2 4 2 2" xfId="21619" xr:uid="{00000000-0005-0000-0000-00006A530000}"/>
    <cellStyle name="Normal 18 4 2 4 3" xfId="21620" xr:uid="{00000000-0005-0000-0000-00006B530000}"/>
    <cellStyle name="Normal 18 4 2 5" xfId="21621" xr:uid="{00000000-0005-0000-0000-00006C530000}"/>
    <cellStyle name="Normal 18 4 2 5 2" xfId="21622" xr:uid="{00000000-0005-0000-0000-00006D530000}"/>
    <cellStyle name="Normal 18 4 2 6" xfId="21623" xr:uid="{00000000-0005-0000-0000-00006E530000}"/>
    <cellStyle name="Normal 18 4 2 6 2" xfId="21624" xr:uid="{00000000-0005-0000-0000-00006F530000}"/>
    <cellStyle name="Normal 18 4 2 7" xfId="21625" xr:uid="{00000000-0005-0000-0000-000070530000}"/>
    <cellStyle name="Normal 18 4 3" xfId="21626" xr:uid="{00000000-0005-0000-0000-000071530000}"/>
    <cellStyle name="Normal 18 4 3 2" xfId="21627" xr:uid="{00000000-0005-0000-0000-000072530000}"/>
    <cellStyle name="Normal 18 4 3 2 2" xfId="21628" xr:uid="{00000000-0005-0000-0000-000073530000}"/>
    <cellStyle name="Normal 18 4 3 2 2 2" xfId="21629" xr:uid="{00000000-0005-0000-0000-000074530000}"/>
    <cellStyle name="Normal 18 4 3 2 3" xfId="21630" xr:uid="{00000000-0005-0000-0000-000075530000}"/>
    <cellStyle name="Normal 18 4 3 3" xfId="21631" xr:uid="{00000000-0005-0000-0000-000076530000}"/>
    <cellStyle name="Normal 18 4 3 3 2" xfId="21632" xr:uid="{00000000-0005-0000-0000-000077530000}"/>
    <cellStyle name="Normal 18 4 3 3 2 2" xfId="21633" xr:uid="{00000000-0005-0000-0000-000078530000}"/>
    <cellStyle name="Normal 18 4 3 3 3" xfId="21634" xr:uid="{00000000-0005-0000-0000-000079530000}"/>
    <cellStyle name="Normal 18 4 3 4" xfId="21635" xr:uid="{00000000-0005-0000-0000-00007A530000}"/>
    <cellStyle name="Normal 18 4 3 4 2" xfId="21636" xr:uid="{00000000-0005-0000-0000-00007B530000}"/>
    <cellStyle name="Normal 18 4 3 5" xfId="21637" xr:uid="{00000000-0005-0000-0000-00007C530000}"/>
    <cellStyle name="Normal 18 4 3 5 2" xfId="21638" xr:uid="{00000000-0005-0000-0000-00007D530000}"/>
    <cellStyle name="Normal 18 4 3 6" xfId="21639" xr:uid="{00000000-0005-0000-0000-00007E530000}"/>
    <cellStyle name="Normal 18 4 4" xfId="21640" xr:uid="{00000000-0005-0000-0000-00007F530000}"/>
    <cellStyle name="Normal 18 4 4 2" xfId="21641" xr:uid="{00000000-0005-0000-0000-000080530000}"/>
    <cellStyle name="Normal 18 4 4 2 2" xfId="21642" xr:uid="{00000000-0005-0000-0000-000081530000}"/>
    <cellStyle name="Normal 18 4 4 3" xfId="21643" xr:uid="{00000000-0005-0000-0000-000082530000}"/>
    <cellStyle name="Normal 18 4 5" xfId="21644" xr:uid="{00000000-0005-0000-0000-000083530000}"/>
    <cellStyle name="Normal 18 4 5 2" xfId="21645" xr:uid="{00000000-0005-0000-0000-000084530000}"/>
    <cellStyle name="Normal 18 4 5 2 2" xfId="21646" xr:uid="{00000000-0005-0000-0000-000085530000}"/>
    <cellStyle name="Normal 18 4 5 3" xfId="21647" xr:uid="{00000000-0005-0000-0000-000086530000}"/>
    <cellStyle name="Normal 18 4 6" xfId="21648" xr:uid="{00000000-0005-0000-0000-000087530000}"/>
    <cellStyle name="Normal 18 4 6 2" xfId="21649" xr:uid="{00000000-0005-0000-0000-000088530000}"/>
    <cellStyle name="Normal 18 4 7" xfId="21650" xr:uid="{00000000-0005-0000-0000-000089530000}"/>
    <cellStyle name="Normal 18 4 7 2" xfId="21651" xr:uid="{00000000-0005-0000-0000-00008A530000}"/>
    <cellStyle name="Normal 18 4 8" xfId="21652" xr:uid="{00000000-0005-0000-0000-00008B530000}"/>
    <cellStyle name="Normal 18 5" xfId="21653" xr:uid="{00000000-0005-0000-0000-00008C530000}"/>
    <cellStyle name="Normal 18 5 2" xfId="21654" xr:uid="{00000000-0005-0000-0000-00008D530000}"/>
    <cellStyle name="Normal 18 5 2 2" xfId="21655" xr:uid="{00000000-0005-0000-0000-00008E530000}"/>
    <cellStyle name="Normal 18 5 2 2 2" xfId="21656" xr:uid="{00000000-0005-0000-0000-00008F530000}"/>
    <cellStyle name="Normal 18 5 2 2 2 2" xfId="21657" xr:uid="{00000000-0005-0000-0000-000090530000}"/>
    <cellStyle name="Normal 18 5 2 2 3" xfId="21658" xr:uid="{00000000-0005-0000-0000-000091530000}"/>
    <cellStyle name="Normal 18 5 2 3" xfId="21659" xr:uid="{00000000-0005-0000-0000-000092530000}"/>
    <cellStyle name="Normal 18 5 2 3 2" xfId="21660" xr:uid="{00000000-0005-0000-0000-000093530000}"/>
    <cellStyle name="Normal 18 5 2 3 2 2" xfId="21661" xr:uid="{00000000-0005-0000-0000-000094530000}"/>
    <cellStyle name="Normal 18 5 2 3 3" xfId="21662" xr:uid="{00000000-0005-0000-0000-000095530000}"/>
    <cellStyle name="Normal 18 5 2 4" xfId="21663" xr:uid="{00000000-0005-0000-0000-000096530000}"/>
    <cellStyle name="Normal 18 5 2 4 2" xfId="21664" xr:uid="{00000000-0005-0000-0000-000097530000}"/>
    <cellStyle name="Normal 18 5 2 5" xfId="21665" xr:uid="{00000000-0005-0000-0000-000098530000}"/>
    <cellStyle name="Normal 18 5 2 5 2" xfId="21666" xr:uid="{00000000-0005-0000-0000-000099530000}"/>
    <cellStyle name="Normal 18 5 2 6" xfId="21667" xr:uid="{00000000-0005-0000-0000-00009A530000}"/>
    <cellStyle name="Normal 18 5 3" xfId="21668" xr:uid="{00000000-0005-0000-0000-00009B530000}"/>
    <cellStyle name="Normal 18 5 3 2" xfId="21669" xr:uid="{00000000-0005-0000-0000-00009C530000}"/>
    <cellStyle name="Normal 18 5 3 2 2" xfId="21670" xr:uid="{00000000-0005-0000-0000-00009D530000}"/>
    <cellStyle name="Normal 18 5 3 3" xfId="21671" xr:uid="{00000000-0005-0000-0000-00009E530000}"/>
    <cellStyle name="Normal 18 5 4" xfId="21672" xr:uid="{00000000-0005-0000-0000-00009F530000}"/>
    <cellStyle name="Normal 18 5 4 2" xfId="21673" xr:uid="{00000000-0005-0000-0000-0000A0530000}"/>
    <cellStyle name="Normal 18 5 4 2 2" xfId="21674" xr:uid="{00000000-0005-0000-0000-0000A1530000}"/>
    <cellStyle name="Normal 18 5 4 3" xfId="21675" xr:uid="{00000000-0005-0000-0000-0000A2530000}"/>
    <cellStyle name="Normal 18 5 5" xfId="21676" xr:uid="{00000000-0005-0000-0000-0000A3530000}"/>
    <cellStyle name="Normal 18 5 5 2" xfId="21677" xr:uid="{00000000-0005-0000-0000-0000A4530000}"/>
    <cellStyle name="Normal 18 5 6" xfId="21678" xr:uid="{00000000-0005-0000-0000-0000A5530000}"/>
    <cellStyle name="Normal 18 5 6 2" xfId="21679" xr:uid="{00000000-0005-0000-0000-0000A6530000}"/>
    <cellStyle name="Normal 18 5 7" xfId="21680" xr:uid="{00000000-0005-0000-0000-0000A7530000}"/>
    <cellStyle name="Normal 18 6" xfId="21681" xr:uid="{00000000-0005-0000-0000-0000A8530000}"/>
    <cellStyle name="Normal 18 6 2" xfId="21682" xr:uid="{00000000-0005-0000-0000-0000A9530000}"/>
    <cellStyle name="Normal 18 6 2 2" xfId="21683" xr:uid="{00000000-0005-0000-0000-0000AA530000}"/>
    <cellStyle name="Normal 18 6 2 2 2" xfId="21684" xr:uid="{00000000-0005-0000-0000-0000AB530000}"/>
    <cellStyle name="Normal 18 6 2 2 2 2" xfId="21685" xr:uid="{00000000-0005-0000-0000-0000AC530000}"/>
    <cellStyle name="Normal 18 6 2 2 3" xfId="21686" xr:uid="{00000000-0005-0000-0000-0000AD530000}"/>
    <cellStyle name="Normal 18 6 2 3" xfId="21687" xr:uid="{00000000-0005-0000-0000-0000AE530000}"/>
    <cellStyle name="Normal 18 6 2 3 2" xfId="21688" xr:uid="{00000000-0005-0000-0000-0000AF530000}"/>
    <cellStyle name="Normal 18 6 2 3 2 2" xfId="21689" xr:uid="{00000000-0005-0000-0000-0000B0530000}"/>
    <cellStyle name="Normal 18 6 2 3 3" xfId="21690" xr:uid="{00000000-0005-0000-0000-0000B1530000}"/>
    <cellStyle name="Normal 18 6 2 4" xfId="21691" xr:uid="{00000000-0005-0000-0000-0000B2530000}"/>
    <cellStyle name="Normal 18 6 2 4 2" xfId="21692" xr:uid="{00000000-0005-0000-0000-0000B3530000}"/>
    <cellStyle name="Normal 18 6 2 5" xfId="21693" xr:uid="{00000000-0005-0000-0000-0000B4530000}"/>
    <cellStyle name="Normal 18 6 2 5 2" xfId="21694" xr:uid="{00000000-0005-0000-0000-0000B5530000}"/>
    <cellStyle name="Normal 18 6 2 6" xfId="21695" xr:uid="{00000000-0005-0000-0000-0000B6530000}"/>
    <cellStyle name="Normal 18 6 3" xfId="21696" xr:uid="{00000000-0005-0000-0000-0000B7530000}"/>
    <cellStyle name="Normal 18 6 3 2" xfId="21697" xr:uid="{00000000-0005-0000-0000-0000B8530000}"/>
    <cellStyle name="Normal 18 6 3 2 2" xfId="21698" xr:uid="{00000000-0005-0000-0000-0000B9530000}"/>
    <cellStyle name="Normal 18 6 3 3" xfId="21699" xr:uid="{00000000-0005-0000-0000-0000BA530000}"/>
    <cellStyle name="Normal 18 6 4" xfId="21700" xr:uid="{00000000-0005-0000-0000-0000BB530000}"/>
    <cellStyle name="Normal 18 6 4 2" xfId="21701" xr:uid="{00000000-0005-0000-0000-0000BC530000}"/>
    <cellStyle name="Normal 18 6 4 2 2" xfId="21702" xr:uid="{00000000-0005-0000-0000-0000BD530000}"/>
    <cellStyle name="Normal 18 6 4 3" xfId="21703" xr:uid="{00000000-0005-0000-0000-0000BE530000}"/>
    <cellStyle name="Normal 18 6 5" xfId="21704" xr:uid="{00000000-0005-0000-0000-0000BF530000}"/>
    <cellStyle name="Normal 18 6 5 2" xfId="21705" xr:uid="{00000000-0005-0000-0000-0000C0530000}"/>
    <cellStyle name="Normal 18 6 6" xfId="21706" xr:uid="{00000000-0005-0000-0000-0000C1530000}"/>
    <cellStyle name="Normal 18 6 6 2" xfId="21707" xr:uid="{00000000-0005-0000-0000-0000C2530000}"/>
    <cellStyle name="Normal 18 6 7" xfId="21708" xr:uid="{00000000-0005-0000-0000-0000C3530000}"/>
    <cellStyle name="Normal 18 7" xfId="21709" xr:uid="{00000000-0005-0000-0000-0000C4530000}"/>
    <cellStyle name="Normal 18 7 2" xfId="21710" xr:uid="{00000000-0005-0000-0000-0000C5530000}"/>
    <cellStyle name="Normal 18 7 2 2" xfId="21711" xr:uid="{00000000-0005-0000-0000-0000C6530000}"/>
    <cellStyle name="Normal 18 7 2 2 2" xfId="21712" xr:uid="{00000000-0005-0000-0000-0000C7530000}"/>
    <cellStyle name="Normal 18 7 2 3" xfId="21713" xr:uid="{00000000-0005-0000-0000-0000C8530000}"/>
    <cellStyle name="Normal 18 7 3" xfId="21714" xr:uid="{00000000-0005-0000-0000-0000C9530000}"/>
    <cellStyle name="Normal 18 7 3 2" xfId="21715" xr:uid="{00000000-0005-0000-0000-0000CA530000}"/>
    <cellStyle name="Normal 18 7 3 2 2" xfId="21716" xr:uid="{00000000-0005-0000-0000-0000CB530000}"/>
    <cellStyle name="Normal 18 7 3 3" xfId="21717" xr:uid="{00000000-0005-0000-0000-0000CC530000}"/>
    <cellStyle name="Normal 18 7 4" xfId="21718" xr:uid="{00000000-0005-0000-0000-0000CD530000}"/>
    <cellStyle name="Normal 18 7 4 2" xfId="21719" xr:uid="{00000000-0005-0000-0000-0000CE530000}"/>
    <cellStyle name="Normal 18 7 5" xfId="21720" xr:uid="{00000000-0005-0000-0000-0000CF530000}"/>
    <cellStyle name="Normal 18 7 5 2" xfId="21721" xr:uid="{00000000-0005-0000-0000-0000D0530000}"/>
    <cellStyle name="Normal 18 7 6" xfId="21722" xr:uid="{00000000-0005-0000-0000-0000D1530000}"/>
    <cellStyle name="Normal 18 8" xfId="21723" xr:uid="{00000000-0005-0000-0000-0000D2530000}"/>
    <cellStyle name="Normal 18 8 2" xfId="21724" xr:uid="{00000000-0005-0000-0000-0000D3530000}"/>
    <cellStyle name="Normal 18 8 2 2" xfId="21725" xr:uid="{00000000-0005-0000-0000-0000D4530000}"/>
    <cellStyle name="Normal 18 8 3" xfId="21726" xr:uid="{00000000-0005-0000-0000-0000D5530000}"/>
    <cellStyle name="Normal 18 9" xfId="21727" xr:uid="{00000000-0005-0000-0000-0000D6530000}"/>
    <cellStyle name="Normal 18 9 2" xfId="21728" xr:uid="{00000000-0005-0000-0000-0000D7530000}"/>
    <cellStyle name="Normal 18 9 2 2" xfId="21729" xr:uid="{00000000-0005-0000-0000-0000D8530000}"/>
    <cellStyle name="Normal 18 9 3" xfId="21730" xr:uid="{00000000-0005-0000-0000-0000D9530000}"/>
    <cellStyle name="Normal 19" xfId="21731" xr:uid="{00000000-0005-0000-0000-0000DA530000}"/>
    <cellStyle name="Normal 19 2" xfId="21732" xr:uid="{00000000-0005-0000-0000-0000DB530000}"/>
    <cellStyle name="Normal 19 2 2" xfId="21733" xr:uid="{00000000-0005-0000-0000-0000DC530000}"/>
    <cellStyle name="Normal 19 2 2 2" xfId="21734" xr:uid="{00000000-0005-0000-0000-0000DD530000}"/>
    <cellStyle name="Normal 19 2 3" xfId="21735" xr:uid="{00000000-0005-0000-0000-0000DE530000}"/>
    <cellStyle name="Normal 19 3" xfId="21736" xr:uid="{00000000-0005-0000-0000-0000DF530000}"/>
    <cellStyle name="Normal 19 3 2" xfId="21737" xr:uid="{00000000-0005-0000-0000-0000E0530000}"/>
    <cellStyle name="Normal 19 3 2 2" xfId="21738" xr:uid="{00000000-0005-0000-0000-0000E1530000}"/>
    <cellStyle name="Normal 19 3 3" xfId="21739" xr:uid="{00000000-0005-0000-0000-0000E2530000}"/>
    <cellStyle name="Normal 19 4" xfId="21740" xr:uid="{00000000-0005-0000-0000-0000E3530000}"/>
    <cellStyle name="Normal 19 4 2" xfId="21741" xr:uid="{00000000-0005-0000-0000-0000E4530000}"/>
    <cellStyle name="Normal 19 5" xfId="21742" xr:uid="{00000000-0005-0000-0000-0000E5530000}"/>
    <cellStyle name="Normal 19 5 2" xfId="21743" xr:uid="{00000000-0005-0000-0000-0000E6530000}"/>
    <cellStyle name="Normal 19 6" xfId="21744" xr:uid="{00000000-0005-0000-0000-0000E7530000}"/>
    <cellStyle name="Normal 2" xfId="53" xr:uid="{00000000-0005-0000-0000-0000E8530000}"/>
    <cellStyle name="Normal 2 13 2" xfId="38428" xr:uid="{9F6746AE-902C-4FF4-BD42-4781AF736AFF}"/>
    <cellStyle name="Normal 2 2" xfId="525" xr:uid="{00000000-0005-0000-0000-0000E9530000}"/>
    <cellStyle name="Normal 2 2 2" xfId="655" xr:uid="{00000000-0005-0000-0000-0000EA530000}"/>
    <cellStyle name="Normal 2 2 2 2" xfId="21745" xr:uid="{00000000-0005-0000-0000-0000EB530000}"/>
    <cellStyle name="Normal 2 2 2 2 2" xfId="21746" xr:uid="{00000000-0005-0000-0000-0000EC530000}"/>
    <cellStyle name="Normal 2 2 2 3" xfId="38422" xr:uid="{BB65201E-D573-4870-95A3-969E2A493B91}"/>
    <cellStyle name="Normal 2 2 3" xfId="21747" xr:uid="{00000000-0005-0000-0000-0000ED530000}"/>
    <cellStyle name="Normal 2 2 3 2" xfId="21748" xr:uid="{00000000-0005-0000-0000-0000EE530000}"/>
    <cellStyle name="Normal 2 2 3 2 2" xfId="21749" xr:uid="{00000000-0005-0000-0000-0000EF530000}"/>
    <cellStyle name="Normal 2 2 3 2 2 2" xfId="21750" xr:uid="{00000000-0005-0000-0000-0000F0530000}"/>
    <cellStyle name="Normal 2 2 3 2 3" xfId="21751" xr:uid="{00000000-0005-0000-0000-0000F1530000}"/>
    <cellStyle name="Normal 2 2 3 3" xfId="21752" xr:uid="{00000000-0005-0000-0000-0000F2530000}"/>
    <cellStyle name="Normal 2 2 3 3 2" xfId="21753" xr:uid="{00000000-0005-0000-0000-0000F3530000}"/>
    <cellStyle name="Normal 2 2 3 3 2 2" xfId="21754" xr:uid="{00000000-0005-0000-0000-0000F4530000}"/>
    <cellStyle name="Normal 2 2 3 3 3" xfId="21755" xr:uid="{00000000-0005-0000-0000-0000F5530000}"/>
    <cellStyle name="Normal 2 2 3 4" xfId="21756" xr:uid="{00000000-0005-0000-0000-0000F6530000}"/>
    <cellStyle name="Normal 2 2 3 4 2" xfId="21757" xr:uid="{00000000-0005-0000-0000-0000F7530000}"/>
    <cellStyle name="Normal 2 2 3 5" xfId="21758" xr:uid="{00000000-0005-0000-0000-0000F8530000}"/>
    <cellStyle name="Normal 2 2 3 5 2" xfId="21759" xr:uid="{00000000-0005-0000-0000-0000F9530000}"/>
    <cellStyle name="Normal 2 2 3 6" xfId="21760" xr:uid="{00000000-0005-0000-0000-0000FA530000}"/>
    <cellStyle name="Normal 2 2 4" xfId="628" xr:uid="{00000000-0005-0000-0000-0000FB530000}"/>
    <cellStyle name="Normal 2 2 5" xfId="38379" xr:uid="{D805C78F-4CA0-4969-B00F-EA9AA1C942A9}"/>
    <cellStyle name="Normal 2 2_1 - ADIT" xfId="21761" xr:uid="{00000000-0005-0000-0000-0000FC530000}"/>
    <cellStyle name="Normal 2 3" xfId="654" xr:uid="{00000000-0005-0000-0000-0000FD530000}"/>
    <cellStyle name="Normal 2 3 2" xfId="21762" xr:uid="{00000000-0005-0000-0000-0000FE530000}"/>
    <cellStyle name="Normal 2 3 3" xfId="38384" xr:uid="{E07786CF-F3E2-4666-93C7-0F27CCF28DFF}"/>
    <cellStyle name="Normal 2 4" xfId="21763" xr:uid="{00000000-0005-0000-0000-0000FF530000}"/>
    <cellStyle name="Normal 2 5" xfId="21764" xr:uid="{00000000-0005-0000-0000-000000540000}"/>
    <cellStyle name="Normal 2 5 10" xfId="21765" xr:uid="{00000000-0005-0000-0000-000001540000}"/>
    <cellStyle name="Normal 2 5 10 2" xfId="21766" xr:uid="{00000000-0005-0000-0000-000002540000}"/>
    <cellStyle name="Normal 2 5 11" xfId="21767" xr:uid="{00000000-0005-0000-0000-000003540000}"/>
    <cellStyle name="Normal 2 5 11 2" xfId="21768" xr:uid="{00000000-0005-0000-0000-000004540000}"/>
    <cellStyle name="Normal 2 5 12" xfId="21769" xr:uid="{00000000-0005-0000-0000-000005540000}"/>
    <cellStyle name="Normal 2 5 2" xfId="21770" xr:uid="{00000000-0005-0000-0000-000006540000}"/>
    <cellStyle name="Normal 2 5 2 10" xfId="21771" xr:uid="{00000000-0005-0000-0000-000007540000}"/>
    <cellStyle name="Normal 2 5 2 10 2" xfId="21772" xr:uid="{00000000-0005-0000-0000-000008540000}"/>
    <cellStyle name="Normal 2 5 2 11" xfId="21773" xr:uid="{00000000-0005-0000-0000-000009540000}"/>
    <cellStyle name="Normal 2 5 2 2" xfId="21774" xr:uid="{00000000-0005-0000-0000-00000A540000}"/>
    <cellStyle name="Normal 2 5 2 2 10" xfId="21775" xr:uid="{00000000-0005-0000-0000-00000B540000}"/>
    <cellStyle name="Normal 2 5 2 2 2" xfId="21776" xr:uid="{00000000-0005-0000-0000-00000C540000}"/>
    <cellStyle name="Normal 2 5 2 2 2 2" xfId="21777" xr:uid="{00000000-0005-0000-0000-00000D540000}"/>
    <cellStyle name="Normal 2 5 2 2 2 2 2" xfId="21778" xr:uid="{00000000-0005-0000-0000-00000E540000}"/>
    <cellStyle name="Normal 2 5 2 2 2 2 2 2" xfId="21779" xr:uid="{00000000-0005-0000-0000-00000F540000}"/>
    <cellStyle name="Normal 2 5 2 2 2 2 2 2 2" xfId="21780" xr:uid="{00000000-0005-0000-0000-000010540000}"/>
    <cellStyle name="Normal 2 5 2 2 2 2 2 2 2 2" xfId="21781" xr:uid="{00000000-0005-0000-0000-000011540000}"/>
    <cellStyle name="Normal 2 5 2 2 2 2 2 2 3" xfId="21782" xr:uid="{00000000-0005-0000-0000-000012540000}"/>
    <cellStyle name="Normal 2 5 2 2 2 2 2 3" xfId="21783" xr:uid="{00000000-0005-0000-0000-000013540000}"/>
    <cellStyle name="Normal 2 5 2 2 2 2 2 3 2" xfId="21784" xr:uid="{00000000-0005-0000-0000-000014540000}"/>
    <cellStyle name="Normal 2 5 2 2 2 2 2 3 2 2" xfId="21785" xr:uid="{00000000-0005-0000-0000-000015540000}"/>
    <cellStyle name="Normal 2 5 2 2 2 2 2 3 3" xfId="21786" xr:uid="{00000000-0005-0000-0000-000016540000}"/>
    <cellStyle name="Normal 2 5 2 2 2 2 2 4" xfId="21787" xr:uid="{00000000-0005-0000-0000-000017540000}"/>
    <cellStyle name="Normal 2 5 2 2 2 2 2 4 2" xfId="21788" xr:uid="{00000000-0005-0000-0000-000018540000}"/>
    <cellStyle name="Normal 2 5 2 2 2 2 2 5" xfId="21789" xr:uid="{00000000-0005-0000-0000-000019540000}"/>
    <cellStyle name="Normal 2 5 2 2 2 2 2 5 2" xfId="21790" xr:uid="{00000000-0005-0000-0000-00001A540000}"/>
    <cellStyle name="Normal 2 5 2 2 2 2 2 6" xfId="21791" xr:uid="{00000000-0005-0000-0000-00001B540000}"/>
    <cellStyle name="Normal 2 5 2 2 2 2 3" xfId="21792" xr:uid="{00000000-0005-0000-0000-00001C540000}"/>
    <cellStyle name="Normal 2 5 2 2 2 2 3 2" xfId="21793" xr:uid="{00000000-0005-0000-0000-00001D540000}"/>
    <cellStyle name="Normal 2 5 2 2 2 2 3 2 2" xfId="21794" xr:uid="{00000000-0005-0000-0000-00001E540000}"/>
    <cellStyle name="Normal 2 5 2 2 2 2 3 3" xfId="21795" xr:uid="{00000000-0005-0000-0000-00001F540000}"/>
    <cellStyle name="Normal 2 5 2 2 2 2 4" xfId="21796" xr:uid="{00000000-0005-0000-0000-000020540000}"/>
    <cellStyle name="Normal 2 5 2 2 2 2 4 2" xfId="21797" xr:uid="{00000000-0005-0000-0000-000021540000}"/>
    <cellStyle name="Normal 2 5 2 2 2 2 4 2 2" xfId="21798" xr:uid="{00000000-0005-0000-0000-000022540000}"/>
    <cellStyle name="Normal 2 5 2 2 2 2 4 3" xfId="21799" xr:uid="{00000000-0005-0000-0000-000023540000}"/>
    <cellStyle name="Normal 2 5 2 2 2 2 5" xfId="21800" xr:uid="{00000000-0005-0000-0000-000024540000}"/>
    <cellStyle name="Normal 2 5 2 2 2 2 5 2" xfId="21801" xr:uid="{00000000-0005-0000-0000-000025540000}"/>
    <cellStyle name="Normal 2 5 2 2 2 2 6" xfId="21802" xr:uid="{00000000-0005-0000-0000-000026540000}"/>
    <cellStyle name="Normal 2 5 2 2 2 2 6 2" xfId="21803" xr:uid="{00000000-0005-0000-0000-000027540000}"/>
    <cellStyle name="Normal 2 5 2 2 2 2 7" xfId="21804" xr:uid="{00000000-0005-0000-0000-000028540000}"/>
    <cellStyle name="Normal 2 5 2 2 2 3" xfId="21805" xr:uid="{00000000-0005-0000-0000-000029540000}"/>
    <cellStyle name="Normal 2 5 2 2 2 3 2" xfId="21806" xr:uid="{00000000-0005-0000-0000-00002A540000}"/>
    <cellStyle name="Normal 2 5 2 2 2 3 2 2" xfId="21807" xr:uid="{00000000-0005-0000-0000-00002B540000}"/>
    <cellStyle name="Normal 2 5 2 2 2 3 2 2 2" xfId="21808" xr:uid="{00000000-0005-0000-0000-00002C540000}"/>
    <cellStyle name="Normal 2 5 2 2 2 3 2 3" xfId="21809" xr:uid="{00000000-0005-0000-0000-00002D540000}"/>
    <cellStyle name="Normal 2 5 2 2 2 3 3" xfId="21810" xr:uid="{00000000-0005-0000-0000-00002E540000}"/>
    <cellStyle name="Normal 2 5 2 2 2 3 3 2" xfId="21811" xr:uid="{00000000-0005-0000-0000-00002F540000}"/>
    <cellStyle name="Normal 2 5 2 2 2 3 3 2 2" xfId="21812" xr:uid="{00000000-0005-0000-0000-000030540000}"/>
    <cellStyle name="Normal 2 5 2 2 2 3 3 3" xfId="21813" xr:uid="{00000000-0005-0000-0000-000031540000}"/>
    <cellStyle name="Normal 2 5 2 2 2 3 4" xfId="21814" xr:uid="{00000000-0005-0000-0000-000032540000}"/>
    <cellStyle name="Normal 2 5 2 2 2 3 4 2" xfId="21815" xr:uid="{00000000-0005-0000-0000-000033540000}"/>
    <cellStyle name="Normal 2 5 2 2 2 3 5" xfId="21816" xr:uid="{00000000-0005-0000-0000-000034540000}"/>
    <cellStyle name="Normal 2 5 2 2 2 3 5 2" xfId="21817" xr:uid="{00000000-0005-0000-0000-000035540000}"/>
    <cellStyle name="Normal 2 5 2 2 2 3 6" xfId="21818" xr:uid="{00000000-0005-0000-0000-000036540000}"/>
    <cellStyle name="Normal 2 5 2 2 2 4" xfId="21819" xr:uid="{00000000-0005-0000-0000-000037540000}"/>
    <cellStyle name="Normal 2 5 2 2 2 4 2" xfId="21820" xr:uid="{00000000-0005-0000-0000-000038540000}"/>
    <cellStyle name="Normal 2 5 2 2 2 4 2 2" xfId="21821" xr:uid="{00000000-0005-0000-0000-000039540000}"/>
    <cellStyle name="Normal 2 5 2 2 2 4 3" xfId="21822" xr:uid="{00000000-0005-0000-0000-00003A540000}"/>
    <cellStyle name="Normal 2 5 2 2 2 5" xfId="21823" xr:uid="{00000000-0005-0000-0000-00003B540000}"/>
    <cellStyle name="Normal 2 5 2 2 2 5 2" xfId="21824" xr:uid="{00000000-0005-0000-0000-00003C540000}"/>
    <cellStyle name="Normal 2 5 2 2 2 5 2 2" xfId="21825" xr:uid="{00000000-0005-0000-0000-00003D540000}"/>
    <cellStyle name="Normal 2 5 2 2 2 5 3" xfId="21826" xr:uid="{00000000-0005-0000-0000-00003E540000}"/>
    <cellStyle name="Normal 2 5 2 2 2 6" xfId="21827" xr:uid="{00000000-0005-0000-0000-00003F540000}"/>
    <cellStyle name="Normal 2 5 2 2 2 6 2" xfId="21828" xr:uid="{00000000-0005-0000-0000-000040540000}"/>
    <cellStyle name="Normal 2 5 2 2 2 7" xfId="21829" xr:uid="{00000000-0005-0000-0000-000041540000}"/>
    <cellStyle name="Normal 2 5 2 2 2 7 2" xfId="21830" xr:uid="{00000000-0005-0000-0000-000042540000}"/>
    <cellStyle name="Normal 2 5 2 2 2 8" xfId="21831" xr:uid="{00000000-0005-0000-0000-000043540000}"/>
    <cellStyle name="Normal 2 5 2 2 3" xfId="21832" xr:uid="{00000000-0005-0000-0000-000044540000}"/>
    <cellStyle name="Normal 2 5 2 2 3 2" xfId="21833" xr:uid="{00000000-0005-0000-0000-000045540000}"/>
    <cellStyle name="Normal 2 5 2 2 3 2 2" xfId="21834" xr:uid="{00000000-0005-0000-0000-000046540000}"/>
    <cellStyle name="Normal 2 5 2 2 3 2 2 2" xfId="21835" xr:uid="{00000000-0005-0000-0000-000047540000}"/>
    <cellStyle name="Normal 2 5 2 2 3 2 2 2 2" xfId="21836" xr:uid="{00000000-0005-0000-0000-000048540000}"/>
    <cellStyle name="Normal 2 5 2 2 3 2 2 3" xfId="21837" xr:uid="{00000000-0005-0000-0000-000049540000}"/>
    <cellStyle name="Normal 2 5 2 2 3 2 3" xfId="21838" xr:uid="{00000000-0005-0000-0000-00004A540000}"/>
    <cellStyle name="Normal 2 5 2 2 3 2 3 2" xfId="21839" xr:uid="{00000000-0005-0000-0000-00004B540000}"/>
    <cellStyle name="Normal 2 5 2 2 3 2 3 2 2" xfId="21840" xr:uid="{00000000-0005-0000-0000-00004C540000}"/>
    <cellStyle name="Normal 2 5 2 2 3 2 3 3" xfId="21841" xr:uid="{00000000-0005-0000-0000-00004D540000}"/>
    <cellStyle name="Normal 2 5 2 2 3 2 4" xfId="21842" xr:uid="{00000000-0005-0000-0000-00004E540000}"/>
    <cellStyle name="Normal 2 5 2 2 3 2 4 2" xfId="21843" xr:uid="{00000000-0005-0000-0000-00004F540000}"/>
    <cellStyle name="Normal 2 5 2 2 3 2 5" xfId="21844" xr:uid="{00000000-0005-0000-0000-000050540000}"/>
    <cellStyle name="Normal 2 5 2 2 3 2 5 2" xfId="21845" xr:uid="{00000000-0005-0000-0000-000051540000}"/>
    <cellStyle name="Normal 2 5 2 2 3 2 6" xfId="21846" xr:uid="{00000000-0005-0000-0000-000052540000}"/>
    <cellStyle name="Normal 2 5 2 2 3 3" xfId="21847" xr:uid="{00000000-0005-0000-0000-000053540000}"/>
    <cellStyle name="Normal 2 5 2 2 3 3 2" xfId="21848" xr:uid="{00000000-0005-0000-0000-000054540000}"/>
    <cellStyle name="Normal 2 5 2 2 3 3 2 2" xfId="21849" xr:uid="{00000000-0005-0000-0000-000055540000}"/>
    <cellStyle name="Normal 2 5 2 2 3 3 3" xfId="21850" xr:uid="{00000000-0005-0000-0000-000056540000}"/>
    <cellStyle name="Normal 2 5 2 2 3 4" xfId="21851" xr:uid="{00000000-0005-0000-0000-000057540000}"/>
    <cellStyle name="Normal 2 5 2 2 3 4 2" xfId="21852" xr:uid="{00000000-0005-0000-0000-000058540000}"/>
    <cellStyle name="Normal 2 5 2 2 3 4 2 2" xfId="21853" xr:uid="{00000000-0005-0000-0000-000059540000}"/>
    <cellStyle name="Normal 2 5 2 2 3 4 3" xfId="21854" xr:uid="{00000000-0005-0000-0000-00005A540000}"/>
    <cellStyle name="Normal 2 5 2 2 3 5" xfId="21855" xr:uid="{00000000-0005-0000-0000-00005B540000}"/>
    <cellStyle name="Normal 2 5 2 2 3 5 2" xfId="21856" xr:uid="{00000000-0005-0000-0000-00005C540000}"/>
    <cellStyle name="Normal 2 5 2 2 3 6" xfId="21857" xr:uid="{00000000-0005-0000-0000-00005D540000}"/>
    <cellStyle name="Normal 2 5 2 2 3 6 2" xfId="21858" xr:uid="{00000000-0005-0000-0000-00005E540000}"/>
    <cellStyle name="Normal 2 5 2 2 3 7" xfId="21859" xr:uid="{00000000-0005-0000-0000-00005F540000}"/>
    <cellStyle name="Normal 2 5 2 2 4" xfId="21860" xr:uid="{00000000-0005-0000-0000-000060540000}"/>
    <cellStyle name="Normal 2 5 2 2 4 2" xfId="21861" xr:uid="{00000000-0005-0000-0000-000061540000}"/>
    <cellStyle name="Normal 2 5 2 2 4 2 2" xfId="21862" xr:uid="{00000000-0005-0000-0000-000062540000}"/>
    <cellStyle name="Normal 2 5 2 2 4 2 2 2" xfId="21863" xr:uid="{00000000-0005-0000-0000-000063540000}"/>
    <cellStyle name="Normal 2 5 2 2 4 2 2 2 2" xfId="21864" xr:uid="{00000000-0005-0000-0000-000064540000}"/>
    <cellStyle name="Normal 2 5 2 2 4 2 2 3" xfId="21865" xr:uid="{00000000-0005-0000-0000-000065540000}"/>
    <cellStyle name="Normal 2 5 2 2 4 2 3" xfId="21866" xr:uid="{00000000-0005-0000-0000-000066540000}"/>
    <cellStyle name="Normal 2 5 2 2 4 2 3 2" xfId="21867" xr:uid="{00000000-0005-0000-0000-000067540000}"/>
    <cellStyle name="Normal 2 5 2 2 4 2 3 2 2" xfId="21868" xr:uid="{00000000-0005-0000-0000-000068540000}"/>
    <cellStyle name="Normal 2 5 2 2 4 2 3 3" xfId="21869" xr:uid="{00000000-0005-0000-0000-000069540000}"/>
    <cellStyle name="Normal 2 5 2 2 4 2 4" xfId="21870" xr:uid="{00000000-0005-0000-0000-00006A540000}"/>
    <cellStyle name="Normal 2 5 2 2 4 2 4 2" xfId="21871" xr:uid="{00000000-0005-0000-0000-00006B540000}"/>
    <cellStyle name="Normal 2 5 2 2 4 2 5" xfId="21872" xr:uid="{00000000-0005-0000-0000-00006C540000}"/>
    <cellStyle name="Normal 2 5 2 2 4 2 5 2" xfId="21873" xr:uid="{00000000-0005-0000-0000-00006D540000}"/>
    <cellStyle name="Normal 2 5 2 2 4 2 6" xfId="21874" xr:uid="{00000000-0005-0000-0000-00006E540000}"/>
    <cellStyle name="Normal 2 5 2 2 4 3" xfId="21875" xr:uid="{00000000-0005-0000-0000-00006F540000}"/>
    <cellStyle name="Normal 2 5 2 2 4 3 2" xfId="21876" xr:uid="{00000000-0005-0000-0000-000070540000}"/>
    <cellStyle name="Normal 2 5 2 2 4 3 2 2" xfId="21877" xr:uid="{00000000-0005-0000-0000-000071540000}"/>
    <cellStyle name="Normal 2 5 2 2 4 3 3" xfId="21878" xr:uid="{00000000-0005-0000-0000-000072540000}"/>
    <cellStyle name="Normal 2 5 2 2 4 4" xfId="21879" xr:uid="{00000000-0005-0000-0000-000073540000}"/>
    <cellStyle name="Normal 2 5 2 2 4 4 2" xfId="21880" xr:uid="{00000000-0005-0000-0000-000074540000}"/>
    <cellStyle name="Normal 2 5 2 2 4 4 2 2" xfId="21881" xr:uid="{00000000-0005-0000-0000-000075540000}"/>
    <cellStyle name="Normal 2 5 2 2 4 4 3" xfId="21882" xr:uid="{00000000-0005-0000-0000-000076540000}"/>
    <cellStyle name="Normal 2 5 2 2 4 5" xfId="21883" xr:uid="{00000000-0005-0000-0000-000077540000}"/>
    <cellStyle name="Normal 2 5 2 2 4 5 2" xfId="21884" xr:uid="{00000000-0005-0000-0000-000078540000}"/>
    <cellStyle name="Normal 2 5 2 2 4 6" xfId="21885" xr:uid="{00000000-0005-0000-0000-000079540000}"/>
    <cellStyle name="Normal 2 5 2 2 4 6 2" xfId="21886" xr:uid="{00000000-0005-0000-0000-00007A540000}"/>
    <cellStyle name="Normal 2 5 2 2 4 7" xfId="21887" xr:uid="{00000000-0005-0000-0000-00007B540000}"/>
    <cellStyle name="Normal 2 5 2 2 5" xfId="21888" xr:uid="{00000000-0005-0000-0000-00007C540000}"/>
    <cellStyle name="Normal 2 5 2 2 5 2" xfId="21889" xr:uid="{00000000-0005-0000-0000-00007D540000}"/>
    <cellStyle name="Normal 2 5 2 2 5 2 2" xfId="21890" xr:uid="{00000000-0005-0000-0000-00007E540000}"/>
    <cellStyle name="Normal 2 5 2 2 5 2 2 2" xfId="21891" xr:uid="{00000000-0005-0000-0000-00007F540000}"/>
    <cellStyle name="Normal 2 5 2 2 5 2 3" xfId="21892" xr:uid="{00000000-0005-0000-0000-000080540000}"/>
    <cellStyle name="Normal 2 5 2 2 5 3" xfId="21893" xr:uid="{00000000-0005-0000-0000-000081540000}"/>
    <cellStyle name="Normal 2 5 2 2 5 3 2" xfId="21894" xr:uid="{00000000-0005-0000-0000-000082540000}"/>
    <cellStyle name="Normal 2 5 2 2 5 3 2 2" xfId="21895" xr:uid="{00000000-0005-0000-0000-000083540000}"/>
    <cellStyle name="Normal 2 5 2 2 5 3 3" xfId="21896" xr:uid="{00000000-0005-0000-0000-000084540000}"/>
    <cellStyle name="Normal 2 5 2 2 5 4" xfId="21897" xr:uid="{00000000-0005-0000-0000-000085540000}"/>
    <cellStyle name="Normal 2 5 2 2 5 4 2" xfId="21898" xr:uid="{00000000-0005-0000-0000-000086540000}"/>
    <cellStyle name="Normal 2 5 2 2 5 5" xfId="21899" xr:uid="{00000000-0005-0000-0000-000087540000}"/>
    <cellStyle name="Normal 2 5 2 2 5 5 2" xfId="21900" xr:uid="{00000000-0005-0000-0000-000088540000}"/>
    <cellStyle name="Normal 2 5 2 2 5 6" xfId="21901" xr:uid="{00000000-0005-0000-0000-000089540000}"/>
    <cellStyle name="Normal 2 5 2 2 6" xfId="21902" xr:uid="{00000000-0005-0000-0000-00008A540000}"/>
    <cellStyle name="Normal 2 5 2 2 6 2" xfId="21903" xr:uid="{00000000-0005-0000-0000-00008B540000}"/>
    <cellStyle name="Normal 2 5 2 2 6 2 2" xfId="21904" xr:uid="{00000000-0005-0000-0000-00008C540000}"/>
    <cellStyle name="Normal 2 5 2 2 6 3" xfId="21905" xr:uid="{00000000-0005-0000-0000-00008D540000}"/>
    <cellStyle name="Normal 2 5 2 2 7" xfId="21906" xr:uid="{00000000-0005-0000-0000-00008E540000}"/>
    <cellStyle name="Normal 2 5 2 2 7 2" xfId="21907" xr:uid="{00000000-0005-0000-0000-00008F540000}"/>
    <cellStyle name="Normal 2 5 2 2 7 2 2" xfId="21908" xr:uid="{00000000-0005-0000-0000-000090540000}"/>
    <cellStyle name="Normal 2 5 2 2 7 3" xfId="21909" xr:uid="{00000000-0005-0000-0000-000091540000}"/>
    <cellStyle name="Normal 2 5 2 2 8" xfId="21910" xr:uid="{00000000-0005-0000-0000-000092540000}"/>
    <cellStyle name="Normal 2 5 2 2 8 2" xfId="21911" xr:uid="{00000000-0005-0000-0000-000093540000}"/>
    <cellStyle name="Normal 2 5 2 2 9" xfId="21912" xr:uid="{00000000-0005-0000-0000-000094540000}"/>
    <cellStyle name="Normal 2 5 2 2 9 2" xfId="21913" xr:uid="{00000000-0005-0000-0000-000095540000}"/>
    <cellStyle name="Normal 2 5 2 3" xfId="21914" xr:uid="{00000000-0005-0000-0000-000096540000}"/>
    <cellStyle name="Normal 2 5 2 3 2" xfId="21915" xr:uid="{00000000-0005-0000-0000-000097540000}"/>
    <cellStyle name="Normal 2 5 2 3 2 2" xfId="21916" xr:uid="{00000000-0005-0000-0000-000098540000}"/>
    <cellStyle name="Normal 2 5 2 3 2 2 2" xfId="21917" xr:uid="{00000000-0005-0000-0000-000099540000}"/>
    <cellStyle name="Normal 2 5 2 3 2 2 2 2" xfId="21918" xr:uid="{00000000-0005-0000-0000-00009A540000}"/>
    <cellStyle name="Normal 2 5 2 3 2 2 2 2 2" xfId="21919" xr:uid="{00000000-0005-0000-0000-00009B540000}"/>
    <cellStyle name="Normal 2 5 2 3 2 2 2 3" xfId="21920" xr:uid="{00000000-0005-0000-0000-00009C540000}"/>
    <cellStyle name="Normal 2 5 2 3 2 2 3" xfId="21921" xr:uid="{00000000-0005-0000-0000-00009D540000}"/>
    <cellStyle name="Normal 2 5 2 3 2 2 3 2" xfId="21922" xr:uid="{00000000-0005-0000-0000-00009E540000}"/>
    <cellStyle name="Normal 2 5 2 3 2 2 3 2 2" xfId="21923" xr:uid="{00000000-0005-0000-0000-00009F540000}"/>
    <cellStyle name="Normal 2 5 2 3 2 2 3 3" xfId="21924" xr:uid="{00000000-0005-0000-0000-0000A0540000}"/>
    <cellStyle name="Normal 2 5 2 3 2 2 4" xfId="21925" xr:uid="{00000000-0005-0000-0000-0000A1540000}"/>
    <cellStyle name="Normal 2 5 2 3 2 2 4 2" xfId="21926" xr:uid="{00000000-0005-0000-0000-0000A2540000}"/>
    <cellStyle name="Normal 2 5 2 3 2 2 5" xfId="21927" xr:uid="{00000000-0005-0000-0000-0000A3540000}"/>
    <cellStyle name="Normal 2 5 2 3 2 2 5 2" xfId="21928" xr:uid="{00000000-0005-0000-0000-0000A4540000}"/>
    <cellStyle name="Normal 2 5 2 3 2 2 6" xfId="21929" xr:uid="{00000000-0005-0000-0000-0000A5540000}"/>
    <cellStyle name="Normal 2 5 2 3 2 3" xfId="21930" xr:uid="{00000000-0005-0000-0000-0000A6540000}"/>
    <cellStyle name="Normal 2 5 2 3 2 3 2" xfId="21931" xr:uid="{00000000-0005-0000-0000-0000A7540000}"/>
    <cellStyle name="Normal 2 5 2 3 2 3 2 2" xfId="21932" xr:uid="{00000000-0005-0000-0000-0000A8540000}"/>
    <cellStyle name="Normal 2 5 2 3 2 3 3" xfId="21933" xr:uid="{00000000-0005-0000-0000-0000A9540000}"/>
    <cellStyle name="Normal 2 5 2 3 2 4" xfId="21934" xr:uid="{00000000-0005-0000-0000-0000AA540000}"/>
    <cellStyle name="Normal 2 5 2 3 2 4 2" xfId="21935" xr:uid="{00000000-0005-0000-0000-0000AB540000}"/>
    <cellStyle name="Normal 2 5 2 3 2 4 2 2" xfId="21936" xr:uid="{00000000-0005-0000-0000-0000AC540000}"/>
    <cellStyle name="Normal 2 5 2 3 2 4 3" xfId="21937" xr:uid="{00000000-0005-0000-0000-0000AD540000}"/>
    <cellStyle name="Normal 2 5 2 3 2 5" xfId="21938" xr:uid="{00000000-0005-0000-0000-0000AE540000}"/>
    <cellStyle name="Normal 2 5 2 3 2 5 2" xfId="21939" xr:uid="{00000000-0005-0000-0000-0000AF540000}"/>
    <cellStyle name="Normal 2 5 2 3 2 6" xfId="21940" xr:uid="{00000000-0005-0000-0000-0000B0540000}"/>
    <cellStyle name="Normal 2 5 2 3 2 6 2" xfId="21941" xr:uid="{00000000-0005-0000-0000-0000B1540000}"/>
    <cellStyle name="Normal 2 5 2 3 2 7" xfId="21942" xr:uid="{00000000-0005-0000-0000-0000B2540000}"/>
    <cellStyle name="Normal 2 5 2 3 3" xfId="21943" xr:uid="{00000000-0005-0000-0000-0000B3540000}"/>
    <cellStyle name="Normal 2 5 2 3 3 2" xfId="21944" xr:uid="{00000000-0005-0000-0000-0000B4540000}"/>
    <cellStyle name="Normal 2 5 2 3 3 2 2" xfId="21945" xr:uid="{00000000-0005-0000-0000-0000B5540000}"/>
    <cellStyle name="Normal 2 5 2 3 3 2 2 2" xfId="21946" xr:uid="{00000000-0005-0000-0000-0000B6540000}"/>
    <cellStyle name="Normal 2 5 2 3 3 2 3" xfId="21947" xr:uid="{00000000-0005-0000-0000-0000B7540000}"/>
    <cellStyle name="Normal 2 5 2 3 3 3" xfId="21948" xr:uid="{00000000-0005-0000-0000-0000B8540000}"/>
    <cellStyle name="Normal 2 5 2 3 3 3 2" xfId="21949" xr:uid="{00000000-0005-0000-0000-0000B9540000}"/>
    <cellStyle name="Normal 2 5 2 3 3 3 2 2" xfId="21950" xr:uid="{00000000-0005-0000-0000-0000BA540000}"/>
    <cellStyle name="Normal 2 5 2 3 3 3 3" xfId="21951" xr:uid="{00000000-0005-0000-0000-0000BB540000}"/>
    <cellStyle name="Normal 2 5 2 3 3 4" xfId="21952" xr:uid="{00000000-0005-0000-0000-0000BC540000}"/>
    <cellStyle name="Normal 2 5 2 3 3 4 2" xfId="21953" xr:uid="{00000000-0005-0000-0000-0000BD540000}"/>
    <cellStyle name="Normal 2 5 2 3 3 5" xfId="21954" xr:uid="{00000000-0005-0000-0000-0000BE540000}"/>
    <cellStyle name="Normal 2 5 2 3 3 5 2" xfId="21955" xr:uid="{00000000-0005-0000-0000-0000BF540000}"/>
    <cellStyle name="Normal 2 5 2 3 3 6" xfId="21956" xr:uid="{00000000-0005-0000-0000-0000C0540000}"/>
    <cellStyle name="Normal 2 5 2 3 4" xfId="21957" xr:uid="{00000000-0005-0000-0000-0000C1540000}"/>
    <cellStyle name="Normal 2 5 2 3 4 2" xfId="21958" xr:uid="{00000000-0005-0000-0000-0000C2540000}"/>
    <cellStyle name="Normal 2 5 2 3 4 2 2" xfId="21959" xr:uid="{00000000-0005-0000-0000-0000C3540000}"/>
    <cellStyle name="Normal 2 5 2 3 4 3" xfId="21960" xr:uid="{00000000-0005-0000-0000-0000C4540000}"/>
    <cellStyle name="Normal 2 5 2 3 5" xfId="21961" xr:uid="{00000000-0005-0000-0000-0000C5540000}"/>
    <cellStyle name="Normal 2 5 2 3 5 2" xfId="21962" xr:uid="{00000000-0005-0000-0000-0000C6540000}"/>
    <cellStyle name="Normal 2 5 2 3 5 2 2" xfId="21963" xr:uid="{00000000-0005-0000-0000-0000C7540000}"/>
    <cellStyle name="Normal 2 5 2 3 5 3" xfId="21964" xr:uid="{00000000-0005-0000-0000-0000C8540000}"/>
    <cellStyle name="Normal 2 5 2 3 6" xfId="21965" xr:uid="{00000000-0005-0000-0000-0000C9540000}"/>
    <cellStyle name="Normal 2 5 2 3 6 2" xfId="21966" xr:uid="{00000000-0005-0000-0000-0000CA540000}"/>
    <cellStyle name="Normal 2 5 2 3 7" xfId="21967" xr:uid="{00000000-0005-0000-0000-0000CB540000}"/>
    <cellStyle name="Normal 2 5 2 3 7 2" xfId="21968" xr:uid="{00000000-0005-0000-0000-0000CC540000}"/>
    <cellStyle name="Normal 2 5 2 3 8" xfId="21969" xr:uid="{00000000-0005-0000-0000-0000CD540000}"/>
    <cellStyle name="Normal 2 5 2 4" xfId="21970" xr:uid="{00000000-0005-0000-0000-0000CE540000}"/>
    <cellStyle name="Normal 2 5 2 4 2" xfId="21971" xr:uid="{00000000-0005-0000-0000-0000CF540000}"/>
    <cellStyle name="Normal 2 5 2 4 2 2" xfId="21972" xr:uid="{00000000-0005-0000-0000-0000D0540000}"/>
    <cellStyle name="Normal 2 5 2 4 2 2 2" xfId="21973" xr:uid="{00000000-0005-0000-0000-0000D1540000}"/>
    <cellStyle name="Normal 2 5 2 4 2 2 2 2" xfId="21974" xr:uid="{00000000-0005-0000-0000-0000D2540000}"/>
    <cellStyle name="Normal 2 5 2 4 2 2 3" xfId="21975" xr:uid="{00000000-0005-0000-0000-0000D3540000}"/>
    <cellStyle name="Normal 2 5 2 4 2 3" xfId="21976" xr:uid="{00000000-0005-0000-0000-0000D4540000}"/>
    <cellStyle name="Normal 2 5 2 4 2 3 2" xfId="21977" xr:uid="{00000000-0005-0000-0000-0000D5540000}"/>
    <cellStyle name="Normal 2 5 2 4 2 3 2 2" xfId="21978" xr:uid="{00000000-0005-0000-0000-0000D6540000}"/>
    <cellStyle name="Normal 2 5 2 4 2 3 3" xfId="21979" xr:uid="{00000000-0005-0000-0000-0000D7540000}"/>
    <cellStyle name="Normal 2 5 2 4 2 4" xfId="21980" xr:uid="{00000000-0005-0000-0000-0000D8540000}"/>
    <cellStyle name="Normal 2 5 2 4 2 4 2" xfId="21981" xr:uid="{00000000-0005-0000-0000-0000D9540000}"/>
    <cellStyle name="Normal 2 5 2 4 2 5" xfId="21982" xr:uid="{00000000-0005-0000-0000-0000DA540000}"/>
    <cellStyle name="Normal 2 5 2 4 2 5 2" xfId="21983" xr:uid="{00000000-0005-0000-0000-0000DB540000}"/>
    <cellStyle name="Normal 2 5 2 4 2 6" xfId="21984" xr:uid="{00000000-0005-0000-0000-0000DC540000}"/>
    <cellStyle name="Normal 2 5 2 4 3" xfId="21985" xr:uid="{00000000-0005-0000-0000-0000DD540000}"/>
    <cellStyle name="Normal 2 5 2 4 3 2" xfId="21986" xr:uid="{00000000-0005-0000-0000-0000DE540000}"/>
    <cellStyle name="Normal 2 5 2 4 3 2 2" xfId="21987" xr:uid="{00000000-0005-0000-0000-0000DF540000}"/>
    <cellStyle name="Normal 2 5 2 4 3 3" xfId="21988" xr:uid="{00000000-0005-0000-0000-0000E0540000}"/>
    <cellStyle name="Normal 2 5 2 4 4" xfId="21989" xr:uid="{00000000-0005-0000-0000-0000E1540000}"/>
    <cellStyle name="Normal 2 5 2 4 4 2" xfId="21990" xr:uid="{00000000-0005-0000-0000-0000E2540000}"/>
    <cellStyle name="Normal 2 5 2 4 4 2 2" xfId="21991" xr:uid="{00000000-0005-0000-0000-0000E3540000}"/>
    <cellStyle name="Normal 2 5 2 4 4 3" xfId="21992" xr:uid="{00000000-0005-0000-0000-0000E4540000}"/>
    <cellStyle name="Normal 2 5 2 4 5" xfId="21993" xr:uid="{00000000-0005-0000-0000-0000E5540000}"/>
    <cellStyle name="Normal 2 5 2 4 5 2" xfId="21994" xr:uid="{00000000-0005-0000-0000-0000E6540000}"/>
    <cellStyle name="Normal 2 5 2 4 6" xfId="21995" xr:uid="{00000000-0005-0000-0000-0000E7540000}"/>
    <cellStyle name="Normal 2 5 2 4 6 2" xfId="21996" xr:uid="{00000000-0005-0000-0000-0000E8540000}"/>
    <cellStyle name="Normal 2 5 2 4 7" xfId="21997" xr:uid="{00000000-0005-0000-0000-0000E9540000}"/>
    <cellStyle name="Normal 2 5 2 5" xfId="21998" xr:uid="{00000000-0005-0000-0000-0000EA540000}"/>
    <cellStyle name="Normal 2 5 2 5 2" xfId="21999" xr:uid="{00000000-0005-0000-0000-0000EB540000}"/>
    <cellStyle name="Normal 2 5 2 5 2 2" xfId="22000" xr:uid="{00000000-0005-0000-0000-0000EC540000}"/>
    <cellStyle name="Normal 2 5 2 5 2 2 2" xfId="22001" xr:uid="{00000000-0005-0000-0000-0000ED540000}"/>
    <cellStyle name="Normal 2 5 2 5 2 2 2 2" xfId="22002" xr:uid="{00000000-0005-0000-0000-0000EE540000}"/>
    <cellStyle name="Normal 2 5 2 5 2 2 3" xfId="22003" xr:uid="{00000000-0005-0000-0000-0000EF540000}"/>
    <cellStyle name="Normal 2 5 2 5 2 3" xfId="22004" xr:uid="{00000000-0005-0000-0000-0000F0540000}"/>
    <cellStyle name="Normal 2 5 2 5 2 3 2" xfId="22005" xr:uid="{00000000-0005-0000-0000-0000F1540000}"/>
    <cellStyle name="Normal 2 5 2 5 2 3 2 2" xfId="22006" xr:uid="{00000000-0005-0000-0000-0000F2540000}"/>
    <cellStyle name="Normal 2 5 2 5 2 3 3" xfId="22007" xr:uid="{00000000-0005-0000-0000-0000F3540000}"/>
    <cellStyle name="Normal 2 5 2 5 2 4" xfId="22008" xr:uid="{00000000-0005-0000-0000-0000F4540000}"/>
    <cellStyle name="Normal 2 5 2 5 2 4 2" xfId="22009" xr:uid="{00000000-0005-0000-0000-0000F5540000}"/>
    <cellStyle name="Normal 2 5 2 5 2 5" xfId="22010" xr:uid="{00000000-0005-0000-0000-0000F6540000}"/>
    <cellStyle name="Normal 2 5 2 5 2 5 2" xfId="22011" xr:uid="{00000000-0005-0000-0000-0000F7540000}"/>
    <cellStyle name="Normal 2 5 2 5 2 6" xfId="22012" xr:uid="{00000000-0005-0000-0000-0000F8540000}"/>
    <cellStyle name="Normal 2 5 2 5 3" xfId="22013" xr:uid="{00000000-0005-0000-0000-0000F9540000}"/>
    <cellStyle name="Normal 2 5 2 5 3 2" xfId="22014" xr:uid="{00000000-0005-0000-0000-0000FA540000}"/>
    <cellStyle name="Normal 2 5 2 5 3 2 2" xfId="22015" xr:uid="{00000000-0005-0000-0000-0000FB540000}"/>
    <cellStyle name="Normal 2 5 2 5 3 3" xfId="22016" xr:uid="{00000000-0005-0000-0000-0000FC540000}"/>
    <cellStyle name="Normal 2 5 2 5 4" xfId="22017" xr:uid="{00000000-0005-0000-0000-0000FD540000}"/>
    <cellStyle name="Normal 2 5 2 5 4 2" xfId="22018" xr:uid="{00000000-0005-0000-0000-0000FE540000}"/>
    <cellStyle name="Normal 2 5 2 5 4 2 2" xfId="22019" xr:uid="{00000000-0005-0000-0000-0000FF540000}"/>
    <cellStyle name="Normal 2 5 2 5 4 3" xfId="22020" xr:uid="{00000000-0005-0000-0000-000000550000}"/>
    <cellStyle name="Normal 2 5 2 5 5" xfId="22021" xr:uid="{00000000-0005-0000-0000-000001550000}"/>
    <cellStyle name="Normal 2 5 2 5 5 2" xfId="22022" xr:uid="{00000000-0005-0000-0000-000002550000}"/>
    <cellStyle name="Normal 2 5 2 5 6" xfId="22023" xr:uid="{00000000-0005-0000-0000-000003550000}"/>
    <cellStyle name="Normal 2 5 2 5 6 2" xfId="22024" xr:uid="{00000000-0005-0000-0000-000004550000}"/>
    <cellStyle name="Normal 2 5 2 5 7" xfId="22025" xr:uid="{00000000-0005-0000-0000-000005550000}"/>
    <cellStyle name="Normal 2 5 2 6" xfId="22026" xr:uid="{00000000-0005-0000-0000-000006550000}"/>
    <cellStyle name="Normal 2 5 2 6 2" xfId="22027" xr:uid="{00000000-0005-0000-0000-000007550000}"/>
    <cellStyle name="Normal 2 5 2 6 2 2" xfId="22028" xr:uid="{00000000-0005-0000-0000-000008550000}"/>
    <cellStyle name="Normal 2 5 2 6 2 2 2" xfId="22029" xr:uid="{00000000-0005-0000-0000-000009550000}"/>
    <cellStyle name="Normal 2 5 2 6 2 3" xfId="22030" xr:uid="{00000000-0005-0000-0000-00000A550000}"/>
    <cellStyle name="Normal 2 5 2 6 3" xfId="22031" xr:uid="{00000000-0005-0000-0000-00000B550000}"/>
    <cellStyle name="Normal 2 5 2 6 3 2" xfId="22032" xr:uid="{00000000-0005-0000-0000-00000C550000}"/>
    <cellStyle name="Normal 2 5 2 6 3 2 2" xfId="22033" xr:uid="{00000000-0005-0000-0000-00000D550000}"/>
    <cellStyle name="Normal 2 5 2 6 3 3" xfId="22034" xr:uid="{00000000-0005-0000-0000-00000E550000}"/>
    <cellStyle name="Normal 2 5 2 6 4" xfId="22035" xr:uid="{00000000-0005-0000-0000-00000F550000}"/>
    <cellStyle name="Normal 2 5 2 6 4 2" xfId="22036" xr:uid="{00000000-0005-0000-0000-000010550000}"/>
    <cellStyle name="Normal 2 5 2 6 5" xfId="22037" xr:uid="{00000000-0005-0000-0000-000011550000}"/>
    <cellStyle name="Normal 2 5 2 6 5 2" xfId="22038" xr:uid="{00000000-0005-0000-0000-000012550000}"/>
    <cellStyle name="Normal 2 5 2 6 6" xfId="22039" xr:uid="{00000000-0005-0000-0000-000013550000}"/>
    <cellStyle name="Normal 2 5 2 7" xfId="22040" xr:uid="{00000000-0005-0000-0000-000014550000}"/>
    <cellStyle name="Normal 2 5 2 7 2" xfId="22041" xr:uid="{00000000-0005-0000-0000-000015550000}"/>
    <cellStyle name="Normal 2 5 2 7 2 2" xfId="22042" xr:uid="{00000000-0005-0000-0000-000016550000}"/>
    <cellStyle name="Normal 2 5 2 7 3" xfId="22043" xr:uid="{00000000-0005-0000-0000-000017550000}"/>
    <cellStyle name="Normal 2 5 2 8" xfId="22044" xr:uid="{00000000-0005-0000-0000-000018550000}"/>
    <cellStyle name="Normal 2 5 2 8 2" xfId="22045" xr:uid="{00000000-0005-0000-0000-000019550000}"/>
    <cellStyle name="Normal 2 5 2 8 2 2" xfId="22046" xr:uid="{00000000-0005-0000-0000-00001A550000}"/>
    <cellStyle name="Normal 2 5 2 8 3" xfId="22047" xr:uid="{00000000-0005-0000-0000-00001B550000}"/>
    <cellStyle name="Normal 2 5 2 9" xfId="22048" xr:uid="{00000000-0005-0000-0000-00001C550000}"/>
    <cellStyle name="Normal 2 5 2 9 2" xfId="22049" xr:uid="{00000000-0005-0000-0000-00001D550000}"/>
    <cellStyle name="Normal 2 5 3" xfId="22050" xr:uid="{00000000-0005-0000-0000-00001E550000}"/>
    <cellStyle name="Normal 2 5 3 10" xfId="22051" xr:uid="{00000000-0005-0000-0000-00001F550000}"/>
    <cellStyle name="Normal 2 5 3 2" xfId="22052" xr:uid="{00000000-0005-0000-0000-000020550000}"/>
    <cellStyle name="Normal 2 5 3 2 2" xfId="22053" xr:uid="{00000000-0005-0000-0000-000021550000}"/>
    <cellStyle name="Normal 2 5 3 2 2 2" xfId="22054" xr:uid="{00000000-0005-0000-0000-000022550000}"/>
    <cellStyle name="Normal 2 5 3 2 2 2 2" xfId="22055" xr:uid="{00000000-0005-0000-0000-000023550000}"/>
    <cellStyle name="Normal 2 5 3 2 2 2 2 2" xfId="22056" xr:uid="{00000000-0005-0000-0000-000024550000}"/>
    <cellStyle name="Normal 2 5 3 2 2 2 2 2 2" xfId="22057" xr:uid="{00000000-0005-0000-0000-000025550000}"/>
    <cellStyle name="Normal 2 5 3 2 2 2 2 3" xfId="22058" xr:uid="{00000000-0005-0000-0000-000026550000}"/>
    <cellStyle name="Normal 2 5 3 2 2 2 3" xfId="22059" xr:uid="{00000000-0005-0000-0000-000027550000}"/>
    <cellStyle name="Normal 2 5 3 2 2 2 3 2" xfId="22060" xr:uid="{00000000-0005-0000-0000-000028550000}"/>
    <cellStyle name="Normal 2 5 3 2 2 2 3 2 2" xfId="22061" xr:uid="{00000000-0005-0000-0000-000029550000}"/>
    <cellStyle name="Normal 2 5 3 2 2 2 3 3" xfId="22062" xr:uid="{00000000-0005-0000-0000-00002A550000}"/>
    <cellStyle name="Normal 2 5 3 2 2 2 4" xfId="22063" xr:uid="{00000000-0005-0000-0000-00002B550000}"/>
    <cellStyle name="Normal 2 5 3 2 2 2 4 2" xfId="22064" xr:uid="{00000000-0005-0000-0000-00002C550000}"/>
    <cellStyle name="Normal 2 5 3 2 2 2 5" xfId="22065" xr:uid="{00000000-0005-0000-0000-00002D550000}"/>
    <cellStyle name="Normal 2 5 3 2 2 2 5 2" xfId="22066" xr:uid="{00000000-0005-0000-0000-00002E550000}"/>
    <cellStyle name="Normal 2 5 3 2 2 2 6" xfId="22067" xr:uid="{00000000-0005-0000-0000-00002F550000}"/>
    <cellStyle name="Normal 2 5 3 2 2 3" xfId="22068" xr:uid="{00000000-0005-0000-0000-000030550000}"/>
    <cellStyle name="Normal 2 5 3 2 2 3 2" xfId="22069" xr:uid="{00000000-0005-0000-0000-000031550000}"/>
    <cellStyle name="Normal 2 5 3 2 2 3 2 2" xfId="22070" xr:uid="{00000000-0005-0000-0000-000032550000}"/>
    <cellStyle name="Normal 2 5 3 2 2 3 3" xfId="22071" xr:uid="{00000000-0005-0000-0000-000033550000}"/>
    <cellStyle name="Normal 2 5 3 2 2 4" xfId="22072" xr:uid="{00000000-0005-0000-0000-000034550000}"/>
    <cellStyle name="Normal 2 5 3 2 2 4 2" xfId="22073" xr:uid="{00000000-0005-0000-0000-000035550000}"/>
    <cellStyle name="Normal 2 5 3 2 2 4 2 2" xfId="22074" xr:uid="{00000000-0005-0000-0000-000036550000}"/>
    <cellStyle name="Normal 2 5 3 2 2 4 3" xfId="22075" xr:uid="{00000000-0005-0000-0000-000037550000}"/>
    <cellStyle name="Normal 2 5 3 2 2 5" xfId="22076" xr:uid="{00000000-0005-0000-0000-000038550000}"/>
    <cellStyle name="Normal 2 5 3 2 2 5 2" xfId="22077" xr:uid="{00000000-0005-0000-0000-000039550000}"/>
    <cellStyle name="Normal 2 5 3 2 2 6" xfId="22078" xr:uid="{00000000-0005-0000-0000-00003A550000}"/>
    <cellStyle name="Normal 2 5 3 2 2 6 2" xfId="22079" xr:uid="{00000000-0005-0000-0000-00003B550000}"/>
    <cellStyle name="Normal 2 5 3 2 2 7" xfId="22080" xr:uid="{00000000-0005-0000-0000-00003C550000}"/>
    <cellStyle name="Normal 2 5 3 2 3" xfId="22081" xr:uid="{00000000-0005-0000-0000-00003D550000}"/>
    <cellStyle name="Normal 2 5 3 2 3 2" xfId="22082" xr:uid="{00000000-0005-0000-0000-00003E550000}"/>
    <cellStyle name="Normal 2 5 3 2 3 2 2" xfId="22083" xr:uid="{00000000-0005-0000-0000-00003F550000}"/>
    <cellStyle name="Normal 2 5 3 2 3 2 2 2" xfId="22084" xr:uid="{00000000-0005-0000-0000-000040550000}"/>
    <cellStyle name="Normal 2 5 3 2 3 2 3" xfId="22085" xr:uid="{00000000-0005-0000-0000-000041550000}"/>
    <cellStyle name="Normal 2 5 3 2 3 3" xfId="22086" xr:uid="{00000000-0005-0000-0000-000042550000}"/>
    <cellStyle name="Normal 2 5 3 2 3 3 2" xfId="22087" xr:uid="{00000000-0005-0000-0000-000043550000}"/>
    <cellStyle name="Normal 2 5 3 2 3 3 2 2" xfId="22088" xr:uid="{00000000-0005-0000-0000-000044550000}"/>
    <cellStyle name="Normal 2 5 3 2 3 3 3" xfId="22089" xr:uid="{00000000-0005-0000-0000-000045550000}"/>
    <cellStyle name="Normal 2 5 3 2 3 4" xfId="22090" xr:uid="{00000000-0005-0000-0000-000046550000}"/>
    <cellStyle name="Normal 2 5 3 2 3 4 2" xfId="22091" xr:uid="{00000000-0005-0000-0000-000047550000}"/>
    <cellStyle name="Normal 2 5 3 2 3 5" xfId="22092" xr:uid="{00000000-0005-0000-0000-000048550000}"/>
    <cellStyle name="Normal 2 5 3 2 3 5 2" xfId="22093" xr:uid="{00000000-0005-0000-0000-000049550000}"/>
    <cellStyle name="Normal 2 5 3 2 3 6" xfId="22094" xr:uid="{00000000-0005-0000-0000-00004A550000}"/>
    <cellStyle name="Normal 2 5 3 2 4" xfId="22095" xr:uid="{00000000-0005-0000-0000-00004B550000}"/>
    <cellStyle name="Normal 2 5 3 2 4 2" xfId="22096" xr:uid="{00000000-0005-0000-0000-00004C550000}"/>
    <cellStyle name="Normal 2 5 3 2 4 2 2" xfId="22097" xr:uid="{00000000-0005-0000-0000-00004D550000}"/>
    <cellStyle name="Normal 2 5 3 2 4 3" xfId="22098" xr:uid="{00000000-0005-0000-0000-00004E550000}"/>
    <cellStyle name="Normal 2 5 3 2 5" xfId="22099" xr:uid="{00000000-0005-0000-0000-00004F550000}"/>
    <cellStyle name="Normal 2 5 3 2 5 2" xfId="22100" xr:uid="{00000000-0005-0000-0000-000050550000}"/>
    <cellStyle name="Normal 2 5 3 2 5 2 2" xfId="22101" xr:uid="{00000000-0005-0000-0000-000051550000}"/>
    <cellStyle name="Normal 2 5 3 2 5 3" xfId="22102" xr:uid="{00000000-0005-0000-0000-000052550000}"/>
    <cellStyle name="Normal 2 5 3 2 6" xfId="22103" xr:uid="{00000000-0005-0000-0000-000053550000}"/>
    <cellStyle name="Normal 2 5 3 2 6 2" xfId="22104" xr:uid="{00000000-0005-0000-0000-000054550000}"/>
    <cellStyle name="Normal 2 5 3 2 7" xfId="22105" xr:uid="{00000000-0005-0000-0000-000055550000}"/>
    <cellStyle name="Normal 2 5 3 2 7 2" xfId="22106" xr:uid="{00000000-0005-0000-0000-000056550000}"/>
    <cellStyle name="Normal 2 5 3 2 8" xfId="22107" xr:uid="{00000000-0005-0000-0000-000057550000}"/>
    <cellStyle name="Normal 2 5 3 3" xfId="22108" xr:uid="{00000000-0005-0000-0000-000058550000}"/>
    <cellStyle name="Normal 2 5 3 3 2" xfId="22109" xr:uid="{00000000-0005-0000-0000-000059550000}"/>
    <cellStyle name="Normal 2 5 3 3 2 2" xfId="22110" xr:uid="{00000000-0005-0000-0000-00005A550000}"/>
    <cellStyle name="Normal 2 5 3 3 2 2 2" xfId="22111" xr:uid="{00000000-0005-0000-0000-00005B550000}"/>
    <cellStyle name="Normal 2 5 3 3 2 2 2 2" xfId="22112" xr:uid="{00000000-0005-0000-0000-00005C550000}"/>
    <cellStyle name="Normal 2 5 3 3 2 2 3" xfId="22113" xr:uid="{00000000-0005-0000-0000-00005D550000}"/>
    <cellStyle name="Normal 2 5 3 3 2 3" xfId="22114" xr:uid="{00000000-0005-0000-0000-00005E550000}"/>
    <cellStyle name="Normal 2 5 3 3 2 3 2" xfId="22115" xr:uid="{00000000-0005-0000-0000-00005F550000}"/>
    <cellStyle name="Normal 2 5 3 3 2 3 2 2" xfId="22116" xr:uid="{00000000-0005-0000-0000-000060550000}"/>
    <cellStyle name="Normal 2 5 3 3 2 3 3" xfId="22117" xr:uid="{00000000-0005-0000-0000-000061550000}"/>
    <cellStyle name="Normal 2 5 3 3 2 4" xfId="22118" xr:uid="{00000000-0005-0000-0000-000062550000}"/>
    <cellStyle name="Normal 2 5 3 3 2 4 2" xfId="22119" xr:uid="{00000000-0005-0000-0000-000063550000}"/>
    <cellStyle name="Normal 2 5 3 3 2 5" xfId="22120" xr:uid="{00000000-0005-0000-0000-000064550000}"/>
    <cellStyle name="Normal 2 5 3 3 2 5 2" xfId="22121" xr:uid="{00000000-0005-0000-0000-000065550000}"/>
    <cellStyle name="Normal 2 5 3 3 2 6" xfId="22122" xr:uid="{00000000-0005-0000-0000-000066550000}"/>
    <cellStyle name="Normal 2 5 3 3 3" xfId="22123" xr:uid="{00000000-0005-0000-0000-000067550000}"/>
    <cellStyle name="Normal 2 5 3 3 3 2" xfId="22124" xr:uid="{00000000-0005-0000-0000-000068550000}"/>
    <cellStyle name="Normal 2 5 3 3 3 2 2" xfId="22125" xr:uid="{00000000-0005-0000-0000-000069550000}"/>
    <cellStyle name="Normal 2 5 3 3 3 3" xfId="22126" xr:uid="{00000000-0005-0000-0000-00006A550000}"/>
    <cellStyle name="Normal 2 5 3 3 4" xfId="22127" xr:uid="{00000000-0005-0000-0000-00006B550000}"/>
    <cellStyle name="Normal 2 5 3 3 4 2" xfId="22128" xr:uid="{00000000-0005-0000-0000-00006C550000}"/>
    <cellStyle name="Normal 2 5 3 3 4 2 2" xfId="22129" xr:uid="{00000000-0005-0000-0000-00006D550000}"/>
    <cellStyle name="Normal 2 5 3 3 4 3" xfId="22130" xr:uid="{00000000-0005-0000-0000-00006E550000}"/>
    <cellStyle name="Normal 2 5 3 3 5" xfId="22131" xr:uid="{00000000-0005-0000-0000-00006F550000}"/>
    <cellStyle name="Normal 2 5 3 3 5 2" xfId="22132" xr:uid="{00000000-0005-0000-0000-000070550000}"/>
    <cellStyle name="Normal 2 5 3 3 6" xfId="22133" xr:uid="{00000000-0005-0000-0000-000071550000}"/>
    <cellStyle name="Normal 2 5 3 3 6 2" xfId="22134" xr:uid="{00000000-0005-0000-0000-000072550000}"/>
    <cellStyle name="Normal 2 5 3 3 7" xfId="22135" xr:uid="{00000000-0005-0000-0000-000073550000}"/>
    <cellStyle name="Normal 2 5 3 4" xfId="22136" xr:uid="{00000000-0005-0000-0000-000074550000}"/>
    <cellStyle name="Normal 2 5 3 4 2" xfId="22137" xr:uid="{00000000-0005-0000-0000-000075550000}"/>
    <cellStyle name="Normal 2 5 3 4 2 2" xfId="22138" xr:uid="{00000000-0005-0000-0000-000076550000}"/>
    <cellStyle name="Normal 2 5 3 4 2 2 2" xfId="22139" xr:uid="{00000000-0005-0000-0000-000077550000}"/>
    <cellStyle name="Normal 2 5 3 4 2 2 2 2" xfId="22140" xr:uid="{00000000-0005-0000-0000-000078550000}"/>
    <cellStyle name="Normal 2 5 3 4 2 2 3" xfId="22141" xr:uid="{00000000-0005-0000-0000-000079550000}"/>
    <cellStyle name="Normal 2 5 3 4 2 3" xfId="22142" xr:uid="{00000000-0005-0000-0000-00007A550000}"/>
    <cellStyle name="Normal 2 5 3 4 2 3 2" xfId="22143" xr:uid="{00000000-0005-0000-0000-00007B550000}"/>
    <cellStyle name="Normal 2 5 3 4 2 3 2 2" xfId="22144" xr:uid="{00000000-0005-0000-0000-00007C550000}"/>
    <cellStyle name="Normal 2 5 3 4 2 3 3" xfId="22145" xr:uid="{00000000-0005-0000-0000-00007D550000}"/>
    <cellStyle name="Normal 2 5 3 4 2 4" xfId="22146" xr:uid="{00000000-0005-0000-0000-00007E550000}"/>
    <cellStyle name="Normal 2 5 3 4 2 4 2" xfId="22147" xr:uid="{00000000-0005-0000-0000-00007F550000}"/>
    <cellStyle name="Normal 2 5 3 4 2 5" xfId="22148" xr:uid="{00000000-0005-0000-0000-000080550000}"/>
    <cellStyle name="Normal 2 5 3 4 2 5 2" xfId="22149" xr:uid="{00000000-0005-0000-0000-000081550000}"/>
    <cellStyle name="Normal 2 5 3 4 2 6" xfId="22150" xr:uid="{00000000-0005-0000-0000-000082550000}"/>
    <cellStyle name="Normal 2 5 3 4 3" xfId="22151" xr:uid="{00000000-0005-0000-0000-000083550000}"/>
    <cellStyle name="Normal 2 5 3 4 3 2" xfId="22152" xr:uid="{00000000-0005-0000-0000-000084550000}"/>
    <cellStyle name="Normal 2 5 3 4 3 2 2" xfId="22153" xr:uid="{00000000-0005-0000-0000-000085550000}"/>
    <cellStyle name="Normal 2 5 3 4 3 3" xfId="22154" xr:uid="{00000000-0005-0000-0000-000086550000}"/>
    <cellStyle name="Normal 2 5 3 4 4" xfId="22155" xr:uid="{00000000-0005-0000-0000-000087550000}"/>
    <cellStyle name="Normal 2 5 3 4 4 2" xfId="22156" xr:uid="{00000000-0005-0000-0000-000088550000}"/>
    <cellStyle name="Normal 2 5 3 4 4 2 2" xfId="22157" xr:uid="{00000000-0005-0000-0000-000089550000}"/>
    <cellStyle name="Normal 2 5 3 4 4 3" xfId="22158" xr:uid="{00000000-0005-0000-0000-00008A550000}"/>
    <cellStyle name="Normal 2 5 3 4 5" xfId="22159" xr:uid="{00000000-0005-0000-0000-00008B550000}"/>
    <cellStyle name="Normal 2 5 3 4 5 2" xfId="22160" xr:uid="{00000000-0005-0000-0000-00008C550000}"/>
    <cellStyle name="Normal 2 5 3 4 6" xfId="22161" xr:uid="{00000000-0005-0000-0000-00008D550000}"/>
    <cellStyle name="Normal 2 5 3 4 6 2" xfId="22162" xr:uid="{00000000-0005-0000-0000-00008E550000}"/>
    <cellStyle name="Normal 2 5 3 4 7" xfId="22163" xr:uid="{00000000-0005-0000-0000-00008F550000}"/>
    <cellStyle name="Normal 2 5 3 5" xfId="22164" xr:uid="{00000000-0005-0000-0000-000090550000}"/>
    <cellStyle name="Normal 2 5 3 5 2" xfId="22165" xr:uid="{00000000-0005-0000-0000-000091550000}"/>
    <cellStyle name="Normal 2 5 3 5 2 2" xfId="22166" xr:uid="{00000000-0005-0000-0000-000092550000}"/>
    <cellStyle name="Normal 2 5 3 5 2 2 2" xfId="22167" xr:uid="{00000000-0005-0000-0000-000093550000}"/>
    <cellStyle name="Normal 2 5 3 5 2 3" xfId="22168" xr:uid="{00000000-0005-0000-0000-000094550000}"/>
    <cellStyle name="Normal 2 5 3 5 3" xfId="22169" xr:uid="{00000000-0005-0000-0000-000095550000}"/>
    <cellStyle name="Normal 2 5 3 5 3 2" xfId="22170" xr:uid="{00000000-0005-0000-0000-000096550000}"/>
    <cellStyle name="Normal 2 5 3 5 3 2 2" xfId="22171" xr:uid="{00000000-0005-0000-0000-000097550000}"/>
    <cellStyle name="Normal 2 5 3 5 3 3" xfId="22172" xr:uid="{00000000-0005-0000-0000-000098550000}"/>
    <cellStyle name="Normal 2 5 3 5 4" xfId="22173" xr:uid="{00000000-0005-0000-0000-000099550000}"/>
    <cellStyle name="Normal 2 5 3 5 4 2" xfId="22174" xr:uid="{00000000-0005-0000-0000-00009A550000}"/>
    <cellStyle name="Normal 2 5 3 5 5" xfId="22175" xr:uid="{00000000-0005-0000-0000-00009B550000}"/>
    <cellStyle name="Normal 2 5 3 5 5 2" xfId="22176" xr:uid="{00000000-0005-0000-0000-00009C550000}"/>
    <cellStyle name="Normal 2 5 3 5 6" xfId="22177" xr:uid="{00000000-0005-0000-0000-00009D550000}"/>
    <cellStyle name="Normal 2 5 3 6" xfId="22178" xr:uid="{00000000-0005-0000-0000-00009E550000}"/>
    <cellStyle name="Normal 2 5 3 6 2" xfId="22179" xr:uid="{00000000-0005-0000-0000-00009F550000}"/>
    <cellStyle name="Normal 2 5 3 6 2 2" xfId="22180" xr:uid="{00000000-0005-0000-0000-0000A0550000}"/>
    <cellStyle name="Normal 2 5 3 6 3" xfId="22181" xr:uid="{00000000-0005-0000-0000-0000A1550000}"/>
    <cellStyle name="Normal 2 5 3 7" xfId="22182" xr:uid="{00000000-0005-0000-0000-0000A2550000}"/>
    <cellStyle name="Normal 2 5 3 7 2" xfId="22183" xr:uid="{00000000-0005-0000-0000-0000A3550000}"/>
    <cellStyle name="Normal 2 5 3 7 2 2" xfId="22184" xr:uid="{00000000-0005-0000-0000-0000A4550000}"/>
    <cellStyle name="Normal 2 5 3 7 3" xfId="22185" xr:uid="{00000000-0005-0000-0000-0000A5550000}"/>
    <cellStyle name="Normal 2 5 3 8" xfId="22186" xr:uid="{00000000-0005-0000-0000-0000A6550000}"/>
    <cellStyle name="Normal 2 5 3 8 2" xfId="22187" xr:uid="{00000000-0005-0000-0000-0000A7550000}"/>
    <cellStyle name="Normal 2 5 3 9" xfId="22188" xr:uid="{00000000-0005-0000-0000-0000A8550000}"/>
    <cellStyle name="Normal 2 5 3 9 2" xfId="22189" xr:uid="{00000000-0005-0000-0000-0000A9550000}"/>
    <cellStyle name="Normal 2 5 4" xfId="22190" xr:uid="{00000000-0005-0000-0000-0000AA550000}"/>
    <cellStyle name="Normal 2 5 4 2" xfId="22191" xr:uid="{00000000-0005-0000-0000-0000AB550000}"/>
    <cellStyle name="Normal 2 5 4 2 2" xfId="22192" xr:uid="{00000000-0005-0000-0000-0000AC550000}"/>
    <cellStyle name="Normal 2 5 4 2 2 2" xfId="22193" xr:uid="{00000000-0005-0000-0000-0000AD550000}"/>
    <cellStyle name="Normal 2 5 4 2 2 2 2" xfId="22194" xr:uid="{00000000-0005-0000-0000-0000AE550000}"/>
    <cellStyle name="Normal 2 5 4 2 2 2 2 2" xfId="22195" xr:uid="{00000000-0005-0000-0000-0000AF550000}"/>
    <cellStyle name="Normal 2 5 4 2 2 2 3" xfId="22196" xr:uid="{00000000-0005-0000-0000-0000B0550000}"/>
    <cellStyle name="Normal 2 5 4 2 2 3" xfId="22197" xr:uid="{00000000-0005-0000-0000-0000B1550000}"/>
    <cellStyle name="Normal 2 5 4 2 2 3 2" xfId="22198" xr:uid="{00000000-0005-0000-0000-0000B2550000}"/>
    <cellStyle name="Normal 2 5 4 2 2 3 2 2" xfId="22199" xr:uid="{00000000-0005-0000-0000-0000B3550000}"/>
    <cellStyle name="Normal 2 5 4 2 2 3 3" xfId="22200" xr:uid="{00000000-0005-0000-0000-0000B4550000}"/>
    <cellStyle name="Normal 2 5 4 2 2 4" xfId="22201" xr:uid="{00000000-0005-0000-0000-0000B5550000}"/>
    <cellStyle name="Normal 2 5 4 2 2 4 2" xfId="22202" xr:uid="{00000000-0005-0000-0000-0000B6550000}"/>
    <cellStyle name="Normal 2 5 4 2 2 5" xfId="22203" xr:uid="{00000000-0005-0000-0000-0000B7550000}"/>
    <cellStyle name="Normal 2 5 4 2 2 5 2" xfId="22204" xr:uid="{00000000-0005-0000-0000-0000B8550000}"/>
    <cellStyle name="Normal 2 5 4 2 2 6" xfId="22205" xr:uid="{00000000-0005-0000-0000-0000B9550000}"/>
    <cellStyle name="Normal 2 5 4 2 3" xfId="22206" xr:uid="{00000000-0005-0000-0000-0000BA550000}"/>
    <cellStyle name="Normal 2 5 4 2 3 2" xfId="22207" xr:uid="{00000000-0005-0000-0000-0000BB550000}"/>
    <cellStyle name="Normal 2 5 4 2 3 2 2" xfId="22208" xr:uid="{00000000-0005-0000-0000-0000BC550000}"/>
    <cellStyle name="Normal 2 5 4 2 3 3" xfId="22209" xr:uid="{00000000-0005-0000-0000-0000BD550000}"/>
    <cellStyle name="Normal 2 5 4 2 4" xfId="22210" xr:uid="{00000000-0005-0000-0000-0000BE550000}"/>
    <cellStyle name="Normal 2 5 4 2 4 2" xfId="22211" xr:uid="{00000000-0005-0000-0000-0000BF550000}"/>
    <cellStyle name="Normal 2 5 4 2 4 2 2" xfId="22212" xr:uid="{00000000-0005-0000-0000-0000C0550000}"/>
    <cellStyle name="Normal 2 5 4 2 4 3" xfId="22213" xr:uid="{00000000-0005-0000-0000-0000C1550000}"/>
    <cellStyle name="Normal 2 5 4 2 5" xfId="22214" xr:uid="{00000000-0005-0000-0000-0000C2550000}"/>
    <cellStyle name="Normal 2 5 4 2 5 2" xfId="22215" xr:uid="{00000000-0005-0000-0000-0000C3550000}"/>
    <cellStyle name="Normal 2 5 4 2 6" xfId="22216" xr:uid="{00000000-0005-0000-0000-0000C4550000}"/>
    <cellStyle name="Normal 2 5 4 2 6 2" xfId="22217" xr:uid="{00000000-0005-0000-0000-0000C5550000}"/>
    <cellStyle name="Normal 2 5 4 2 7" xfId="22218" xr:uid="{00000000-0005-0000-0000-0000C6550000}"/>
    <cellStyle name="Normal 2 5 4 3" xfId="22219" xr:uid="{00000000-0005-0000-0000-0000C7550000}"/>
    <cellStyle name="Normal 2 5 4 3 2" xfId="22220" xr:uid="{00000000-0005-0000-0000-0000C8550000}"/>
    <cellStyle name="Normal 2 5 4 3 2 2" xfId="22221" xr:uid="{00000000-0005-0000-0000-0000C9550000}"/>
    <cellStyle name="Normal 2 5 4 3 2 2 2" xfId="22222" xr:uid="{00000000-0005-0000-0000-0000CA550000}"/>
    <cellStyle name="Normal 2 5 4 3 2 3" xfId="22223" xr:uid="{00000000-0005-0000-0000-0000CB550000}"/>
    <cellStyle name="Normal 2 5 4 3 3" xfId="22224" xr:uid="{00000000-0005-0000-0000-0000CC550000}"/>
    <cellStyle name="Normal 2 5 4 3 3 2" xfId="22225" xr:uid="{00000000-0005-0000-0000-0000CD550000}"/>
    <cellStyle name="Normal 2 5 4 3 3 2 2" xfId="22226" xr:uid="{00000000-0005-0000-0000-0000CE550000}"/>
    <cellStyle name="Normal 2 5 4 3 3 3" xfId="22227" xr:uid="{00000000-0005-0000-0000-0000CF550000}"/>
    <cellStyle name="Normal 2 5 4 3 4" xfId="22228" xr:uid="{00000000-0005-0000-0000-0000D0550000}"/>
    <cellStyle name="Normal 2 5 4 3 4 2" xfId="22229" xr:uid="{00000000-0005-0000-0000-0000D1550000}"/>
    <cellStyle name="Normal 2 5 4 3 5" xfId="22230" xr:uid="{00000000-0005-0000-0000-0000D2550000}"/>
    <cellStyle name="Normal 2 5 4 3 5 2" xfId="22231" xr:uid="{00000000-0005-0000-0000-0000D3550000}"/>
    <cellStyle name="Normal 2 5 4 3 6" xfId="22232" xr:uid="{00000000-0005-0000-0000-0000D4550000}"/>
    <cellStyle name="Normal 2 5 4 4" xfId="22233" xr:uid="{00000000-0005-0000-0000-0000D5550000}"/>
    <cellStyle name="Normal 2 5 4 4 2" xfId="22234" xr:uid="{00000000-0005-0000-0000-0000D6550000}"/>
    <cellStyle name="Normal 2 5 4 4 2 2" xfId="22235" xr:uid="{00000000-0005-0000-0000-0000D7550000}"/>
    <cellStyle name="Normal 2 5 4 4 3" xfId="22236" xr:uid="{00000000-0005-0000-0000-0000D8550000}"/>
    <cellStyle name="Normal 2 5 4 5" xfId="22237" xr:uid="{00000000-0005-0000-0000-0000D9550000}"/>
    <cellStyle name="Normal 2 5 4 5 2" xfId="22238" xr:uid="{00000000-0005-0000-0000-0000DA550000}"/>
    <cellStyle name="Normal 2 5 4 5 2 2" xfId="22239" xr:uid="{00000000-0005-0000-0000-0000DB550000}"/>
    <cellStyle name="Normal 2 5 4 5 3" xfId="22240" xr:uid="{00000000-0005-0000-0000-0000DC550000}"/>
    <cellStyle name="Normal 2 5 4 6" xfId="22241" xr:uid="{00000000-0005-0000-0000-0000DD550000}"/>
    <cellStyle name="Normal 2 5 4 6 2" xfId="22242" xr:uid="{00000000-0005-0000-0000-0000DE550000}"/>
    <cellStyle name="Normal 2 5 4 7" xfId="22243" xr:uid="{00000000-0005-0000-0000-0000DF550000}"/>
    <cellStyle name="Normal 2 5 4 7 2" xfId="22244" xr:uid="{00000000-0005-0000-0000-0000E0550000}"/>
    <cellStyle name="Normal 2 5 4 8" xfId="22245" xr:uid="{00000000-0005-0000-0000-0000E1550000}"/>
    <cellStyle name="Normal 2 5 5" xfId="22246" xr:uid="{00000000-0005-0000-0000-0000E2550000}"/>
    <cellStyle name="Normal 2 5 5 2" xfId="22247" xr:uid="{00000000-0005-0000-0000-0000E3550000}"/>
    <cellStyle name="Normal 2 5 5 2 2" xfId="22248" xr:uid="{00000000-0005-0000-0000-0000E4550000}"/>
    <cellStyle name="Normal 2 5 5 2 2 2" xfId="22249" xr:uid="{00000000-0005-0000-0000-0000E5550000}"/>
    <cellStyle name="Normal 2 5 5 2 2 2 2" xfId="22250" xr:uid="{00000000-0005-0000-0000-0000E6550000}"/>
    <cellStyle name="Normal 2 5 5 2 2 3" xfId="22251" xr:uid="{00000000-0005-0000-0000-0000E7550000}"/>
    <cellStyle name="Normal 2 5 5 2 3" xfId="22252" xr:uid="{00000000-0005-0000-0000-0000E8550000}"/>
    <cellStyle name="Normal 2 5 5 2 3 2" xfId="22253" xr:uid="{00000000-0005-0000-0000-0000E9550000}"/>
    <cellStyle name="Normal 2 5 5 2 3 2 2" xfId="22254" xr:uid="{00000000-0005-0000-0000-0000EA550000}"/>
    <cellStyle name="Normal 2 5 5 2 3 3" xfId="22255" xr:uid="{00000000-0005-0000-0000-0000EB550000}"/>
    <cellStyle name="Normal 2 5 5 2 4" xfId="22256" xr:uid="{00000000-0005-0000-0000-0000EC550000}"/>
    <cellStyle name="Normal 2 5 5 2 4 2" xfId="22257" xr:uid="{00000000-0005-0000-0000-0000ED550000}"/>
    <cellStyle name="Normal 2 5 5 2 5" xfId="22258" xr:uid="{00000000-0005-0000-0000-0000EE550000}"/>
    <cellStyle name="Normal 2 5 5 2 5 2" xfId="22259" xr:uid="{00000000-0005-0000-0000-0000EF550000}"/>
    <cellStyle name="Normal 2 5 5 2 6" xfId="22260" xr:uid="{00000000-0005-0000-0000-0000F0550000}"/>
    <cellStyle name="Normal 2 5 5 3" xfId="22261" xr:uid="{00000000-0005-0000-0000-0000F1550000}"/>
    <cellStyle name="Normal 2 5 5 3 2" xfId="22262" xr:uid="{00000000-0005-0000-0000-0000F2550000}"/>
    <cellStyle name="Normal 2 5 5 3 2 2" xfId="22263" xr:uid="{00000000-0005-0000-0000-0000F3550000}"/>
    <cellStyle name="Normal 2 5 5 3 3" xfId="22264" xr:uid="{00000000-0005-0000-0000-0000F4550000}"/>
    <cellStyle name="Normal 2 5 5 4" xfId="22265" xr:uid="{00000000-0005-0000-0000-0000F5550000}"/>
    <cellStyle name="Normal 2 5 5 4 2" xfId="22266" xr:uid="{00000000-0005-0000-0000-0000F6550000}"/>
    <cellStyle name="Normal 2 5 5 4 2 2" xfId="22267" xr:uid="{00000000-0005-0000-0000-0000F7550000}"/>
    <cellStyle name="Normal 2 5 5 4 3" xfId="22268" xr:uid="{00000000-0005-0000-0000-0000F8550000}"/>
    <cellStyle name="Normal 2 5 5 5" xfId="22269" xr:uid="{00000000-0005-0000-0000-0000F9550000}"/>
    <cellStyle name="Normal 2 5 5 5 2" xfId="22270" xr:uid="{00000000-0005-0000-0000-0000FA550000}"/>
    <cellStyle name="Normal 2 5 5 6" xfId="22271" xr:uid="{00000000-0005-0000-0000-0000FB550000}"/>
    <cellStyle name="Normal 2 5 5 6 2" xfId="22272" xr:uid="{00000000-0005-0000-0000-0000FC550000}"/>
    <cellStyle name="Normal 2 5 5 7" xfId="22273" xr:uid="{00000000-0005-0000-0000-0000FD550000}"/>
    <cellStyle name="Normal 2 5 6" xfId="22274" xr:uid="{00000000-0005-0000-0000-0000FE550000}"/>
    <cellStyle name="Normal 2 5 6 2" xfId="22275" xr:uid="{00000000-0005-0000-0000-0000FF550000}"/>
    <cellStyle name="Normal 2 5 6 2 2" xfId="22276" xr:uid="{00000000-0005-0000-0000-000000560000}"/>
    <cellStyle name="Normal 2 5 6 2 2 2" xfId="22277" xr:uid="{00000000-0005-0000-0000-000001560000}"/>
    <cellStyle name="Normal 2 5 6 2 2 2 2" xfId="22278" xr:uid="{00000000-0005-0000-0000-000002560000}"/>
    <cellStyle name="Normal 2 5 6 2 2 3" xfId="22279" xr:uid="{00000000-0005-0000-0000-000003560000}"/>
    <cellStyle name="Normal 2 5 6 2 3" xfId="22280" xr:uid="{00000000-0005-0000-0000-000004560000}"/>
    <cellStyle name="Normal 2 5 6 2 3 2" xfId="22281" xr:uid="{00000000-0005-0000-0000-000005560000}"/>
    <cellStyle name="Normal 2 5 6 2 3 2 2" xfId="22282" xr:uid="{00000000-0005-0000-0000-000006560000}"/>
    <cellStyle name="Normal 2 5 6 2 3 3" xfId="22283" xr:uid="{00000000-0005-0000-0000-000007560000}"/>
    <cellStyle name="Normal 2 5 6 2 4" xfId="22284" xr:uid="{00000000-0005-0000-0000-000008560000}"/>
    <cellStyle name="Normal 2 5 6 2 4 2" xfId="22285" xr:uid="{00000000-0005-0000-0000-000009560000}"/>
    <cellStyle name="Normal 2 5 6 2 5" xfId="22286" xr:uid="{00000000-0005-0000-0000-00000A560000}"/>
    <cellStyle name="Normal 2 5 6 2 5 2" xfId="22287" xr:uid="{00000000-0005-0000-0000-00000B560000}"/>
    <cellStyle name="Normal 2 5 6 2 6" xfId="22288" xr:uid="{00000000-0005-0000-0000-00000C560000}"/>
    <cellStyle name="Normal 2 5 6 3" xfId="22289" xr:uid="{00000000-0005-0000-0000-00000D560000}"/>
    <cellStyle name="Normal 2 5 6 3 2" xfId="22290" xr:uid="{00000000-0005-0000-0000-00000E560000}"/>
    <cellStyle name="Normal 2 5 6 3 2 2" xfId="22291" xr:uid="{00000000-0005-0000-0000-00000F560000}"/>
    <cellStyle name="Normal 2 5 6 3 3" xfId="22292" xr:uid="{00000000-0005-0000-0000-000010560000}"/>
    <cellStyle name="Normal 2 5 6 4" xfId="22293" xr:uid="{00000000-0005-0000-0000-000011560000}"/>
    <cellStyle name="Normal 2 5 6 4 2" xfId="22294" xr:uid="{00000000-0005-0000-0000-000012560000}"/>
    <cellStyle name="Normal 2 5 6 4 2 2" xfId="22295" xr:uid="{00000000-0005-0000-0000-000013560000}"/>
    <cellStyle name="Normal 2 5 6 4 3" xfId="22296" xr:uid="{00000000-0005-0000-0000-000014560000}"/>
    <cellStyle name="Normal 2 5 6 5" xfId="22297" xr:uid="{00000000-0005-0000-0000-000015560000}"/>
    <cellStyle name="Normal 2 5 6 5 2" xfId="22298" xr:uid="{00000000-0005-0000-0000-000016560000}"/>
    <cellStyle name="Normal 2 5 6 6" xfId="22299" xr:uid="{00000000-0005-0000-0000-000017560000}"/>
    <cellStyle name="Normal 2 5 6 6 2" xfId="22300" xr:uid="{00000000-0005-0000-0000-000018560000}"/>
    <cellStyle name="Normal 2 5 6 7" xfId="22301" xr:uid="{00000000-0005-0000-0000-000019560000}"/>
    <cellStyle name="Normal 2 5 7" xfId="22302" xr:uid="{00000000-0005-0000-0000-00001A560000}"/>
    <cellStyle name="Normal 2 5 7 2" xfId="22303" xr:uid="{00000000-0005-0000-0000-00001B560000}"/>
    <cellStyle name="Normal 2 5 7 2 2" xfId="22304" xr:uid="{00000000-0005-0000-0000-00001C560000}"/>
    <cellStyle name="Normal 2 5 7 2 2 2" xfId="22305" xr:uid="{00000000-0005-0000-0000-00001D560000}"/>
    <cellStyle name="Normal 2 5 7 2 3" xfId="22306" xr:uid="{00000000-0005-0000-0000-00001E560000}"/>
    <cellStyle name="Normal 2 5 7 3" xfId="22307" xr:uid="{00000000-0005-0000-0000-00001F560000}"/>
    <cellStyle name="Normal 2 5 7 3 2" xfId="22308" xr:uid="{00000000-0005-0000-0000-000020560000}"/>
    <cellStyle name="Normal 2 5 7 3 2 2" xfId="22309" xr:uid="{00000000-0005-0000-0000-000021560000}"/>
    <cellStyle name="Normal 2 5 7 3 3" xfId="22310" xr:uid="{00000000-0005-0000-0000-000022560000}"/>
    <cellStyle name="Normal 2 5 7 4" xfId="22311" xr:uid="{00000000-0005-0000-0000-000023560000}"/>
    <cellStyle name="Normal 2 5 7 4 2" xfId="22312" xr:uid="{00000000-0005-0000-0000-000024560000}"/>
    <cellStyle name="Normal 2 5 7 5" xfId="22313" xr:uid="{00000000-0005-0000-0000-000025560000}"/>
    <cellStyle name="Normal 2 5 7 5 2" xfId="22314" xr:uid="{00000000-0005-0000-0000-000026560000}"/>
    <cellStyle name="Normal 2 5 7 6" xfId="22315" xr:uid="{00000000-0005-0000-0000-000027560000}"/>
    <cellStyle name="Normal 2 5 8" xfId="22316" xr:uid="{00000000-0005-0000-0000-000028560000}"/>
    <cellStyle name="Normal 2 5 8 2" xfId="22317" xr:uid="{00000000-0005-0000-0000-000029560000}"/>
    <cellStyle name="Normal 2 5 8 2 2" xfId="22318" xr:uid="{00000000-0005-0000-0000-00002A560000}"/>
    <cellStyle name="Normal 2 5 8 3" xfId="22319" xr:uid="{00000000-0005-0000-0000-00002B560000}"/>
    <cellStyle name="Normal 2 5 9" xfId="22320" xr:uid="{00000000-0005-0000-0000-00002C560000}"/>
    <cellStyle name="Normal 2 5 9 2" xfId="22321" xr:uid="{00000000-0005-0000-0000-00002D560000}"/>
    <cellStyle name="Normal 2 5 9 2 2" xfId="22322" xr:uid="{00000000-0005-0000-0000-00002E560000}"/>
    <cellStyle name="Normal 2 5 9 3" xfId="22323" xr:uid="{00000000-0005-0000-0000-00002F560000}"/>
    <cellStyle name="Normal 2 6" xfId="22324" xr:uid="{00000000-0005-0000-0000-000030560000}"/>
    <cellStyle name="Normal 2 7" xfId="22325" xr:uid="{00000000-0005-0000-0000-000031560000}"/>
    <cellStyle name="Normal 2 8" xfId="535" xr:uid="{00000000-0005-0000-0000-000032560000}"/>
    <cellStyle name="Normal 2 9" xfId="38339" xr:uid="{F57AB592-23D8-490E-9EF6-266E5081FB02}"/>
    <cellStyle name="Normal 2_1 - ADIT" xfId="22326" xr:uid="{00000000-0005-0000-0000-000033560000}"/>
    <cellStyle name="Normal 20" xfId="22327" xr:uid="{00000000-0005-0000-0000-000034560000}"/>
    <cellStyle name="Normal 20 2" xfId="22328" xr:uid="{00000000-0005-0000-0000-000035560000}"/>
    <cellStyle name="Normal 20 2 2" xfId="22329" xr:uid="{00000000-0005-0000-0000-000036560000}"/>
    <cellStyle name="Normal 20 2 2 2" xfId="22330" xr:uid="{00000000-0005-0000-0000-000037560000}"/>
    <cellStyle name="Normal 20 2 2 2 2" xfId="22331" xr:uid="{00000000-0005-0000-0000-000038560000}"/>
    <cellStyle name="Normal 20 2 2 2 2 2" xfId="22332" xr:uid="{00000000-0005-0000-0000-000039560000}"/>
    <cellStyle name="Normal 20 2 2 2 3" xfId="22333" xr:uid="{00000000-0005-0000-0000-00003A560000}"/>
    <cellStyle name="Normal 20 2 2 3" xfId="22334" xr:uid="{00000000-0005-0000-0000-00003B560000}"/>
    <cellStyle name="Normal 20 2 2 3 2" xfId="22335" xr:uid="{00000000-0005-0000-0000-00003C560000}"/>
    <cellStyle name="Normal 20 2 2 3 2 2" xfId="22336" xr:uid="{00000000-0005-0000-0000-00003D560000}"/>
    <cellStyle name="Normal 20 2 2 3 3" xfId="22337" xr:uid="{00000000-0005-0000-0000-00003E560000}"/>
    <cellStyle name="Normal 20 2 2 4" xfId="22338" xr:uid="{00000000-0005-0000-0000-00003F560000}"/>
    <cellStyle name="Normal 20 2 2 4 2" xfId="22339" xr:uid="{00000000-0005-0000-0000-000040560000}"/>
    <cellStyle name="Normal 20 2 2 5" xfId="22340" xr:uid="{00000000-0005-0000-0000-000041560000}"/>
    <cellStyle name="Normal 20 2 2 5 2" xfId="22341" xr:uid="{00000000-0005-0000-0000-000042560000}"/>
    <cellStyle name="Normal 20 2 2 6" xfId="22342" xr:uid="{00000000-0005-0000-0000-000043560000}"/>
    <cellStyle name="Normal 20 2 3" xfId="22343" xr:uid="{00000000-0005-0000-0000-000044560000}"/>
    <cellStyle name="Normal 20 2 3 2" xfId="22344" xr:uid="{00000000-0005-0000-0000-000045560000}"/>
    <cellStyle name="Normal 20 2 3 2 2" xfId="22345" xr:uid="{00000000-0005-0000-0000-000046560000}"/>
    <cellStyle name="Normal 20 2 3 3" xfId="22346" xr:uid="{00000000-0005-0000-0000-000047560000}"/>
    <cellStyle name="Normal 20 2 4" xfId="22347" xr:uid="{00000000-0005-0000-0000-000048560000}"/>
    <cellStyle name="Normal 20 2 4 2" xfId="22348" xr:uid="{00000000-0005-0000-0000-000049560000}"/>
    <cellStyle name="Normal 20 2 4 2 2" xfId="22349" xr:uid="{00000000-0005-0000-0000-00004A560000}"/>
    <cellStyle name="Normal 20 2 4 3" xfId="22350" xr:uid="{00000000-0005-0000-0000-00004B560000}"/>
    <cellStyle name="Normal 20 2 5" xfId="22351" xr:uid="{00000000-0005-0000-0000-00004C560000}"/>
    <cellStyle name="Normal 20 2 5 2" xfId="22352" xr:uid="{00000000-0005-0000-0000-00004D560000}"/>
    <cellStyle name="Normal 20 2 6" xfId="22353" xr:uid="{00000000-0005-0000-0000-00004E560000}"/>
    <cellStyle name="Normal 20 2 6 2" xfId="22354" xr:uid="{00000000-0005-0000-0000-00004F560000}"/>
    <cellStyle name="Normal 20 2 7" xfId="22355" xr:uid="{00000000-0005-0000-0000-000050560000}"/>
    <cellStyle name="Normal 20 3" xfId="22356" xr:uid="{00000000-0005-0000-0000-000051560000}"/>
    <cellStyle name="Normal 20 3 2" xfId="22357" xr:uid="{00000000-0005-0000-0000-000052560000}"/>
    <cellStyle name="Normal 20 3 2 2" xfId="22358" xr:uid="{00000000-0005-0000-0000-000053560000}"/>
    <cellStyle name="Normal 20 3 2 2 2" xfId="22359" xr:uid="{00000000-0005-0000-0000-000054560000}"/>
    <cellStyle name="Normal 20 3 2 3" xfId="22360" xr:uid="{00000000-0005-0000-0000-000055560000}"/>
    <cellStyle name="Normal 20 3 3" xfId="22361" xr:uid="{00000000-0005-0000-0000-000056560000}"/>
    <cellStyle name="Normal 20 3 3 2" xfId="22362" xr:uid="{00000000-0005-0000-0000-000057560000}"/>
    <cellStyle name="Normal 20 3 3 2 2" xfId="22363" xr:uid="{00000000-0005-0000-0000-000058560000}"/>
    <cellStyle name="Normal 20 3 3 3" xfId="22364" xr:uid="{00000000-0005-0000-0000-000059560000}"/>
    <cellStyle name="Normal 20 3 4" xfId="22365" xr:uid="{00000000-0005-0000-0000-00005A560000}"/>
    <cellStyle name="Normal 20 3 4 2" xfId="22366" xr:uid="{00000000-0005-0000-0000-00005B560000}"/>
    <cellStyle name="Normal 20 3 5" xfId="22367" xr:uid="{00000000-0005-0000-0000-00005C560000}"/>
    <cellStyle name="Normal 20 3 5 2" xfId="22368" xr:uid="{00000000-0005-0000-0000-00005D560000}"/>
    <cellStyle name="Normal 20 3 6" xfId="22369" xr:uid="{00000000-0005-0000-0000-00005E560000}"/>
    <cellStyle name="Normal 20 4" xfId="22370" xr:uid="{00000000-0005-0000-0000-00005F560000}"/>
    <cellStyle name="Normal 20 4 2" xfId="22371" xr:uid="{00000000-0005-0000-0000-000060560000}"/>
    <cellStyle name="Normal 20 4 2 2" xfId="22372" xr:uid="{00000000-0005-0000-0000-000061560000}"/>
    <cellStyle name="Normal 20 4 3" xfId="22373" xr:uid="{00000000-0005-0000-0000-000062560000}"/>
    <cellStyle name="Normal 20 5" xfId="22374" xr:uid="{00000000-0005-0000-0000-000063560000}"/>
    <cellStyle name="Normal 20 5 2" xfId="22375" xr:uid="{00000000-0005-0000-0000-000064560000}"/>
    <cellStyle name="Normal 20 5 2 2" xfId="22376" xr:uid="{00000000-0005-0000-0000-000065560000}"/>
    <cellStyle name="Normal 20 5 3" xfId="22377" xr:uid="{00000000-0005-0000-0000-000066560000}"/>
    <cellStyle name="Normal 20 6" xfId="22378" xr:uid="{00000000-0005-0000-0000-000067560000}"/>
    <cellStyle name="Normal 20 6 2" xfId="22379" xr:uid="{00000000-0005-0000-0000-000068560000}"/>
    <cellStyle name="Normal 20 7" xfId="22380" xr:uid="{00000000-0005-0000-0000-000069560000}"/>
    <cellStyle name="Normal 20 7 2" xfId="22381" xr:uid="{00000000-0005-0000-0000-00006A560000}"/>
    <cellStyle name="Normal 20 8" xfId="22382" xr:uid="{00000000-0005-0000-0000-00006B560000}"/>
    <cellStyle name="Normal 21" xfId="22383" xr:uid="{00000000-0005-0000-0000-00006C560000}"/>
    <cellStyle name="Normal 21 2" xfId="22384" xr:uid="{00000000-0005-0000-0000-00006D560000}"/>
    <cellStyle name="Normal 21 3" xfId="676" xr:uid="{00000000-0005-0000-0000-00006E560000}"/>
    <cellStyle name="Normal 22" xfId="22385" xr:uid="{00000000-0005-0000-0000-00006F560000}"/>
    <cellStyle name="Normal 22 2" xfId="22386" xr:uid="{00000000-0005-0000-0000-000070560000}"/>
    <cellStyle name="Normal 23" xfId="22387" xr:uid="{00000000-0005-0000-0000-000071560000}"/>
    <cellStyle name="Normal 23 2" xfId="38447" xr:uid="{EF4337AA-9B64-4B9C-BB9F-2DEC1EB0060C}"/>
    <cellStyle name="Normal 23 2 2" xfId="38468" xr:uid="{B2877B0B-FABC-4046-B286-97639A43C976}"/>
    <cellStyle name="Normal 24" xfId="22388" xr:uid="{00000000-0005-0000-0000-000072560000}"/>
    <cellStyle name="Normal 24 2" xfId="22389" xr:uid="{00000000-0005-0000-0000-000073560000}"/>
    <cellStyle name="Normal 24 2 2" xfId="22390" xr:uid="{00000000-0005-0000-0000-000074560000}"/>
    <cellStyle name="Normal 24 2 2 2" xfId="22391" xr:uid="{00000000-0005-0000-0000-000075560000}"/>
    <cellStyle name="Normal 24 2 3" xfId="22392" xr:uid="{00000000-0005-0000-0000-000076560000}"/>
    <cellStyle name="Normal 24 3" xfId="22393" xr:uid="{00000000-0005-0000-0000-000077560000}"/>
    <cellStyle name="Normal 24 3 2" xfId="22394" xr:uid="{00000000-0005-0000-0000-000078560000}"/>
    <cellStyle name="Normal 24 3 2 2" xfId="22395" xr:uid="{00000000-0005-0000-0000-000079560000}"/>
    <cellStyle name="Normal 24 3 3" xfId="22396" xr:uid="{00000000-0005-0000-0000-00007A560000}"/>
    <cellStyle name="Normal 24 4" xfId="22397" xr:uid="{00000000-0005-0000-0000-00007B560000}"/>
    <cellStyle name="Normal 24 4 2" xfId="22398" xr:uid="{00000000-0005-0000-0000-00007C560000}"/>
    <cellStyle name="Normal 24 5" xfId="22399" xr:uid="{00000000-0005-0000-0000-00007D560000}"/>
    <cellStyle name="Normal 24 5 2" xfId="22400" xr:uid="{00000000-0005-0000-0000-00007E560000}"/>
    <cellStyle name="Normal 24 6" xfId="22401" xr:uid="{00000000-0005-0000-0000-00007F560000}"/>
    <cellStyle name="Normal 24 7" xfId="38464" xr:uid="{19610A6B-2150-4590-B259-7B3D44CBF363}"/>
    <cellStyle name="Normal 24 7 2" xfId="38466" xr:uid="{1CFF31D4-0744-445A-8383-1387894CDB7D}"/>
    <cellStyle name="Normal 25" xfId="22402" xr:uid="{00000000-0005-0000-0000-000080560000}"/>
    <cellStyle name="Normal 26" xfId="22403" xr:uid="{00000000-0005-0000-0000-000081560000}"/>
    <cellStyle name="Normal 27" xfId="22404" xr:uid="{00000000-0005-0000-0000-000082560000}"/>
    <cellStyle name="Normal 28" xfId="22405" xr:uid="{00000000-0005-0000-0000-000083560000}"/>
    <cellStyle name="Normal 29" xfId="22406" xr:uid="{00000000-0005-0000-0000-000084560000}"/>
    <cellStyle name="Normal 3" xfId="54" xr:uid="{00000000-0005-0000-0000-000085560000}"/>
    <cellStyle name="Normal 3 2" xfId="55" xr:uid="{00000000-0005-0000-0000-000086560000}"/>
    <cellStyle name="Normal 3 2 2" xfId="22407" xr:uid="{00000000-0005-0000-0000-000087560000}"/>
    <cellStyle name="Normal 3 2 2 2" xfId="22408" xr:uid="{00000000-0005-0000-0000-000088560000}"/>
    <cellStyle name="Normal 3 2 3" xfId="22409" xr:uid="{00000000-0005-0000-0000-000089560000}"/>
    <cellStyle name="Normal 3 2 4" xfId="22410" xr:uid="{00000000-0005-0000-0000-00008A560000}"/>
    <cellStyle name="Normal 3 2 5" xfId="38386" xr:uid="{828CE915-5799-4E4D-92B4-0839718FFDA5}"/>
    <cellStyle name="Normal 3 2_5 - Cost Support" xfId="22411" xr:uid="{00000000-0005-0000-0000-00008B560000}"/>
    <cellStyle name="Normal 3 3" xfId="652" xr:uid="{00000000-0005-0000-0000-00008C560000}"/>
    <cellStyle name="Normal 3 3 2" xfId="22412" xr:uid="{00000000-0005-0000-0000-00008D560000}"/>
    <cellStyle name="Normal 3 3 2 2" xfId="22413" xr:uid="{00000000-0005-0000-0000-00008E560000}"/>
    <cellStyle name="Normal 3 3 3" xfId="22414" xr:uid="{00000000-0005-0000-0000-00008F560000}"/>
    <cellStyle name="Normal 3 4" xfId="22415" xr:uid="{00000000-0005-0000-0000-000090560000}"/>
    <cellStyle name="Normal 3 4 2" xfId="22416" xr:uid="{00000000-0005-0000-0000-000091560000}"/>
    <cellStyle name="Normal 3 5" xfId="22417" xr:uid="{00000000-0005-0000-0000-000092560000}"/>
    <cellStyle name="Normal 3 6" xfId="22418" xr:uid="{00000000-0005-0000-0000-000093560000}"/>
    <cellStyle name="Normal 3 7" xfId="22419" xr:uid="{00000000-0005-0000-0000-000094560000}"/>
    <cellStyle name="Normal 3 8" xfId="38343" xr:uid="{37190211-EA0E-425E-BF8C-9937959BED95}"/>
    <cellStyle name="Normal 3_10-15-10-Stmt AU - Period I - Working 1 0" xfId="22420" xr:uid="{00000000-0005-0000-0000-000095560000}"/>
    <cellStyle name="Normal 3_Attach O, GG, Support -New Method 2-14-11" xfId="56" xr:uid="{00000000-0005-0000-0000-000096560000}"/>
    <cellStyle name="Normal 30" xfId="22421" xr:uid="{00000000-0005-0000-0000-000097560000}"/>
    <cellStyle name="Normal 31" xfId="22422" xr:uid="{00000000-0005-0000-0000-000098560000}"/>
    <cellStyle name="Normal 32" xfId="22423" xr:uid="{00000000-0005-0000-0000-000099560000}"/>
    <cellStyle name="Normal 33" xfId="629" xr:uid="{00000000-0005-0000-0000-00009A560000}"/>
    <cellStyle name="Normal 34" xfId="630" xr:uid="{00000000-0005-0000-0000-00009B560000}"/>
    <cellStyle name="Normal 35" xfId="22424" xr:uid="{00000000-0005-0000-0000-00009C560000}"/>
    <cellStyle name="Normal 36" xfId="22425" xr:uid="{00000000-0005-0000-0000-00009D560000}"/>
    <cellStyle name="Normal 37" xfId="22426" xr:uid="{00000000-0005-0000-0000-00009E560000}"/>
    <cellStyle name="Normal 38" xfId="22427" xr:uid="{00000000-0005-0000-0000-00009F560000}"/>
    <cellStyle name="Normal 39" xfId="22428" xr:uid="{00000000-0005-0000-0000-0000A0560000}"/>
    <cellStyle name="Normal 4" xfId="57" xr:uid="{00000000-0005-0000-0000-0000A1560000}"/>
    <cellStyle name="Normal 4 2" xfId="58" xr:uid="{00000000-0005-0000-0000-0000A2560000}"/>
    <cellStyle name="Normal 4 2 2" xfId="22429" xr:uid="{00000000-0005-0000-0000-0000A3560000}"/>
    <cellStyle name="Normal 4 2 3" xfId="38424" xr:uid="{C1CC791E-1851-4B72-A174-334054D42027}"/>
    <cellStyle name="Normal 4 3" xfId="672" xr:uid="{00000000-0005-0000-0000-0000A4560000}"/>
    <cellStyle name="Normal 4 3 2" xfId="38387" xr:uid="{400BEA17-3B5E-4DA1-9311-26E18FD9F143}"/>
    <cellStyle name="Normal 4 4" xfId="673" xr:uid="{00000000-0005-0000-0000-0000A5560000}"/>
    <cellStyle name="Normal 4 4 2" xfId="22430" xr:uid="{00000000-0005-0000-0000-0000A6560000}"/>
    <cellStyle name="Normal 4 4 2 2" xfId="22431" xr:uid="{00000000-0005-0000-0000-0000A7560000}"/>
    <cellStyle name="Normal 4 4 3" xfId="22432" xr:uid="{00000000-0005-0000-0000-0000A8560000}"/>
    <cellStyle name="Normal 4 5" xfId="22433" xr:uid="{00000000-0005-0000-0000-0000A9560000}"/>
    <cellStyle name="Normal 4 5 2" xfId="22434" xr:uid="{00000000-0005-0000-0000-0000AA560000}"/>
    <cellStyle name="Normal 4 5 2 2" xfId="22435" xr:uid="{00000000-0005-0000-0000-0000AB560000}"/>
    <cellStyle name="Normal 4 5 3" xfId="22436" xr:uid="{00000000-0005-0000-0000-0000AC560000}"/>
    <cellStyle name="Normal 4 6" xfId="22437" xr:uid="{00000000-0005-0000-0000-0000AD560000}"/>
    <cellStyle name="Normal 4 6 2" xfId="22438" xr:uid="{00000000-0005-0000-0000-0000AE560000}"/>
    <cellStyle name="Normal 4 7" xfId="22439" xr:uid="{00000000-0005-0000-0000-0000AF560000}"/>
    <cellStyle name="Normal 4 7 2" xfId="22440" xr:uid="{00000000-0005-0000-0000-0000B0560000}"/>
    <cellStyle name="Normal 4 8" xfId="22441" xr:uid="{00000000-0005-0000-0000-0000B1560000}"/>
    <cellStyle name="Normal 4 9" xfId="38344" xr:uid="{3030B656-01DF-4C23-B9EC-410059353E78}"/>
    <cellStyle name="Normal 4_3 - Revenue Credits" xfId="22442" xr:uid="{00000000-0005-0000-0000-0000B2560000}"/>
    <cellStyle name="Normal 40" xfId="22443" xr:uid="{00000000-0005-0000-0000-0000B3560000}"/>
    <cellStyle name="Normal 41" xfId="22444" xr:uid="{00000000-0005-0000-0000-0000B4560000}"/>
    <cellStyle name="Normal 42" xfId="22445" xr:uid="{00000000-0005-0000-0000-0000B5560000}"/>
    <cellStyle name="Normal 42 2" xfId="38457" xr:uid="{06EEB52A-9412-449C-A7E4-8590042542D6}"/>
    <cellStyle name="Normal 43" xfId="22446" xr:uid="{00000000-0005-0000-0000-0000B6560000}"/>
    <cellStyle name="Normal 44" xfId="38264" xr:uid="{00000000-0005-0000-0000-0000B7560000}"/>
    <cellStyle name="Normal 45" xfId="38262" xr:uid="{00000000-0005-0000-0000-0000B8560000}"/>
    <cellStyle name="Normal 46" xfId="38263" xr:uid="{00000000-0005-0000-0000-0000B9560000}"/>
    <cellStyle name="Normal 47" xfId="38265" xr:uid="{00000000-0005-0000-0000-0000BA560000}"/>
    <cellStyle name="Normal 48" xfId="38296" xr:uid="{70E3B178-CFE2-49AE-9BC1-CC8D8C6E8FA3}"/>
    <cellStyle name="Normal 48 2" xfId="38478" xr:uid="{19672FFE-432E-4F75-B78A-98D484901F8F}"/>
    <cellStyle name="Normal 49" xfId="38433" xr:uid="{FE3D2447-F5D4-4553-A1F4-2EFFACE7D1F6}"/>
    <cellStyle name="Normal 5" xfId="111" xr:uid="{00000000-0005-0000-0000-0000BB560000}"/>
    <cellStyle name="Normal 5 10" xfId="22447" xr:uid="{00000000-0005-0000-0000-0000BC560000}"/>
    <cellStyle name="Normal 5 10 2" xfId="22448" xr:uid="{00000000-0005-0000-0000-0000BD560000}"/>
    <cellStyle name="Normal 5 10 2 2" xfId="22449" xr:uid="{00000000-0005-0000-0000-0000BE560000}"/>
    <cellStyle name="Normal 5 10 3" xfId="22450" xr:uid="{00000000-0005-0000-0000-0000BF560000}"/>
    <cellStyle name="Normal 5 11" xfId="22451" xr:uid="{00000000-0005-0000-0000-0000C0560000}"/>
    <cellStyle name="Normal 5 11 2" xfId="22452" xr:uid="{00000000-0005-0000-0000-0000C1560000}"/>
    <cellStyle name="Normal 5 11 2 2" xfId="22453" xr:uid="{00000000-0005-0000-0000-0000C2560000}"/>
    <cellStyle name="Normal 5 11 3" xfId="22454" xr:uid="{00000000-0005-0000-0000-0000C3560000}"/>
    <cellStyle name="Normal 5 12" xfId="22455" xr:uid="{00000000-0005-0000-0000-0000C4560000}"/>
    <cellStyle name="Normal 5 12 2" xfId="22456" xr:uid="{00000000-0005-0000-0000-0000C5560000}"/>
    <cellStyle name="Normal 5 13" xfId="22457" xr:uid="{00000000-0005-0000-0000-0000C6560000}"/>
    <cellStyle name="Normal 5 13 2" xfId="22458" xr:uid="{00000000-0005-0000-0000-0000C7560000}"/>
    <cellStyle name="Normal 5 14" xfId="22459" xr:uid="{00000000-0005-0000-0000-0000C8560000}"/>
    <cellStyle name="Normal 5 15" xfId="631" xr:uid="{00000000-0005-0000-0000-0000C9560000}"/>
    <cellStyle name="Normal 5 16" xfId="38356" xr:uid="{A5A8C215-DDC0-40B5-9D8F-6E5238DF6D7A}"/>
    <cellStyle name="Normal 5 2" xfId="522" xr:uid="{00000000-0005-0000-0000-0000CA560000}"/>
    <cellStyle name="Normal 5 2 2" xfId="22461" xr:uid="{00000000-0005-0000-0000-0000CB560000}"/>
    <cellStyle name="Normal 5 2 2 2" xfId="22462" xr:uid="{00000000-0005-0000-0000-0000CC560000}"/>
    <cellStyle name="Normal 5 2 3" xfId="22463" xr:uid="{00000000-0005-0000-0000-0000CD560000}"/>
    <cellStyle name="Normal 5 2 4" xfId="22460" xr:uid="{00000000-0005-0000-0000-0000CE560000}"/>
    <cellStyle name="Normal 5 2 5" xfId="38426" xr:uid="{F5B090D3-B375-4D94-A0E4-674BFC37FAF9}"/>
    <cellStyle name="Normal 5 3" xfId="22464" xr:uid="{00000000-0005-0000-0000-0000CF560000}"/>
    <cellStyle name="Normal 5 3 2" xfId="22465" xr:uid="{00000000-0005-0000-0000-0000D0560000}"/>
    <cellStyle name="Normal 5 3 2 2" xfId="22466" xr:uid="{00000000-0005-0000-0000-0000D1560000}"/>
    <cellStyle name="Normal 5 3 3" xfId="22467" xr:uid="{00000000-0005-0000-0000-0000D2560000}"/>
    <cellStyle name="Normal 5 3 4" xfId="38401" xr:uid="{0EDF28DB-0538-4755-A0B3-8689EC677BD4}"/>
    <cellStyle name="Normal 5 3_EAI Workpapers" xfId="22468" xr:uid="{00000000-0005-0000-0000-0000D3560000}"/>
    <cellStyle name="Normal 5 4" xfId="22469" xr:uid="{00000000-0005-0000-0000-0000D4560000}"/>
    <cellStyle name="Normal 5 4 2" xfId="22470" xr:uid="{00000000-0005-0000-0000-0000D5560000}"/>
    <cellStyle name="Normal 5 5" xfId="22471" xr:uid="{00000000-0005-0000-0000-0000D6560000}"/>
    <cellStyle name="Normal 5 6" xfId="22472" xr:uid="{00000000-0005-0000-0000-0000D7560000}"/>
    <cellStyle name="Normal 5 7" xfId="22473" xr:uid="{00000000-0005-0000-0000-0000D8560000}"/>
    <cellStyle name="Normal 5 7 2" xfId="22474" xr:uid="{00000000-0005-0000-0000-0000D9560000}"/>
    <cellStyle name="Normal 5 7 2 2" xfId="22475" xr:uid="{00000000-0005-0000-0000-0000DA560000}"/>
    <cellStyle name="Normal 5 7 3" xfId="22476" xr:uid="{00000000-0005-0000-0000-0000DB560000}"/>
    <cellStyle name="Normal 5 8" xfId="22477" xr:uid="{00000000-0005-0000-0000-0000DC560000}"/>
    <cellStyle name="Normal 5 8 2" xfId="22478" xr:uid="{00000000-0005-0000-0000-0000DD560000}"/>
    <cellStyle name="Normal 5 8 2 2" xfId="22479" xr:uid="{00000000-0005-0000-0000-0000DE560000}"/>
    <cellStyle name="Normal 5 8 3" xfId="22480" xr:uid="{00000000-0005-0000-0000-0000DF560000}"/>
    <cellStyle name="Normal 5 9" xfId="22481" xr:uid="{00000000-0005-0000-0000-0000E0560000}"/>
    <cellStyle name="Normal 5 9 2" xfId="22482" xr:uid="{00000000-0005-0000-0000-0000E1560000}"/>
    <cellStyle name="Normal 5 9 2 2" xfId="22483" xr:uid="{00000000-0005-0000-0000-0000E2560000}"/>
    <cellStyle name="Normal 5 9 3" xfId="22484" xr:uid="{00000000-0005-0000-0000-0000E3560000}"/>
    <cellStyle name="Normal 5_10-15-10-Stmt AU - Period I - Working 1 0" xfId="22485" xr:uid="{00000000-0005-0000-0000-0000E4560000}"/>
    <cellStyle name="Normal 50" xfId="38437" xr:uid="{65B14C1F-5228-4CC2-9094-D8F0D4AFE478}"/>
    <cellStyle name="Normal 51" xfId="38440" xr:uid="{D7E242E8-0C17-4A0E-B680-47D24BD085EB}"/>
    <cellStyle name="Normal 52" xfId="38445" xr:uid="{E3F0E65E-0DC8-4E0D-97D2-BA03A5E789BC}"/>
    <cellStyle name="Normal 53" xfId="38476" xr:uid="{827F0E39-43B2-4C0B-818B-2581F3558BA2}"/>
    <cellStyle name="Normal 6" xfId="524" xr:uid="{00000000-0005-0000-0000-0000E5560000}"/>
    <cellStyle name="Normal 6 2" xfId="523" xr:uid="{00000000-0005-0000-0000-0000E6560000}"/>
    <cellStyle name="Normal 6 2 2" xfId="648" xr:uid="{00000000-0005-0000-0000-0000E7560000}"/>
    <cellStyle name="Normal 6 2 2 2" xfId="22486" xr:uid="{00000000-0005-0000-0000-0000E8560000}"/>
    <cellStyle name="Normal 6 2 3" xfId="22487" xr:uid="{00000000-0005-0000-0000-0000E9560000}"/>
    <cellStyle name="Normal 6 2 4" xfId="633" xr:uid="{00000000-0005-0000-0000-0000EA560000}"/>
    <cellStyle name="Normal 6 2 5" xfId="38403" xr:uid="{0920874E-879E-4486-95DD-8E4B0B868DE3}"/>
    <cellStyle name="Normal 6 3" xfId="647" xr:uid="{00000000-0005-0000-0000-0000EB560000}"/>
    <cellStyle name="Normal 6 3 2" xfId="22488" xr:uid="{00000000-0005-0000-0000-0000EC560000}"/>
    <cellStyle name="Normal 6 3 2 2" xfId="22489" xr:uid="{00000000-0005-0000-0000-0000ED560000}"/>
    <cellStyle name="Normal 6 3 3" xfId="22490" xr:uid="{00000000-0005-0000-0000-0000EE560000}"/>
    <cellStyle name="Normal 6 4" xfId="22491" xr:uid="{00000000-0005-0000-0000-0000EF560000}"/>
    <cellStyle name="Normal 6 4 2" xfId="22492" xr:uid="{00000000-0005-0000-0000-0000F0560000}"/>
    <cellStyle name="Normal 6 5" xfId="22493" xr:uid="{00000000-0005-0000-0000-0000F1560000}"/>
    <cellStyle name="Normal 6 6" xfId="22494" xr:uid="{00000000-0005-0000-0000-0000F2560000}"/>
    <cellStyle name="Normal 6 7" xfId="632" xr:uid="{00000000-0005-0000-0000-0000F3560000}"/>
    <cellStyle name="Normal 6 8" xfId="38358" xr:uid="{77AD8C86-9173-49BB-904E-E82D5915E8C7}"/>
    <cellStyle name="Normal 6_10-15-10-Stmt AU - Period I - Working 1 0" xfId="22495" xr:uid="{00000000-0005-0000-0000-0000F4560000}"/>
    <cellStyle name="Normal 7" xfId="59" xr:uid="{00000000-0005-0000-0000-0000F5560000}"/>
    <cellStyle name="Normal 7 10" xfId="22496" xr:uid="{00000000-0005-0000-0000-0000F6560000}"/>
    <cellStyle name="Normal 7 10 2" xfId="22497" xr:uid="{00000000-0005-0000-0000-0000F7560000}"/>
    <cellStyle name="Normal 7 10 2 2" xfId="22498" xr:uid="{00000000-0005-0000-0000-0000F8560000}"/>
    <cellStyle name="Normal 7 10 2 2 2" xfId="22499" xr:uid="{00000000-0005-0000-0000-0000F9560000}"/>
    <cellStyle name="Normal 7 10 2 2 2 2" xfId="22500" xr:uid="{00000000-0005-0000-0000-0000FA560000}"/>
    <cellStyle name="Normal 7 10 2 2 3" xfId="22501" xr:uid="{00000000-0005-0000-0000-0000FB560000}"/>
    <cellStyle name="Normal 7 10 2 3" xfId="22502" xr:uid="{00000000-0005-0000-0000-0000FC560000}"/>
    <cellStyle name="Normal 7 10 2 3 2" xfId="22503" xr:uid="{00000000-0005-0000-0000-0000FD560000}"/>
    <cellStyle name="Normal 7 10 2 3 2 2" xfId="22504" xr:uid="{00000000-0005-0000-0000-0000FE560000}"/>
    <cellStyle name="Normal 7 10 2 3 3" xfId="22505" xr:uid="{00000000-0005-0000-0000-0000FF560000}"/>
    <cellStyle name="Normal 7 10 2 4" xfId="22506" xr:uid="{00000000-0005-0000-0000-000000570000}"/>
    <cellStyle name="Normal 7 10 2 4 2" xfId="22507" xr:uid="{00000000-0005-0000-0000-000001570000}"/>
    <cellStyle name="Normal 7 10 2 5" xfId="22508" xr:uid="{00000000-0005-0000-0000-000002570000}"/>
    <cellStyle name="Normal 7 10 2 5 2" xfId="22509" xr:uid="{00000000-0005-0000-0000-000003570000}"/>
    <cellStyle name="Normal 7 10 2 6" xfId="22510" xr:uid="{00000000-0005-0000-0000-000004570000}"/>
    <cellStyle name="Normal 7 10 3" xfId="22511" xr:uid="{00000000-0005-0000-0000-000005570000}"/>
    <cellStyle name="Normal 7 10 3 2" xfId="22512" xr:uid="{00000000-0005-0000-0000-000006570000}"/>
    <cellStyle name="Normal 7 10 3 2 2" xfId="22513" xr:uid="{00000000-0005-0000-0000-000007570000}"/>
    <cellStyle name="Normal 7 10 3 3" xfId="22514" xr:uid="{00000000-0005-0000-0000-000008570000}"/>
    <cellStyle name="Normal 7 10 4" xfId="22515" xr:uid="{00000000-0005-0000-0000-000009570000}"/>
    <cellStyle name="Normal 7 10 4 2" xfId="22516" xr:uid="{00000000-0005-0000-0000-00000A570000}"/>
    <cellStyle name="Normal 7 10 4 2 2" xfId="22517" xr:uid="{00000000-0005-0000-0000-00000B570000}"/>
    <cellStyle name="Normal 7 10 4 3" xfId="22518" xr:uid="{00000000-0005-0000-0000-00000C570000}"/>
    <cellStyle name="Normal 7 10 5" xfId="22519" xr:uid="{00000000-0005-0000-0000-00000D570000}"/>
    <cellStyle name="Normal 7 10 5 2" xfId="22520" xr:uid="{00000000-0005-0000-0000-00000E570000}"/>
    <cellStyle name="Normal 7 10 6" xfId="22521" xr:uid="{00000000-0005-0000-0000-00000F570000}"/>
    <cellStyle name="Normal 7 10 6 2" xfId="22522" xr:uid="{00000000-0005-0000-0000-000010570000}"/>
    <cellStyle name="Normal 7 10 7" xfId="22523" xr:uid="{00000000-0005-0000-0000-000011570000}"/>
    <cellStyle name="Normal 7 11" xfId="22524" xr:uid="{00000000-0005-0000-0000-000012570000}"/>
    <cellStyle name="Normal 7 11 2" xfId="22525" xr:uid="{00000000-0005-0000-0000-000013570000}"/>
    <cellStyle name="Normal 7 11 2 2" xfId="22526" xr:uid="{00000000-0005-0000-0000-000014570000}"/>
    <cellStyle name="Normal 7 11 2 2 2" xfId="22527" xr:uid="{00000000-0005-0000-0000-000015570000}"/>
    <cellStyle name="Normal 7 11 2 2 2 2" xfId="22528" xr:uid="{00000000-0005-0000-0000-000016570000}"/>
    <cellStyle name="Normal 7 11 2 2 3" xfId="22529" xr:uid="{00000000-0005-0000-0000-000017570000}"/>
    <cellStyle name="Normal 7 11 2 3" xfId="22530" xr:uid="{00000000-0005-0000-0000-000018570000}"/>
    <cellStyle name="Normal 7 11 2 3 2" xfId="22531" xr:uid="{00000000-0005-0000-0000-000019570000}"/>
    <cellStyle name="Normal 7 11 2 3 2 2" xfId="22532" xr:uid="{00000000-0005-0000-0000-00001A570000}"/>
    <cellStyle name="Normal 7 11 2 3 3" xfId="22533" xr:uid="{00000000-0005-0000-0000-00001B570000}"/>
    <cellStyle name="Normal 7 11 2 4" xfId="22534" xr:uid="{00000000-0005-0000-0000-00001C570000}"/>
    <cellStyle name="Normal 7 11 2 4 2" xfId="22535" xr:uid="{00000000-0005-0000-0000-00001D570000}"/>
    <cellStyle name="Normal 7 11 2 5" xfId="22536" xr:uid="{00000000-0005-0000-0000-00001E570000}"/>
    <cellStyle name="Normal 7 11 2 5 2" xfId="22537" xr:uid="{00000000-0005-0000-0000-00001F570000}"/>
    <cellStyle name="Normal 7 11 2 6" xfId="22538" xr:uid="{00000000-0005-0000-0000-000020570000}"/>
    <cellStyle name="Normal 7 11 3" xfId="22539" xr:uid="{00000000-0005-0000-0000-000021570000}"/>
    <cellStyle name="Normal 7 11 3 2" xfId="22540" xr:uid="{00000000-0005-0000-0000-000022570000}"/>
    <cellStyle name="Normal 7 11 3 2 2" xfId="22541" xr:uid="{00000000-0005-0000-0000-000023570000}"/>
    <cellStyle name="Normal 7 11 3 3" xfId="22542" xr:uid="{00000000-0005-0000-0000-000024570000}"/>
    <cellStyle name="Normal 7 11 4" xfId="22543" xr:uid="{00000000-0005-0000-0000-000025570000}"/>
    <cellStyle name="Normal 7 11 4 2" xfId="22544" xr:uid="{00000000-0005-0000-0000-000026570000}"/>
    <cellStyle name="Normal 7 11 4 2 2" xfId="22545" xr:uid="{00000000-0005-0000-0000-000027570000}"/>
    <cellStyle name="Normal 7 11 4 3" xfId="22546" xr:uid="{00000000-0005-0000-0000-000028570000}"/>
    <cellStyle name="Normal 7 11 5" xfId="22547" xr:uid="{00000000-0005-0000-0000-000029570000}"/>
    <cellStyle name="Normal 7 11 5 2" xfId="22548" xr:uid="{00000000-0005-0000-0000-00002A570000}"/>
    <cellStyle name="Normal 7 11 6" xfId="22549" xr:uid="{00000000-0005-0000-0000-00002B570000}"/>
    <cellStyle name="Normal 7 11 6 2" xfId="22550" xr:uid="{00000000-0005-0000-0000-00002C570000}"/>
    <cellStyle name="Normal 7 11 7" xfId="22551" xr:uid="{00000000-0005-0000-0000-00002D570000}"/>
    <cellStyle name="Normal 7 12" xfId="22552" xr:uid="{00000000-0005-0000-0000-00002E570000}"/>
    <cellStyle name="Normal 7 12 2" xfId="22553" xr:uid="{00000000-0005-0000-0000-00002F570000}"/>
    <cellStyle name="Normal 7 12 2 2" xfId="22554" xr:uid="{00000000-0005-0000-0000-000030570000}"/>
    <cellStyle name="Normal 7 12 2 2 2" xfId="22555" xr:uid="{00000000-0005-0000-0000-000031570000}"/>
    <cellStyle name="Normal 7 12 2 3" xfId="22556" xr:uid="{00000000-0005-0000-0000-000032570000}"/>
    <cellStyle name="Normal 7 12 3" xfId="22557" xr:uid="{00000000-0005-0000-0000-000033570000}"/>
    <cellStyle name="Normal 7 12 3 2" xfId="22558" xr:uid="{00000000-0005-0000-0000-000034570000}"/>
    <cellStyle name="Normal 7 12 3 2 2" xfId="22559" xr:uid="{00000000-0005-0000-0000-000035570000}"/>
    <cellStyle name="Normal 7 12 3 3" xfId="22560" xr:uid="{00000000-0005-0000-0000-000036570000}"/>
    <cellStyle name="Normal 7 12 4" xfId="22561" xr:uid="{00000000-0005-0000-0000-000037570000}"/>
    <cellStyle name="Normal 7 12 4 2" xfId="22562" xr:uid="{00000000-0005-0000-0000-000038570000}"/>
    <cellStyle name="Normal 7 12 5" xfId="22563" xr:uid="{00000000-0005-0000-0000-000039570000}"/>
    <cellStyle name="Normal 7 12 5 2" xfId="22564" xr:uid="{00000000-0005-0000-0000-00003A570000}"/>
    <cellStyle name="Normal 7 12 6" xfId="22565" xr:uid="{00000000-0005-0000-0000-00003B570000}"/>
    <cellStyle name="Normal 7 13" xfId="634" xr:uid="{00000000-0005-0000-0000-00003C570000}"/>
    <cellStyle name="Normal 7 13 2" xfId="679" xr:uid="{00000000-0005-0000-0000-00003D570000}"/>
    <cellStyle name="Normal 7 14" xfId="38361" xr:uid="{0857517E-895E-45C9-B2E4-3C38022F760C}"/>
    <cellStyle name="Normal 7 15" xfId="38456" xr:uid="{E9C2BE24-C32F-41EC-B90F-29163A9BC6ED}"/>
    <cellStyle name="Normal 7 2" xfId="649" xr:uid="{00000000-0005-0000-0000-00003E570000}"/>
    <cellStyle name="Normal 7 2 2" xfId="22566" xr:uid="{00000000-0005-0000-0000-00003F570000}"/>
    <cellStyle name="Normal 7 2 2 2" xfId="22567" xr:uid="{00000000-0005-0000-0000-000040570000}"/>
    <cellStyle name="Normal 7 2 3" xfId="22568" xr:uid="{00000000-0005-0000-0000-000041570000}"/>
    <cellStyle name="Normal 7 2 4" xfId="22569" xr:uid="{00000000-0005-0000-0000-000042570000}"/>
    <cellStyle name="Normal 7 2 4 2" xfId="22570" xr:uid="{00000000-0005-0000-0000-000043570000}"/>
    <cellStyle name="Normal 7 2 5" xfId="38404" xr:uid="{696E86FB-E5F7-41B1-B74A-B38BC3F8A1E5}"/>
    <cellStyle name="Normal 7 3" xfId="22571" xr:uid="{00000000-0005-0000-0000-000044570000}"/>
    <cellStyle name="Normal 7 3 2" xfId="22572" xr:uid="{00000000-0005-0000-0000-000045570000}"/>
    <cellStyle name="Normal 7 3 2 2" xfId="22573" xr:uid="{00000000-0005-0000-0000-000046570000}"/>
    <cellStyle name="Normal 7 3 3" xfId="22574" xr:uid="{00000000-0005-0000-0000-000047570000}"/>
    <cellStyle name="Normal 7 4" xfId="22575" xr:uid="{00000000-0005-0000-0000-000048570000}"/>
    <cellStyle name="Normal 7 4 2" xfId="22576" xr:uid="{00000000-0005-0000-0000-000049570000}"/>
    <cellStyle name="Normal 7 5" xfId="22577" xr:uid="{00000000-0005-0000-0000-00004A570000}"/>
    <cellStyle name="Normal 7 6" xfId="22578" xr:uid="{00000000-0005-0000-0000-00004B570000}"/>
    <cellStyle name="Normal 7 6 10" xfId="22579" xr:uid="{00000000-0005-0000-0000-00004C570000}"/>
    <cellStyle name="Normal 7 6 10 2" xfId="22580" xr:uid="{00000000-0005-0000-0000-00004D570000}"/>
    <cellStyle name="Normal 7 6 11" xfId="22581" xr:uid="{00000000-0005-0000-0000-00004E570000}"/>
    <cellStyle name="Normal 7 6 11 2" xfId="22582" xr:uid="{00000000-0005-0000-0000-00004F570000}"/>
    <cellStyle name="Normal 7 6 12" xfId="22583" xr:uid="{00000000-0005-0000-0000-000050570000}"/>
    <cellStyle name="Normal 7 6 2" xfId="22584" xr:uid="{00000000-0005-0000-0000-000051570000}"/>
    <cellStyle name="Normal 7 6 2 10" xfId="22585" xr:uid="{00000000-0005-0000-0000-000052570000}"/>
    <cellStyle name="Normal 7 6 2 10 2" xfId="22586" xr:uid="{00000000-0005-0000-0000-000053570000}"/>
    <cellStyle name="Normal 7 6 2 11" xfId="22587" xr:uid="{00000000-0005-0000-0000-000054570000}"/>
    <cellStyle name="Normal 7 6 2 2" xfId="22588" xr:uid="{00000000-0005-0000-0000-000055570000}"/>
    <cellStyle name="Normal 7 6 2 2 10" xfId="22589" xr:uid="{00000000-0005-0000-0000-000056570000}"/>
    <cellStyle name="Normal 7 6 2 2 2" xfId="22590" xr:uid="{00000000-0005-0000-0000-000057570000}"/>
    <cellStyle name="Normal 7 6 2 2 2 2" xfId="22591" xr:uid="{00000000-0005-0000-0000-000058570000}"/>
    <cellStyle name="Normal 7 6 2 2 2 2 2" xfId="22592" xr:uid="{00000000-0005-0000-0000-000059570000}"/>
    <cellStyle name="Normal 7 6 2 2 2 2 2 2" xfId="22593" xr:uid="{00000000-0005-0000-0000-00005A570000}"/>
    <cellStyle name="Normal 7 6 2 2 2 2 2 2 2" xfId="22594" xr:uid="{00000000-0005-0000-0000-00005B570000}"/>
    <cellStyle name="Normal 7 6 2 2 2 2 2 2 2 2" xfId="22595" xr:uid="{00000000-0005-0000-0000-00005C570000}"/>
    <cellStyle name="Normal 7 6 2 2 2 2 2 2 3" xfId="22596" xr:uid="{00000000-0005-0000-0000-00005D570000}"/>
    <cellStyle name="Normal 7 6 2 2 2 2 2 3" xfId="22597" xr:uid="{00000000-0005-0000-0000-00005E570000}"/>
    <cellStyle name="Normal 7 6 2 2 2 2 2 3 2" xfId="22598" xr:uid="{00000000-0005-0000-0000-00005F570000}"/>
    <cellStyle name="Normal 7 6 2 2 2 2 2 3 2 2" xfId="22599" xr:uid="{00000000-0005-0000-0000-000060570000}"/>
    <cellStyle name="Normal 7 6 2 2 2 2 2 3 3" xfId="22600" xr:uid="{00000000-0005-0000-0000-000061570000}"/>
    <cellStyle name="Normal 7 6 2 2 2 2 2 4" xfId="22601" xr:uid="{00000000-0005-0000-0000-000062570000}"/>
    <cellStyle name="Normal 7 6 2 2 2 2 2 4 2" xfId="22602" xr:uid="{00000000-0005-0000-0000-000063570000}"/>
    <cellStyle name="Normal 7 6 2 2 2 2 2 5" xfId="22603" xr:uid="{00000000-0005-0000-0000-000064570000}"/>
    <cellStyle name="Normal 7 6 2 2 2 2 2 5 2" xfId="22604" xr:uid="{00000000-0005-0000-0000-000065570000}"/>
    <cellStyle name="Normal 7 6 2 2 2 2 2 6" xfId="22605" xr:uid="{00000000-0005-0000-0000-000066570000}"/>
    <cellStyle name="Normal 7 6 2 2 2 2 3" xfId="22606" xr:uid="{00000000-0005-0000-0000-000067570000}"/>
    <cellStyle name="Normal 7 6 2 2 2 2 3 2" xfId="22607" xr:uid="{00000000-0005-0000-0000-000068570000}"/>
    <cellStyle name="Normal 7 6 2 2 2 2 3 2 2" xfId="22608" xr:uid="{00000000-0005-0000-0000-000069570000}"/>
    <cellStyle name="Normal 7 6 2 2 2 2 3 3" xfId="22609" xr:uid="{00000000-0005-0000-0000-00006A570000}"/>
    <cellStyle name="Normal 7 6 2 2 2 2 4" xfId="22610" xr:uid="{00000000-0005-0000-0000-00006B570000}"/>
    <cellStyle name="Normal 7 6 2 2 2 2 4 2" xfId="22611" xr:uid="{00000000-0005-0000-0000-00006C570000}"/>
    <cellStyle name="Normal 7 6 2 2 2 2 4 2 2" xfId="22612" xr:uid="{00000000-0005-0000-0000-00006D570000}"/>
    <cellStyle name="Normal 7 6 2 2 2 2 4 3" xfId="22613" xr:uid="{00000000-0005-0000-0000-00006E570000}"/>
    <cellStyle name="Normal 7 6 2 2 2 2 5" xfId="22614" xr:uid="{00000000-0005-0000-0000-00006F570000}"/>
    <cellStyle name="Normal 7 6 2 2 2 2 5 2" xfId="22615" xr:uid="{00000000-0005-0000-0000-000070570000}"/>
    <cellStyle name="Normal 7 6 2 2 2 2 6" xfId="22616" xr:uid="{00000000-0005-0000-0000-000071570000}"/>
    <cellStyle name="Normal 7 6 2 2 2 2 6 2" xfId="22617" xr:uid="{00000000-0005-0000-0000-000072570000}"/>
    <cellStyle name="Normal 7 6 2 2 2 2 7" xfId="22618" xr:uid="{00000000-0005-0000-0000-000073570000}"/>
    <cellStyle name="Normal 7 6 2 2 2 3" xfId="22619" xr:uid="{00000000-0005-0000-0000-000074570000}"/>
    <cellStyle name="Normal 7 6 2 2 2 3 2" xfId="22620" xr:uid="{00000000-0005-0000-0000-000075570000}"/>
    <cellStyle name="Normal 7 6 2 2 2 3 2 2" xfId="22621" xr:uid="{00000000-0005-0000-0000-000076570000}"/>
    <cellStyle name="Normal 7 6 2 2 2 3 2 2 2" xfId="22622" xr:uid="{00000000-0005-0000-0000-000077570000}"/>
    <cellStyle name="Normal 7 6 2 2 2 3 2 3" xfId="22623" xr:uid="{00000000-0005-0000-0000-000078570000}"/>
    <cellStyle name="Normal 7 6 2 2 2 3 3" xfId="22624" xr:uid="{00000000-0005-0000-0000-000079570000}"/>
    <cellStyle name="Normal 7 6 2 2 2 3 3 2" xfId="22625" xr:uid="{00000000-0005-0000-0000-00007A570000}"/>
    <cellStyle name="Normal 7 6 2 2 2 3 3 2 2" xfId="22626" xr:uid="{00000000-0005-0000-0000-00007B570000}"/>
    <cellStyle name="Normal 7 6 2 2 2 3 3 3" xfId="22627" xr:uid="{00000000-0005-0000-0000-00007C570000}"/>
    <cellStyle name="Normal 7 6 2 2 2 3 4" xfId="22628" xr:uid="{00000000-0005-0000-0000-00007D570000}"/>
    <cellStyle name="Normal 7 6 2 2 2 3 4 2" xfId="22629" xr:uid="{00000000-0005-0000-0000-00007E570000}"/>
    <cellStyle name="Normal 7 6 2 2 2 3 5" xfId="22630" xr:uid="{00000000-0005-0000-0000-00007F570000}"/>
    <cellStyle name="Normal 7 6 2 2 2 3 5 2" xfId="22631" xr:uid="{00000000-0005-0000-0000-000080570000}"/>
    <cellStyle name="Normal 7 6 2 2 2 3 6" xfId="22632" xr:uid="{00000000-0005-0000-0000-000081570000}"/>
    <cellStyle name="Normal 7 6 2 2 2 4" xfId="22633" xr:uid="{00000000-0005-0000-0000-000082570000}"/>
    <cellStyle name="Normal 7 6 2 2 2 4 2" xfId="22634" xr:uid="{00000000-0005-0000-0000-000083570000}"/>
    <cellStyle name="Normal 7 6 2 2 2 4 2 2" xfId="22635" xr:uid="{00000000-0005-0000-0000-000084570000}"/>
    <cellStyle name="Normal 7 6 2 2 2 4 3" xfId="22636" xr:uid="{00000000-0005-0000-0000-000085570000}"/>
    <cellStyle name="Normal 7 6 2 2 2 5" xfId="22637" xr:uid="{00000000-0005-0000-0000-000086570000}"/>
    <cellStyle name="Normal 7 6 2 2 2 5 2" xfId="22638" xr:uid="{00000000-0005-0000-0000-000087570000}"/>
    <cellStyle name="Normal 7 6 2 2 2 5 2 2" xfId="22639" xr:uid="{00000000-0005-0000-0000-000088570000}"/>
    <cellStyle name="Normal 7 6 2 2 2 5 3" xfId="22640" xr:uid="{00000000-0005-0000-0000-000089570000}"/>
    <cellStyle name="Normal 7 6 2 2 2 6" xfId="22641" xr:uid="{00000000-0005-0000-0000-00008A570000}"/>
    <cellStyle name="Normal 7 6 2 2 2 6 2" xfId="22642" xr:uid="{00000000-0005-0000-0000-00008B570000}"/>
    <cellStyle name="Normal 7 6 2 2 2 7" xfId="22643" xr:uid="{00000000-0005-0000-0000-00008C570000}"/>
    <cellStyle name="Normal 7 6 2 2 2 7 2" xfId="22644" xr:uid="{00000000-0005-0000-0000-00008D570000}"/>
    <cellStyle name="Normal 7 6 2 2 2 8" xfId="22645" xr:uid="{00000000-0005-0000-0000-00008E570000}"/>
    <cellStyle name="Normal 7 6 2 2 3" xfId="22646" xr:uid="{00000000-0005-0000-0000-00008F570000}"/>
    <cellStyle name="Normal 7 6 2 2 3 2" xfId="22647" xr:uid="{00000000-0005-0000-0000-000090570000}"/>
    <cellStyle name="Normal 7 6 2 2 3 2 2" xfId="22648" xr:uid="{00000000-0005-0000-0000-000091570000}"/>
    <cellStyle name="Normal 7 6 2 2 3 2 2 2" xfId="22649" xr:uid="{00000000-0005-0000-0000-000092570000}"/>
    <cellStyle name="Normal 7 6 2 2 3 2 2 2 2" xfId="22650" xr:uid="{00000000-0005-0000-0000-000093570000}"/>
    <cellStyle name="Normal 7 6 2 2 3 2 2 3" xfId="22651" xr:uid="{00000000-0005-0000-0000-000094570000}"/>
    <cellStyle name="Normal 7 6 2 2 3 2 3" xfId="22652" xr:uid="{00000000-0005-0000-0000-000095570000}"/>
    <cellStyle name="Normal 7 6 2 2 3 2 3 2" xfId="22653" xr:uid="{00000000-0005-0000-0000-000096570000}"/>
    <cellStyle name="Normal 7 6 2 2 3 2 3 2 2" xfId="22654" xr:uid="{00000000-0005-0000-0000-000097570000}"/>
    <cellStyle name="Normal 7 6 2 2 3 2 3 3" xfId="22655" xr:uid="{00000000-0005-0000-0000-000098570000}"/>
    <cellStyle name="Normal 7 6 2 2 3 2 4" xfId="22656" xr:uid="{00000000-0005-0000-0000-000099570000}"/>
    <cellStyle name="Normal 7 6 2 2 3 2 4 2" xfId="22657" xr:uid="{00000000-0005-0000-0000-00009A570000}"/>
    <cellStyle name="Normal 7 6 2 2 3 2 5" xfId="22658" xr:uid="{00000000-0005-0000-0000-00009B570000}"/>
    <cellStyle name="Normal 7 6 2 2 3 2 5 2" xfId="22659" xr:uid="{00000000-0005-0000-0000-00009C570000}"/>
    <cellStyle name="Normal 7 6 2 2 3 2 6" xfId="22660" xr:uid="{00000000-0005-0000-0000-00009D570000}"/>
    <cellStyle name="Normal 7 6 2 2 3 3" xfId="22661" xr:uid="{00000000-0005-0000-0000-00009E570000}"/>
    <cellStyle name="Normal 7 6 2 2 3 3 2" xfId="22662" xr:uid="{00000000-0005-0000-0000-00009F570000}"/>
    <cellStyle name="Normal 7 6 2 2 3 3 2 2" xfId="22663" xr:uid="{00000000-0005-0000-0000-0000A0570000}"/>
    <cellStyle name="Normal 7 6 2 2 3 3 3" xfId="22664" xr:uid="{00000000-0005-0000-0000-0000A1570000}"/>
    <cellStyle name="Normal 7 6 2 2 3 4" xfId="22665" xr:uid="{00000000-0005-0000-0000-0000A2570000}"/>
    <cellStyle name="Normal 7 6 2 2 3 4 2" xfId="22666" xr:uid="{00000000-0005-0000-0000-0000A3570000}"/>
    <cellStyle name="Normal 7 6 2 2 3 4 2 2" xfId="22667" xr:uid="{00000000-0005-0000-0000-0000A4570000}"/>
    <cellStyle name="Normal 7 6 2 2 3 4 3" xfId="22668" xr:uid="{00000000-0005-0000-0000-0000A5570000}"/>
    <cellStyle name="Normal 7 6 2 2 3 5" xfId="22669" xr:uid="{00000000-0005-0000-0000-0000A6570000}"/>
    <cellStyle name="Normal 7 6 2 2 3 5 2" xfId="22670" xr:uid="{00000000-0005-0000-0000-0000A7570000}"/>
    <cellStyle name="Normal 7 6 2 2 3 6" xfId="22671" xr:uid="{00000000-0005-0000-0000-0000A8570000}"/>
    <cellStyle name="Normal 7 6 2 2 3 6 2" xfId="22672" xr:uid="{00000000-0005-0000-0000-0000A9570000}"/>
    <cellStyle name="Normal 7 6 2 2 3 7" xfId="22673" xr:uid="{00000000-0005-0000-0000-0000AA570000}"/>
    <cellStyle name="Normal 7 6 2 2 4" xfId="22674" xr:uid="{00000000-0005-0000-0000-0000AB570000}"/>
    <cellStyle name="Normal 7 6 2 2 4 2" xfId="22675" xr:uid="{00000000-0005-0000-0000-0000AC570000}"/>
    <cellStyle name="Normal 7 6 2 2 4 2 2" xfId="22676" xr:uid="{00000000-0005-0000-0000-0000AD570000}"/>
    <cellStyle name="Normal 7 6 2 2 4 2 2 2" xfId="22677" xr:uid="{00000000-0005-0000-0000-0000AE570000}"/>
    <cellStyle name="Normal 7 6 2 2 4 2 2 2 2" xfId="22678" xr:uid="{00000000-0005-0000-0000-0000AF570000}"/>
    <cellStyle name="Normal 7 6 2 2 4 2 2 3" xfId="22679" xr:uid="{00000000-0005-0000-0000-0000B0570000}"/>
    <cellStyle name="Normal 7 6 2 2 4 2 3" xfId="22680" xr:uid="{00000000-0005-0000-0000-0000B1570000}"/>
    <cellStyle name="Normal 7 6 2 2 4 2 3 2" xfId="22681" xr:uid="{00000000-0005-0000-0000-0000B2570000}"/>
    <cellStyle name="Normal 7 6 2 2 4 2 3 2 2" xfId="22682" xr:uid="{00000000-0005-0000-0000-0000B3570000}"/>
    <cellStyle name="Normal 7 6 2 2 4 2 3 3" xfId="22683" xr:uid="{00000000-0005-0000-0000-0000B4570000}"/>
    <cellStyle name="Normal 7 6 2 2 4 2 4" xfId="22684" xr:uid="{00000000-0005-0000-0000-0000B5570000}"/>
    <cellStyle name="Normal 7 6 2 2 4 2 4 2" xfId="22685" xr:uid="{00000000-0005-0000-0000-0000B6570000}"/>
    <cellStyle name="Normal 7 6 2 2 4 2 5" xfId="22686" xr:uid="{00000000-0005-0000-0000-0000B7570000}"/>
    <cellStyle name="Normal 7 6 2 2 4 2 5 2" xfId="22687" xr:uid="{00000000-0005-0000-0000-0000B8570000}"/>
    <cellStyle name="Normal 7 6 2 2 4 2 6" xfId="22688" xr:uid="{00000000-0005-0000-0000-0000B9570000}"/>
    <cellStyle name="Normal 7 6 2 2 4 3" xfId="22689" xr:uid="{00000000-0005-0000-0000-0000BA570000}"/>
    <cellStyle name="Normal 7 6 2 2 4 3 2" xfId="22690" xr:uid="{00000000-0005-0000-0000-0000BB570000}"/>
    <cellStyle name="Normal 7 6 2 2 4 3 2 2" xfId="22691" xr:uid="{00000000-0005-0000-0000-0000BC570000}"/>
    <cellStyle name="Normal 7 6 2 2 4 3 3" xfId="22692" xr:uid="{00000000-0005-0000-0000-0000BD570000}"/>
    <cellStyle name="Normal 7 6 2 2 4 4" xfId="22693" xr:uid="{00000000-0005-0000-0000-0000BE570000}"/>
    <cellStyle name="Normal 7 6 2 2 4 4 2" xfId="22694" xr:uid="{00000000-0005-0000-0000-0000BF570000}"/>
    <cellStyle name="Normal 7 6 2 2 4 4 2 2" xfId="22695" xr:uid="{00000000-0005-0000-0000-0000C0570000}"/>
    <cellStyle name="Normal 7 6 2 2 4 4 3" xfId="22696" xr:uid="{00000000-0005-0000-0000-0000C1570000}"/>
    <cellStyle name="Normal 7 6 2 2 4 5" xfId="22697" xr:uid="{00000000-0005-0000-0000-0000C2570000}"/>
    <cellStyle name="Normal 7 6 2 2 4 5 2" xfId="22698" xr:uid="{00000000-0005-0000-0000-0000C3570000}"/>
    <cellStyle name="Normal 7 6 2 2 4 6" xfId="22699" xr:uid="{00000000-0005-0000-0000-0000C4570000}"/>
    <cellStyle name="Normal 7 6 2 2 4 6 2" xfId="22700" xr:uid="{00000000-0005-0000-0000-0000C5570000}"/>
    <cellStyle name="Normal 7 6 2 2 4 7" xfId="22701" xr:uid="{00000000-0005-0000-0000-0000C6570000}"/>
    <cellStyle name="Normal 7 6 2 2 5" xfId="22702" xr:uid="{00000000-0005-0000-0000-0000C7570000}"/>
    <cellStyle name="Normal 7 6 2 2 5 2" xfId="22703" xr:uid="{00000000-0005-0000-0000-0000C8570000}"/>
    <cellStyle name="Normal 7 6 2 2 5 2 2" xfId="22704" xr:uid="{00000000-0005-0000-0000-0000C9570000}"/>
    <cellStyle name="Normal 7 6 2 2 5 2 2 2" xfId="22705" xr:uid="{00000000-0005-0000-0000-0000CA570000}"/>
    <cellStyle name="Normal 7 6 2 2 5 2 3" xfId="22706" xr:uid="{00000000-0005-0000-0000-0000CB570000}"/>
    <cellStyle name="Normal 7 6 2 2 5 3" xfId="22707" xr:uid="{00000000-0005-0000-0000-0000CC570000}"/>
    <cellStyle name="Normal 7 6 2 2 5 3 2" xfId="22708" xr:uid="{00000000-0005-0000-0000-0000CD570000}"/>
    <cellStyle name="Normal 7 6 2 2 5 3 2 2" xfId="22709" xr:uid="{00000000-0005-0000-0000-0000CE570000}"/>
    <cellStyle name="Normal 7 6 2 2 5 3 3" xfId="22710" xr:uid="{00000000-0005-0000-0000-0000CF570000}"/>
    <cellStyle name="Normal 7 6 2 2 5 4" xfId="22711" xr:uid="{00000000-0005-0000-0000-0000D0570000}"/>
    <cellStyle name="Normal 7 6 2 2 5 4 2" xfId="22712" xr:uid="{00000000-0005-0000-0000-0000D1570000}"/>
    <cellStyle name="Normal 7 6 2 2 5 5" xfId="22713" xr:uid="{00000000-0005-0000-0000-0000D2570000}"/>
    <cellStyle name="Normal 7 6 2 2 5 5 2" xfId="22714" xr:uid="{00000000-0005-0000-0000-0000D3570000}"/>
    <cellStyle name="Normal 7 6 2 2 5 6" xfId="22715" xr:uid="{00000000-0005-0000-0000-0000D4570000}"/>
    <cellStyle name="Normal 7 6 2 2 6" xfId="22716" xr:uid="{00000000-0005-0000-0000-0000D5570000}"/>
    <cellStyle name="Normal 7 6 2 2 6 2" xfId="22717" xr:uid="{00000000-0005-0000-0000-0000D6570000}"/>
    <cellStyle name="Normal 7 6 2 2 6 2 2" xfId="22718" xr:uid="{00000000-0005-0000-0000-0000D7570000}"/>
    <cellStyle name="Normal 7 6 2 2 6 3" xfId="22719" xr:uid="{00000000-0005-0000-0000-0000D8570000}"/>
    <cellStyle name="Normal 7 6 2 2 7" xfId="22720" xr:uid="{00000000-0005-0000-0000-0000D9570000}"/>
    <cellStyle name="Normal 7 6 2 2 7 2" xfId="22721" xr:uid="{00000000-0005-0000-0000-0000DA570000}"/>
    <cellStyle name="Normal 7 6 2 2 7 2 2" xfId="22722" xr:uid="{00000000-0005-0000-0000-0000DB570000}"/>
    <cellStyle name="Normal 7 6 2 2 7 3" xfId="22723" xr:uid="{00000000-0005-0000-0000-0000DC570000}"/>
    <cellStyle name="Normal 7 6 2 2 8" xfId="22724" xr:uid="{00000000-0005-0000-0000-0000DD570000}"/>
    <cellStyle name="Normal 7 6 2 2 8 2" xfId="22725" xr:uid="{00000000-0005-0000-0000-0000DE570000}"/>
    <cellStyle name="Normal 7 6 2 2 9" xfId="22726" xr:uid="{00000000-0005-0000-0000-0000DF570000}"/>
    <cellStyle name="Normal 7 6 2 2 9 2" xfId="22727" xr:uid="{00000000-0005-0000-0000-0000E0570000}"/>
    <cellStyle name="Normal 7 6 2 3" xfId="22728" xr:uid="{00000000-0005-0000-0000-0000E1570000}"/>
    <cellStyle name="Normal 7 6 2 3 2" xfId="22729" xr:uid="{00000000-0005-0000-0000-0000E2570000}"/>
    <cellStyle name="Normal 7 6 2 3 2 2" xfId="22730" xr:uid="{00000000-0005-0000-0000-0000E3570000}"/>
    <cellStyle name="Normal 7 6 2 3 2 2 2" xfId="22731" xr:uid="{00000000-0005-0000-0000-0000E4570000}"/>
    <cellStyle name="Normal 7 6 2 3 2 2 2 2" xfId="22732" xr:uid="{00000000-0005-0000-0000-0000E5570000}"/>
    <cellStyle name="Normal 7 6 2 3 2 2 2 2 2" xfId="22733" xr:uid="{00000000-0005-0000-0000-0000E6570000}"/>
    <cellStyle name="Normal 7 6 2 3 2 2 2 3" xfId="22734" xr:uid="{00000000-0005-0000-0000-0000E7570000}"/>
    <cellStyle name="Normal 7 6 2 3 2 2 3" xfId="22735" xr:uid="{00000000-0005-0000-0000-0000E8570000}"/>
    <cellStyle name="Normal 7 6 2 3 2 2 3 2" xfId="22736" xr:uid="{00000000-0005-0000-0000-0000E9570000}"/>
    <cellStyle name="Normal 7 6 2 3 2 2 3 2 2" xfId="22737" xr:uid="{00000000-0005-0000-0000-0000EA570000}"/>
    <cellStyle name="Normal 7 6 2 3 2 2 3 3" xfId="22738" xr:uid="{00000000-0005-0000-0000-0000EB570000}"/>
    <cellStyle name="Normal 7 6 2 3 2 2 4" xfId="22739" xr:uid="{00000000-0005-0000-0000-0000EC570000}"/>
    <cellStyle name="Normal 7 6 2 3 2 2 4 2" xfId="22740" xr:uid="{00000000-0005-0000-0000-0000ED570000}"/>
    <cellStyle name="Normal 7 6 2 3 2 2 5" xfId="22741" xr:uid="{00000000-0005-0000-0000-0000EE570000}"/>
    <cellStyle name="Normal 7 6 2 3 2 2 5 2" xfId="22742" xr:uid="{00000000-0005-0000-0000-0000EF570000}"/>
    <cellStyle name="Normal 7 6 2 3 2 2 6" xfId="22743" xr:uid="{00000000-0005-0000-0000-0000F0570000}"/>
    <cellStyle name="Normal 7 6 2 3 2 3" xfId="22744" xr:uid="{00000000-0005-0000-0000-0000F1570000}"/>
    <cellStyle name="Normal 7 6 2 3 2 3 2" xfId="22745" xr:uid="{00000000-0005-0000-0000-0000F2570000}"/>
    <cellStyle name="Normal 7 6 2 3 2 3 2 2" xfId="22746" xr:uid="{00000000-0005-0000-0000-0000F3570000}"/>
    <cellStyle name="Normal 7 6 2 3 2 3 3" xfId="22747" xr:uid="{00000000-0005-0000-0000-0000F4570000}"/>
    <cellStyle name="Normal 7 6 2 3 2 4" xfId="22748" xr:uid="{00000000-0005-0000-0000-0000F5570000}"/>
    <cellStyle name="Normal 7 6 2 3 2 4 2" xfId="22749" xr:uid="{00000000-0005-0000-0000-0000F6570000}"/>
    <cellStyle name="Normal 7 6 2 3 2 4 2 2" xfId="22750" xr:uid="{00000000-0005-0000-0000-0000F7570000}"/>
    <cellStyle name="Normal 7 6 2 3 2 4 3" xfId="22751" xr:uid="{00000000-0005-0000-0000-0000F8570000}"/>
    <cellStyle name="Normal 7 6 2 3 2 5" xfId="22752" xr:uid="{00000000-0005-0000-0000-0000F9570000}"/>
    <cellStyle name="Normal 7 6 2 3 2 5 2" xfId="22753" xr:uid="{00000000-0005-0000-0000-0000FA570000}"/>
    <cellStyle name="Normal 7 6 2 3 2 6" xfId="22754" xr:uid="{00000000-0005-0000-0000-0000FB570000}"/>
    <cellStyle name="Normal 7 6 2 3 2 6 2" xfId="22755" xr:uid="{00000000-0005-0000-0000-0000FC570000}"/>
    <cellStyle name="Normal 7 6 2 3 2 7" xfId="22756" xr:uid="{00000000-0005-0000-0000-0000FD570000}"/>
    <cellStyle name="Normal 7 6 2 3 3" xfId="22757" xr:uid="{00000000-0005-0000-0000-0000FE570000}"/>
    <cellStyle name="Normal 7 6 2 3 3 2" xfId="22758" xr:uid="{00000000-0005-0000-0000-0000FF570000}"/>
    <cellStyle name="Normal 7 6 2 3 3 2 2" xfId="22759" xr:uid="{00000000-0005-0000-0000-000000580000}"/>
    <cellStyle name="Normal 7 6 2 3 3 2 2 2" xfId="22760" xr:uid="{00000000-0005-0000-0000-000001580000}"/>
    <cellStyle name="Normal 7 6 2 3 3 2 3" xfId="22761" xr:uid="{00000000-0005-0000-0000-000002580000}"/>
    <cellStyle name="Normal 7 6 2 3 3 3" xfId="22762" xr:uid="{00000000-0005-0000-0000-000003580000}"/>
    <cellStyle name="Normal 7 6 2 3 3 3 2" xfId="22763" xr:uid="{00000000-0005-0000-0000-000004580000}"/>
    <cellStyle name="Normal 7 6 2 3 3 3 2 2" xfId="22764" xr:uid="{00000000-0005-0000-0000-000005580000}"/>
    <cellStyle name="Normal 7 6 2 3 3 3 3" xfId="22765" xr:uid="{00000000-0005-0000-0000-000006580000}"/>
    <cellStyle name="Normal 7 6 2 3 3 4" xfId="22766" xr:uid="{00000000-0005-0000-0000-000007580000}"/>
    <cellStyle name="Normal 7 6 2 3 3 4 2" xfId="22767" xr:uid="{00000000-0005-0000-0000-000008580000}"/>
    <cellStyle name="Normal 7 6 2 3 3 5" xfId="22768" xr:uid="{00000000-0005-0000-0000-000009580000}"/>
    <cellStyle name="Normal 7 6 2 3 3 5 2" xfId="22769" xr:uid="{00000000-0005-0000-0000-00000A580000}"/>
    <cellStyle name="Normal 7 6 2 3 3 6" xfId="22770" xr:uid="{00000000-0005-0000-0000-00000B580000}"/>
    <cellStyle name="Normal 7 6 2 3 4" xfId="22771" xr:uid="{00000000-0005-0000-0000-00000C580000}"/>
    <cellStyle name="Normal 7 6 2 3 4 2" xfId="22772" xr:uid="{00000000-0005-0000-0000-00000D580000}"/>
    <cellStyle name="Normal 7 6 2 3 4 2 2" xfId="22773" xr:uid="{00000000-0005-0000-0000-00000E580000}"/>
    <cellStyle name="Normal 7 6 2 3 4 3" xfId="22774" xr:uid="{00000000-0005-0000-0000-00000F580000}"/>
    <cellStyle name="Normal 7 6 2 3 5" xfId="22775" xr:uid="{00000000-0005-0000-0000-000010580000}"/>
    <cellStyle name="Normal 7 6 2 3 5 2" xfId="22776" xr:uid="{00000000-0005-0000-0000-000011580000}"/>
    <cellStyle name="Normal 7 6 2 3 5 2 2" xfId="22777" xr:uid="{00000000-0005-0000-0000-000012580000}"/>
    <cellStyle name="Normal 7 6 2 3 5 3" xfId="22778" xr:uid="{00000000-0005-0000-0000-000013580000}"/>
    <cellStyle name="Normal 7 6 2 3 6" xfId="22779" xr:uid="{00000000-0005-0000-0000-000014580000}"/>
    <cellStyle name="Normal 7 6 2 3 6 2" xfId="22780" xr:uid="{00000000-0005-0000-0000-000015580000}"/>
    <cellStyle name="Normal 7 6 2 3 7" xfId="22781" xr:uid="{00000000-0005-0000-0000-000016580000}"/>
    <cellStyle name="Normal 7 6 2 3 7 2" xfId="22782" xr:uid="{00000000-0005-0000-0000-000017580000}"/>
    <cellStyle name="Normal 7 6 2 3 8" xfId="22783" xr:uid="{00000000-0005-0000-0000-000018580000}"/>
    <cellStyle name="Normal 7 6 2 4" xfId="22784" xr:uid="{00000000-0005-0000-0000-000019580000}"/>
    <cellStyle name="Normal 7 6 2 4 2" xfId="22785" xr:uid="{00000000-0005-0000-0000-00001A580000}"/>
    <cellStyle name="Normal 7 6 2 4 2 2" xfId="22786" xr:uid="{00000000-0005-0000-0000-00001B580000}"/>
    <cellStyle name="Normal 7 6 2 4 2 2 2" xfId="22787" xr:uid="{00000000-0005-0000-0000-00001C580000}"/>
    <cellStyle name="Normal 7 6 2 4 2 2 2 2" xfId="22788" xr:uid="{00000000-0005-0000-0000-00001D580000}"/>
    <cellStyle name="Normal 7 6 2 4 2 2 3" xfId="22789" xr:uid="{00000000-0005-0000-0000-00001E580000}"/>
    <cellStyle name="Normal 7 6 2 4 2 3" xfId="22790" xr:uid="{00000000-0005-0000-0000-00001F580000}"/>
    <cellStyle name="Normal 7 6 2 4 2 3 2" xfId="22791" xr:uid="{00000000-0005-0000-0000-000020580000}"/>
    <cellStyle name="Normal 7 6 2 4 2 3 2 2" xfId="22792" xr:uid="{00000000-0005-0000-0000-000021580000}"/>
    <cellStyle name="Normal 7 6 2 4 2 3 3" xfId="22793" xr:uid="{00000000-0005-0000-0000-000022580000}"/>
    <cellStyle name="Normal 7 6 2 4 2 4" xfId="22794" xr:uid="{00000000-0005-0000-0000-000023580000}"/>
    <cellStyle name="Normal 7 6 2 4 2 4 2" xfId="22795" xr:uid="{00000000-0005-0000-0000-000024580000}"/>
    <cellStyle name="Normal 7 6 2 4 2 5" xfId="22796" xr:uid="{00000000-0005-0000-0000-000025580000}"/>
    <cellStyle name="Normal 7 6 2 4 2 5 2" xfId="22797" xr:uid="{00000000-0005-0000-0000-000026580000}"/>
    <cellStyle name="Normal 7 6 2 4 2 6" xfId="22798" xr:uid="{00000000-0005-0000-0000-000027580000}"/>
    <cellStyle name="Normal 7 6 2 4 3" xfId="22799" xr:uid="{00000000-0005-0000-0000-000028580000}"/>
    <cellStyle name="Normal 7 6 2 4 3 2" xfId="22800" xr:uid="{00000000-0005-0000-0000-000029580000}"/>
    <cellStyle name="Normal 7 6 2 4 3 2 2" xfId="22801" xr:uid="{00000000-0005-0000-0000-00002A580000}"/>
    <cellStyle name="Normal 7 6 2 4 3 3" xfId="22802" xr:uid="{00000000-0005-0000-0000-00002B580000}"/>
    <cellStyle name="Normal 7 6 2 4 4" xfId="22803" xr:uid="{00000000-0005-0000-0000-00002C580000}"/>
    <cellStyle name="Normal 7 6 2 4 4 2" xfId="22804" xr:uid="{00000000-0005-0000-0000-00002D580000}"/>
    <cellStyle name="Normal 7 6 2 4 4 2 2" xfId="22805" xr:uid="{00000000-0005-0000-0000-00002E580000}"/>
    <cellStyle name="Normal 7 6 2 4 4 3" xfId="22806" xr:uid="{00000000-0005-0000-0000-00002F580000}"/>
    <cellStyle name="Normal 7 6 2 4 5" xfId="22807" xr:uid="{00000000-0005-0000-0000-000030580000}"/>
    <cellStyle name="Normal 7 6 2 4 5 2" xfId="22808" xr:uid="{00000000-0005-0000-0000-000031580000}"/>
    <cellStyle name="Normal 7 6 2 4 6" xfId="22809" xr:uid="{00000000-0005-0000-0000-000032580000}"/>
    <cellStyle name="Normal 7 6 2 4 6 2" xfId="22810" xr:uid="{00000000-0005-0000-0000-000033580000}"/>
    <cellStyle name="Normal 7 6 2 4 7" xfId="22811" xr:uid="{00000000-0005-0000-0000-000034580000}"/>
    <cellStyle name="Normal 7 6 2 5" xfId="22812" xr:uid="{00000000-0005-0000-0000-000035580000}"/>
    <cellStyle name="Normal 7 6 2 5 2" xfId="22813" xr:uid="{00000000-0005-0000-0000-000036580000}"/>
    <cellStyle name="Normal 7 6 2 5 2 2" xfId="22814" xr:uid="{00000000-0005-0000-0000-000037580000}"/>
    <cellStyle name="Normal 7 6 2 5 2 2 2" xfId="22815" xr:uid="{00000000-0005-0000-0000-000038580000}"/>
    <cellStyle name="Normal 7 6 2 5 2 2 2 2" xfId="22816" xr:uid="{00000000-0005-0000-0000-000039580000}"/>
    <cellStyle name="Normal 7 6 2 5 2 2 3" xfId="22817" xr:uid="{00000000-0005-0000-0000-00003A580000}"/>
    <cellStyle name="Normal 7 6 2 5 2 3" xfId="22818" xr:uid="{00000000-0005-0000-0000-00003B580000}"/>
    <cellStyle name="Normal 7 6 2 5 2 3 2" xfId="22819" xr:uid="{00000000-0005-0000-0000-00003C580000}"/>
    <cellStyle name="Normal 7 6 2 5 2 3 2 2" xfId="22820" xr:uid="{00000000-0005-0000-0000-00003D580000}"/>
    <cellStyle name="Normal 7 6 2 5 2 3 3" xfId="22821" xr:uid="{00000000-0005-0000-0000-00003E580000}"/>
    <cellStyle name="Normal 7 6 2 5 2 4" xfId="22822" xr:uid="{00000000-0005-0000-0000-00003F580000}"/>
    <cellStyle name="Normal 7 6 2 5 2 4 2" xfId="22823" xr:uid="{00000000-0005-0000-0000-000040580000}"/>
    <cellStyle name="Normal 7 6 2 5 2 5" xfId="22824" xr:uid="{00000000-0005-0000-0000-000041580000}"/>
    <cellStyle name="Normal 7 6 2 5 2 5 2" xfId="22825" xr:uid="{00000000-0005-0000-0000-000042580000}"/>
    <cellStyle name="Normal 7 6 2 5 2 6" xfId="22826" xr:uid="{00000000-0005-0000-0000-000043580000}"/>
    <cellStyle name="Normal 7 6 2 5 3" xfId="22827" xr:uid="{00000000-0005-0000-0000-000044580000}"/>
    <cellStyle name="Normal 7 6 2 5 3 2" xfId="22828" xr:uid="{00000000-0005-0000-0000-000045580000}"/>
    <cellStyle name="Normal 7 6 2 5 3 2 2" xfId="22829" xr:uid="{00000000-0005-0000-0000-000046580000}"/>
    <cellStyle name="Normal 7 6 2 5 3 3" xfId="22830" xr:uid="{00000000-0005-0000-0000-000047580000}"/>
    <cellStyle name="Normal 7 6 2 5 4" xfId="22831" xr:uid="{00000000-0005-0000-0000-000048580000}"/>
    <cellStyle name="Normal 7 6 2 5 4 2" xfId="22832" xr:uid="{00000000-0005-0000-0000-000049580000}"/>
    <cellStyle name="Normal 7 6 2 5 4 2 2" xfId="22833" xr:uid="{00000000-0005-0000-0000-00004A580000}"/>
    <cellStyle name="Normal 7 6 2 5 4 3" xfId="22834" xr:uid="{00000000-0005-0000-0000-00004B580000}"/>
    <cellStyle name="Normal 7 6 2 5 5" xfId="22835" xr:uid="{00000000-0005-0000-0000-00004C580000}"/>
    <cellStyle name="Normal 7 6 2 5 5 2" xfId="22836" xr:uid="{00000000-0005-0000-0000-00004D580000}"/>
    <cellStyle name="Normal 7 6 2 5 6" xfId="22837" xr:uid="{00000000-0005-0000-0000-00004E580000}"/>
    <cellStyle name="Normal 7 6 2 5 6 2" xfId="22838" xr:uid="{00000000-0005-0000-0000-00004F580000}"/>
    <cellStyle name="Normal 7 6 2 5 7" xfId="22839" xr:uid="{00000000-0005-0000-0000-000050580000}"/>
    <cellStyle name="Normal 7 6 2 6" xfId="22840" xr:uid="{00000000-0005-0000-0000-000051580000}"/>
    <cellStyle name="Normal 7 6 2 6 2" xfId="22841" xr:uid="{00000000-0005-0000-0000-000052580000}"/>
    <cellStyle name="Normal 7 6 2 6 2 2" xfId="22842" xr:uid="{00000000-0005-0000-0000-000053580000}"/>
    <cellStyle name="Normal 7 6 2 6 2 2 2" xfId="22843" xr:uid="{00000000-0005-0000-0000-000054580000}"/>
    <cellStyle name="Normal 7 6 2 6 2 3" xfId="22844" xr:uid="{00000000-0005-0000-0000-000055580000}"/>
    <cellStyle name="Normal 7 6 2 6 3" xfId="22845" xr:uid="{00000000-0005-0000-0000-000056580000}"/>
    <cellStyle name="Normal 7 6 2 6 3 2" xfId="22846" xr:uid="{00000000-0005-0000-0000-000057580000}"/>
    <cellStyle name="Normal 7 6 2 6 3 2 2" xfId="22847" xr:uid="{00000000-0005-0000-0000-000058580000}"/>
    <cellStyle name="Normal 7 6 2 6 3 3" xfId="22848" xr:uid="{00000000-0005-0000-0000-000059580000}"/>
    <cellStyle name="Normal 7 6 2 6 4" xfId="22849" xr:uid="{00000000-0005-0000-0000-00005A580000}"/>
    <cellStyle name="Normal 7 6 2 6 4 2" xfId="22850" xr:uid="{00000000-0005-0000-0000-00005B580000}"/>
    <cellStyle name="Normal 7 6 2 6 5" xfId="22851" xr:uid="{00000000-0005-0000-0000-00005C580000}"/>
    <cellStyle name="Normal 7 6 2 6 5 2" xfId="22852" xr:uid="{00000000-0005-0000-0000-00005D580000}"/>
    <cellStyle name="Normal 7 6 2 6 6" xfId="22853" xr:uid="{00000000-0005-0000-0000-00005E580000}"/>
    <cellStyle name="Normal 7 6 2 7" xfId="22854" xr:uid="{00000000-0005-0000-0000-00005F580000}"/>
    <cellStyle name="Normal 7 6 2 7 2" xfId="22855" xr:uid="{00000000-0005-0000-0000-000060580000}"/>
    <cellStyle name="Normal 7 6 2 7 2 2" xfId="22856" xr:uid="{00000000-0005-0000-0000-000061580000}"/>
    <cellStyle name="Normal 7 6 2 7 3" xfId="22857" xr:uid="{00000000-0005-0000-0000-000062580000}"/>
    <cellStyle name="Normal 7 6 2 8" xfId="22858" xr:uid="{00000000-0005-0000-0000-000063580000}"/>
    <cellStyle name="Normal 7 6 2 8 2" xfId="22859" xr:uid="{00000000-0005-0000-0000-000064580000}"/>
    <cellStyle name="Normal 7 6 2 8 2 2" xfId="22860" xr:uid="{00000000-0005-0000-0000-000065580000}"/>
    <cellStyle name="Normal 7 6 2 8 3" xfId="22861" xr:uid="{00000000-0005-0000-0000-000066580000}"/>
    <cellStyle name="Normal 7 6 2 9" xfId="22862" xr:uid="{00000000-0005-0000-0000-000067580000}"/>
    <cellStyle name="Normal 7 6 2 9 2" xfId="22863" xr:uid="{00000000-0005-0000-0000-000068580000}"/>
    <cellStyle name="Normal 7 6 3" xfId="22864" xr:uid="{00000000-0005-0000-0000-000069580000}"/>
    <cellStyle name="Normal 7 6 3 10" xfId="22865" xr:uid="{00000000-0005-0000-0000-00006A580000}"/>
    <cellStyle name="Normal 7 6 3 2" xfId="22866" xr:uid="{00000000-0005-0000-0000-00006B580000}"/>
    <cellStyle name="Normal 7 6 3 2 2" xfId="22867" xr:uid="{00000000-0005-0000-0000-00006C580000}"/>
    <cellStyle name="Normal 7 6 3 2 2 2" xfId="22868" xr:uid="{00000000-0005-0000-0000-00006D580000}"/>
    <cellStyle name="Normal 7 6 3 2 2 2 2" xfId="22869" xr:uid="{00000000-0005-0000-0000-00006E580000}"/>
    <cellStyle name="Normal 7 6 3 2 2 2 2 2" xfId="22870" xr:uid="{00000000-0005-0000-0000-00006F580000}"/>
    <cellStyle name="Normal 7 6 3 2 2 2 2 2 2" xfId="22871" xr:uid="{00000000-0005-0000-0000-000070580000}"/>
    <cellStyle name="Normal 7 6 3 2 2 2 2 3" xfId="22872" xr:uid="{00000000-0005-0000-0000-000071580000}"/>
    <cellStyle name="Normal 7 6 3 2 2 2 3" xfId="22873" xr:uid="{00000000-0005-0000-0000-000072580000}"/>
    <cellStyle name="Normal 7 6 3 2 2 2 3 2" xfId="22874" xr:uid="{00000000-0005-0000-0000-000073580000}"/>
    <cellStyle name="Normal 7 6 3 2 2 2 3 2 2" xfId="22875" xr:uid="{00000000-0005-0000-0000-000074580000}"/>
    <cellStyle name="Normal 7 6 3 2 2 2 3 3" xfId="22876" xr:uid="{00000000-0005-0000-0000-000075580000}"/>
    <cellStyle name="Normal 7 6 3 2 2 2 4" xfId="22877" xr:uid="{00000000-0005-0000-0000-000076580000}"/>
    <cellStyle name="Normal 7 6 3 2 2 2 4 2" xfId="22878" xr:uid="{00000000-0005-0000-0000-000077580000}"/>
    <cellStyle name="Normal 7 6 3 2 2 2 5" xfId="22879" xr:uid="{00000000-0005-0000-0000-000078580000}"/>
    <cellStyle name="Normal 7 6 3 2 2 2 5 2" xfId="22880" xr:uid="{00000000-0005-0000-0000-000079580000}"/>
    <cellStyle name="Normal 7 6 3 2 2 2 6" xfId="22881" xr:uid="{00000000-0005-0000-0000-00007A580000}"/>
    <cellStyle name="Normal 7 6 3 2 2 3" xfId="22882" xr:uid="{00000000-0005-0000-0000-00007B580000}"/>
    <cellStyle name="Normal 7 6 3 2 2 3 2" xfId="22883" xr:uid="{00000000-0005-0000-0000-00007C580000}"/>
    <cellStyle name="Normal 7 6 3 2 2 3 2 2" xfId="22884" xr:uid="{00000000-0005-0000-0000-00007D580000}"/>
    <cellStyle name="Normal 7 6 3 2 2 3 3" xfId="22885" xr:uid="{00000000-0005-0000-0000-00007E580000}"/>
    <cellStyle name="Normal 7 6 3 2 2 4" xfId="22886" xr:uid="{00000000-0005-0000-0000-00007F580000}"/>
    <cellStyle name="Normal 7 6 3 2 2 4 2" xfId="22887" xr:uid="{00000000-0005-0000-0000-000080580000}"/>
    <cellStyle name="Normal 7 6 3 2 2 4 2 2" xfId="22888" xr:uid="{00000000-0005-0000-0000-000081580000}"/>
    <cellStyle name="Normal 7 6 3 2 2 4 3" xfId="22889" xr:uid="{00000000-0005-0000-0000-000082580000}"/>
    <cellStyle name="Normal 7 6 3 2 2 5" xfId="22890" xr:uid="{00000000-0005-0000-0000-000083580000}"/>
    <cellStyle name="Normal 7 6 3 2 2 5 2" xfId="22891" xr:uid="{00000000-0005-0000-0000-000084580000}"/>
    <cellStyle name="Normal 7 6 3 2 2 6" xfId="22892" xr:uid="{00000000-0005-0000-0000-000085580000}"/>
    <cellStyle name="Normal 7 6 3 2 2 6 2" xfId="22893" xr:uid="{00000000-0005-0000-0000-000086580000}"/>
    <cellStyle name="Normal 7 6 3 2 2 7" xfId="22894" xr:uid="{00000000-0005-0000-0000-000087580000}"/>
    <cellStyle name="Normal 7 6 3 2 3" xfId="22895" xr:uid="{00000000-0005-0000-0000-000088580000}"/>
    <cellStyle name="Normal 7 6 3 2 3 2" xfId="22896" xr:uid="{00000000-0005-0000-0000-000089580000}"/>
    <cellStyle name="Normal 7 6 3 2 3 2 2" xfId="22897" xr:uid="{00000000-0005-0000-0000-00008A580000}"/>
    <cellStyle name="Normal 7 6 3 2 3 2 2 2" xfId="22898" xr:uid="{00000000-0005-0000-0000-00008B580000}"/>
    <cellStyle name="Normal 7 6 3 2 3 2 3" xfId="22899" xr:uid="{00000000-0005-0000-0000-00008C580000}"/>
    <cellStyle name="Normal 7 6 3 2 3 3" xfId="22900" xr:uid="{00000000-0005-0000-0000-00008D580000}"/>
    <cellStyle name="Normal 7 6 3 2 3 3 2" xfId="22901" xr:uid="{00000000-0005-0000-0000-00008E580000}"/>
    <cellStyle name="Normal 7 6 3 2 3 3 2 2" xfId="22902" xr:uid="{00000000-0005-0000-0000-00008F580000}"/>
    <cellStyle name="Normal 7 6 3 2 3 3 3" xfId="22903" xr:uid="{00000000-0005-0000-0000-000090580000}"/>
    <cellStyle name="Normal 7 6 3 2 3 4" xfId="22904" xr:uid="{00000000-0005-0000-0000-000091580000}"/>
    <cellStyle name="Normal 7 6 3 2 3 4 2" xfId="22905" xr:uid="{00000000-0005-0000-0000-000092580000}"/>
    <cellStyle name="Normal 7 6 3 2 3 5" xfId="22906" xr:uid="{00000000-0005-0000-0000-000093580000}"/>
    <cellStyle name="Normal 7 6 3 2 3 5 2" xfId="22907" xr:uid="{00000000-0005-0000-0000-000094580000}"/>
    <cellStyle name="Normal 7 6 3 2 3 6" xfId="22908" xr:uid="{00000000-0005-0000-0000-000095580000}"/>
    <cellStyle name="Normal 7 6 3 2 4" xfId="22909" xr:uid="{00000000-0005-0000-0000-000096580000}"/>
    <cellStyle name="Normal 7 6 3 2 4 2" xfId="22910" xr:uid="{00000000-0005-0000-0000-000097580000}"/>
    <cellStyle name="Normal 7 6 3 2 4 2 2" xfId="22911" xr:uid="{00000000-0005-0000-0000-000098580000}"/>
    <cellStyle name="Normal 7 6 3 2 4 3" xfId="22912" xr:uid="{00000000-0005-0000-0000-000099580000}"/>
    <cellStyle name="Normal 7 6 3 2 5" xfId="22913" xr:uid="{00000000-0005-0000-0000-00009A580000}"/>
    <cellStyle name="Normal 7 6 3 2 5 2" xfId="22914" xr:uid="{00000000-0005-0000-0000-00009B580000}"/>
    <cellStyle name="Normal 7 6 3 2 5 2 2" xfId="22915" xr:uid="{00000000-0005-0000-0000-00009C580000}"/>
    <cellStyle name="Normal 7 6 3 2 5 3" xfId="22916" xr:uid="{00000000-0005-0000-0000-00009D580000}"/>
    <cellStyle name="Normal 7 6 3 2 6" xfId="22917" xr:uid="{00000000-0005-0000-0000-00009E580000}"/>
    <cellStyle name="Normal 7 6 3 2 6 2" xfId="22918" xr:uid="{00000000-0005-0000-0000-00009F580000}"/>
    <cellStyle name="Normal 7 6 3 2 7" xfId="22919" xr:uid="{00000000-0005-0000-0000-0000A0580000}"/>
    <cellStyle name="Normal 7 6 3 2 7 2" xfId="22920" xr:uid="{00000000-0005-0000-0000-0000A1580000}"/>
    <cellStyle name="Normal 7 6 3 2 8" xfId="22921" xr:uid="{00000000-0005-0000-0000-0000A2580000}"/>
    <cellStyle name="Normal 7 6 3 3" xfId="22922" xr:uid="{00000000-0005-0000-0000-0000A3580000}"/>
    <cellStyle name="Normal 7 6 3 3 2" xfId="22923" xr:uid="{00000000-0005-0000-0000-0000A4580000}"/>
    <cellStyle name="Normal 7 6 3 3 2 2" xfId="22924" xr:uid="{00000000-0005-0000-0000-0000A5580000}"/>
    <cellStyle name="Normal 7 6 3 3 2 2 2" xfId="22925" xr:uid="{00000000-0005-0000-0000-0000A6580000}"/>
    <cellStyle name="Normal 7 6 3 3 2 2 2 2" xfId="22926" xr:uid="{00000000-0005-0000-0000-0000A7580000}"/>
    <cellStyle name="Normal 7 6 3 3 2 2 3" xfId="22927" xr:uid="{00000000-0005-0000-0000-0000A8580000}"/>
    <cellStyle name="Normal 7 6 3 3 2 3" xfId="22928" xr:uid="{00000000-0005-0000-0000-0000A9580000}"/>
    <cellStyle name="Normal 7 6 3 3 2 3 2" xfId="22929" xr:uid="{00000000-0005-0000-0000-0000AA580000}"/>
    <cellStyle name="Normal 7 6 3 3 2 3 2 2" xfId="22930" xr:uid="{00000000-0005-0000-0000-0000AB580000}"/>
    <cellStyle name="Normal 7 6 3 3 2 3 3" xfId="22931" xr:uid="{00000000-0005-0000-0000-0000AC580000}"/>
    <cellStyle name="Normal 7 6 3 3 2 4" xfId="22932" xr:uid="{00000000-0005-0000-0000-0000AD580000}"/>
    <cellStyle name="Normal 7 6 3 3 2 4 2" xfId="22933" xr:uid="{00000000-0005-0000-0000-0000AE580000}"/>
    <cellStyle name="Normal 7 6 3 3 2 5" xfId="22934" xr:uid="{00000000-0005-0000-0000-0000AF580000}"/>
    <cellStyle name="Normal 7 6 3 3 2 5 2" xfId="22935" xr:uid="{00000000-0005-0000-0000-0000B0580000}"/>
    <cellStyle name="Normal 7 6 3 3 2 6" xfId="22936" xr:uid="{00000000-0005-0000-0000-0000B1580000}"/>
    <cellStyle name="Normal 7 6 3 3 3" xfId="22937" xr:uid="{00000000-0005-0000-0000-0000B2580000}"/>
    <cellStyle name="Normal 7 6 3 3 3 2" xfId="22938" xr:uid="{00000000-0005-0000-0000-0000B3580000}"/>
    <cellStyle name="Normal 7 6 3 3 3 2 2" xfId="22939" xr:uid="{00000000-0005-0000-0000-0000B4580000}"/>
    <cellStyle name="Normal 7 6 3 3 3 3" xfId="22940" xr:uid="{00000000-0005-0000-0000-0000B5580000}"/>
    <cellStyle name="Normal 7 6 3 3 4" xfId="22941" xr:uid="{00000000-0005-0000-0000-0000B6580000}"/>
    <cellStyle name="Normal 7 6 3 3 4 2" xfId="22942" xr:uid="{00000000-0005-0000-0000-0000B7580000}"/>
    <cellStyle name="Normal 7 6 3 3 4 2 2" xfId="22943" xr:uid="{00000000-0005-0000-0000-0000B8580000}"/>
    <cellStyle name="Normal 7 6 3 3 4 3" xfId="22944" xr:uid="{00000000-0005-0000-0000-0000B9580000}"/>
    <cellStyle name="Normal 7 6 3 3 5" xfId="22945" xr:uid="{00000000-0005-0000-0000-0000BA580000}"/>
    <cellStyle name="Normal 7 6 3 3 5 2" xfId="22946" xr:uid="{00000000-0005-0000-0000-0000BB580000}"/>
    <cellStyle name="Normal 7 6 3 3 6" xfId="22947" xr:uid="{00000000-0005-0000-0000-0000BC580000}"/>
    <cellStyle name="Normal 7 6 3 3 6 2" xfId="22948" xr:uid="{00000000-0005-0000-0000-0000BD580000}"/>
    <cellStyle name="Normal 7 6 3 3 7" xfId="22949" xr:uid="{00000000-0005-0000-0000-0000BE580000}"/>
    <cellStyle name="Normal 7 6 3 4" xfId="22950" xr:uid="{00000000-0005-0000-0000-0000BF580000}"/>
    <cellStyle name="Normal 7 6 3 4 2" xfId="22951" xr:uid="{00000000-0005-0000-0000-0000C0580000}"/>
    <cellStyle name="Normal 7 6 3 4 2 2" xfId="22952" xr:uid="{00000000-0005-0000-0000-0000C1580000}"/>
    <cellStyle name="Normal 7 6 3 4 2 2 2" xfId="22953" xr:uid="{00000000-0005-0000-0000-0000C2580000}"/>
    <cellStyle name="Normal 7 6 3 4 2 2 2 2" xfId="22954" xr:uid="{00000000-0005-0000-0000-0000C3580000}"/>
    <cellStyle name="Normal 7 6 3 4 2 2 3" xfId="22955" xr:uid="{00000000-0005-0000-0000-0000C4580000}"/>
    <cellStyle name="Normal 7 6 3 4 2 3" xfId="22956" xr:uid="{00000000-0005-0000-0000-0000C5580000}"/>
    <cellStyle name="Normal 7 6 3 4 2 3 2" xfId="22957" xr:uid="{00000000-0005-0000-0000-0000C6580000}"/>
    <cellStyle name="Normal 7 6 3 4 2 3 2 2" xfId="22958" xr:uid="{00000000-0005-0000-0000-0000C7580000}"/>
    <cellStyle name="Normal 7 6 3 4 2 3 3" xfId="22959" xr:uid="{00000000-0005-0000-0000-0000C8580000}"/>
    <cellStyle name="Normal 7 6 3 4 2 4" xfId="22960" xr:uid="{00000000-0005-0000-0000-0000C9580000}"/>
    <cellStyle name="Normal 7 6 3 4 2 4 2" xfId="22961" xr:uid="{00000000-0005-0000-0000-0000CA580000}"/>
    <cellStyle name="Normal 7 6 3 4 2 5" xfId="22962" xr:uid="{00000000-0005-0000-0000-0000CB580000}"/>
    <cellStyle name="Normal 7 6 3 4 2 5 2" xfId="22963" xr:uid="{00000000-0005-0000-0000-0000CC580000}"/>
    <cellStyle name="Normal 7 6 3 4 2 6" xfId="22964" xr:uid="{00000000-0005-0000-0000-0000CD580000}"/>
    <cellStyle name="Normal 7 6 3 4 3" xfId="22965" xr:uid="{00000000-0005-0000-0000-0000CE580000}"/>
    <cellStyle name="Normal 7 6 3 4 3 2" xfId="22966" xr:uid="{00000000-0005-0000-0000-0000CF580000}"/>
    <cellStyle name="Normal 7 6 3 4 3 2 2" xfId="22967" xr:uid="{00000000-0005-0000-0000-0000D0580000}"/>
    <cellStyle name="Normal 7 6 3 4 3 3" xfId="22968" xr:uid="{00000000-0005-0000-0000-0000D1580000}"/>
    <cellStyle name="Normal 7 6 3 4 4" xfId="22969" xr:uid="{00000000-0005-0000-0000-0000D2580000}"/>
    <cellStyle name="Normal 7 6 3 4 4 2" xfId="22970" xr:uid="{00000000-0005-0000-0000-0000D3580000}"/>
    <cellStyle name="Normal 7 6 3 4 4 2 2" xfId="22971" xr:uid="{00000000-0005-0000-0000-0000D4580000}"/>
    <cellStyle name="Normal 7 6 3 4 4 3" xfId="22972" xr:uid="{00000000-0005-0000-0000-0000D5580000}"/>
    <cellStyle name="Normal 7 6 3 4 5" xfId="22973" xr:uid="{00000000-0005-0000-0000-0000D6580000}"/>
    <cellStyle name="Normal 7 6 3 4 5 2" xfId="22974" xr:uid="{00000000-0005-0000-0000-0000D7580000}"/>
    <cellStyle name="Normal 7 6 3 4 6" xfId="22975" xr:uid="{00000000-0005-0000-0000-0000D8580000}"/>
    <cellStyle name="Normal 7 6 3 4 6 2" xfId="22976" xr:uid="{00000000-0005-0000-0000-0000D9580000}"/>
    <cellStyle name="Normal 7 6 3 4 7" xfId="22977" xr:uid="{00000000-0005-0000-0000-0000DA580000}"/>
    <cellStyle name="Normal 7 6 3 5" xfId="22978" xr:uid="{00000000-0005-0000-0000-0000DB580000}"/>
    <cellStyle name="Normal 7 6 3 5 2" xfId="22979" xr:uid="{00000000-0005-0000-0000-0000DC580000}"/>
    <cellStyle name="Normal 7 6 3 5 2 2" xfId="22980" xr:uid="{00000000-0005-0000-0000-0000DD580000}"/>
    <cellStyle name="Normal 7 6 3 5 2 2 2" xfId="22981" xr:uid="{00000000-0005-0000-0000-0000DE580000}"/>
    <cellStyle name="Normal 7 6 3 5 2 3" xfId="22982" xr:uid="{00000000-0005-0000-0000-0000DF580000}"/>
    <cellStyle name="Normal 7 6 3 5 3" xfId="22983" xr:uid="{00000000-0005-0000-0000-0000E0580000}"/>
    <cellStyle name="Normal 7 6 3 5 3 2" xfId="22984" xr:uid="{00000000-0005-0000-0000-0000E1580000}"/>
    <cellStyle name="Normal 7 6 3 5 3 2 2" xfId="22985" xr:uid="{00000000-0005-0000-0000-0000E2580000}"/>
    <cellStyle name="Normal 7 6 3 5 3 3" xfId="22986" xr:uid="{00000000-0005-0000-0000-0000E3580000}"/>
    <cellStyle name="Normal 7 6 3 5 4" xfId="22987" xr:uid="{00000000-0005-0000-0000-0000E4580000}"/>
    <cellStyle name="Normal 7 6 3 5 4 2" xfId="22988" xr:uid="{00000000-0005-0000-0000-0000E5580000}"/>
    <cellStyle name="Normal 7 6 3 5 5" xfId="22989" xr:uid="{00000000-0005-0000-0000-0000E6580000}"/>
    <cellStyle name="Normal 7 6 3 5 5 2" xfId="22990" xr:uid="{00000000-0005-0000-0000-0000E7580000}"/>
    <cellStyle name="Normal 7 6 3 5 6" xfId="22991" xr:uid="{00000000-0005-0000-0000-0000E8580000}"/>
    <cellStyle name="Normal 7 6 3 6" xfId="22992" xr:uid="{00000000-0005-0000-0000-0000E9580000}"/>
    <cellStyle name="Normal 7 6 3 6 2" xfId="22993" xr:uid="{00000000-0005-0000-0000-0000EA580000}"/>
    <cellStyle name="Normal 7 6 3 6 2 2" xfId="22994" xr:uid="{00000000-0005-0000-0000-0000EB580000}"/>
    <cellStyle name="Normal 7 6 3 6 3" xfId="22995" xr:uid="{00000000-0005-0000-0000-0000EC580000}"/>
    <cellStyle name="Normal 7 6 3 7" xfId="22996" xr:uid="{00000000-0005-0000-0000-0000ED580000}"/>
    <cellStyle name="Normal 7 6 3 7 2" xfId="22997" xr:uid="{00000000-0005-0000-0000-0000EE580000}"/>
    <cellStyle name="Normal 7 6 3 7 2 2" xfId="22998" xr:uid="{00000000-0005-0000-0000-0000EF580000}"/>
    <cellStyle name="Normal 7 6 3 7 3" xfId="22999" xr:uid="{00000000-0005-0000-0000-0000F0580000}"/>
    <cellStyle name="Normal 7 6 3 8" xfId="23000" xr:uid="{00000000-0005-0000-0000-0000F1580000}"/>
    <cellStyle name="Normal 7 6 3 8 2" xfId="23001" xr:uid="{00000000-0005-0000-0000-0000F2580000}"/>
    <cellStyle name="Normal 7 6 3 9" xfId="23002" xr:uid="{00000000-0005-0000-0000-0000F3580000}"/>
    <cellStyle name="Normal 7 6 3 9 2" xfId="23003" xr:uid="{00000000-0005-0000-0000-0000F4580000}"/>
    <cellStyle name="Normal 7 6 4" xfId="23004" xr:uid="{00000000-0005-0000-0000-0000F5580000}"/>
    <cellStyle name="Normal 7 6 4 2" xfId="23005" xr:uid="{00000000-0005-0000-0000-0000F6580000}"/>
    <cellStyle name="Normal 7 6 4 2 2" xfId="23006" xr:uid="{00000000-0005-0000-0000-0000F7580000}"/>
    <cellStyle name="Normal 7 6 4 2 2 2" xfId="23007" xr:uid="{00000000-0005-0000-0000-0000F8580000}"/>
    <cellStyle name="Normal 7 6 4 2 2 2 2" xfId="23008" xr:uid="{00000000-0005-0000-0000-0000F9580000}"/>
    <cellStyle name="Normal 7 6 4 2 2 2 2 2" xfId="23009" xr:uid="{00000000-0005-0000-0000-0000FA580000}"/>
    <cellStyle name="Normal 7 6 4 2 2 2 3" xfId="23010" xr:uid="{00000000-0005-0000-0000-0000FB580000}"/>
    <cellStyle name="Normal 7 6 4 2 2 3" xfId="23011" xr:uid="{00000000-0005-0000-0000-0000FC580000}"/>
    <cellStyle name="Normal 7 6 4 2 2 3 2" xfId="23012" xr:uid="{00000000-0005-0000-0000-0000FD580000}"/>
    <cellStyle name="Normal 7 6 4 2 2 3 2 2" xfId="23013" xr:uid="{00000000-0005-0000-0000-0000FE580000}"/>
    <cellStyle name="Normal 7 6 4 2 2 3 3" xfId="23014" xr:uid="{00000000-0005-0000-0000-0000FF580000}"/>
    <cellStyle name="Normal 7 6 4 2 2 4" xfId="23015" xr:uid="{00000000-0005-0000-0000-000000590000}"/>
    <cellStyle name="Normal 7 6 4 2 2 4 2" xfId="23016" xr:uid="{00000000-0005-0000-0000-000001590000}"/>
    <cellStyle name="Normal 7 6 4 2 2 5" xfId="23017" xr:uid="{00000000-0005-0000-0000-000002590000}"/>
    <cellStyle name="Normal 7 6 4 2 2 5 2" xfId="23018" xr:uid="{00000000-0005-0000-0000-000003590000}"/>
    <cellStyle name="Normal 7 6 4 2 2 6" xfId="23019" xr:uid="{00000000-0005-0000-0000-000004590000}"/>
    <cellStyle name="Normal 7 6 4 2 3" xfId="23020" xr:uid="{00000000-0005-0000-0000-000005590000}"/>
    <cellStyle name="Normal 7 6 4 2 3 2" xfId="23021" xr:uid="{00000000-0005-0000-0000-000006590000}"/>
    <cellStyle name="Normal 7 6 4 2 3 2 2" xfId="23022" xr:uid="{00000000-0005-0000-0000-000007590000}"/>
    <cellStyle name="Normal 7 6 4 2 3 3" xfId="23023" xr:uid="{00000000-0005-0000-0000-000008590000}"/>
    <cellStyle name="Normal 7 6 4 2 4" xfId="23024" xr:uid="{00000000-0005-0000-0000-000009590000}"/>
    <cellStyle name="Normal 7 6 4 2 4 2" xfId="23025" xr:uid="{00000000-0005-0000-0000-00000A590000}"/>
    <cellStyle name="Normal 7 6 4 2 4 2 2" xfId="23026" xr:uid="{00000000-0005-0000-0000-00000B590000}"/>
    <cellStyle name="Normal 7 6 4 2 4 3" xfId="23027" xr:uid="{00000000-0005-0000-0000-00000C590000}"/>
    <cellStyle name="Normal 7 6 4 2 5" xfId="23028" xr:uid="{00000000-0005-0000-0000-00000D590000}"/>
    <cellStyle name="Normal 7 6 4 2 5 2" xfId="23029" xr:uid="{00000000-0005-0000-0000-00000E590000}"/>
    <cellStyle name="Normal 7 6 4 2 6" xfId="23030" xr:uid="{00000000-0005-0000-0000-00000F590000}"/>
    <cellStyle name="Normal 7 6 4 2 6 2" xfId="23031" xr:uid="{00000000-0005-0000-0000-000010590000}"/>
    <cellStyle name="Normal 7 6 4 2 7" xfId="23032" xr:uid="{00000000-0005-0000-0000-000011590000}"/>
    <cellStyle name="Normal 7 6 4 3" xfId="23033" xr:uid="{00000000-0005-0000-0000-000012590000}"/>
    <cellStyle name="Normal 7 6 4 3 2" xfId="23034" xr:uid="{00000000-0005-0000-0000-000013590000}"/>
    <cellStyle name="Normal 7 6 4 3 2 2" xfId="23035" xr:uid="{00000000-0005-0000-0000-000014590000}"/>
    <cellStyle name="Normal 7 6 4 3 2 2 2" xfId="23036" xr:uid="{00000000-0005-0000-0000-000015590000}"/>
    <cellStyle name="Normal 7 6 4 3 2 3" xfId="23037" xr:uid="{00000000-0005-0000-0000-000016590000}"/>
    <cellStyle name="Normal 7 6 4 3 3" xfId="23038" xr:uid="{00000000-0005-0000-0000-000017590000}"/>
    <cellStyle name="Normal 7 6 4 3 3 2" xfId="23039" xr:uid="{00000000-0005-0000-0000-000018590000}"/>
    <cellStyle name="Normal 7 6 4 3 3 2 2" xfId="23040" xr:uid="{00000000-0005-0000-0000-000019590000}"/>
    <cellStyle name="Normal 7 6 4 3 3 3" xfId="23041" xr:uid="{00000000-0005-0000-0000-00001A590000}"/>
    <cellStyle name="Normal 7 6 4 3 4" xfId="23042" xr:uid="{00000000-0005-0000-0000-00001B590000}"/>
    <cellStyle name="Normal 7 6 4 3 4 2" xfId="23043" xr:uid="{00000000-0005-0000-0000-00001C590000}"/>
    <cellStyle name="Normal 7 6 4 3 5" xfId="23044" xr:uid="{00000000-0005-0000-0000-00001D590000}"/>
    <cellStyle name="Normal 7 6 4 3 5 2" xfId="23045" xr:uid="{00000000-0005-0000-0000-00001E590000}"/>
    <cellStyle name="Normal 7 6 4 3 6" xfId="23046" xr:uid="{00000000-0005-0000-0000-00001F590000}"/>
    <cellStyle name="Normal 7 6 4 4" xfId="23047" xr:uid="{00000000-0005-0000-0000-000020590000}"/>
    <cellStyle name="Normal 7 6 4 4 2" xfId="23048" xr:uid="{00000000-0005-0000-0000-000021590000}"/>
    <cellStyle name="Normal 7 6 4 4 2 2" xfId="23049" xr:uid="{00000000-0005-0000-0000-000022590000}"/>
    <cellStyle name="Normal 7 6 4 4 3" xfId="23050" xr:uid="{00000000-0005-0000-0000-000023590000}"/>
    <cellStyle name="Normal 7 6 4 5" xfId="23051" xr:uid="{00000000-0005-0000-0000-000024590000}"/>
    <cellStyle name="Normal 7 6 4 5 2" xfId="23052" xr:uid="{00000000-0005-0000-0000-000025590000}"/>
    <cellStyle name="Normal 7 6 4 5 2 2" xfId="23053" xr:uid="{00000000-0005-0000-0000-000026590000}"/>
    <cellStyle name="Normal 7 6 4 5 3" xfId="23054" xr:uid="{00000000-0005-0000-0000-000027590000}"/>
    <cellStyle name="Normal 7 6 4 6" xfId="23055" xr:uid="{00000000-0005-0000-0000-000028590000}"/>
    <cellStyle name="Normal 7 6 4 6 2" xfId="23056" xr:uid="{00000000-0005-0000-0000-000029590000}"/>
    <cellStyle name="Normal 7 6 4 7" xfId="23057" xr:uid="{00000000-0005-0000-0000-00002A590000}"/>
    <cellStyle name="Normal 7 6 4 7 2" xfId="23058" xr:uid="{00000000-0005-0000-0000-00002B590000}"/>
    <cellStyle name="Normal 7 6 4 8" xfId="23059" xr:uid="{00000000-0005-0000-0000-00002C590000}"/>
    <cellStyle name="Normal 7 6 5" xfId="23060" xr:uid="{00000000-0005-0000-0000-00002D590000}"/>
    <cellStyle name="Normal 7 6 5 2" xfId="23061" xr:uid="{00000000-0005-0000-0000-00002E590000}"/>
    <cellStyle name="Normal 7 6 5 2 2" xfId="23062" xr:uid="{00000000-0005-0000-0000-00002F590000}"/>
    <cellStyle name="Normal 7 6 5 2 2 2" xfId="23063" xr:uid="{00000000-0005-0000-0000-000030590000}"/>
    <cellStyle name="Normal 7 6 5 2 2 2 2" xfId="23064" xr:uid="{00000000-0005-0000-0000-000031590000}"/>
    <cellStyle name="Normal 7 6 5 2 2 3" xfId="23065" xr:uid="{00000000-0005-0000-0000-000032590000}"/>
    <cellStyle name="Normal 7 6 5 2 3" xfId="23066" xr:uid="{00000000-0005-0000-0000-000033590000}"/>
    <cellStyle name="Normal 7 6 5 2 3 2" xfId="23067" xr:uid="{00000000-0005-0000-0000-000034590000}"/>
    <cellStyle name="Normal 7 6 5 2 3 2 2" xfId="23068" xr:uid="{00000000-0005-0000-0000-000035590000}"/>
    <cellStyle name="Normal 7 6 5 2 3 3" xfId="23069" xr:uid="{00000000-0005-0000-0000-000036590000}"/>
    <cellStyle name="Normal 7 6 5 2 4" xfId="23070" xr:uid="{00000000-0005-0000-0000-000037590000}"/>
    <cellStyle name="Normal 7 6 5 2 4 2" xfId="23071" xr:uid="{00000000-0005-0000-0000-000038590000}"/>
    <cellStyle name="Normal 7 6 5 2 5" xfId="23072" xr:uid="{00000000-0005-0000-0000-000039590000}"/>
    <cellStyle name="Normal 7 6 5 2 5 2" xfId="23073" xr:uid="{00000000-0005-0000-0000-00003A590000}"/>
    <cellStyle name="Normal 7 6 5 2 6" xfId="23074" xr:uid="{00000000-0005-0000-0000-00003B590000}"/>
    <cellStyle name="Normal 7 6 5 3" xfId="23075" xr:uid="{00000000-0005-0000-0000-00003C590000}"/>
    <cellStyle name="Normal 7 6 5 3 2" xfId="23076" xr:uid="{00000000-0005-0000-0000-00003D590000}"/>
    <cellStyle name="Normal 7 6 5 3 2 2" xfId="23077" xr:uid="{00000000-0005-0000-0000-00003E590000}"/>
    <cellStyle name="Normal 7 6 5 3 3" xfId="23078" xr:uid="{00000000-0005-0000-0000-00003F590000}"/>
    <cellStyle name="Normal 7 6 5 4" xfId="23079" xr:uid="{00000000-0005-0000-0000-000040590000}"/>
    <cellStyle name="Normal 7 6 5 4 2" xfId="23080" xr:uid="{00000000-0005-0000-0000-000041590000}"/>
    <cellStyle name="Normal 7 6 5 4 2 2" xfId="23081" xr:uid="{00000000-0005-0000-0000-000042590000}"/>
    <cellStyle name="Normal 7 6 5 4 3" xfId="23082" xr:uid="{00000000-0005-0000-0000-000043590000}"/>
    <cellStyle name="Normal 7 6 5 5" xfId="23083" xr:uid="{00000000-0005-0000-0000-000044590000}"/>
    <cellStyle name="Normal 7 6 5 5 2" xfId="23084" xr:uid="{00000000-0005-0000-0000-000045590000}"/>
    <cellStyle name="Normal 7 6 5 6" xfId="23085" xr:uid="{00000000-0005-0000-0000-000046590000}"/>
    <cellStyle name="Normal 7 6 5 6 2" xfId="23086" xr:uid="{00000000-0005-0000-0000-000047590000}"/>
    <cellStyle name="Normal 7 6 5 7" xfId="23087" xr:uid="{00000000-0005-0000-0000-000048590000}"/>
    <cellStyle name="Normal 7 6 6" xfId="23088" xr:uid="{00000000-0005-0000-0000-000049590000}"/>
    <cellStyle name="Normal 7 6 6 2" xfId="23089" xr:uid="{00000000-0005-0000-0000-00004A590000}"/>
    <cellStyle name="Normal 7 6 6 2 2" xfId="23090" xr:uid="{00000000-0005-0000-0000-00004B590000}"/>
    <cellStyle name="Normal 7 6 6 2 2 2" xfId="23091" xr:uid="{00000000-0005-0000-0000-00004C590000}"/>
    <cellStyle name="Normal 7 6 6 2 2 2 2" xfId="23092" xr:uid="{00000000-0005-0000-0000-00004D590000}"/>
    <cellStyle name="Normal 7 6 6 2 2 3" xfId="23093" xr:uid="{00000000-0005-0000-0000-00004E590000}"/>
    <cellStyle name="Normal 7 6 6 2 3" xfId="23094" xr:uid="{00000000-0005-0000-0000-00004F590000}"/>
    <cellStyle name="Normal 7 6 6 2 3 2" xfId="23095" xr:uid="{00000000-0005-0000-0000-000050590000}"/>
    <cellStyle name="Normal 7 6 6 2 3 2 2" xfId="23096" xr:uid="{00000000-0005-0000-0000-000051590000}"/>
    <cellStyle name="Normal 7 6 6 2 3 3" xfId="23097" xr:uid="{00000000-0005-0000-0000-000052590000}"/>
    <cellStyle name="Normal 7 6 6 2 4" xfId="23098" xr:uid="{00000000-0005-0000-0000-000053590000}"/>
    <cellStyle name="Normal 7 6 6 2 4 2" xfId="23099" xr:uid="{00000000-0005-0000-0000-000054590000}"/>
    <cellStyle name="Normal 7 6 6 2 5" xfId="23100" xr:uid="{00000000-0005-0000-0000-000055590000}"/>
    <cellStyle name="Normal 7 6 6 2 5 2" xfId="23101" xr:uid="{00000000-0005-0000-0000-000056590000}"/>
    <cellStyle name="Normal 7 6 6 2 6" xfId="23102" xr:uid="{00000000-0005-0000-0000-000057590000}"/>
    <cellStyle name="Normal 7 6 6 3" xfId="23103" xr:uid="{00000000-0005-0000-0000-000058590000}"/>
    <cellStyle name="Normal 7 6 6 3 2" xfId="23104" xr:uid="{00000000-0005-0000-0000-000059590000}"/>
    <cellStyle name="Normal 7 6 6 3 2 2" xfId="23105" xr:uid="{00000000-0005-0000-0000-00005A590000}"/>
    <cellStyle name="Normal 7 6 6 3 3" xfId="23106" xr:uid="{00000000-0005-0000-0000-00005B590000}"/>
    <cellStyle name="Normal 7 6 6 4" xfId="23107" xr:uid="{00000000-0005-0000-0000-00005C590000}"/>
    <cellStyle name="Normal 7 6 6 4 2" xfId="23108" xr:uid="{00000000-0005-0000-0000-00005D590000}"/>
    <cellStyle name="Normal 7 6 6 4 2 2" xfId="23109" xr:uid="{00000000-0005-0000-0000-00005E590000}"/>
    <cellStyle name="Normal 7 6 6 4 3" xfId="23110" xr:uid="{00000000-0005-0000-0000-00005F590000}"/>
    <cellStyle name="Normal 7 6 6 5" xfId="23111" xr:uid="{00000000-0005-0000-0000-000060590000}"/>
    <cellStyle name="Normal 7 6 6 5 2" xfId="23112" xr:uid="{00000000-0005-0000-0000-000061590000}"/>
    <cellStyle name="Normal 7 6 6 6" xfId="23113" xr:uid="{00000000-0005-0000-0000-000062590000}"/>
    <cellStyle name="Normal 7 6 6 6 2" xfId="23114" xr:uid="{00000000-0005-0000-0000-000063590000}"/>
    <cellStyle name="Normal 7 6 6 7" xfId="23115" xr:uid="{00000000-0005-0000-0000-000064590000}"/>
    <cellStyle name="Normal 7 6 7" xfId="23116" xr:uid="{00000000-0005-0000-0000-000065590000}"/>
    <cellStyle name="Normal 7 6 7 2" xfId="23117" xr:uid="{00000000-0005-0000-0000-000066590000}"/>
    <cellStyle name="Normal 7 6 7 2 2" xfId="23118" xr:uid="{00000000-0005-0000-0000-000067590000}"/>
    <cellStyle name="Normal 7 6 7 2 2 2" xfId="23119" xr:uid="{00000000-0005-0000-0000-000068590000}"/>
    <cellStyle name="Normal 7 6 7 2 3" xfId="23120" xr:uid="{00000000-0005-0000-0000-000069590000}"/>
    <cellStyle name="Normal 7 6 7 3" xfId="23121" xr:uid="{00000000-0005-0000-0000-00006A590000}"/>
    <cellStyle name="Normal 7 6 7 3 2" xfId="23122" xr:uid="{00000000-0005-0000-0000-00006B590000}"/>
    <cellStyle name="Normal 7 6 7 3 2 2" xfId="23123" xr:uid="{00000000-0005-0000-0000-00006C590000}"/>
    <cellStyle name="Normal 7 6 7 3 3" xfId="23124" xr:uid="{00000000-0005-0000-0000-00006D590000}"/>
    <cellStyle name="Normal 7 6 7 4" xfId="23125" xr:uid="{00000000-0005-0000-0000-00006E590000}"/>
    <cellStyle name="Normal 7 6 7 4 2" xfId="23126" xr:uid="{00000000-0005-0000-0000-00006F590000}"/>
    <cellStyle name="Normal 7 6 7 5" xfId="23127" xr:uid="{00000000-0005-0000-0000-000070590000}"/>
    <cellStyle name="Normal 7 6 7 5 2" xfId="23128" xr:uid="{00000000-0005-0000-0000-000071590000}"/>
    <cellStyle name="Normal 7 6 7 6" xfId="23129" xr:uid="{00000000-0005-0000-0000-000072590000}"/>
    <cellStyle name="Normal 7 6 8" xfId="23130" xr:uid="{00000000-0005-0000-0000-000073590000}"/>
    <cellStyle name="Normal 7 6 8 2" xfId="23131" xr:uid="{00000000-0005-0000-0000-000074590000}"/>
    <cellStyle name="Normal 7 6 8 2 2" xfId="23132" xr:uid="{00000000-0005-0000-0000-000075590000}"/>
    <cellStyle name="Normal 7 6 8 3" xfId="23133" xr:uid="{00000000-0005-0000-0000-000076590000}"/>
    <cellStyle name="Normal 7 6 9" xfId="23134" xr:uid="{00000000-0005-0000-0000-000077590000}"/>
    <cellStyle name="Normal 7 6 9 2" xfId="23135" xr:uid="{00000000-0005-0000-0000-000078590000}"/>
    <cellStyle name="Normal 7 6 9 2 2" xfId="23136" xr:uid="{00000000-0005-0000-0000-000079590000}"/>
    <cellStyle name="Normal 7 6 9 3" xfId="23137" xr:uid="{00000000-0005-0000-0000-00007A590000}"/>
    <cellStyle name="Normal 7 7" xfId="23138" xr:uid="{00000000-0005-0000-0000-00007B590000}"/>
    <cellStyle name="Normal 7 7 10" xfId="23139" xr:uid="{00000000-0005-0000-0000-00007C590000}"/>
    <cellStyle name="Normal 7 7 10 2" xfId="23140" xr:uid="{00000000-0005-0000-0000-00007D590000}"/>
    <cellStyle name="Normal 7 7 11" xfId="23141" xr:uid="{00000000-0005-0000-0000-00007E590000}"/>
    <cellStyle name="Normal 7 7 2" xfId="23142" xr:uid="{00000000-0005-0000-0000-00007F590000}"/>
    <cellStyle name="Normal 7 7 2 10" xfId="23143" xr:uid="{00000000-0005-0000-0000-000080590000}"/>
    <cellStyle name="Normal 7 7 2 2" xfId="23144" xr:uid="{00000000-0005-0000-0000-000081590000}"/>
    <cellStyle name="Normal 7 7 2 2 2" xfId="23145" xr:uid="{00000000-0005-0000-0000-000082590000}"/>
    <cellStyle name="Normal 7 7 2 2 2 2" xfId="23146" xr:uid="{00000000-0005-0000-0000-000083590000}"/>
    <cellStyle name="Normal 7 7 2 2 2 2 2" xfId="23147" xr:uid="{00000000-0005-0000-0000-000084590000}"/>
    <cellStyle name="Normal 7 7 2 2 2 2 2 2" xfId="23148" xr:uid="{00000000-0005-0000-0000-000085590000}"/>
    <cellStyle name="Normal 7 7 2 2 2 2 2 2 2" xfId="23149" xr:uid="{00000000-0005-0000-0000-000086590000}"/>
    <cellStyle name="Normal 7 7 2 2 2 2 2 3" xfId="23150" xr:uid="{00000000-0005-0000-0000-000087590000}"/>
    <cellStyle name="Normal 7 7 2 2 2 2 3" xfId="23151" xr:uid="{00000000-0005-0000-0000-000088590000}"/>
    <cellStyle name="Normal 7 7 2 2 2 2 3 2" xfId="23152" xr:uid="{00000000-0005-0000-0000-000089590000}"/>
    <cellStyle name="Normal 7 7 2 2 2 2 3 2 2" xfId="23153" xr:uid="{00000000-0005-0000-0000-00008A590000}"/>
    <cellStyle name="Normal 7 7 2 2 2 2 3 3" xfId="23154" xr:uid="{00000000-0005-0000-0000-00008B590000}"/>
    <cellStyle name="Normal 7 7 2 2 2 2 4" xfId="23155" xr:uid="{00000000-0005-0000-0000-00008C590000}"/>
    <cellStyle name="Normal 7 7 2 2 2 2 4 2" xfId="23156" xr:uid="{00000000-0005-0000-0000-00008D590000}"/>
    <cellStyle name="Normal 7 7 2 2 2 2 5" xfId="23157" xr:uid="{00000000-0005-0000-0000-00008E590000}"/>
    <cellStyle name="Normal 7 7 2 2 2 2 5 2" xfId="23158" xr:uid="{00000000-0005-0000-0000-00008F590000}"/>
    <cellStyle name="Normal 7 7 2 2 2 2 6" xfId="23159" xr:uid="{00000000-0005-0000-0000-000090590000}"/>
    <cellStyle name="Normal 7 7 2 2 2 3" xfId="23160" xr:uid="{00000000-0005-0000-0000-000091590000}"/>
    <cellStyle name="Normal 7 7 2 2 2 3 2" xfId="23161" xr:uid="{00000000-0005-0000-0000-000092590000}"/>
    <cellStyle name="Normal 7 7 2 2 2 3 2 2" xfId="23162" xr:uid="{00000000-0005-0000-0000-000093590000}"/>
    <cellStyle name="Normal 7 7 2 2 2 3 3" xfId="23163" xr:uid="{00000000-0005-0000-0000-000094590000}"/>
    <cellStyle name="Normal 7 7 2 2 2 4" xfId="23164" xr:uid="{00000000-0005-0000-0000-000095590000}"/>
    <cellStyle name="Normal 7 7 2 2 2 4 2" xfId="23165" xr:uid="{00000000-0005-0000-0000-000096590000}"/>
    <cellStyle name="Normal 7 7 2 2 2 4 2 2" xfId="23166" xr:uid="{00000000-0005-0000-0000-000097590000}"/>
    <cellStyle name="Normal 7 7 2 2 2 4 3" xfId="23167" xr:uid="{00000000-0005-0000-0000-000098590000}"/>
    <cellStyle name="Normal 7 7 2 2 2 5" xfId="23168" xr:uid="{00000000-0005-0000-0000-000099590000}"/>
    <cellStyle name="Normal 7 7 2 2 2 5 2" xfId="23169" xr:uid="{00000000-0005-0000-0000-00009A590000}"/>
    <cellStyle name="Normal 7 7 2 2 2 6" xfId="23170" xr:uid="{00000000-0005-0000-0000-00009B590000}"/>
    <cellStyle name="Normal 7 7 2 2 2 6 2" xfId="23171" xr:uid="{00000000-0005-0000-0000-00009C590000}"/>
    <cellStyle name="Normal 7 7 2 2 2 7" xfId="23172" xr:uid="{00000000-0005-0000-0000-00009D590000}"/>
    <cellStyle name="Normal 7 7 2 2 3" xfId="23173" xr:uid="{00000000-0005-0000-0000-00009E590000}"/>
    <cellStyle name="Normal 7 7 2 2 3 2" xfId="23174" xr:uid="{00000000-0005-0000-0000-00009F590000}"/>
    <cellStyle name="Normal 7 7 2 2 3 2 2" xfId="23175" xr:uid="{00000000-0005-0000-0000-0000A0590000}"/>
    <cellStyle name="Normal 7 7 2 2 3 2 2 2" xfId="23176" xr:uid="{00000000-0005-0000-0000-0000A1590000}"/>
    <cellStyle name="Normal 7 7 2 2 3 2 3" xfId="23177" xr:uid="{00000000-0005-0000-0000-0000A2590000}"/>
    <cellStyle name="Normal 7 7 2 2 3 3" xfId="23178" xr:uid="{00000000-0005-0000-0000-0000A3590000}"/>
    <cellStyle name="Normal 7 7 2 2 3 3 2" xfId="23179" xr:uid="{00000000-0005-0000-0000-0000A4590000}"/>
    <cellStyle name="Normal 7 7 2 2 3 3 2 2" xfId="23180" xr:uid="{00000000-0005-0000-0000-0000A5590000}"/>
    <cellStyle name="Normal 7 7 2 2 3 3 3" xfId="23181" xr:uid="{00000000-0005-0000-0000-0000A6590000}"/>
    <cellStyle name="Normal 7 7 2 2 3 4" xfId="23182" xr:uid="{00000000-0005-0000-0000-0000A7590000}"/>
    <cellStyle name="Normal 7 7 2 2 3 4 2" xfId="23183" xr:uid="{00000000-0005-0000-0000-0000A8590000}"/>
    <cellStyle name="Normal 7 7 2 2 3 5" xfId="23184" xr:uid="{00000000-0005-0000-0000-0000A9590000}"/>
    <cellStyle name="Normal 7 7 2 2 3 5 2" xfId="23185" xr:uid="{00000000-0005-0000-0000-0000AA590000}"/>
    <cellStyle name="Normal 7 7 2 2 3 6" xfId="23186" xr:uid="{00000000-0005-0000-0000-0000AB590000}"/>
    <cellStyle name="Normal 7 7 2 2 4" xfId="23187" xr:uid="{00000000-0005-0000-0000-0000AC590000}"/>
    <cellStyle name="Normal 7 7 2 2 4 2" xfId="23188" xr:uid="{00000000-0005-0000-0000-0000AD590000}"/>
    <cellStyle name="Normal 7 7 2 2 4 2 2" xfId="23189" xr:uid="{00000000-0005-0000-0000-0000AE590000}"/>
    <cellStyle name="Normal 7 7 2 2 4 3" xfId="23190" xr:uid="{00000000-0005-0000-0000-0000AF590000}"/>
    <cellStyle name="Normal 7 7 2 2 5" xfId="23191" xr:uid="{00000000-0005-0000-0000-0000B0590000}"/>
    <cellStyle name="Normal 7 7 2 2 5 2" xfId="23192" xr:uid="{00000000-0005-0000-0000-0000B1590000}"/>
    <cellStyle name="Normal 7 7 2 2 5 2 2" xfId="23193" xr:uid="{00000000-0005-0000-0000-0000B2590000}"/>
    <cellStyle name="Normal 7 7 2 2 5 3" xfId="23194" xr:uid="{00000000-0005-0000-0000-0000B3590000}"/>
    <cellStyle name="Normal 7 7 2 2 6" xfId="23195" xr:uid="{00000000-0005-0000-0000-0000B4590000}"/>
    <cellStyle name="Normal 7 7 2 2 6 2" xfId="23196" xr:uid="{00000000-0005-0000-0000-0000B5590000}"/>
    <cellStyle name="Normal 7 7 2 2 7" xfId="23197" xr:uid="{00000000-0005-0000-0000-0000B6590000}"/>
    <cellStyle name="Normal 7 7 2 2 7 2" xfId="23198" xr:uid="{00000000-0005-0000-0000-0000B7590000}"/>
    <cellStyle name="Normal 7 7 2 2 8" xfId="23199" xr:uid="{00000000-0005-0000-0000-0000B8590000}"/>
    <cellStyle name="Normal 7 7 2 3" xfId="23200" xr:uid="{00000000-0005-0000-0000-0000B9590000}"/>
    <cellStyle name="Normal 7 7 2 3 2" xfId="23201" xr:uid="{00000000-0005-0000-0000-0000BA590000}"/>
    <cellStyle name="Normal 7 7 2 3 2 2" xfId="23202" xr:uid="{00000000-0005-0000-0000-0000BB590000}"/>
    <cellStyle name="Normal 7 7 2 3 2 2 2" xfId="23203" xr:uid="{00000000-0005-0000-0000-0000BC590000}"/>
    <cellStyle name="Normal 7 7 2 3 2 2 2 2" xfId="23204" xr:uid="{00000000-0005-0000-0000-0000BD590000}"/>
    <cellStyle name="Normal 7 7 2 3 2 2 3" xfId="23205" xr:uid="{00000000-0005-0000-0000-0000BE590000}"/>
    <cellStyle name="Normal 7 7 2 3 2 3" xfId="23206" xr:uid="{00000000-0005-0000-0000-0000BF590000}"/>
    <cellStyle name="Normal 7 7 2 3 2 3 2" xfId="23207" xr:uid="{00000000-0005-0000-0000-0000C0590000}"/>
    <cellStyle name="Normal 7 7 2 3 2 3 2 2" xfId="23208" xr:uid="{00000000-0005-0000-0000-0000C1590000}"/>
    <cellStyle name="Normal 7 7 2 3 2 3 3" xfId="23209" xr:uid="{00000000-0005-0000-0000-0000C2590000}"/>
    <cellStyle name="Normal 7 7 2 3 2 4" xfId="23210" xr:uid="{00000000-0005-0000-0000-0000C3590000}"/>
    <cellStyle name="Normal 7 7 2 3 2 4 2" xfId="23211" xr:uid="{00000000-0005-0000-0000-0000C4590000}"/>
    <cellStyle name="Normal 7 7 2 3 2 5" xfId="23212" xr:uid="{00000000-0005-0000-0000-0000C5590000}"/>
    <cellStyle name="Normal 7 7 2 3 2 5 2" xfId="23213" xr:uid="{00000000-0005-0000-0000-0000C6590000}"/>
    <cellStyle name="Normal 7 7 2 3 2 6" xfId="23214" xr:uid="{00000000-0005-0000-0000-0000C7590000}"/>
    <cellStyle name="Normal 7 7 2 3 3" xfId="23215" xr:uid="{00000000-0005-0000-0000-0000C8590000}"/>
    <cellStyle name="Normal 7 7 2 3 3 2" xfId="23216" xr:uid="{00000000-0005-0000-0000-0000C9590000}"/>
    <cellStyle name="Normal 7 7 2 3 3 2 2" xfId="23217" xr:uid="{00000000-0005-0000-0000-0000CA590000}"/>
    <cellStyle name="Normal 7 7 2 3 3 3" xfId="23218" xr:uid="{00000000-0005-0000-0000-0000CB590000}"/>
    <cellStyle name="Normal 7 7 2 3 4" xfId="23219" xr:uid="{00000000-0005-0000-0000-0000CC590000}"/>
    <cellStyle name="Normal 7 7 2 3 4 2" xfId="23220" xr:uid="{00000000-0005-0000-0000-0000CD590000}"/>
    <cellStyle name="Normal 7 7 2 3 4 2 2" xfId="23221" xr:uid="{00000000-0005-0000-0000-0000CE590000}"/>
    <cellStyle name="Normal 7 7 2 3 4 3" xfId="23222" xr:uid="{00000000-0005-0000-0000-0000CF590000}"/>
    <cellStyle name="Normal 7 7 2 3 5" xfId="23223" xr:uid="{00000000-0005-0000-0000-0000D0590000}"/>
    <cellStyle name="Normal 7 7 2 3 5 2" xfId="23224" xr:uid="{00000000-0005-0000-0000-0000D1590000}"/>
    <cellStyle name="Normal 7 7 2 3 6" xfId="23225" xr:uid="{00000000-0005-0000-0000-0000D2590000}"/>
    <cellStyle name="Normal 7 7 2 3 6 2" xfId="23226" xr:uid="{00000000-0005-0000-0000-0000D3590000}"/>
    <cellStyle name="Normal 7 7 2 3 7" xfId="23227" xr:uid="{00000000-0005-0000-0000-0000D4590000}"/>
    <cellStyle name="Normal 7 7 2 4" xfId="23228" xr:uid="{00000000-0005-0000-0000-0000D5590000}"/>
    <cellStyle name="Normal 7 7 2 4 2" xfId="23229" xr:uid="{00000000-0005-0000-0000-0000D6590000}"/>
    <cellStyle name="Normal 7 7 2 4 2 2" xfId="23230" xr:uid="{00000000-0005-0000-0000-0000D7590000}"/>
    <cellStyle name="Normal 7 7 2 4 2 2 2" xfId="23231" xr:uid="{00000000-0005-0000-0000-0000D8590000}"/>
    <cellStyle name="Normal 7 7 2 4 2 2 2 2" xfId="23232" xr:uid="{00000000-0005-0000-0000-0000D9590000}"/>
    <cellStyle name="Normal 7 7 2 4 2 2 3" xfId="23233" xr:uid="{00000000-0005-0000-0000-0000DA590000}"/>
    <cellStyle name="Normal 7 7 2 4 2 3" xfId="23234" xr:uid="{00000000-0005-0000-0000-0000DB590000}"/>
    <cellStyle name="Normal 7 7 2 4 2 3 2" xfId="23235" xr:uid="{00000000-0005-0000-0000-0000DC590000}"/>
    <cellStyle name="Normal 7 7 2 4 2 3 2 2" xfId="23236" xr:uid="{00000000-0005-0000-0000-0000DD590000}"/>
    <cellStyle name="Normal 7 7 2 4 2 3 3" xfId="23237" xr:uid="{00000000-0005-0000-0000-0000DE590000}"/>
    <cellStyle name="Normal 7 7 2 4 2 4" xfId="23238" xr:uid="{00000000-0005-0000-0000-0000DF590000}"/>
    <cellStyle name="Normal 7 7 2 4 2 4 2" xfId="23239" xr:uid="{00000000-0005-0000-0000-0000E0590000}"/>
    <cellStyle name="Normal 7 7 2 4 2 5" xfId="23240" xr:uid="{00000000-0005-0000-0000-0000E1590000}"/>
    <cellStyle name="Normal 7 7 2 4 2 5 2" xfId="23241" xr:uid="{00000000-0005-0000-0000-0000E2590000}"/>
    <cellStyle name="Normal 7 7 2 4 2 6" xfId="23242" xr:uid="{00000000-0005-0000-0000-0000E3590000}"/>
    <cellStyle name="Normal 7 7 2 4 3" xfId="23243" xr:uid="{00000000-0005-0000-0000-0000E4590000}"/>
    <cellStyle name="Normal 7 7 2 4 3 2" xfId="23244" xr:uid="{00000000-0005-0000-0000-0000E5590000}"/>
    <cellStyle name="Normal 7 7 2 4 3 2 2" xfId="23245" xr:uid="{00000000-0005-0000-0000-0000E6590000}"/>
    <cellStyle name="Normal 7 7 2 4 3 3" xfId="23246" xr:uid="{00000000-0005-0000-0000-0000E7590000}"/>
    <cellStyle name="Normal 7 7 2 4 4" xfId="23247" xr:uid="{00000000-0005-0000-0000-0000E8590000}"/>
    <cellStyle name="Normal 7 7 2 4 4 2" xfId="23248" xr:uid="{00000000-0005-0000-0000-0000E9590000}"/>
    <cellStyle name="Normal 7 7 2 4 4 2 2" xfId="23249" xr:uid="{00000000-0005-0000-0000-0000EA590000}"/>
    <cellStyle name="Normal 7 7 2 4 4 3" xfId="23250" xr:uid="{00000000-0005-0000-0000-0000EB590000}"/>
    <cellStyle name="Normal 7 7 2 4 5" xfId="23251" xr:uid="{00000000-0005-0000-0000-0000EC590000}"/>
    <cellStyle name="Normal 7 7 2 4 5 2" xfId="23252" xr:uid="{00000000-0005-0000-0000-0000ED590000}"/>
    <cellStyle name="Normal 7 7 2 4 6" xfId="23253" xr:uid="{00000000-0005-0000-0000-0000EE590000}"/>
    <cellStyle name="Normal 7 7 2 4 6 2" xfId="23254" xr:uid="{00000000-0005-0000-0000-0000EF590000}"/>
    <cellStyle name="Normal 7 7 2 4 7" xfId="23255" xr:uid="{00000000-0005-0000-0000-0000F0590000}"/>
    <cellStyle name="Normal 7 7 2 5" xfId="23256" xr:uid="{00000000-0005-0000-0000-0000F1590000}"/>
    <cellStyle name="Normal 7 7 2 5 2" xfId="23257" xr:uid="{00000000-0005-0000-0000-0000F2590000}"/>
    <cellStyle name="Normal 7 7 2 5 2 2" xfId="23258" xr:uid="{00000000-0005-0000-0000-0000F3590000}"/>
    <cellStyle name="Normal 7 7 2 5 2 2 2" xfId="23259" xr:uid="{00000000-0005-0000-0000-0000F4590000}"/>
    <cellStyle name="Normal 7 7 2 5 2 3" xfId="23260" xr:uid="{00000000-0005-0000-0000-0000F5590000}"/>
    <cellStyle name="Normal 7 7 2 5 3" xfId="23261" xr:uid="{00000000-0005-0000-0000-0000F6590000}"/>
    <cellStyle name="Normal 7 7 2 5 3 2" xfId="23262" xr:uid="{00000000-0005-0000-0000-0000F7590000}"/>
    <cellStyle name="Normal 7 7 2 5 3 2 2" xfId="23263" xr:uid="{00000000-0005-0000-0000-0000F8590000}"/>
    <cellStyle name="Normal 7 7 2 5 3 3" xfId="23264" xr:uid="{00000000-0005-0000-0000-0000F9590000}"/>
    <cellStyle name="Normal 7 7 2 5 4" xfId="23265" xr:uid="{00000000-0005-0000-0000-0000FA590000}"/>
    <cellStyle name="Normal 7 7 2 5 4 2" xfId="23266" xr:uid="{00000000-0005-0000-0000-0000FB590000}"/>
    <cellStyle name="Normal 7 7 2 5 5" xfId="23267" xr:uid="{00000000-0005-0000-0000-0000FC590000}"/>
    <cellStyle name="Normal 7 7 2 5 5 2" xfId="23268" xr:uid="{00000000-0005-0000-0000-0000FD590000}"/>
    <cellStyle name="Normal 7 7 2 5 6" xfId="23269" xr:uid="{00000000-0005-0000-0000-0000FE590000}"/>
    <cellStyle name="Normal 7 7 2 6" xfId="23270" xr:uid="{00000000-0005-0000-0000-0000FF590000}"/>
    <cellStyle name="Normal 7 7 2 6 2" xfId="23271" xr:uid="{00000000-0005-0000-0000-0000005A0000}"/>
    <cellStyle name="Normal 7 7 2 6 2 2" xfId="23272" xr:uid="{00000000-0005-0000-0000-0000015A0000}"/>
    <cellStyle name="Normal 7 7 2 6 3" xfId="23273" xr:uid="{00000000-0005-0000-0000-0000025A0000}"/>
    <cellStyle name="Normal 7 7 2 7" xfId="23274" xr:uid="{00000000-0005-0000-0000-0000035A0000}"/>
    <cellStyle name="Normal 7 7 2 7 2" xfId="23275" xr:uid="{00000000-0005-0000-0000-0000045A0000}"/>
    <cellStyle name="Normal 7 7 2 7 2 2" xfId="23276" xr:uid="{00000000-0005-0000-0000-0000055A0000}"/>
    <cellStyle name="Normal 7 7 2 7 3" xfId="23277" xr:uid="{00000000-0005-0000-0000-0000065A0000}"/>
    <cellStyle name="Normal 7 7 2 8" xfId="23278" xr:uid="{00000000-0005-0000-0000-0000075A0000}"/>
    <cellStyle name="Normal 7 7 2 8 2" xfId="23279" xr:uid="{00000000-0005-0000-0000-0000085A0000}"/>
    <cellStyle name="Normal 7 7 2 9" xfId="23280" xr:uid="{00000000-0005-0000-0000-0000095A0000}"/>
    <cellStyle name="Normal 7 7 2 9 2" xfId="23281" xr:uid="{00000000-0005-0000-0000-00000A5A0000}"/>
    <cellStyle name="Normal 7 7 3" xfId="23282" xr:uid="{00000000-0005-0000-0000-00000B5A0000}"/>
    <cellStyle name="Normal 7 7 3 2" xfId="23283" xr:uid="{00000000-0005-0000-0000-00000C5A0000}"/>
    <cellStyle name="Normal 7 7 3 2 2" xfId="23284" xr:uid="{00000000-0005-0000-0000-00000D5A0000}"/>
    <cellStyle name="Normal 7 7 3 2 2 2" xfId="23285" xr:uid="{00000000-0005-0000-0000-00000E5A0000}"/>
    <cellStyle name="Normal 7 7 3 2 2 2 2" xfId="23286" xr:uid="{00000000-0005-0000-0000-00000F5A0000}"/>
    <cellStyle name="Normal 7 7 3 2 2 2 2 2" xfId="23287" xr:uid="{00000000-0005-0000-0000-0000105A0000}"/>
    <cellStyle name="Normal 7 7 3 2 2 2 3" xfId="23288" xr:uid="{00000000-0005-0000-0000-0000115A0000}"/>
    <cellStyle name="Normal 7 7 3 2 2 3" xfId="23289" xr:uid="{00000000-0005-0000-0000-0000125A0000}"/>
    <cellStyle name="Normal 7 7 3 2 2 3 2" xfId="23290" xr:uid="{00000000-0005-0000-0000-0000135A0000}"/>
    <cellStyle name="Normal 7 7 3 2 2 3 2 2" xfId="23291" xr:uid="{00000000-0005-0000-0000-0000145A0000}"/>
    <cellStyle name="Normal 7 7 3 2 2 3 3" xfId="23292" xr:uid="{00000000-0005-0000-0000-0000155A0000}"/>
    <cellStyle name="Normal 7 7 3 2 2 4" xfId="23293" xr:uid="{00000000-0005-0000-0000-0000165A0000}"/>
    <cellStyle name="Normal 7 7 3 2 2 4 2" xfId="23294" xr:uid="{00000000-0005-0000-0000-0000175A0000}"/>
    <cellStyle name="Normal 7 7 3 2 2 5" xfId="23295" xr:uid="{00000000-0005-0000-0000-0000185A0000}"/>
    <cellStyle name="Normal 7 7 3 2 2 5 2" xfId="23296" xr:uid="{00000000-0005-0000-0000-0000195A0000}"/>
    <cellStyle name="Normal 7 7 3 2 2 6" xfId="23297" xr:uid="{00000000-0005-0000-0000-00001A5A0000}"/>
    <cellStyle name="Normal 7 7 3 2 3" xfId="23298" xr:uid="{00000000-0005-0000-0000-00001B5A0000}"/>
    <cellStyle name="Normal 7 7 3 2 3 2" xfId="23299" xr:uid="{00000000-0005-0000-0000-00001C5A0000}"/>
    <cellStyle name="Normal 7 7 3 2 3 2 2" xfId="23300" xr:uid="{00000000-0005-0000-0000-00001D5A0000}"/>
    <cellStyle name="Normal 7 7 3 2 3 3" xfId="23301" xr:uid="{00000000-0005-0000-0000-00001E5A0000}"/>
    <cellStyle name="Normal 7 7 3 2 4" xfId="23302" xr:uid="{00000000-0005-0000-0000-00001F5A0000}"/>
    <cellStyle name="Normal 7 7 3 2 4 2" xfId="23303" xr:uid="{00000000-0005-0000-0000-0000205A0000}"/>
    <cellStyle name="Normal 7 7 3 2 4 2 2" xfId="23304" xr:uid="{00000000-0005-0000-0000-0000215A0000}"/>
    <cellStyle name="Normal 7 7 3 2 4 3" xfId="23305" xr:uid="{00000000-0005-0000-0000-0000225A0000}"/>
    <cellStyle name="Normal 7 7 3 2 5" xfId="23306" xr:uid="{00000000-0005-0000-0000-0000235A0000}"/>
    <cellStyle name="Normal 7 7 3 2 5 2" xfId="23307" xr:uid="{00000000-0005-0000-0000-0000245A0000}"/>
    <cellStyle name="Normal 7 7 3 2 6" xfId="23308" xr:uid="{00000000-0005-0000-0000-0000255A0000}"/>
    <cellStyle name="Normal 7 7 3 2 6 2" xfId="23309" xr:uid="{00000000-0005-0000-0000-0000265A0000}"/>
    <cellStyle name="Normal 7 7 3 2 7" xfId="23310" xr:uid="{00000000-0005-0000-0000-0000275A0000}"/>
    <cellStyle name="Normal 7 7 3 3" xfId="23311" xr:uid="{00000000-0005-0000-0000-0000285A0000}"/>
    <cellStyle name="Normal 7 7 3 3 2" xfId="23312" xr:uid="{00000000-0005-0000-0000-0000295A0000}"/>
    <cellStyle name="Normal 7 7 3 3 2 2" xfId="23313" xr:uid="{00000000-0005-0000-0000-00002A5A0000}"/>
    <cellStyle name="Normal 7 7 3 3 2 2 2" xfId="23314" xr:uid="{00000000-0005-0000-0000-00002B5A0000}"/>
    <cellStyle name="Normal 7 7 3 3 2 3" xfId="23315" xr:uid="{00000000-0005-0000-0000-00002C5A0000}"/>
    <cellStyle name="Normal 7 7 3 3 3" xfId="23316" xr:uid="{00000000-0005-0000-0000-00002D5A0000}"/>
    <cellStyle name="Normal 7 7 3 3 3 2" xfId="23317" xr:uid="{00000000-0005-0000-0000-00002E5A0000}"/>
    <cellStyle name="Normal 7 7 3 3 3 2 2" xfId="23318" xr:uid="{00000000-0005-0000-0000-00002F5A0000}"/>
    <cellStyle name="Normal 7 7 3 3 3 3" xfId="23319" xr:uid="{00000000-0005-0000-0000-0000305A0000}"/>
    <cellStyle name="Normal 7 7 3 3 4" xfId="23320" xr:uid="{00000000-0005-0000-0000-0000315A0000}"/>
    <cellStyle name="Normal 7 7 3 3 4 2" xfId="23321" xr:uid="{00000000-0005-0000-0000-0000325A0000}"/>
    <cellStyle name="Normal 7 7 3 3 5" xfId="23322" xr:uid="{00000000-0005-0000-0000-0000335A0000}"/>
    <cellStyle name="Normal 7 7 3 3 5 2" xfId="23323" xr:uid="{00000000-0005-0000-0000-0000345A0000}"/>
    <cellStyle name="Normal 7 7 3 3 6" xfId="23324" xr:uid="{00000000-0005-0000-0000-0000355A0000}"/>
    <cellStyle name="Normal 7 7 3 4" xfId="23325" xr:uid="{00000000-0005-0000-0000-0000365A0000}"/>
    <cellStyle name="Normal 7 7 3 4 2" xfId="23326" xr:uid="{00000000-0005-0000-0000-0000375A0000}"/>
    <cellStyle name="Normal 7 7 3 4 2 2" xfId="23327" xr:uid="{00000000-0005-0000-0000-0000385A0000}"/>
    <cellStyle name="Normal 7 7 3 4 3" xfId="23328" xr:uid="{00000000-0005-0000-0000-0000395A0000}"/>
    <cellStyle name="Normal 7 7 3 5" xfId="23329" xr:uid="{00000000-0005-0000-0000-00003A5A0000}"/>
    <cellStyle name="Normal 7 7 3 5 2" xfId="23330" xr:uid="{00000000-0005-0000-0000-00003B5A0000}"/>
    <cellStyle name="Normal 7 7 3 5 2 2" xfId="23331" xr:uid="{00000000-0005-0000-0000-00003C5A0000}"/>
    <cellStyle name="Normal 7 7 3 5 3" xfId="23332" xr:uid="{00000000-0005-0000-0000-00003D5A0000}"/>
    <cellStyle name="Normal 7 7 3 6" xfId="23333" xr:uid="{00000000-0005-0000-0000-00003E5A0000}"/>
    <cellStyle name="Normal 7 7 3 6 2" xfId="23334" xr:uid="{00000000-0005-0000-0000-00003F5A0000}"/>
    <cellStyle name="Normal 7 7 3 7" xfId="23335" xr:uid="{00000000-0005-0000-0000-0000405A0000}"/>
    <cellStyle name="Normal 7 7 3 7 2" xfId="23336" xr:uid="{00000000-0005-0000-0000-0000415A0000}"/>
    <cellStyle name="Normal 7 7 3 8" xfId="23337" xr:uid="{00000000-0005-0000-0000-0000425A0000}"/>
    <cellStyle name="Normal 7 7 4" xfId="23338" xr:uid="{00000000-0005-0000-0000-0000435A0000}"/>
    <cellStyle name="Normal 7 7 4 2" xfId="23339" xr:uid="{00000000-0005-0000-0000-0000445A0000}"/>
    <cellStyle name="Normal 7 7 4 2 2" xfId="23340" xr:uid="{00000000-0005-0000-0000-0000455A0000}"/>
    <cellStyle name="Normal 7 7 4 2 2 2" xfId="23341" xr:uid="{00000000-0005-0000-0000-0000465A0000}"/>
    <cellStyle name="Normal 7 7 4 2 2 2 2" xfId="23342" xr:uid="{00000000-0005-0000-0000-0000475A0000}"/>
    <cellStyle name="Normal 7 7 4 2 2 3" xfId="23343" xr:uid="{00000000-0005-0000-0000-0000485A0000}"/>
    <cellStyle name="Normal 7 7 4 2 3" xfId="23344" xr:uid="{00000000-0005-0000-0000-0000495A0000}"/>
    <cellStyle name="Normal 7 7 4 2 3 2" xfId="23345" xr:uid="{00000000-0005-0000-0000-00004A5A0000}"/>
    <cellStyle name="Normal 7 7 4 2 3 2 2" xfId="23346" xr:uid="{00000000-0005-0000-0000-00004B5A0000}"/>
    <cellStyle name="Normal 7 7 4 2 3 3" xfId="23347" xr:uid="{00000000-0005-0000-0000-00004C5A0000}"/>
    <cellStyle name="Normal 7 7 4 2 4" xfId="23348" xr:uid="{00000000-0005-0000-0000-00004D5A0000}"/>
    <cellStyle name="Normal 7 7 4 2 4 2" xfId="23349" xr:uid="{00000000-0005-0000-0000-00004E5A0000}"/>
    <cellStyle name="Normal 7 7 4 2 5" xfId="23350" xr:uid="{00000000-0005-0000-0000-00004F5A0000}"/>
    <cellStyle name="Normal 7 7 4 2 5 2" xfId="23351" xr:uid="{00000000-0005-0000-0000-0000505A0000}"/>
    <cellStyle name="Normal 7 7 4 2 6" xfId="23352" xr:uid="{00000000-0005-0000-0000-0000515A0000}"/>
    <cellStyle name="Normal 7 7 4 3" xfId="23353" xr:uid="{00000000-0005-0000-0000-0000525A0000}"/>
    <cellStyle name="Normal 7 7 4 3 2" xfId="23354" xr:uid="{00000000-0005-0000-0000-0000535A0000}"/>
    <cellStyle name="Normal 7 7 4 3 2 2" xfId="23355" xr:uid="{00000000-0005-0000-0000-0000545A0000}"/>
    <cellStyle name="Normal 7 7 4 3 3" xfId="23356" xr:uid="{00000000-0005-0000-0000-0000555A0000}"/>
    <cellStyle name="Normal 7 7 4 4" xfId="23357" xr:uid="{00000000-0005-0000-0000-0000565A0000}"/>
    <cellStyle name="Normal 7 7 4 4 2" xfId="23358" xr:uid="{00000000-0005-0000-0000-0000575A0000}"/>
    <cellStyle name="Normal 7 7 4 4 2 2" xfId="23359" xr:uid="{00000000-0005-0000-0000-0000585A0000}"/>
    <cellStyle name="Normal 7 7 4 4 3" xfId="23360" xr:uid="{00000000-0005-0000-0000-0000595A0000}"/>
    <cellStyle name="Normal 7 7 4 5" xfId="23361" xr:uid="{00000000-0005-0000-0000-00005A5A0000}"/>
    <cellStyle name="Normal 7 7 4 5 2" xfId="23362" xr:uid="{00000000-0005-0000-0000-00005B5A0000}"/>
    <cellStyle name="Normal 7 7 4 6" xfId="23363" xr:uid="{00000000-0005-0000-0000-00005C5A0000}"/>
    <cellStyle name="Normal 7 7 4 6 2" xfId="23364" xr:uid="{00000000-0005-0000-0000-00005D5A0000}"/>
    <cellStyle name="Normal 7 7 4 7" xfId="23365" xr:uid="{00000000-0005-0000-0000-00005E5A0000}"/>
    <cellStyle name="Normal 7 7 5" xfId="23366" xr:uid="{00000000-0005-0000-0000-00005F5A0000}"/>
    <cellStyle name="Normal 7 7 5 2" xfId="23367" xr:uid="{00000000-0005-0000-0000-0000605A0000}"/>
    <cellStyle name="Normal 7 7 5 2 2" xfId="23368" xr:uid="{00000000-0005-0000-0000-0000615A0000}"/>
    <cellStyle name="Normal 7 7 5 2 2 2" xfId="23369" xr:uid="{00000000-0005-0000-0000-0000625A0000}"/>
    <cellStyle name="Normal 7 7 5 2 2 2 2" xfId="23370" xr:uid="{00000000-0005-0000-0000-0000635A0000}"/>
    <cellStyle name="Normal 7 7 5 2 2 3" xfId="23371" xr:uid="{00000000-0005-0000-0000-0000645A0000}"/>
    <cellStyle name="Normal 7 7 5 2 3" xfId="23372" xr:uid="{00000000-0005-0000-0000-0000655A0000}"/>
    <cellStyle name="Normal 7 7 5 2 3 2" xfId="23373" xr:uid="{00000000-0005-0000-0000-0000665A0000}"/>
    <cellStyle name="Normal 7 7 5 2 3 2 2" xfId="23374" xr:uid="{00000000-0005-0000-0000-0000675A0000}"/>
    <cellStyle name="Normal 7 7 5 2 3 3" xfId="23375" xr:uid="{00000000-0005-0000-0000-0000685A0000}"/>
    <cellStyle name="Normal 7 7 5 2 4" xfId="23376" xr:uid="{00000000-0005-0000-0000-0000695A0000}"/>
    <cellStyle name="Normal 7 7 5 2 4 2" xfId="23377" xr:uid="{00000000-0005-0000-0000-00006A5A0000}"/>
    <cellStyle name="Normal 7 7 5 2 5" xfId="23378" xr:uid="{00000000-0005-0000-0000-00006B5A0000}"/>
    <cellStyle name="Normal 7 7 5 2 5 2" xfId="23379" xr:uid="{00000000-0005-0000-0000-00006C5A0000}"/>
    <cellStyle name="Normal 7 7 5 2 6" xfId="23380" xr:uid="{00000000-0005-0000-0000-00006D5A0000}"/>
    <cellStyle name="Normal 7 7 5 3" xfId="23381" xr:uid="{00000000-0005-0000-0000-00006E5A0000}"/>
    <cellStyle name="Normal 7 7 5 3 2" xfId="23382" xr:uid="{00000000-0005-0000-0000-00006F5A0000}"/>
    <cellStyle name="Normal 7 7 5 3 2 2" xfId="23383" xr:uid="{00000000-0005-0000-0000-0000705A0000}"/>
    <cellStyle name="Normal 7 7 5 3 3" xfId="23384" xr:uid="{00000000-0005-0000-0000-0000715A0000}"/>
    <cellStyle name="Normal 7 7 5 4" xfId="23385" xr:uid="{00000000-0005-0000-0000-0000725A0000}"/>
    <cellStyle name="Normal 7 7 5 4 2" xfId="23386" xr:uid="{00000000-0005-0000-0000-0000735A0000}"/>
    <cellStyle name="Normal 7 7 5 4 2 2" xfId="23387" xr:uid="{00000000-0005-0000-0000-0000745A0000}"/>
    <cellStyle name="Normal 7 7 5 4 3" xfId="23388" xr:uid="{00000000-0005-0000-0000-0000755A0000}"/>
    <cellStyle name="Normal 7 7 5 5" xfId="23389" xr:uid="{00000000-0005-0000-0000-0000765A0000}"/>
    <cellStyle name="Normal 7 7 5 5 2" xfId="23390" xr:uid="{00000000-0005-0000-0000-0000775A0000}"/>
    <cellStyle name="Normal 7 7 5 6" xfId="23391" xr:uid="{00000000-0005-0000-0000-0000785A0000}"/>
    <cellStyle name="Normal 7 7 5 6 2" xfId="23392" xr:uid="{00000000-0005-0000-0000-0000795A0000}"/>
    <cellStyle name="Normal 7 7 5 7" xfId="23393" xr:uid="{00000000-0005-0000-0000-00007A5A0000}"/>
    <cellStyle name="Normal 7 7 6" xfId="23394" xr:uid="{00000000-0005-0000-0000-00007B5A0000}"/>
    <cellStyle name="Normal 7 7 6 2" xfId="23395" xr:uid="{00000000-0005-0000-0000-00007C5A0000}"/>
    <cellStyle name="Normal 7 7 6 2 2" xfId="23396" xr:uid="{00000000-0005-0000-0000-00007D5A0000}"/>
    <cellStyle name="Normal 7 7 6 2 2 2" xfId="23397" xr:uid="{00000000-0005-0000-0000-00007E5A0000}"/>
    <cellStyle name="Normal 7 7 6 2 3" xfId="23398" xr:uid="{00000000-0005-0000-0000-00007F5A0000}"/>
    <cellStyle name="Normal 7 7 6 3" xfId="23399" xr:uid="{00000000-0005-0000-0000-0000805A0000}"/>
    <cellStyle name="Normal 7 7 6 3 2" xfId="23400" xr:uid="{00000000-0005-0000-0000-0000815A0000}"/>
    <cellStyle name="Normal 7 7 6 3 2 2" xfId="23401" xr:uid="{00000000-0005-0000-0000-0000825A0000}"/>
    <cellStyle name="Normal 7 7 6 3 3" xfId="23402" xr:uid="{00000000-0005-0000-0000-0000835A0000}"/>
    <cellStyle name="Normal 7 7 6 4" xfId="23403" xr:uid="{00000000-0005-0000-0000-0000845A0000}"/>
    <cellStyle name="Normal 7 7 6 4 2" xfId="23404" xr:uid="{00000000-0005-0000-0000-0000855A0000}"/>
    <cellStyle name="Normal 7 7 6 5" xfId="23405" xr:uid="{00000000-0005-0000-0000-0000865A0000}"/>
    <cellStyle name="Normal 7 7 6 5 2" xfId="23406" xr:uid="{00000000-0005-0000-0000-0000875A0000}"/>
    <cellStyle name="Normal 7 7 6 6" xfId="23407" xr:uid="{00000000-0005-0000-0000-0000885A0000}"/>
    <cellStyle name="Normal 7 7 7" xfId="23408" xr:uid="{00000000-0005-0000-0000-0000895A0000}"/>
    <cellStyle name="Normal 7 7 7 2" xfId="23409" xr:uid="{00000000-0005-0000-0000-00008A5A0000}"/>
    <cellStyle name="Normal 7 7 7 2 2" xfId="23410" xr:uid="{00000000-0005-0000-0000-00008B5A0000}"/>
    <cellStyle name="Normal 7 7 7 3" xfId="23411" xr:uid="{00000000-0005-0000-0000-00008C5A0000}"/>
    <cellStyle name="Normal 7 7 8" xfId="23412" xr:uid="{00000000-0005-0000-0000-00008D5A0000}"/>
    <cellStyle name="Normal 7 7 8 2" xfId="23413" xr:uid="{00000000-0005-0000-0000-00008E5A0000}"/>
    <cellStyle name="Normal 7 7 8 2 2" xfId="23414" xr:uid="{00000000-0005-0000-0000-00008F5A0000}"/>
    <cellStyle name="Normal 7 7 8 3" xfId="23415" xr:uid="{00000000-0005-0000-0000-0000905A0000}"/>
    <cellStyle name="Normal 7 7 9" xfId="23416" xr:uid="{00000000-0005-0000-0000-0000915A0000}"/>
    <cellStyle name="Normal 7 7 9 2" xfId="23417" xr:uid="{00000000-0005-0000-0000-0000925A0000}"/>
    <cellStyle name="Normal 7 8" xfId="23418" xr:uid="{00000000-0005-0000-0000-0000935A0000}"/>
    <cellStyle name="Normal 7 8 10" xfId="23419" xr:uid="{00000000-0005-0000-0000-0000945A0000}"/>
    <cellStyle name="Normal 7 8 2" xfId="23420" xr:uid="{00000000-0005-0000-0000-0000955A0000}"/>
    <cellStyle name="Normal 7 8 2 2" xfId="23421" xr:uid="{00000000-0005-0000-0000-0000965A0000}"/>
    <cellStyle name="Normal 7 8 2 2 2" xfId="23422" xr:uid="{00000000-0005-0000-0000-0000975A0000}"/>
    <cellStyle name="Normal 7 8 2 2 2 2" xfId="23423" xr:uid="{00000000-0005-0000-0000-0000985A0000}"/>
    <cellStyle name="Normal 7 8 2 2 2 2 2" xfId="23424" xr:uid="{00000000-0005-0000-0000-0000995A0000}"/>
    <cellStyle name="Normal 7 8 2 2 2 2 2 2" xfId="23425" xr:uid="{00000000-0005-0000-0000-00009A5A0000}"/>
    <cellStyle name="Normal 7 8 2 2 2 2 3" xfId="23426" xr:uid="{00000000-0005-0000-0000-00009B5A0000}"/>
    <cellStyle name="Normal 7 8 2 2 2 3" xfId="23427" xr:uid="{00000000-0005-0000-0000-00009C5A0000}"/>
    <cellStyle name="Normal 7 8 2 2 2 3 2" xfId="23428" xr:uid="{00000000-0005-0000-0000-00009D5A0000}"/>
    <cellStyle name="Normal 7 8 2 2 2 3 2 2" xfId="23429" xr:uid="{00000000-0005-0000-0000-00009E5A0000}"/>
    <cellStyle name="Normal 7 8 2 2 2 3 3" xfId="23430" xr:uid="{00000000-0005-0000-0000-00009F5A0000}"/>
    <cellStyle name="Normal 7 8 2 2 2 4" xfId="23431" xr:uid="{00000000-0005-0000-0000-0000A05A0000}"/>
    <cellStyle name="Normal 7 8 2 2 2 4 2" xfId="23432" xr:uid="{00000000-0005-0000-0000-0000A15A0000}"/>
    <cellStyle name="Normal 7 8 2 2 2 5" xfId="23433" xr:uid="{00000000-0005-0000-0000-0000A25A0000}"/>
    <cellStyle name="Normal 7 8 2 2 2 5 2" xfId="23434" xr:uid="{00000000-0005-0000-0000-0000A35A0000}"/>
    <cellStyle name="Normal 7 8 2 2 2 6" xfId="23435" xr:uid="{00000000-0005-0000-0000-0000A45A0000}"/>
    <cellStyle name="Normal 7 8 2 2 3" xfId="23436" xr:uid="{00000000-0005-0000-0000-0000A55A0000}"/>
    <cellStyle name="Normal 7 8 2 2 3 2" xfId="23437" xr:uid="{00000000-0005-0000-0000-0000A65A0000}"/>
    <cellStyle name="Normal 7 8 2 2 3 2 2" xfId="23438" xr:uid="{00000000-0005-0000-0000-0000A75A0000}"/>
    <cellStyle name="Normal 7 8 2 2 3 3" xfId="23439" xr:uid="{00000000-0005-0000-0000-0000A85A0000}"/>
    <cellStyle name="Normal 7 8 2 2 4" xfId="23440" xr:uid="{00000000-0005-0000-0000-0000A95A0000}"/>
    <cellStyle name="Normal 7 8 2 2 4 2" xfId="23441" xr:uid="{00000000-0005-0000-0000-0000AA5A0000}"/>
    <cellStyle name="Normal 7 8 2 2 4 2 2" xfId="23442" xr:uid="{00000000-0005-0000-0000-0000AB5A0000}"/>
    <cellStyle name="Normal 7 8 2 2 4 3" xfId="23443" xr:uid="{00000000-0005-0000-0000-0000AC5A0000}"/>
    <cellStyle name="Normal 7 8 2 2 5" xfId="23444" xr:uid="{00000000-0005-0000-0000-0000AD5A0000}"/>
    <cellStyle name="Normal 7 8 2 2 5 2" xfId="23445" xr:uid="{00000000-0005-0000-0000-0000AE5A0000}"/>
    <cellStyle name="Normal 7 8 2 2 6" xfId="23446" xr:uid="{00000000-0005-0000-0000-0000AF5A0000}"/>
    <cellStyle name="Normal 7 8 2 2 6 2" xfId="23447" xr:uid="{00000000-0005-0000-0000-0000B05A0000}"/>
    <cellStyle name="Normal 7 8 2 2 7" xfId="23448" xr:uid="{00000000-0005-0000-0000-0000B15A0000}"/>
    <cellStyle name="Normal 7 8 2 3" xfId="23449" xr:uid="{00000000-0005-0000-0000-0000B25A0000}"/>
    <cellStyle name="Normal 7 8 2 3 2" xfId="23450" xr:uid="{00000000-0005-0000-0000-0000B35A0000}"/>
    <cellStyle name="Normal 7 8 2 3 2 2" xfId="23451" xr:uid="{00000000-0005-0000-0000-0000B45A0000}"/>
    <cellStyle name="Normal 7 8 2 3 2 2 2" xfId="23452" xr:uid="{00000000-0005-0000-0000-0000B55A0000}"/>
    <cellStyle name="Normal 7 8 2 3 2 3" xfId="23453" xr:uid="{00000000-0005-0000-0000-0000B65A0000}"/>
    <cellStyle name="Normal 7 8 2 3 3" xfId="23454" xr:uid="{00000000-0005-0000-0000-0000B75A0000}"/>
    <cellStyle name="Normal 7 8 2 3 3 2" xfId="23455" xr:uid="{00000000-0005-0000-0000-0000B85A0000}"/>
    <cellStyle name="Normal 7 8 2 3 3 2 2" xfId="23456" xr:uid="{00000000-0005-0000-0000-0000B95A0000}"/>
    <cellStyle name="Normal 7 8 2 3 3 3" xfId="23457" xr:uid="{00000000-0005-0000-0000-0000BA5A0000}"/>
    <cellStyle name="Normal 7 8 2 3 4" xfId="23458" xr:uid="{00000000-0005-0000-0000-0000BB5A0000}"/>
    <cellStyle name="Normal 7 8 2 3 4 2" xfId="23459" xr:uid="{00000000-0005-0000-0000-0000BC5A0000}"/>
    <cellStyle name="Normal 7 8 2 3 5" xfId="23460" xr:uid="{00000000-0005-0000-0000-0000BD5A0000}"/>
    <cellStyle name="Normal 7 8 2 3 5 2" xfId="23461" xr:uid="{00000000-0005-0000-0000-0000BE5A0000}"/>
    <cellStyle name="Normal 7 8 2 3 6" xfId="23462" xr:uid="{00000000-0005-0000-0000-0000BF5A0000}"/>
    <cellStyle name="Normal 7 8 2 4" xfId="23463" xr:uid="{00000000-0005-0000-0000-0000C05A0000}"/>
    <cellStyle name="Normal 7 8 2 4 2" xfId="23464" xr:uid="{00000000-0005-0000-0000-0000C15A0000}"/>
    <cellStyle name="Normal 7 8 2 4 2 2" xfId="23465" xr:uid="{00000000-0005-0000-0000-0000C25A0000}"/>
    <cellStyle name="Normal 7 8 2 4 3" xfId="23466" xr:uid="{00000000-0005-0000-0000-0000C35A0000}"/>
    <cellStyle name="Normal 7 8 2 5" xfId="23467" xr:uid="{00000000-0005-0000-0000-0000C45A0000}"/>
    <cellStyle name="Normal 7 8 2 5 2" xfId="23468" xr:uid="{00000000-0005-0000-0000-0000C55A0000}"/>
    <cellStyle name="Normal 7 8 2 5 2 2" xfId="23469" xr:uid="{00000000-0005-0000-0000-0000C65A0000}"/>
    <cellStyle name="Normal 7 8 2 5 3" xfId="23470" xr:uid="{00000000-0005-0000-0000-0000C75A0000}"/>
    <cellStyle name="Normal 7 8 2 6" xfId="23471" xr:uid="{00000000-0005-0000-0000-0000C85A0000}"/>
    <cellStyle name="Normal 7 8 2 6 2" xfId="23472" xr:uid="{00000000-0005-0000-0000-0000C95A0000}"/>
    <cellStyle name="Normal 7 8 2 7" xfId="23473" xr:uid="{00000000-0005-0000-0000-0000CA5A0000}"/>
    <cellStyle name="Normal 7 8 2 7 2" xfId="23474" xr:uid="{00000000-0005-0000-0000-0000CB5A0000}"/>
    <cellStyle name="Normal 7 8 2 8" xfId="23475" xr:uid="{00000000-0005-0000-0000-0000CC5A0000}"/>
    <cellStyle name="Normal 7 8 3" xfId="23476" xr:uid="{00000000-0005-0000-0000-0000CD5A0000}"/>
    <cellStyle name="Normal 7 8 3 2" xfId="23477" xr:uid="{00000000-0005-0000-0000-0000CE5A0000}"/>
    <cellStyle name="Normal 7 8 3 2 2" xfId="23478" xr:uid="{00000000-0005-0000-0000-0000CF5A0000}"/>
    <cellStyle name="Normal 7 8 3 2 2 2" xfId="23479" xr:uid="{00000000-0005-0000-0000-0000D05A0000}"/>
    <cellStyle name="Normal 7 8 3 2 2 2 2" xfId="23480" xr:uid="{00000000-0005-0000-0000-0000D15A0000}"/>
    <cellStyle name="Normal 7 8 3 2 2 3" xfId="23481" xr:uid="{00000000-0005-0000-0000-0000D25A0000}"/>
    <cellStyle name="Normal 7 8 3 2 3" xfId="23482" xr:uid="{00000000-0005-0000-0000-0000D35A0000}"/>
    <cellStyle name="Normal 7 8 3 2 3 2" xfId="23483" xr:uid="{00000000-0005-0000-0000-0000D45A0000}"/>
    <cellStyle name="Normal 7 8 3 2 3 2 2" xfId="23484" xr:uid="{00000000-0005-0000-0000-0000D55A0000}"/>
    <cellStyle name="Normal 7 8 3 2 3 3" xfId="23485" xr:uid="{00000000-0005-0000-0000-0000D65A0000}"/>
    <cellStyle name="Normal 7 8 3 2 4" xfId="23486" xr:uid="{00000000-0005-0000-0000-0000D75A0000}"/>
    <cellStyle name="Normal 7 8 3 2 4 2" xfId="23487" xr:uid="{00000000-0005-0000-0000-0000D85A0000}"/>
    <cellStyle name="Normal 7 8 3 2 5" xfId="23488" xr:uid="{00000000-0005-0000-0000-0000D95A0000}"/>
    <cellStyle name="Normal 7 8 3 2 5 2" xfId="23489" xr:uid="{00000000-0005-0000-0000-0000DA5A0000}"/>
    <cellStyle name="Normal 7 8 3 2 6" xfId="23490" xr:uid="{00000000-0005-0000-0000-0000DB5A0000}"/>
    <cellStyle name="Normal 7 8 3 3" xfId="23491" xr:uid="{00000000-0005-0000-0000-0000DC5A0000}"/>
    <cellStyle name="Normal 7 8 3 3 2" xfId="23492" xr:uid="{00000000-0005-0000-0000-0000DD5A0000}"/>
    <cellStyle name="Normal 7 8 3 3 2 2" xfId="23493" xr:uid="{00000000-0005-0000-0000-0000DE5A0000}"/>
    <cellStyle name="Normal 7 8 3 3 3" xfId="23494" xr:uid="{00000000-0005-0000-0000-0000DF5A0000}"/>
    <cellStyle name="Normal 7 8 3 4" xfId="23495" xr:uid="{00000000-0005-0000-0000-0000E05A0000}"/>
    <cellStyle name="Normal 7 8 3 4 2" xfId="23496" xr:uid="{00000000-0005-0000-0000-0000E15A0000}"/>
    <cellStyle name="Normal 7 8 3 4 2 2" xfId="23497" xr:uid="{00000000-0005-0000-0000-0000E25A0000}"/>
    <cellStyle name="Normal 7 8 3 4 3" xfId="23498" xr:uid="{00000000-0005-0000-0000-0000E35A0000}"/>
    <cellStyle name="Normal 7 8 3 5" xfId="23499" xr:uid="{00000000-0005-0000-0000-0000E45A0000}"/>
    <cellStyle name="Normal 7 8 3 5 2" xfId="23500" xr:uid="{00000000-0005-0000-0000-0000E55A0000}"/>
    <cellStyle name="Normal 7 8 3 6" xfId="23501" xr:uid="{00000000-0005-0000-0000-0000E65A0000}"/>
    <cellStyle name="Normal 7 8 3 6 2" xfId="23502" xr:uid="{00000000-0005-0000-0000-0000E75A0000}"/>
    <cellStyle name="Normal 7 8 3 7" xfId="23503" xr:uid="{00000000-0005-0000-0000-0000E85A0000}"/>
    <cellStyle name="Normal 7 8 4" xfId="23504" xr:uid="{00000000-0005-0000-0000-0000E95A0000}"/>
    <cellStyle name="Normal 7 8 4 2" xfId="23505" xr:uid="{00000000-0005-0000-0000-0000EA5A0000}"/>
    <cellStyle name="Normal 7 8 4 2 2" xfId="23506" xr:uid="{00000000-0005-0000-0000-0000EB5A0000}"/>
    <cellStyle name="Normal 7 8 4 2 2 2" xfId="23507" xr:uid="{00000000-0005-0000-0000-0000EC5A0000}"/>
    <cellStyle name="Normal 7 8 4 2 2 2 2" xfId="23508" xr:uid="{00000000-0005-0000-0000-0000ED5A0000}"/>
    <cellStyle name="Normal 7 8 4 2 2 3" xfId="23509" xr:uid="{00000000-0005-0000-0000-0000EE5A0000}"/>
    <cellStyle name="Normal 7 8 4 2 3" xfId="23510" xr:uid="{00000000-0005-0000-0000-0000EF5A0000}"/>
    <cellStyle name="Normal 7 8 4 2 3 2" xfId="23511" xr:uid="{00000000-0005-0000-0000-0000F05A0000}"/>
    <cellStyle name="Normal 7 8 4 2 3 2 2" xfId="23512" xr:uid="{00000000-0005-0000-0000-0000F15A0000}"/>
    <cellStyle name="Normal 7 8 4 2 3 3" xfId="23513" xr:uid="{00000000-0005-0000-0000-0000F25A0000}"/>
    <cellStyle name="Normal 7 8 4 2 4" xfId="23514" xr:uid="{00000000-0005-0000-0000-0000F35A0000}"/>
    <cellStyle name="Normal 7 8 4 2 4 2" xfId="23515" xr:uid="{00000000-0005-0000-0000-0000F45A0000}"/>
    <cellStyle name="Normal 7 8 4 2 5" xfId="23516" xr:uid="{00000000-0005-0000-0000-0000F55A0000}"/>
    <cellStyle name="Normal 7 8 4 2 5 2" xfId="23517" xr:uid="{00000000-0005-0000-0000-0000F65A0000}"/>
    <cellStyle name="Normal 7 8 4 2 6" xfId="23518" xr:uid="{00000000-0005-0000-0000-0000F75A0000}"/>
    <cellStyle name="Normal 7 8 4 3" xfId="23519" xr:uid="{00000000-0005-0000-0000-0000F85A0000}"/>
    <cellStyle name="Normal 7 8 4 3 2" xfId="23520" xr:uid="{00000000-0005-0000-0000-0000F95A0000}"/>
    <cellStyle name="Normal 7 8 4 3 2 2" xfId="23521" xr:uid="{00000000-0005-0000-0000-0000FA5A0000}"/>
    <cellStyle name="Normal 7 8 4 3 3" xfId="23522" xr:uid="{00000000-0005-0000-0000-0000FB5A0000}"/>
    <cellStyle name="Normal 7 8 4 4" xfId="23523" xr:uid="{00000000-0005-0000-0000-0000FC5A0000}"/>
    <cellStyle name="Normal 7 8 4 4 2" xfId="23524" xr:uid="{00000000-0005-0000-0000-0000FD5A0000}"/>
    <cellStyle name="Normal 7 8 4 4 2 2" xfId="23525" xr:uid="{00000000-0005-0000-0000-0000FE5A0000}"/>
    <cellStyle name="Normal 7 8 4 4 3" xfId="23526" xr:uid="{00000000-0005-0000-0000-0000FF5A0000}"/>
    <cellStyle name="Normal 7 8 4 5" xfId="23527" xr:uid="{00000000-0005-0000-0000-0000005B0000}"/>
    <cellStyle name="Normal 7 8 4 5 2" xfId="23528" xr:uid="{00000000-0005-0000-0000-0000015B0000}"/>
    <cellStyle name="Normal 7 8 4 6" xfId="23529" xr:uid="{00000000-0005-0000-0000-0000025B0000}"/>
    <cellStyle name="Normal 7 8 4 6 2" xfId="23530" xr:uid="{00000000-0005-0000-0000-0000035B0000}"/>
    <cellStyle name="Normal 7 8 4 7" xfId="23531" xr:uid="{00000000-0005-0000-0000-0000045B0000}"/>
    <cellStyle name="Normal 7 8 5" xfId="23532" xr:uid="{00000000-0005-0000-0000-0000055B0000}"/>
    <cellStyle name="Normal 7 8 5 2" xfId="23533" xr:uid="{00000000-0005-0000-0000-0000065B0000}"/>
    <cellStyle name="Normal 7 8 5 2 2" xfId="23534" xr:uid="{00000000-0005-0000-0000-0000075B0000}"/>
    <cellStyle name="Normal 7 8 5 2 2 2" xfId="23535" xr:uid="{00000000-0005-0000-0000-0000085B0000}"/>
    <cellStyle name="Normal 7 8 5 2 3" xfId="23536" xr:uid="{00000000-0005-0000-0000-0000095B0000}"/>
    <cellStyle name="Normal 7 8 5 3" xfId="23537" xr:uid="{00000000-0005-0000-0000-00000A5B0000}"/>
    <cellStyle name="Normal 7 8 5 3 2" xfId="23538" xr:uid="{00000000-0005-0000-0000-00000B5B0000}"/>
    <cellStyle name="Normal 7 8 5 3 2 2" xfId="23539" xr:uid="{00000000-0005-0000-0000-00000C5B0000}"/>
    <cellStyle name="Normal 7 8 5 3 3" xfId="23540" xr:uid="{00000000-0005-0000-0000-00000D5B0000}"/>
    <cellStyle name="Normal 7 8 5 4" xfId="23541" xr:uid="{00000000-0005-0000-0000-00000E5B0000}"/>
    <cellStyle name="Normal 7 8 5 4 2" xfId="23542" xr:uid="{00000000-0005-0000-0000-00000F5B0000}"/>
    <cellStyle name="Normal 7 8 5 5" xfId="23543" xr:uid="{00000000-0005-0000-0000-0000105B0000}"/>
    <cellStyle name="Normal 7 8 5 5 2" xfId="23544" xr:uid="{00000000-0005-0000-0000-0000115B0000}"/>
    <cellStyle name="Normal 7 8 5 6" xfId="23545" xr:uid="{00000000-0005-0000-0000-0000125B0000}"/>
    <cellStyle name="Normal 7 8 6" xfId="23546" xr:uid="{00000000-0005-0000-0000-0000135B0000}"/>
    <cellStyle name="Normal 7 8 6 2" xfId="23547" xr:uid="{00000000-0005-0000-0000-0000145B0000}"/>
    <cellStyle name="Normal 7 8 6 2 2" xfId="23548" xr:uid="{00000000-0005-0000-0000-0000155B0000}"/>
    <cellStyle name="Normal 7 8 6 3" xfId="23549" xr:uid="{00000000-0005-0000-0000-0000165B0000}"/>
    <cellStyle name="Normal 7 8 7" xfId="23550" xr:uid="{00000000-0005-0000-0000-0000175B0000}"/>
    <cellStyle name="Normal 7 8 7 2" xfId="23551" xr:uid="{00000000-0005-0000-0000-0000185B0000}"/>
    <cellStyle name="Normal 7 8 7 2 2" xfId="23552" xr:uid="{00000000-0005-0000-0000-0000195B0000}"/>
    <cellStyle name="Normal 7 8 7 3" xfId="23553" xr:uid="{00000000-0005-0000-0000-00001A5B0000}"/>
    <cellStyle name="Normal 7 8 8" xfId="23554" xr:uid="{00000000-0005-0000-0000-00001B5B0000}"/>
    <cellStyle name="Normal 7 8 8 2" xfId="23555" xr:uid="{00000000-0005-0000-0000-00001C5B0000}"/>
    <cellStyle name="Normal 7 8 9" xfId="23556" xr:uid="{00000000-0005-0000-0000-00001D5B0000}"/>
    <cellStyle name="Normal 7 8 9 2" xfId="23557" xr:uid="{00000000-0005-0000-0000-00001E5B0000}"/>
    <cellStyle name="Normal 7 9" xfId="23558" xr:uid="{00000000-0005-0000-0000-00001F5B0000}"/>
    <cellStyle name="Normal 7 9 2" xfId="23559" xr:uid="{00000000-0005-0000-0000-0000205B0000}"/>
    <cellStyle name="Normal 7 9 2 2" xfId="23560" xr:uid="{00000000-0005-0000-0000-0000215B0000}"/>
    <cellStyle name="Normal 7 9 2 2 2" xfId="23561" xr:uid="{00000000-0005-0000-0000-0000225B0000}"/>
    <cellStyle name="Normal 7 9 2 2 2 2" xfId="23562" xr:uid="{00000000-0005-0000-0000-0000235B0000}"/>
    <cellStyle name="Normal 7 9 2 2 2 2 2" xfId="23563" xr:uid="{00000000-0005-0000-0000-0000245B0000}"/>
    <cellStyle name="Normal 7 9 2 2 2 3" xfId="23564" xr:uid="{00000000-0005-0000-0000-0000255B0000}"/>
    <cellStyle name="Normal 7 9 2 2 3" xfId="23565" xr:uid="{00000000-0005-0000-0000-0000265B0000}"/>
    <cellStyle name="Normal 7 9 2 2 3 2" xfId="23566" xr:uid="{00000000-0005-0000-0000-0000275B0000}"/>
    <cellStyle name="Normal 7 9 2 2 3 2 2" xfId="23567" xr:uid="{00000000-0005-0000-0000-0000285B0000}"/>
    <cellStyle name="Normal 7 9 2 2 3 3" xfId="23568" xr:uid="{00000000-0005-0000-0000-0000295B0000}"/>
    <cellStyle name="Normal 7 9 2 2 4" xfId="23569" xr:uid="{00000000-0005-0000-0000-00002A5B0000}"/>
    <cellStyle name="Normal 7 9 2 2 4 2" xfId="23570" xr:uid="{00000000-0005-0000-0000-00002B5B0000}"/>
    <cellStyle name="Normal 7 9 2 2 5" xfId="23571" xr:uid="{00000000-0005-0000-0000-00002C5B0000}"/>
    <cellStyle name="Normal 7 9 2 2 5 2" xfId="23572" xr:uid="{00000000-0005-0000-0000-00002D5B0000}"/>
    <cellStyle name="Normal 7 9 2 2 6" xfId="23573" xr:uid="{00000000-0005-0000-0000-00002E5B0000}"/>
    <cellStyle name="Normal 7 9 2 3" xfId="23574" xr:uid="{00000000-0005-0000-0000-00002F5B0000}"/>
    <cellStyle name="Normal 7 9 2 3 2" xfId="23575" xr:uid="{00000000-0005-0000-0000-0000305B0000}"/>
    <cellStyle name="Normal 7 9 2 3 2 2" xfId="23576" xr:uid="{00000000-0005-0000-0000-0000315B0000}"/>
    <cellStyle name="Normal 7 9 2 3 3" xfId="23577" xr:uid="{00000000-0005-0000-0000-0000325B0000}"/>
    <cellStyle name="Normal 7 9 2 4" xfId="23578" xr:uid="{00000000-0005-0000-0000-0000335B0000}"/>
    <cellStyle name="Normal 7 9 2 4 2" xfId="23579" xr:uid="{00000000-0005-0000-0000-0000345B0000}"/>
    <cellStyle name="Normal 7 9 2 4 2 2" xfId="23580" xr:uid="{00000000-0005-0000-0000-0000355B0000}"/>
    <cellStyle name="Normal 7 9 2 4 3" xfId="23581" xr:uid="{00000000-0005-0000-0000-0000365B0000}"/>
    <cellStyle name="Normal 7 9 2 5" xfId="23582" xr:uid="{00000000-0005-0000-0000-0000375B0000}"/>
    <cellStyle name="Normal 7 9 2 5 2" xfId="23583" xr:uid="{00000000-0005-0000-0000-0000385B0000}"/>
    <cellStyle name="Normal 7 9 2 6" xfId="23584" xr:uid="{00000000-0005-0000-0000-0000395B0000}"/>
    <cellStyle name="Normal 7 9 2 6 2" xfId="23585" xr:uid="{00000000-0005-0000-0000-00003A5B0000}"/>
    <cellStyle name="Normal 7 9 2 7" xfId="23586" xr:uid="{00000000-0005-0000-0000-00003B5B0000}"/>
    <cellStyle name="Normal 7 9 3" xfId="23587" xr:uid="{00000000-0005-0000-0000-00003C5B0000}"/>
    <cellStyle name="Normal 7 9 3 2" xfId="23588" xr:uid="{00000000-0005-0000-0000-00003D5B0000}"/>
    <cellStyle name="Normal 7 9 3 2 2" xfId="23589" xr:uid="{00000000-0005-0000-0000-00003E5B0000}"/>
    <cellStyle name="Normal 7 9 3 2 2 2" xfId="23590" xr:uid="{00000000-0005-0000-0000-00003F5B0000}"/>
    <cellStyle name="Normal 7 9 3 2 3" xfId="23591" xr:uid="{00000000-0005-0000-0000-0000405B0000}"/>
    <cellStyle name="Normal 7 9 3 3" xfId="23592" xr:uid="{00000000-0005-0000-0000-0000415B0000}"/>
    <cellStyle name="Normal 7 9 3 3 2" xfId="23593" xr:uid="{00000000-0005-0000-0000-0000425B0000}"/>
    <cellStyle name="Normal 7 9 3 3 2 2" xfId="23594" xr:uid="{00000000-0005-0000-0000-0000435B0000}"/>
    <cellStyle name="Normal 7 9 3 3 3" xfId="23595" xr:uid="{00000000-0005-0000-0000-0000445B0000}"/>
    <cellStyle name="Normal 7 9 3 4" xfId="23596" xr:uid="{00000000-0005-0000-0000-0000455B0000}"/>
    <cellStyle name="Normal 7 9 3 4 2" xfId="23597" xr:uid="{00000000-0005-0000-0000-0000465B0000}"/>
    <cellStyle name="Normal 7 9 3 5" xfId="23598" xr:uid="{00000000-0005-0000-0000-0000475B0000}"/>
    <cellStyle name="Normal 7 9 3 5 2" xfId="23599" xr:uid="{00000000-0005-0000-0000-0000485B0000}"/>
    <cellStyle name="Normal 7 9 3 6" xfId="23600" xr:uid="{00000000-0005-0000-0000-0000495B0000}"/>
    <cellStyle name="Normal 7 9 4" xfId="23601" xr:uid="{00000000-0005-0000-0000-00004A5B0000}"/>
    <cellStyle name="Normal 7 9 4 2" xfId="23602" xr:uid="{00000000-0005-0000-0000-00004B5B0000}"/>
    <cellStyle name="Normal 7 9 4 2 2" xfId="23603" xr:uid="{00000000-0005-0000-0000-00004C5B0000}"/>
    <cellStyle name="Normal 7 9 4 3" xfId="23604" xr:uid="{00000000-0005-0000-0000-00004D5B0000}"/>
    <cellStyle name="Normal 7 9 5" xfId="23605" xr:uid="{00000000-0005-0000-0000-00004E5B0000}"/>
    <cellStyle name="Normal 7 9 5 2" xfId="23606" xr:uid="{00000000-0005-0000-0000-00004F5B0000}"/>
    <cellStyle name="Normal 7 9 5 2 2" xfId="23607" xr:uid="{00000000-0005-0000-0000-0000505B0000}"/>
    <cellStyle name="Normal 7 9 5 3" xfId="23608" xr:uid="{00000000-0005-0000-0000-0000515B0000}"/>
    <cellStyle name="Normal 7 9 6" xfId="23609" xr:uid="{00000000-0005-0000-0000-0000525B0000}"/>
    <cellStyle name="Normal 7 9 6 2" xfId="23610" xr:uid="{00000000-0005-0000-0000-0000535B0000}"/>
    <cellStyle name="Normal 7 9 7" xfId="23611" xr:uid="{00000000-0005-0000-0000-0000545B0000}"/>
    <cellStyle name="Normal 7 9 7 2" xfId="23612" xr:uid="{00000000-0005-0000-0000-0000555B0000}"/>
    <cellStyle name="Normal 7 9 8" xfId="23613" xr:uid="{00000000-0005-0000-0000-0000565B0000}"/>
    <cellStyle name="Normal 7_10-15-10-Stmt AU - Period I - Working 1 0" xfId="23614" xr:uid="{00000000-0005-0000-0000-0000575B0000}"/>
    <cellStyle name="Normal 8" xfId="519" xr:uid="{00000000-0005-0000-0000-0000585B0000}"/>
    <cellStyle name="Normal 8 10" xfId="23615" xr:uid="{00000000-0005-0000-0000-0000595B0000}"/>
    <cellStyle name="Normal 8 10 2" xfId="23616" xr:uid="{00000000-0005-0000-0000-00005A5B0000}"/>
    <cellStyle name="Normal 8 10 2 2" xfId="23617" xr:uid="{00000000-0005-0000-0000-00005B5B0000}"/>
    <cellStyle name="Normal 8 10 2 2 2" xfId="23618" xr:uid="{00000000-0005-0000-0000-00005C5B0000}"/>
    <cellStyle name="Normal 8 10 2 3" xfId="23619" xr:uid="{00000000-0005-0000-0000-00005D5B0000}"/>
    <cellStyle name="Normal 8 10 3" xfId="23620" xr:uid="{00000000-0005-0000-0000-00005E5B0000}"/>
    <cellStyle name="Normal 8 10 3 2" xfId="23621" xr:uid="{00000000-0005-0000-0000-00005F5B0000}"/>
    <cellStyle name="Normal 8 10 3 2 2" xfId="23622" xr:uid="{00000000-0005-0000-0000-0000605B0000}"/>
    <cellStyle name="Normal 8 10 3 3" xfId="23623" xr:uid="{00000000-0005-0000-0000-0000615B0000}"/>
    <cellStyle name="Normal 8 10 4" xfId="23624" xr:uid="{00000000-0005-0000-0000-0000625B0000}"/>
    <cellStyle name="Normal 8 10 4 2" xfId="23625" xr:uid="{00000000-0005-0000-0000-0000635B0000}"/>
    <cellStyle name="Normal 8 10 5" xfId="23626" xr:uid="{00000000-0005-0000-0000-0000645B0000}"/>
    <cellStyle name="Normal 8 10 5 2" xfId="23627" xr:uid="{00000000-0005-0000-0000-0000655B0000}"/>
    <cellStyle name="Normal 8 10 6" xfId="23628" xr:uid="{00000000-0005-0000-0000-0000665B0000}"/>
    <cellStyle name="Normal 8 11" xfId="23629" xr:uid="{00000000-0005-0000-0000-0000675B0000}"/>
    <cellStyle name="Normal 8 11 2" xfId="23630" xr:uid="{00000000-0005-0000-0000-0000685B0000}"/>
    <cellStyle name="Normal 8 11 2 2" xfId="23631" xr:uid="{00000000-0005-0000-0000-0000695B0000}"/>
    <cellStyle name="Normal 8 11 2 2 2" xfId="23632" xr:uid="{00000000-0005-0000-0000-00006A5B0000}"/>
    <cellStyle name="Normal 8 11 2 3" xfId="23633" xr:uid="{00000000-0005-0000-0000-00006B5B0000}"/>
    <cellStyle name="Normal 8 11 3" xfId="23634" xr:uid="{00000000-0005-0000-0000-00006C5B0000}"/>
    <cellStyle name="Normal 8 11 3 2" xfId="23635" xr:uid="{00000000-0005-0000-0000-00006D5B0000}"/>
    <cellStyle name="Normal 8 11 3 2 2" xfId="23636" xr:uid="{00000000-0005-0000-0000-00006E5B0000}"/>
    <cellStyle name="Normal 8 11 3 3" xfId="23637" xr:uid="{00000000-0005-0000-0000-00006F5B0000}"/>
    <cellStyle name="Normal 8 11 4" xfId="23638" xr:uid="{00000000-0005-0000-0000-0000705B0000}"/>
    <cellStyle name="Normal 8 11 4 2" xfId="23639" xr:uid="{00000000-0005-0000-0000-0000715B0000}"/>
    <cellStyle name="Normal 8 11 5" xfId="23640" xr:uid="{00000000-0005-0000-0000-0000725B0000}"/>
    <cellStyle name="Normal 8 11 5 2" xfId="23641" xr:uid="{00000000-0005-0000-0000-0000735B0000}"/>
    <cellStyle name="Normal 8 11 6" xfId="23642" xr:uid="{00000000-0005-0000-0000-0000745B0000}"/>
    <cellStyle name="Normal 8 12" xfId="23643" xr:uid="{00000000-0005-0000-0000-0000755B0000}"/>
    <cellStyle name="Normal 8 13" xfId="635" xr:uid="{00000000-0005-0000-0000-0000765B0000}"/>
    <cellStyle name="Normal 8 14" xfId="38367" xr:uid="{D69DE99D-C495-4FA9-884F-E3DCD399886A}"/>
    <cellStyle name="Normal 8 2" xfId="23644" xr:uid="{00000000-0005-0000-0000-0000775B0000}"/>
    <cellStyle name="Normal 8 2 10" xfId="23645" xr:uid="{00000000-0005-0000-0000-0000785B0000}"/>
    <cellStyle name="Normal 8 2 11" xfId="38408" xr:uid="{6A872F3D-F1A1-42F4-AC7F-7CB85054C6E9}"/>
    <cellStyle name="Normal 8 2 2" xfId="23646" xr:uid="{00000000-0005-0000-0000-0000795B0000}"/>
    <cellStyle name="Normal 8 2 3" xfId="23647" xr:uid="{00000000-0005-0000-0000-00007A5B0000}"/>
    <cellStyle name="Normal 8 2 3 10" xfId="23648" xr:uid="{00000000-0005-0000-0000-00007B5B0000}"/>
    <cellStyle name="Normal 8 2 3 10 2" xfId="23649" xr:uid="{00000000-0005-0000-0000-00007C5B0000}"/>
    <cellStyle name="Normal 8 2 3 11" xfId="23650" xr:uid="{00000000-0005-0000-0000-00007D5B0000}"/>
    <cellStyle name="Normal 8 2 3 11 2" xfId="23651" xr:uid="{00000000-0005-0000-0000-00007E5B0000}"/>
    <cellStyle name="Normal 8 2 3 12" xfId="23652" xr:uid="{00000000-0005-0000-0000-00007F5B0000}"/>
    <cellStyle name="Normal 8 2 3 2" xfId="23653" xr:uid="{00000000-0005-0000-0000-0000805B0000}"/>
    <cellStyle name="Normal 8 2 3 2 10" xfId="23654" xr:uid="{00000000-0005-0000-0000-0000815B0000}"/>
    <cellStyle name="Normal 8 2 3 2 10 2" xfId="23655" xr:uid="{00000000-0005-0000-0000-0000825B0000}"/>
    <cellStyle name="Normal 8 2 3 2 11" xfId="23656" xr:uid="{00000000-0005-0000-0000-0000835B0000}"/>
    <cellStyle name="Normal 8 2 3 2 2" xfId="23657" xr:uid="{00000000-0005-0000-0000-0000845B0000}"/>
    <cellStyle name="Normal 8 2 3 2 2 10" xfId="23658" xr:uid="{00000000-0005-0000-0000-0000855B0000}"/>
    <cellStyle name="Normal 8 2 3 2 2 2" xfId="23659" xr:uid="{00000000-0005-0000-0000-0000865B0000}"/>
    <cellStyle name="Normal 8 2 3 2 2 2 2" xfId="23660" xr:uid="{00000000-0005-0000-0000-0000875B0000}"/>
    <cellStyle name="Normal 8 2 3 2 2 2 2 2" xfId="23661" xr:uid="{00000000-0005-0000-0000-0000885B0000}"/>
    <cellStyle name="Normal 8 2 3 2 2 2 2 2 2" xfId="23662" xr:uid="{00000000-0005-0000-0000-0000895B0000}"/>
    <cellStyle name="Normal 8 2 3 2 2 2 2 2 2 2" xfId="23663" xr:uid="{00000000-0005-0000-0000-00008A5B0000}"/>
    <cellStyle name="Normal 8 2 3 2 2 2 2 2 2 2 2" xfId="23664" xr:uid="{00000000-0005-0000-0000-00008B5B0000}"/>
    <cellStyle name="Normal 8 2 3 2 2 2 2 2 2 3" xfId="23665" xr:uid="{00000000-0005-0000-0000-00008C5B0000}"/>
    <cellStyle name="Normal 8 2 3 2 2 2 2 2 3" xfId="23666" xr:uid="{00000000-0005-0000-0000-00008D5B0000}"/>
    <cellStyle name="Normal 8 2 3 2 2 2 2 2 3 2" xfId="23667" xr:uid="{00000000-0005-0000-0000-00008E5B0000}"/>
    <cellStyle name="Normal 8 2 3 2 2 2 2 2 3 2 2" xfId="23668" xr:uid="{00000000-0005-0000-0000-00008F5B0000}"/>
    <cellStyle name="Normal 8 2 3 2 2 2 2 2 3 3" xfId="23669" xr:uid="{00000000-0005-0000-0000-0000905B0000}"/>
    <cellStyle name="Normal 8 2 3 2 2 2 2 2 4" xfId="23670" xr:uid="{00000000-0005-0000-0000-0000915B0000}"/>
    <cellStyle name="Normal 8 2 3 2 2 2 2 2 4 2" xfId="23671" xr:uid="{00000000-0005-0000-0000-0000925B0000}"/>
    <cellStyle name="Normal 8 2 3 2 2 2 2 2 5" xfId="23672" xr:uid="{00000000-0005-0000-0000-0000935B0000}"/>
    <cellStyle name="Normal 8 2 3 2 2 2 2 2 5 2" xfId="23673" xr:uid="{00000000-0005-0000-0000-0000945B0000}"/>
    <cellStyle name="Normal 8 2 3 2 2 2 2 2 6" xfId="23674" xr:uid="{00000000-0005-0000-0000-0000955B0000}"/>
    <cellStyle name="Normal 8 2 3 2 2 2 2 3" xfId="23675" xr:uid="{00000000-0005-0000-0000-0000965B0000}"/>
    <cellStyle name="Normal 8 2 3 2 2 2 2 3 2" xfId="23676" xr:uid="{00000000-0005-0000-0000-0000975B0000}"/>
    <cellStyle name="Normal 8 2 3 2 2 2 2 3 2 2" xfId="23677" xr:uid="{00000000-0005-0000-0000-0000985B0000}"/>
    <cellStyle name="Normal 8 2 3 2 2 2 2 3 3" xfId="23678" xr:uid="{00000000-0005-0000-0000-0000995B0000}"/>
    <cellStyle name="Normal 8 2 3 2 2 2 2 4" xfId="23679" xr:uid="{00000000-0005-0000-0000-00009A5B0000}"/>
    <cellStyle name="Normal 8 2 3 2 2 2 2 4 2" xfId="23680" xr:uid="{00000000-0005-0000-0000-00009B5B0000}"/>
    <cellStyle name="Normal 8 2 3 2 2 2 2 4 2 2" xfId="23681" xr:uid="{00000000-0005-0000-0000-00009C5B0000}"/>
    <cellStyle name="Normal 8 2 3 2 2 2 2 4 3" xfId="23682" xr:uid="{00000000-0005-0000-0000-00009D5B0000}"/>
    <cellStyle name="Normal 8 2 3 2 2 2 2 5" xfId="23683" xr:uid="{00000000-0005-0000-0000-00009E5B0000}"/>
    <cellStyle name="Normal 8 2 3 2 2 2 2 5 2" xfId="23684" xr:uid="{00000000-0005-0000-0000-00009F5B0000}"/>
    <cellStyle name="Normal 8 2 3 2 2 2 2 6" xfId="23685" xr:uid="{00000000-0005-0000-0000-0000A05B0000}"/>
    <cellStyle name="Normal 8 2 3 2 2 2 2 6 2" xfId="23686" xr:uid="{00000000-0005-0000-0000-0000A15B0000}"/>
    <cellStyle name="Normal 8 2 3 2 2 2 2 7" xfId="23687" xr:uid="{00000000-0005-0000-0000-0000A25B0000}"/>
    <cellStyle name="Normal 8 2 3 2 2 2 3" xfId="23688" xr:uid="{00000000-0005-0000-0000-0000A35B0000}"/>
    <cellStyle name="Normal 8 2 3 2 2 2 3 2" xfId="23689" xr:uid="{00000000-0005-0000-0000-0000A45B0000}"/>
    <cellStyle name="Normal 8 2 3 2 2 2 3 2 2" xfId="23690" xr:uid="{00000000-0005-0000-0000-0000A55B0000}"/>
    <cellStyle name="Normal 8 2 3 2 2 2 3 2 2 2" xfId="23691" xr:uid="{00000000-0005-0000-0000-0000A65B0000}"/>
    <cellStyle name="Normal 8 2 3 2 2 2 3 2 3" xfId="23692" xr:uid="{00000000-0005-0000-0000-0000A75B0000}"/>
    <cellStyle name="Normal 8 2 3 2 2 2 3 3" xfId="23693" xr:uid="{00000000-0005-0000-0000-0000A85B0000}"/>
    <cellStyle name="Normal 8 2 3 2 2 2 3 3 2" xfId="23694" xr:uid="{00000000-0005-0000-0000-0000A95B0000}"/>
    <cellStyle name="Normal 8 2 3 2 2 2 3 3 2 2" xfId="23695" xr:uid="{00000000-0005-0000-0000-0000AA5B0000}"/>
    <cellStyle name="Normal 8 2 3 2 2 2 3 3 3" xfId="23696" xr:uid="{00000000-0005-0000-0000-0000AB5B0000}"/>
    <cellStyle name="Normal 8 2 3 2 2 2 3 4" xfId="23697" xr:uid="{00000000-0005-0000-0000-0000AC5B0000}"/>
    <cellStyle name="Normal 8 2 3 2 2 2 3 4 2" xfId="23698" xr:uid="{00000000-0005-0000-0000-0000AD5B0000}"/>
    <cellStyle name="Normal 8 2 3 2 2 2 3 5" xfId="23699" xr:uid="{00000000-0005-0000-0000-0000AE5B0000}"/>
    <cellStyle name="Normal 8 2 3 2 2 2 3 5 2" xfId="23700" xr:uid="{00000000-0005-0000-0000-0000AF5B0000}"/>
    <cellStyle name="Normal 8 2 3 2 2 2 3 6" xfId="23701" xr:uid="{00000000-0005-0000-0000-0000B05B0000}"/>
    <cellStyle name="Normal 8 2 3 2 2 2 4" xfId="23702" xr:uid="{00000000-0005-0000-0000-0000B15B0000}"/>
    <cellStyle name="Normal 8 2 3 2 2 2 4 2" xfId="23703" xr:uid="{00000000-0005-0000-0000-0000B25B0000}"/>
    <cellStyle name="Normal 8 2 3 2 2 2 4 2 2" xfId="23704" xr:uid="{00000000-0005-0000-0000-0000B35B0000}"/>
    <cellStyle name="Normal 8 2 3 2 2 2 4 3" xfId="23705" xr:uid="{00000000-0005-0000-0000-0000B45B0000}"/>
    <cellStyle name="Normal 8 2 3 2 2 2 5" xfId="23706" xr:uid="{00000000-0005-0000-0000-0000B55B0000}"/>
    <cellStyle name="Normal 8 2 3 2 2 2 5 2" xfId="23707" xr:uid="{00000000-0005-0000-0000-0000B65B0000}"/>
    <cellStyle name="Normal 8 2 3 2 2 2 5 2 2" xfId="23708" xr:uid="{00000000-0005-0000-0000-0000B75B0000}"/>
    <cellStyle name="Normal 8 2 3 2 2 2 5 3" xfId="23709" xr:uid="{00000000-0005-0000-0000-0000B85B0000}"/>
    <cellStyle name="Normal 8 2 3 2 2 2 6" xfId="23710" xr:uid="{00000000-0005-0000-0000-0000B95B0000}"/>
    <cellStyle name="Normal 8 2 3 2 2 2 6 2" xfId="23711" xr:uid="{00000000-0005-0000-0000-0000BA5B0000}"/>
    <cellStyle name="Normal 8 2 3 2 2 2 7" xfId="23712" xr:uid="{00000000-0005-0000-0000-0000BB5B0000}"/>
    <cellStyle name="Normal 8 2 3 2 2 2 7 2" xfId="23713" xr:uid="{00000000-0005-0000-0000-0000BC5B0000}"/>
    <cellStyle name="Normal 8 2 3 2 2 2 8" xfId="23714" xr:uid="{00000000-0005-0000-0000-0000BD5B0000}"/>
    <cellStyle name="Normal 8 2 3 2 2 3" xfId="23715" xr:uid="{00000000-0005-0000-0000-0000BE5B0000}"/>
    <cellStyle name="Normal 8 2 3 2 2 3 2" xfId="23716" xr:uid="{00000000-0005-0000-0000-0000BF5B0000}"/>
    <cellStyle name="Normal 8 2 3 2 2 3 2 2" xfId="23717" xr:uid="{00000000-0005-0000-0000-0000C05B0000}"/>
    <cellStyle name="Normal 8 2 3 2 2 3 2 2 2" xfId="23718" xr:uid="{00000000-0005-0000-0000-0000C15B0000}"/>
    <cellStyle name="Normal 8 2 3 2 2 3 2 2 2 2" xfId="23719" xr:uid="{00000000-0005-0000-0000-0000C25B0000}"/>
    <cellStyle name="Normal 8 2 3 2 2 3 2 2 3" xfId="23720" xr:uid="{00000000-0005-0000-0000-0000C35B0000}"/>
    <cellStyle name="Normal 8 2 3 2 2 3 2 3" xfId="23721" xr:uid="{00000000-0005-0000-0000-0000C45B0000}"/>
    <cellStyle name="Normal 8 2 3 2 2 3 2 3 2" xfId="23722" xr:uid="{00000000-0005-0000-0000-0000C55B0000}"/>
    <cellStyle name="Normal 8 2 3 2 2 3 2 3 2 2" xfId="23723" xr:uid="{00000000-0005-0000-0000-0000C65B0000}"/>
    <cellStyle name="Normal 8 2 3 2 2 3 2 3 3" xfId="23724" xr:uid="{00000000-0005-0000-0000-0000C75B0000}"/>
    <cellStyle name="Normal 8 2 3 2 2 3 2 4" xfId="23725" xr:uid="{00000000-0005-0000-0000-0000C85B0000}"/>
    <cellStyle name="Normal 8 2 3 2 2 3 2 4 2" xfId="23726" xr:uid="{00000000-0005-0000-0000-0000C95B0000}"/>
    <cellStyle name="Normal 8 2 3 2 2 3 2 5" xfId="23727" xr:uid="{00000000-0005-0000-0000-0000CA5B0000}"/>
    <cellStyle name="Normal 8 2 3 2 2 3 2 5 2" xfId="23728" xr:uid="{00000000-0005-0000-0000-0000CB5B0000}"/>
    <cellStyle name="Normal 8 2 3 2 2 3 2 6" xfId="23729" xr:uid="{00000000-0005-0000-0000-0000CC5B0000}"/>
    <cellStyle name="Normal 8 2 3 2 2 3 3" xfId="23730" xr:uid="{00000000-0005-0000-0000-0000CD5B0000}"/>
    <cellStyle name="Normal 8 2 3 2 2 3 3 2" xfId="23731" xr:uid="{00000000-0005-0000-0000-0000CE5B0000}"/>
    <cellStyle name="Normal 8 2 3 2 2 3 3 2 2" xfId="23732" xr:uid="{00000000-0005-0000-0000-0000CF5B0000}"/>
    <cellStyle name="Normal 8 2 3 2 2 3 3 3" xfId="23733" xr:uid="{00000000-0005-0000-0000-0000D05B0000}"/>
    <cellStyle name="Normal 8 2 3 2 2 3 4" xfId="23734" xr:uid="{00000000-0005-0000-0000-0000D15B0000}"/>
    <cellStyle name="Normal 8 2 3 2 2 3 4 2" xfId="23735" xr:uid="{00000000-0005-0000-0000-0000D25B0000}"/>
    <cellStyle name="Normal 8 2 3 2 2 3 4 2 2" xfId="23736" xr:uid="{00000000-0005-0000-0000-0000D35B0000}"/>
    <cellStyle name="Normal 8 2 3 2 2 3 4 3" xfId="23737" xr:uid="{00000000-0005-0000-0000-0000D45B0000}"/>
    <cellStyle name="Normal 8 2 3 2 2 3 5" xfId="23738" xr:uid="{00000000-0005-0000-0000-0000D55B0000}"/>
    <cellStyle name="Normal 8 2 3 2 2 3 5 2" xfId="23739" xr:uid="{00000000-0005-0000-0000-0000D65B0000}"/>
    <cellStyle name="Normal 8 2 3 2 2 3 6" xfId="23740" xr:uid="{00000000-0005-0000-0000-0000D75B0000}"/>
    <cellStyle name="Normal 8 2 3 2 2 3 6 2" xfId="23741" xr:uid="{00000000-0005-0000-0000-0000D85B0000}"/>
    <cellStyle name="Normal 8 2 3 2 2 3 7" xfId="23742" xr:uid="{00000000-0005-0000-0000-0000D95B0000}"/>
    <cellStyle name="Normal 8 2 3 2 2 4" xfId="23743" xr:uid="{00000000-0005-0000-0000-0000DA5B0000}"/>
    <cellStyle name="Normal 8 2 3 2 2 4 2" xfId="23744" xr:uid="{00000000-0005-0000-0000-0000DB5B0000}"/>
    <cellStyle name="Normal 8 2 3 2 2 4 2 2" xfId="23745" xr:uid="{00000000-0005-0000-0000-0000DC5B0000}"/>
    <cellStyle name="Normal 8 2 3 2 2 4 2 2 2" xfId="23746" xr:uid="{00000000-0005-0000-0000-0000DD5B0000}"/>
    <cellStyle name="Normal 8 2 3 2 2 4 2 2 2 2" xfId="23747" xr:uid="{00000000-0005-0000-0000-0000DE5B0000}"/>
    <cellStyle name="Normal 8 2 3 2 2 4 2 2 3" xfId="23748" xr:uid="{00000000-0005-0000-0000-0000DF5B0000}"/>
    <cellStyle name="Normal 8 2 3 2 2 4 2 3" xfId="23749" xr:uid="{00000000-0005-0000-0000-0000E05B0000}"/>
    <cellStyle name="Normal 8 2 3 2 2 4 2 3 2" xfId="23750" xr:uid="{00000000-0005-0000-0000-0000E15B0000}"/>
    <cellStyle name="Normal 8 2 3 2 2 4 2 3 2 2" xfId="23751" xr:uid="{00000000-0005-0000-0000-0000E25B0000}"/>
    <cellStyle name="Normal 8 2 3 2 2 4 2 3 3" xfId="23752" xr:uid="{00000000-0005-0000-0000-0000E35B0000}"/>
    <cellStyle name="Normal 8 2 3 2 2 4 2 4" xfId="23753" xr:uid="{00000000-0005-0000-0000-0000E45B0000}"/>
    <cellStyle name="Normal 8 2 3 2 2 4 2 4 2" xfId="23754" xr:uid="{00000000-0005-0000-0000-0000E55B0000}"/>
    <cellStyle name="Normal 8 2 3 2 2 4 2 5" xfId="23755" xr:uid="{00000000-0005-0000-0000-0000E65B0000}"/>
    <cellStyle name="Normal 8 2 3 2 2 4 2 5 2" xfId="23756" xr:uid="{00000000-0005-0000-0000-0000E75B0000}"/>
    <cellStyle name="Normal 8 2 3 2 2 4 2 6" xfId="23757" xr:uid="{00000000-0005-0000-0000-0000E85B0000}"/>
    <cellStyle name="Normal 8 2 3 2 2 4 3" xfId="23758" xr:uid="{00000000-0005-0000-0000-0000E95B0000}"/>
    <cellStyle name="Normal 8 2 3 2 2 4 3 2" xfId="23759" xr:uid="{00000000-0005-0000-0000-0000EA5B0000}"/>
    <cellStyle name="Normal 8 2 3 2 2 4 3 2 2" xfId="23760" xr:uid="{00000000-0005-0000-0000-0000EB5B0000}"/>
    <cellStyle name="Normal 8 2 3 2 2 4 3 3" xfId="23761" xr:uid="{00000000-0005-0000-0000-0000EC5B0000}"/>
    <cellStyle name="Normal 8 2 3 2 2 4 4" xfId="23762" xr:uid="{00000000-0005-0000-0000-0000ED5B0000}"/>
    <cellStyle name="Normal 8 2 3 2 2 4 4 2" xfId="23763" xr:uid="{00000000-0005-0000-0000-0000EE5B0000}"/>
    <cellStyle name="Normal 8 2 3 2 2 4 4 2 2" xfId="23764" xr:uid="{00000000-0005-0000-0000-0000EF5B0000}"/>
    <cellStyle name="Normal 8 2 3 2 2 4 4 3" xfId="23765" xr:uid="{00000000-0005-0000-0000-0000F05B0000}"/>
    <cellStyle name="Normal 8 2 3 2 2 4 5" xfId="23766" xr:uid="{00000000-0005-0000-0000-0000F15B0000}"/>
    <cellStyle name="Normal 8 2 3 2 2 4 5 2" xfId="23767" xr:uid="{00000000-0005-0000-0000-0000F25B0000}"/>
    <cellStyle name="Normal 8 2 3 2 2 4 6" xfId="23768" xr:uid="{00000000-0005-0000-0000-0000F35B0000}"/>
    <cellStyle name="Normal 8 2 3 2 2 4 6 2" xfId="23769" xr:uid="{00000000-0005-0000-0000-0000F45B0000}"/>
    <cellStyle name="Normal 8 2 3 2 2 4 7" xfId="23770" xr:uid="{00000000-0005-0000-0000-0000F55B0000}"/>
    <cellStyle name="Normal 8 2 3 2 2 5" xfId="23771" xr:uid="{00000000-0005-0000-0000-0000F65B0000}"/>
    <cellStyle name="Normal 8 2 3 2 2 5 2" xfId="23772" xr:uid="{00000000-0005-0000-0000-0000F75B0000}"/>
    <cellStyle name="Normal 8 2 3 2 2 5 2 2" xfId="23773" xr:uid="{00000000-0005-0000-0000-0000F85B0000}"/>
    <cellStyle name="Normal 8 2 3 2 2 5 2 2 2" xfId="23774" xr:uid="{00000000-0005-0000-0000-0000F95B0000}"/>
    <cellStyle name="Normal 8 2 3 2 2 5 2 3" xfId="23775" xr:uid="{00000000-0005-0000-0000-0000FA5B0000}"/>
    <cellStyle name="Normal 8 2 3 2 2 5 3" xfId="23776" xr:uid="{00000000-0005-0000-0000-0000FB5B0000}"/>
    <cellStyle name="Normal 8 2 3 2 2 5 3 2" xfId="23777" xr:uid="{00000000-0005-0000-0000-0000FC5B0000}"/>
    <cellStyle name="Normal 8 2 3 2 2 5 3 2 2" xfId="23778" xr:uid="{00000000-0005-0000-0000-0000FD5B0000}"/>
    <cellStyle name="Normal 8 2 3 2 2 5 3 3" xfId="23779" xr:uid="{00000000-0005-0000-0000-0000FE5B0000}"/>
    <cellStyle name="Normal 8 2 3 2 2 5 4" xfId="23780" xr:uid="{00000000-0005-0000-0000-0000FF5B0000}"/>
    <cellStyle name="Normal 8 2 3 2 2 5 4 2" xfId="23781" xr:uid="{00000000-0005-0000-0000-0000005C0000}"/>
    <cellStyle name="Normal 8 2 3 2 2 5 5" xfId="23782" xr:uid="{00000000-0005-0000-0000-0000015C0000}"/>
    <cellStyle name="Normal 8 2 3 2 2 5 5 2" xfId="23783" xr:uid="{00000000-0005-0000-0000-0000025C0000}"/>
    <cellStyle name="Normal 8 2 3 2 2 5 6" xfId="23784" xr:uid="{00000000-0005-0000-0000-0000035C0000}"/>
    <cellStyle name="Normal 8 2 3 2 2 6" xfId="23785" xr:uid="{00000000-0005-0000-0000-0000045C0000}"/>
    <cellStyle name="Normal 8 2 3 2 2 6 2" xfId="23786" xr:uid="{00000000-0005-0000-0000-0000055C0000}"/>
    <cellStyle name="Normal 8 2 3 2 2 6 2 2" xfId="23787" xr:uid="{00000000-0005-0000-0000-0000065C0000}"/>
    <cellStyle name="Normal 8 2 3 2 2 6 3" xfId="23788" xr:uid="{00000000-0005-0000-0000-0000075C0000}"/>
    <cellStyle name="Normal 8 2 3 2 2 7" xfId="23789" xr:uid="{00000000-0005-0000-0000-0000085C0000}"/>
    <cellStyle name="Normal 8 2 3 2 2 7 2" xfId="23790" xr:uid="{00000000-0005-0000-0000-0000095C0000}"/>
    <cellStyle name="Normal 8 2 3 2 2 7 2 2" xfId="23791" xr:uid="{00000000-0005-0000-0000-00000A5C0000}"/>
    <cellStyle name="Normal 8 2 3 2 2 7 3" xfId="23792" xr:uid="{00000000-0005-0000-0000-00000B5C0000}"/>
    <cellStyle name="Normal 8 2 3 2 2 8" xfId="23793" xr:uid="{00000000-0005-0000-0000-00000C5C0000}"/>
    <cellStyle name="Normal 8 2 3 2 2 8 2" xfId="23794" xr:uid="{00000000-0005-0000-0000-00000D5C0000}"/>
    <cellStyle name="Normal 8 2 3 2 2 9" xfId="23795" xr:uid="{00000000-0005-0000-0000-00000E5C0000}"/>
    <cellStyle name="Normal 8 2 3 2 2 9 2" xfId="23796" xr:uid="{00000000-0005-0000-0000-00000F5C0000}"/>
    <cellStyle name="Normal 8 2 3 2 3" xfId="23797" xr:uid="{00000000-0005-0000-0000-0000105C0000}"/>
    <cellStyle name="Normal 8 2 3 2 3 2" xfId="23798" xr:uid="{00000000-0005-0000-0000-0000115C0000}"/>
    <cellStyle name="Normal 8 2 3 2 3 2 2" xfId="23799" xr:uid="{00000000-0005-0000-0000-0000125C0000}"/>
    <cellStyle name="Normal 8 2 3 2 3 2 2 2" xfId="23800" xr:uid="{00000000-0005-0000-0000-0000135C0000}"/>
    <cellStyle name="Normal 8 2 3 2 3 2 2 2 2" xfId="23801" xr:uid="{00000000-0005-0000-0000-0000145C0000}"/>
    <cellStyle name="Normal 8 2 3 2 3 2 2 2 2 2" xfId="23802" xr:uid="{00000000-0005-0000-0000-0000155C0000}"/>
    <cellStyle name="Normal 8 2 3 2 3 2 2 2 3" xfId="23803" xr:uid="{00000000-0005-0000-0000-0000165C0000}"/>
    <cellStyle name="Normal 8 2 3 2 3 2 2 3" xfId="23804" xr:uid="{00000000-0005-0000-0000-0000175C0000}"/>
    <cellStyle name="Normal 8 2 3 2 3 2 2 3 2" xfId="23805" xr:uid="{00000000-0005-0000-0000-0000185C0000}"/>
    <cellStyle name="Normal 8 2 3 2 3 2 2 3 2 2" xfId="23806" xr:uid="{00000000-0005-0000-0000-0000195C0000}"/>
    <cellStyle name="Normal 8 2 3 2 3 2 2 3 3" xfId="23807" xr:uid="{00000000-0005-0000-0000-00001A5C0000}"/>
    <cellStyle name="Normal 8 2 3 2 3 2 2 4" xfId="23808" xr:uid="{00000000-0005-0000-0000-00001B5C0000}"/>
    <cellStyle name="Normal 8 2 3 2 3 2 2 4 2" xfId="23809" xr:uid="{00000000-0005-0000-0000-00001C5C0000}"/>
    <cellStyle name="Normal 8 2 3 2 3 2 2 5" xfId="23810" xr:uid="{00000000-0005-0000-0000-00001D5C0000}"/>
    <cellStyle name="Normal 8 2 3 2 3 2 2 5 2" xfId="23811" xr:uid="{00000000-0005-0000-0000-00001E5C0000}"/>
    <cellStyle name="Normal 8 2 3 2 3 2 2 6" xfId="23812" xr:uid="{00000000-0005-0000-0000-00001F5C0000}"/>
    <cellStyle name="Normal 8 2 3 2 3 2 3" xfId="23813" xr:uid="{00000000-0005-0000-0000-0000205C0000}"/>
    <cellStyle name="Normal 8 2 3 2 3 2 3 2" xfId="23814" xr:uid="{00000000-0005-0000-0000-0000215C0000}"/>
    <cellStyle name="Normal 8 2 3 2 3 2 3 2 2" xfId="23815" xr:uid="{00000000-0005-0000-0000-0000225C0000}"/>
    <cellStyle name="Normal 8 2 3 2 3 2 3 3" xfId="23816" xr:uid="{00000000-0005-0000-0000-0000235C0000}"/>
    <cellStyle name="Normal 8 2 3 2 3 2 4" xfId="23817" xr:uid="{00000000-0005-0000-0000-0000245C0000}"/>
    <cellStyle name="Normal 8 2 3 2 3 2 4 2" xfId="23818" xr:uid="{00000000-0005-0000-0000-0000255C0000}"/>
    <cellStyle name="Normal 8 2 3 2 3 2 4 2 2" xfId="23819" xr:uid="{00000000-0005-0000-0000-0000265C0000}"/>
    <cellStyle name="Normal 8 2 3 2 3 2 4 3" xfId="23820" xr:uid="{00000000-0005-0000-0000-0000275C0000}"/>
    <cellStyle name="Normal 8 2 3 2 3 2 5" xfId="23821" xr:uid="{00000000-0005-0000-0000-0000285C0000}"/>
    <cellStyle name="Normal 8 2 3 2 3 2 5 2" xfId="23822" xr:uid="{00000000-0005-0000-0000-0000295C0000}"/>
    <cellStyle name="Normal 8 2 3 2 3 2 6" xfId="23823" xr:uid="{00000000-0005-0000-0000-00002A5C0000}"/>
    <cellStyle name="Normal 8 2 3 2 3 2 6 2" xfId="23824" xr:uid="{00000000-0005-0000-0000-00002B5C0000}"/>
    <cellStyle name="Normal 8 2 3 2 3 2 7" xfId="23825" xr:uid="{00000000-0005-0000-0000-00002C5C0000}"/>
    <cellStyle name="Normal 8 2 3 2 3 3" xfId="23826" xr:uid="{00000000-0005-0000-0000-00002D5C0000}"/>
    <cellStyle name="Normal 8 2 3 2 3 3 2" xfId="23827" xr:uid="{00000000-0005-0000-0000-00002E5C0000}"/>
    <cellStyle name="Normal 8 2 3 2 3 3 2 2" xfId="23828" xr:uid="{00000000-0005-0000-0000-00002F5C0000}"/>
    <cellStyle name="Normal 8 2 3 2 3 3 2 2 2" xfId="23829" xr:uid="{00000000-0005-0000-0000-0000305C0000}"/>
    <cellStyle name="Normal 8 2 3 2 3 3 2 3" xfId="23830" xr:uid="{00000000-0005-0000-0000-0000315C0000}"/>
    <cellStyle name="Normal 8 2 3 2 3 3 3" xfId="23831" xr:uid="{00000000-0005-0000-0000-0000325C0000}"/>
    <cellStyle name="Normal 8 2 3 2 3 3 3 2" xfId="23832" xr:uid="{00000000-0005-0000-0000-0000335C0000}"/>
    <cellStyle name="Normal 8 2 3 2 3 3 3 2 2" xfId="23833" xr:uid="{00000000-0005-0000-0000-0000345C0000}"/>
    <cellStyle name="Normal 8 2 3 2 3 3 3 3" xfId="23834" xr:uid="{00000000-0005-0000-0000-0000355C0000}"/>
    <cellStyle name="Normal 8 2 3 2 3 3 4" xfId="23835" xr:uid="{00000000-0005-0000-0000-0000365C0000}"/>
    <cellStyle name="Normal 8 2 3 2 3 3 4 2" xfId="23836" xr:uid="{00000000-0005-0000-0000-0000375C0000}"/>
    <cellStyle name="Normal 8 2 3 2 3 3 5" xfId="23837" xr:uid="{00000000-0005-0000-0000-0000385C0000}"/>
    <cellStyle name="Normal 8 2 3 2 3 3 5 2" xfId="23838" xr:uid="{00000000-0005-0000-0000-0000395C0000}"/>
    <cellStyle name="Normal 8 2 3 2 3 3 6" xfId="23839" xr:uid="{00000000-0005-0000-0000-00003A5C0000}"/>
    <cellStyle name="Normal 8 2 3 2 3 4" xfId="23840" xr:uid="{00000000-0005-0000-0000-00003B5C0000}"/>
    <cellStyle name="Normal 8 2 3 2 3 4 2" xfId="23841" xr:uid="{00000000-0005-0000-0000-00003C5C0000}"/>
    <cellStyle name="Normal 8 2 3 2 3 4 2 2" xfId="23842" xr:uid="{00000000-0005-0000-0000-00003D5C0000}"/>
    <cellStyle name="Normal 8 2 3 2 3 4 3" xfId="23843" xr:uid="{00000000-0005-0000-0000-00003E5C0000}"/>
    <cellStyle name="Normal 8 2 3 2 3 5" xfId="23844" xr:uid="{00000000-0005-0000-0000-00003F5C0000}"/>
    <cellStyle name="Normal 8 2 3 2 3 5 2" xfId="23845" xr:uid="{00000000-0005-0000-0000-0000405C0000}"/>
    <cellStyle name="Normal 8 2 3 2 3 5 2 2" xfId="23846" xr:uid="{00000000-0005-0000-0000-0000415C0000}"/>
    <cellStyle name="Normal 8 2 3 2 3 5 3" xfId="23847" xr:uid="{00000000-0005-0000-0000-0000425C0000}"/>
    <cellStyle name="Normal 8 2 3 2 3 6" xfId="23848" xr:uid="{00000000-0005-0000-0000-0000435C0000}"/>
    <cellStyle name="Normal 8 2 3 2 3 6 2" xfId="23849" xr:uid="{00000000-0005-0000-0000-0000445C0000}"/>
    <cellStyle name="Normal 8 2 3 2 3 7" xfId="23850" xr:uid="{00000000-0005-0000-0000-0000455C0000}"/>
    <cellStyle name="Normal 8 2 3 2 3 7 2" xfId="23851" xr:uid="{00000000-0005-0000-0000-0000465C0000}"/>
    <cellStyle name="Normal 8 2 3 2 3 8" xfId="23852" xr:uid="{00000000-0005-0000-0000-0000475C0000}"/>
    <cellStyle name="Normal 8 2 3 2 4" xfId="23853" xr:uid="{00000000-0005-0000-0000-0000485C0000}"/>
    <cellStyle name="Normal 8 2 3 2 4 2" xfId="23854" xr:uid="{00000000-0005-0000-0000-0000495C0000}"/>
    <cellStyle name="Normal 8 2 3 2 4 2 2" xfId="23855" xr:uid="{00000000-0005-0000-0000-00004A5C0000}"/>
    <cellStyle name="Normal 8 2 3 2 4 2 2 2" xfId="23856" xr:uid="{00000000-0005-0000-0000-00004B5C0000}"/>
    <cellStyle name="Normal 8 2 3 2 4 2 2 2 2" xfId="23857" xr:uid="{00000000-0005-0000-0000-00004C5C0000}"/>
    <cellStyle name="Normal 8 2 3 2 4 2 2 3" xfId="23858" xr:uid="{00000000-0005-0000-0000-00004D5C0000}"/>
    <cellStyle name="Normal 8 2 3 2 4 2 3" xfId="23859" xr:uid="{00000000-0005-0000-0000-00004E5C0000}"/>
    <cellStyle name="Normal 8 2 3 2 4 2 3 2" xfId="23860" xr:uid="{00000000-0005-0000-0000-00004F5C0000}"/>
    <cellStyle name="Normal 8 2 3 2 4 2 3 2 2" xfId="23861" xr:uid="{00000000-0005-0000-0000-0000505C0000}"/>
    <cellStyle name="Normal 8 2 3 2 4 2 3 3" xfId="23862" xr:uid="{00000000-0005-0000-0000-0000515C0000}"/>
    <cellStyle name="Normal 8 2 3 2 4 2 4" xfId="23863" xr:uid="{00000000-0005-0000-0000-0000525C0000}"/>
    <cellStyle name="Normal 8 2 3 2 4 2 4 2" xfId="23864" xr:uid="{00000000-0005-0000-0000-0000535C0000}"/>
    <cellStyle name="Normal 8 2 3 2 4 2 5" xfId="23865" xr:uid="{00000000-0005-0000-0000-0000545C0000}"/>
    <cellStyle name="Normal 8 2 3 2 4 2 5 2" xfId="23866" xr:uid="{00000000-0005-0000-0000-0000555C0000}"/>
    <cellStyle name="Normal 8 2 3 2 4 2 6" xfId="23867" xr:uid="{00000000-0005-0000-0000-0000565C0000}"/>
    <cellStyle name="Normal 8 2 3 2 4 3" xfId="23868" xr:uid="{00000000-0005-0000-0000-0000575C0000}"/>
    <cellStyle name="Normal 8 2 3 2 4 3 2" xfId="23869" xr:uid="{00000000-0005-0000-0000-0000585C0000}"/>
    <cellStyle name="Normal 8 2 3 2 4 3 2 2" xfId="23870" xr:uid="{00000000-0005-0000-0000-0000595C0000}"/>
    <cellStyle name="Normal 8 2 3 2 4 3 3" xfId="23871" xr:uid="{00000000-0005-0000-0000-00005A5C0000}"/>
    <cellStyle name="Normal 8 2 3 2 4 4" xfId="23872" xr:uid="{00000000-0005-0000-0000-00005B5C0000}"/>
    <cellStyle name="Normal 8 2 3 2 4 4 2" xfId="23873" xr:uid="{00000000-0005-0000-0000-00005C5C0000}"/>
    <cellStyle name="Normal 8 2 3 2 4 4 2 2" xfId="23874" xr:uid="{00000000-0005-0000-0000-00005D5C0000}"/>
    <cellStyle name="Normal 8 2 3 2 4 4 3" xfId="23875" xr:uid="{00000000-0005-0000-0000-00005E5C0000}"/>
    <cellStyle name="Normal 8 2 3 2 4 5" xfId="23876" xr:uid="{00000000-0005-0000-0000-00005F5C0000}"/>
    <cellStyle name="Normal 8 2 3 2 4 5 2" xfId="23877" xr:uid="{00000000-0005-0000-0000-0000605C0000}"/>
    <cellStyle name="Normal 8 2 3 2 4 6" xfId="23878" xr:uid="{00000000-0005-0000-0000-0000615C0000}"/>
    <cellStyle name="Normal 8 2 3 2 4 6 2" xfId="23879" xr:uid="{00000000-0005-0000-0000-0000625C0000}"/>
    <cellStyle name="Normal 8 2 3 2 4 7" xfId="23880" xr:uid="{00000000-0005-0000-0000-0000635C0000}"/>
    <cellStyle name="Normal 8 2 3 2 5" xfId="23881" xr:uid="{00000000-0005-0000-0000-0000645C0000}"/>
    <cellStyle name="Normal 8 2 3 2 5 2" xfId="23882" xr:uid="{00000000-0005-0000-0000-0000655C0000}"/>
    <cellStyle name="Normal 8 2 3 2 5 2 2" xfId="23883" xr:uid="{00000000-0005-0000-0000-0000665C0000}"/>
    <cellStyle name="Normal 8 2 3 2 5 2 2 2" xfId="23884" xr:uid="{00000000-0005-0000-0000-0000675C0000}"/>
    <cellStyle name="Normal 8 2 3 2 5 2 2 2 2" xfId="23885" xr:uid="{00000000-0005-0000-0000-0000685C0000}"/>
    <cellStyle name="Normal 8 2 3 2 5 2 2 3" xfId="23886" xr:uid="{00000000-0005-0000-0000-0000695C0000}"/>
    <cellStyle name="Normal 8 2 3 2 5 2 3" xfId="23887" xr:uid="{00000000-0005-0000-0000-00006A5C0000}"/>
    <cellStyle name="Normal 8 2 3 2 5 2 3 2" xfId="23888" xr:uid="{00000000-0005-0000-0000-00006B5C0000}"/>
    <cellStyle name="Normal 8 2 3 2 5 2 3 2 2" xfId="23889" xr:uid="{00000000-0005-0000-0000-00006C5C0000}"/>
    <cellStyle name="Normal 8 2 3 2 5 2 3 3" xfId="23890" xr:uid="{00000000-0005-0000-0000-00006D5C0000}"/>
    <cellStyle name="Normal 8 2 3 2 5 2 4" xfId="23891" xr:uid="{00000000-0005-0000-0000-00006E5C0000}"/>
    <cellStyle name="Normal 8 2 3 2 5 2 4 2" xfId="23892" xr:uid="{00000000-0005-0000-0000-00006F5C0000}"/>
    <cellStyle name="Normal 8 2 3 2 5 2 5" xfId="23893" xr:uid="{00000000-0005-0000-0000-0000705C0000}"/>
    <cellStyle name="Normal 8 2 3 2 5 2 5 2" xfId="23894" xr:uid="{00000000-0005-0000-0000-0000715C0000}"/>
    <cellStyle name="Normal 8 2 3 2 5 2 6" xfId="23895" xr:uid="{00000000-0005-0000-0000-0000725C0000}"/>
    <cellStyle name="Normal 8 2 3 2 5 3" xfId="23896" xr:uid="{00000000-0005-0000-0000-0000735C0000}"/>
    <cellStyle name="Normal 8 2 3 2 5 3 2" xfId="23897" xr:uid="{00000000-0005-0000-0000-0000745C0000}"/>
    <cellStyle name="Normal 8 2 3 2 5 3 2 2" xfId="23898" xr:uid="{00000000-0005-0000-0000-0000755C0000}"/>
    <cellStyle name="Normal 8 2 3 2 5 3 3" xfId="23899" xr:uid="{00000000-0005-0000-0000-0000765C0000}"/>
    <cellStyle name="Normal 8 2 3 2 5 4" xfId="23900" xr:uid="{00000000-0005-0000-0000-0000775C0000}"/>
    <cellStyle name="Normal 8 2 3 2 5 4 2" xfId="23901" xr:uid="{00000000-0005-0000-0000-0000785C0000}"/>
    <cellStyle name="Normal 8 2 3 2 5 4 2 2" xfId="23902" xr:uid="{00000000-0005-0000-0000-0000795C0000}"/>
    <cellStyle name="Normal 8 2 3 2 5 4 3" xfId="23903" xr:uid="{00000000-0005-0000-0000-00007A5C0000}"/>
    <cellStyle name="Normal 8 2 3 2 5 5" xfId="23904" xr:uid="{00000000-0005-0000-0000-00007B5C0000}"/>
    <cellStyle name="Normal 8 2 3 2 5 5 2" xfId="23905" xr:uid="{00000000-0005-0000-0000-00007C5C0000}"/>
    <cellStyle name="Normal 8 2 3 2 5 6" xfId="23906" xr:uid="{00000000-0005-0000-0000-00007D5C0000}"/>
    <cellStyle name="Normal 8 2 3 2 5 6 2" xfId="23907" xr:uid="{00000000-0005-0000-0000-00007E5C0000}"/>
    <cellStyle name="Normal 8 2 3 2 5 7" xfId="23908" xr:uid="{00000000-0005-0000-0000-00007F5C0000}"/>
    <cellStyle name="Normal 8 2 3 2 6" xfId="23909" xr:uid="{00000000-0005-0000-0000-0000805C0000}"/>
    <cellStyle name="Normal 8 2 3 2 6 2" xfId="23910" xr:uid="{00000000-0005-0000-0000-0000815C0000}"/>
    <cellStyle name="Normal 8 2 3 2 6 2 2" xfId="23911" xr:uid="{00000000-0005-0000-0000-0000825C0000}"/>
    <cellStyle name="Normal 8 2 3 2 6 2 2 2" xfId="23912" xr:uid="{00000000-0005-0000-0000-0000835C0000}"/>
    <cellStyle name="Normal 8 2 3 2 6 2 3" xfId="23913" xr:uid="{00000000-0005-0000-0000-0000845C0000}"/>
    <cellStyle name="Normal 8 2 3 2 6 3" xfId="23914" xr:uid="{00000000-0005-0000-0000-0000855C0000}"/>
    <cellStyle name="Normal 8 2 3 2 6 3 2" xfId="23915" xr:uid="{00000000-0005-0000-0000-0000865C0000}"/>
    <cellStyle name="Normal 8 2 3 2 6 3 2 2" xfId="23916" xr:uid="{00000000-0005-0000-0000-0000875C0000}"/>
    <cellStyle name="Normal 8 2 3 2 6 3 3" xfId="23917" xr:uid="{00000000-0005-0000-0000-0000885C0000}"/>
    <cellStyle name="Normal 8 2 3 2 6 4" xfId="23918" xr:uid="{00000000-0005-0000-0000-0000895C0000}"/>
    <cellStyle name="Normal 8 2 3 2 6 4 2" xfId="23919" xr:uid="{00000000-0005-0000-0000-00008A5C0000}"/>
    <cellStyle name="Normal 8 2 3 2 6 5" xfId="23920" xr:uid="{00000000-0005-0000-0000-00008B5C0000}"/>
    <cellStyle name="Normal 8 2 3 2 6 5 2" xfId="23921" xr:uid="{00000000-0005-0000-0000-00008C5C0000}"/>
    <cellStyle name="Normal 8 2 3 2 6 6" xfId="23922" xr:uid="{00000000-0005-0000-0000-00008D5C0000}"/>
    <cellStyle name="Normal 8 2 3 2 7" xfId="23923" xr:uid="{00000000-0005-0000-0000-00008E5C0000}"/>
    <cellStyle name="Normal 8 2 3 2 7 2" xfId="23924" xr:uid="{00000000-0005-0000-0000-00008F5C0000}"/>
    <cellStyle name="Normal 8 2 3 2 7 2 2" xfId="23925" xr:uid="{00000000-0005-0000-0000-0000905C0000}"/>
    <cellStyle name="Normal 8 2 3 2 7 3" xfId="23926" xr:uid="{00000000-0005-0000-0000-0000915C0000}"/>
    <cellStyle name="Normal 8 2 3 2 8" xfId="23927" xr:uid="{00000000-0005-0000-0000-0000925C0000}"/>
    <cellStyle name="Normal 8 2 3 2 8 2" xfId="23928" xr:uid="{00000000-0005-0000-0000-0000935C0000}"/>
    <cellStyle name="Normal 8 2 3 2 8 2 2" xfId="23929" xr:uid="{00000000-0005-0000-0000-0000945C0000}"/>
    <cellStyle name="Normal 8 2 3 2 8 3" xfId="23930" xr:uid="{00000000-0005-0000-0000-0000955C0000}"/>
    <cellStyle name="Normal 8 2 3 2 9" xfId="23931" xr:uid="{00000000-0005-0000-0000-0000965C0000}"/>
    <cellStyle name="Normal 8 2 3 2 9 2" xfId="23932" xr:uid="{00000000-0005-0000-0000-0000975C0000}"/>
    <cellStyle name="Normal 8 2 3 3" xfId="23933" xr:uid="{00000000-0005-0000-0000-0000985C0000}"/>
    <cellStyle name="Normal 8 2 3 3 10" xfId="23934" xr:uid="{00000000-0005-0000-0000-0000995C0000}"/>
    <cellStyle name="Normal 8 2 3 3 2" xfId="23935" xr:uid="{00000000-0005-0000-0000-00009A5C0000}"/>
    <cellStyle name="Normal 8 2 3 3 2 2" xfId="23936" xr:uid="{00000000-0005-0000-0000-00009B5C0000}"/>
    <cellStyle name="Normal 8 2 3 3 2 2 2" xfId="23937" xr:uid="{00000000-0005-0000-0000-00009C5C0000}"/>
    <cellStyle name="Normal 8 2 3 3 2 2 2 2" xfId="23938" xr:uid="{00000000-0005-0000-0000-00009D5C0000}"/>
    <cellStyle name="Normal 8 2 3 3 2 2 2 2 2" xfId="23939" xr:uid="{00000000-0005-0000-0000-00009E5C0000}"/>
    <cellStyle name="Normal 8 2 3 3 2 2 2 2 2 2" xfId="23940" xr:uid="{00000000-0005-0000-0000-00009F5C0000}"/>
    <cellStyle name="Normal 8 2 3 3 2 2 2 2 3" xfId="23941" xr:uid="{00000000-0005-0000-0000-0000A05C0000}"/>
    <cellStyle name="Normal 8 2 3 3 2 2 2 3" xfId="23942" xr:uid="{00000000-0005-0000-0000-0000A15C0000}"/>
    <cellStyle name="Normal 8 2 3 3 2 2 2 3 2" xfId="23943" xr:uid="{00000000-0005-0000-0000-0000A25C0000}"/>
    <cellStyle name="Normal 8 2 3 3 2 2 2 3 2 2" xfId="23944" xr:uid="{00000000-0005-0000-0000-0000A35C0000}"/>
    <cellStyle name="Normal 8 2 3 3 2 2 2 3 3" xfId="23945" xr:uid="{00000000-0005-0000-0000-0000A45C0000}"/>
    <cellStyle name="Normal 8 2 3 3 2 2 2 4" xfId="23946" xr:uid="{00000000-0005-0000-0000-0000A55C0000}"/>
    <cellStyle name="Normal 8 2 3 3 2 2 2 4 2" xfId="23947" xr:uid="{00000000-0005-0000-0000-0000A65C0000}"/>
    <cellStyle name="Normal 8 2 3 3 2 2 2 5" xfId="23948" xr:uid="{00000000-0005-0000-0000-0000A75C0000}"/>
    <cellStyle name="Normal 8 2 3 3 2 2 2 5 2" xfId="23949" xr:uid="{00000000-0005-0000-0000-0000A85C0000}"/>
    <cellStyle name="Normal 8 2 3 3 2 2 2 6" xfId="23950" xr:uid="{00000000-0005-0000-0000-0000A95C0000}"/>
    <cellStyle name="Normal 8 2 3 3 2 2 3" xfId="23951" xr:uid="{00000000-0005-0000-0000-0000AA5C0000}"/>
    <cellStyle name="Normal 8 2 3 3 2 2 3 2" xfId="23952" xr:uid="{00000000-0005-0000-0000-0000AB5C0000}"/>
    <cellStyle name="Normal 8 2 3 3 2 2 3 2 2" xfId="23953" xr:uid="{00000000-0005-0000-0000-0000AC5C0000}"/>
    <cellStyle name="Normal 8 2 3 3 2 2 3 3" xfId="23954" xr:uid="{00000000-0005-0000-0000-0000AD5C0000}"/>
    <cellStyle name="Normal 8 2 3 3 2 2 4" xfId="23955" xr:uid="{00000000-0005-0000-0000-0000AE5C0000}"/>
    <cellStyle name="Normal 8 2 3 3 2 2 4 2" xfId="23956" xr:uid="{00000000-0005-0000-0000-0000AF5C0000}"/>
    <cellStyle name="Normal 8 2 3 3 2 2 4 2 2" xfId="23957" xr:uid="{00000000-0005-0000-0000-0000B05C0000}"/>
    <cellStyle name="Normal 8 2 3 3 2 2 4 3" xfId="23958" xr:uid="{00000000-0005-0000-0000-0000B15C0000}"/>
    <cellStyle name="Normal 8 2 3 3 2 2 5" xfId="23959" xr:uid="{00000000-0005-0000-0000-0000B25C0000}"/>
    <cellStyle name="Normal 8 2 3 3 2 2 5 2" xfId="23960" xr:uid="{00000000-0005-0000-0000-0000B35C0000}"/>
    <cellStyle name="Normal 8 2 3 3 2 2 6" xfId="23961" xr:uid="{00000000-0005-0000-0000-0000B45C0000}"/>
    <cellStyle name="Normal 8 2 3 3 2 2 6 2" xfId="23962" xr:uid="{00000000-0005-0000-0000-0000B55C0000}"/>
    <cellStyle name="Normal 8 2 3 3 2 2 7" xfId="23963" xr:uid="{00000000-0005-0000-0000-0000B65C0000}"/>
    <cellStyle name="Normal 8 2 3 3 2 3" xfId="23964" xr:uid="{00000000-0005-0000-0000-0000B75C0000}"/>
    <cellStyle name="Normal 8 2 3 3 2 3 2" xfId="23965" xr:uid="{00000000-0005-0000-0000-0000B85C0000}"/>
    <cellStyle name="Normal 8 2 3 3 2 3 2 2" xfId="23966" xr:uid="{00000000-0005-0000-0000-0000B95C0000}"/>
    <cellStyle name="Normal 8 2 3 3 2 3 2 2 2" xfId="23967" xr:uid="{00000000-0005-0000-0000-0000BA5C0000}"/>
    <cellStyle name="Normal 8 2 3 3 2 3 2 3" xfId="23968" xr:uid="{00000000-0005-0000-0000-0000BB5C0000}"/>
    <cellStyle name="Normal 8 2 3 3 2 3 3" xfId="23969" xr:uid="{00000000-0005-0000-0000-0000BC5C0000}"/>
    <cellStyle name="Normal 8 2 3 3 2 3 3 2" xfId="23970" xr:uid="{00000000-0005-0000-0000-0000BD5C0000}"/>
    <cellStyle name="Normal 8 2 3 3 2 3 3 2 2" xfId="23971" xr:uid="{00000000-0005-0000-0000-0000BE5C0000}"/>
    <cellStyle name="Normal 8 2 3 3 2 3 3 3" xfId="23972" xr:uid="{00000000-0005-0000-0000-0000BF5C0000}"/>
    <cellStyle name="Normal 8 2 3 3 2 3 4" xfId="23973" xr:uid="{00000000-0005-0000-0000-0000C05C0000}"/>
    <cellStyle name="Normal 8 2 3 3 2 3 4 2" xfId="23974" xr:uid="{00000000-0005-0000-0000-0000C15C0000}"/>
    <cellStyle name="Normal 8 2 3 3 2 3 5" xfId="23975" xr:uid="{00000000-0005-0000-0000-0000C25C0000}"/>
    <cellStyle name="Normal 8 2 3 3 2 3 5 2" xfId="23976" xr:uid="{00000000-0005-0000-0000-0000C35C0000}"/>
    <cellStyle name="Normal 8 2 3 3 2 3 6" xfId="23977" xr:uid="{00000000-0005-0000-0000-0000C45C0000}"/>
    <cellStyle name="Normal 8 2 3 3 2 4" xfId="23978" xr:uid="{00000000-0005-0000-0000-0000C55C0000}"/>
    <cellStyle name="Normal 8 2 3 3 2 4 2" xfId="23979" xr:uid="{00000000-0005-0000-0000-0000C65C0000}"/>
    <cellStyle name="Normal 8 2 3 3 2 4 2 2" xfId="23980" xr:uid="{00000000-0005-0000-0000-0000C75C0000}"/>
    <cellStyle name="Normal 8 2 3 3 2 4 3" xfId="23981" xr:uid="{00000000-0005-0000-0000-0000C85C0000}"/>
    <cellStyle name="Normal 8 2 3 3 2 5" xfId="23982" xr:uid="{00000000-0005-0000-0000-0000C95C0000}"/>
    <cellStyle name="Normal 8 2 3 3 2 5 2" xfId="23983" xr:uid="{00000000-0005-0000-0000-0000CA5C0000}"/>
    <cellStyle name="Normal 8 2 3 3 2 5 2 2" xfId="23984" xr:uid="{00000000-0005-0000-0000-0000CB5C0000}"/>
    <cellStyle name="Normal 8 2 3 3 2 5 3" xfId="23985" xr:uid="{00000000-0005-0000-0000-0000CC5C0000}"/>
    <cellStyle name="Normal 8 2 3 3 2 6" xfId="23986" xr:uid="{00000000-0005-0000-0000-0000CD5C0000}"/>
    <cellStyle name="Normal 8 2 3 3 2 6 2" xfId="23987" xr:uid="{00000000-0005-0000-0000-0000CE5C0000}"/>
    <cellStyle name="Normal 8 2 3 3 2 7" xfId="23988" xr:uid="{00000000-0005-0000-0000-0000CF5C0000}"/>
    <cellStyle name="Normal 8 2 3 3 2 7 2" xfId="23989" xr:uid="{00000000-0005-0000-0000-0000D05C0000}"/>
    <cellStyle name="Normal 8 2 3 3 2 8" xfId="23990" xr:uid="{00000000-0005-0000-0000-0000D15C0000}"/>
    <cellStyle name="Normal 8 2 3 3 3" xfId="23991" xr:uid="{00000000-0005-0000-0000-0000D25C0000}"/>
    <cellStyle name="Normal 8 2 3 3 3 2" xfId="23992" xr:uid="{00000000-0005-0000-0000-0000D35C0000}"/>
    <cellStyle name="Normal 8 2 3 3 3 2 2" xfId="23993" xr:uid="{00000000-0005-0000-0000-0000D45C0000}"/>
    <cellStyle name="Normal 8 2 3 3 3 2 2 2" xfId="23994" xr:uid="{00000000-0005-0000-0000-0000D55C0000}"/>
    <cellStyle name="Normal 8 2 3 3 3 2 2 2 2" xfId="23995" xr:uid="{00000000-0005-0000-0000-0000D65C0000}"/>
    <cellStyle name="Normal 8 2 3 3 3 2 2 3" xfId="23996" xr:uid="{00000000-0005-0000-0000-0000D75C0000}"/>
    <cellStyle name="Normal 8 2 3 3 3 2 3" xfId="23997" xr:uid="{00000000-0005-0000-0000-0000D85C0000}"/>
    <cellStyle name="Normal 8 2 3 3 3 2 3 2" xfId="23998" xr:uid="{00000000-0005-0000-0000-0000D95C0000}"/>
    <cellStyle name="Normal 8 2 3 3 3 2 3 2 2" xfId="23999" xr:uid="{00000000-0005-0000-0000-0000DA5C0000}"/>
    <cellStyle name="Normal 8 2 3 3 3 2 3 3" xfId="24000" xr:uid="{00000000-0005-0000-0000-0000DB5C0000}"/>
    <cellStyle name="Normal 8 2 3 3 3 2 4" xfId="24001" xr:uid="{00000000-0005-0000-0000-0000DC5C0000}"/>
    <cellStyle name="Normal 8 2 3 3 3 2 4 2" xfId="24002" xr:uid="{00000000-0005-0000-0000-0000DD5C0000}"/>
    <cellStyle name="Normal 8 2 3 3 3 2 5" xfId="24003" xr:uid="{00000000-0005-0000-0000-0000DE5C0000}"/>
    <cellStyle name="Normal 8 2 3 3 3 2 5 2" xfId="24004" xr:uid="{00000000-0005-0000-0000-0000DF5C0000}"/>
    <cellStyle name="Normal 8 2 3 3 3 2 6" xfId="24005" xr:uid="{00000000-0005-0000-0000-0000E05C0000}"/>
    <cellStyle name="Normal 8 2 3 3 3 3" xfId="24006" xr:uid="{00000000-0005-0000-0000-0000E15C0000}"/>
    <cellStyle name="Normal 8 2 3 3 3 3 2" xfId="24007" xr:uid="{00000000-0005-0000-0000-0000E25C0000}"/>
    <cellStyle name="Normal 8 2 3 3 3 3 2 2" xfId="24008" xr:uid="{00000000-0005-0000-0000-0000E35C0000}"/>
    <cellStyle name="Normal 8 2 3 3 3 3 3" xfId="24009" xr:uid="{00000000-0005-0000-0000-0000E45C0000}"/>
    <cellStyle name="Normal 8 2 3 3 3 4" xfId="24010" xr:uid="{00000000-0005-0000-0000-0000E55C0000}"/>
    <cellStyle name="Normal 8 2 3 3 3 4 2" xfId="24011" xr:uid="{00000000-0005-0000-0000-0000E65C0000}"/>
    <cellStyle name="Normal 8 2 3 3 3 4 2 2" xfId="24012" xr:uid="{00000000-0005-0000-0000-0000E75C0000}"/>
    <cellStyle name="Normal 8 2 3 3 3 4 3" xfId="24013" xr:uid="{00000000-0005-0000-0000-0000E85C0000}"/>
    <cellStyle name="Normal 8 2 3 3 3 5" xfId="24014" xr:uid="{00000000-0005-0000-0000-0000E95C0000}"/>
    <cellStyle name="Normal 8 2 3 3 3 5 2" xfId="24015" xr:uid="{00000000-0005-0000-0000-0000EA5C0000}"/>
    <cellStyle name="Normal 8 2 3 3 3 6" xfId="24016" xr:uid="{00000000-0005-0000-0000-0000EB5C0000}"/>
    <cellStyle name="Normal 8 2 3 3 3 6 2" xfId="24017" xr:uid="{00000000-0005-0000-0000-0000EC5C0000}"/>
    <cellStyle name="Normal 8 2 3 3 3 7" xfId="24018" xr:uid="{00000000-0005-0000-0000-0000ED5C0000}"/>
    <cellStyle name="Normal 8 2 3 3 4" xfId="24019" xr:uid="{00000000-0005-0000-0000-0000EE5C0000}"/>
    <cellStyle name="Normal 8 2 3 3 4 2" xfId="24020" xr:uid="{00000000-0005-0000-0000-0000EF5C0000}"/>
    <cellStyle name="Normal 8 2 3 3 4 2 2" xfId="24021" xr:uid="{00000000-0005-0000-0000-0000F05C0000}"/>
    <cellStyle name="Normal 8 2 3 3 4 2 2 2" xfId="24022" xr:uid="{00000000-0005-0000-0000-0000F15C0000}"/>
    <cellStyle name="Normal 8 2 3 3 4 2 2 2 2" xfId="24023" xr:uid="{00000000-0005-0000-0000-0000F25C0000}"/>
    <cellStyle name="Normal 8 2 3 3 4 2 2 3" xfId="24024" xr:uid="{00000000-0005-0000-0000-0000F35C0000}"/>
    <cellStyle name="Normal 8 2 3 3 4 2 3" xfId="24025" xr:uid="{00000000-0005-0000-0000-0000F45C0000}"/>
    <cellStyle name="Normal 8 2 3 3 4 2 3 2" xfId="24026" xr:uid="{00000000-0005-0000-0000-0000F55C0000}"/>
    <cellStyle name="Normal 8 2 3 3 4 2 3 2 2" xfId="24027" xr:uid="{00000000-0005-0000-0000-0000F65C0000}"/>
    <cellStyle name="Normal 8 2 3 3 4 2 3 3" xfId="24028" xr:uid="{00000000-0005-0000-0000-0000F75C0000}"/>
    <cellStyle name="Normal 8 2 3 3 4 2 4" xfId="24029" xr:uid="{00000000-0005-0000-0000-0000F85C0000}"/>
    <cellStyle name="Normal 8 2 3 3 4 2 4 2" xfId="24030" xr:uid="{00000000-0005-0000-0000-0000F95C0000}"/>
    <cellStyle name="Normal 8 2 3 3 4 2 5" xfId="24031" xr:uid="{00000000-0005-0000-0000-0000FA5C0000}"/>
    <cellStyle name="Normal 8 2 3 3 4 2 5 2" xfId="24032" xr:uid="{00000000-0005-0000-0000-0000FB5C0000}"/>
    <cellStyle name="Normal 8 2 3 3 4 2 6" xfId="24033" xr:uid="{00000000-0005-0000-0000-0000FC5C0000}"/>
    <cellStyle name="Normal 8 2 3 3 4 3" xfId="24034" xr:uid="{00000000-0005-0000-0000-0000FD5C0000}"/>
    <cellStyle name="Normal 8 2 3 3 4 3 2" xfId="24035" xr:uid="{00000000-0005-0000-0000-0000FE5C0000}"/>
    <cellStyle name="Normal 8 2 3 3 4 3 2 2" xfId="24036" xr:uid="{00000000-0005-0000-0000-0000FF5C0000}"/>
    <cellStyle name="Normal 8 2 3 3 4 3 3" xfId="24037" xr:uid="{00000000-0005-0000-0000-0000005D0000}"/>
    <cellStyle name="Normal 8 2 3 3 4 4" xfId="24038" xr:uid="{00000000-0005-0000-0000-0000015D0000}"/>
    <cellStyle name="Normal 8 2 3 3 4 4 2" xfId="24039" xr:uid="{00000000-0005-0000-0000-0000025D0000}"/>
    <cellStyle name="Normal 8 2 3 3 4 4 2 2" xfId="24040" xr:uid="{00000000-0005-0000-0000-0000035D0000}"/>
    <cellStyle name="Normal 8 2 3 3 4 4 3" xfId="24041" xr:uid="{00000000-0005-0000-0000-0000045D0000}"/>
    <cellStyle name="Normal 8 2 3 3 4 5" xfId="24042" xr:uid="{00000000-0005-0000-0000-0000055D0000}"/>
    <cellStyle name="Normal 8 2 3 3 4 5 2" xfId="24043" xr:uid="{00000000-0005-0000-0000-0000065D0000}"/>
    <cellStyle name="Normal 8 2 3 3 4 6" xfId="24044" xr:uid="{00000000-0005-0000-0000-0000075D0000}"/>
    <cellStyle name="Normal 8 2 3 3 4 6 2" xfId="24045" xr:uid="{00000000-0005-0000-0000-0000085D0000}"/>
    <cellStyle name="Normal 8 2 3 3 4 7" xfId="24046" xr:uid="{00000000-0005-0000-0000-0000095D0000}"/>
    <cellStyle name="Normal 8 2 3 3 5" xfId="24047" xr:uid="{00000000-0005-0000-0000-00000A5D0000}"/>
    <cellStyle name="Normal 8 2 3 3 5 2" xfId="24048" xr:uid="{00000000-0005-0000-0000-00000B5D0000}"/>
    <cellStyle name="Normal 8 2 3 3 5 2 2" xfId="24049" xr:uid="{00000000-0005-0000-0000-00000C5D0000}"/>
    <cellStyle name="Normal 8 2 3 3 5 2 2 2" xfId="24050" xr:uid="{00000000-0005-0000-0000-00000D5D0000}"/>
    <cellStyle name="Normal 8 2 3 3 5 2 3" xfId="24051" xr:uid="{00000000-0005-0000-0000-00000E5D0000}"/>
    <cellStyle name="Normal 8 2 3 3 5 3" xfId="24052" xr:uid="{00000000-0005-0000-0000-00000F5D0000}"/>
    <cellStyle name="Normal 8 2 3 3 5 3 2" xfId="24053" xr:uid="{00000000-0005-0000-0000-0000105D0000}"/>
    <cellStyle name="Normal 8 2 3 3 5 3 2 2" xfId="24054" xr:uid="{00000000-0005-0000-0000-0000115D0000}"/>
    <cellStyle name="Normal 8 2 3 3 5 3 3" xfId="24055" xr:uid="{00000000-0005-0000-0000-0000125D0000}"/>
    <cellStyle name="Normal 8 2 3 3 5 4" xfId="24056" xr:uid="{00000000-0005-0000-0000-0000135D0000}"/>
    <cellStyle name="Normal 8 2 3 3 5 4 2" xfId="24057" xr:uid="{00000000-0005-0000-0000-0000145D0000}"/>
    <cellStyle name="Normal 8 2 3 3 5 5" xfId="24058" xr:uid="{00000000-0005-0000-0000-0000155D0000}"/>
    <cellStyle name="Normal 8 2 3 3 5 5 2" xfId="24059" xr:uid="{00000000-0005-0000-0000-0000165D0000}"/>
    <cellStyle name="Normal 8 2 3 3 5 6" xfId="24060" xr:uid="{00000000-0005-0000-0000-0000175D0000}"/>
    <cellStyle name="Normal 8 2 3 3 6" xfId="24061" xr:uid="{00000000-0005-0000-0000-0000185D0000}"/>
    <cellStyle name="Normal 8 2 3 3 6 2" xfId="24062" xr:uid="{00000000-0005-0000-0000-0000195D0000}"/>
    <cellStyle name="Normal 8 2 3 3 6 2 2" xfId="24063" xr:uid="{00000000-0005-0000-0000-00001A5D0000}"/>
    <cellStyle name="Normal 8 2 3 3 6 3" xfId="24064" xr:uid="{00000000-0005-0000-0000-00001B5D0000}"/>
    <cellStyle name="Normal 8 2 3 3 7" xfId="24065" xr:uid="{00000000-0005-0000-0000-00001C5D0000}"/>
    <cellStyle name="Normal 8 2 3 3 7 2" xfId="24066" xr:uid="{00000000-0005-0000-0000-00001D5D0000}"/>
    <cellStyle name="Normal 8 2 3 3 7 2 2" xfId="24067" xr:uid="{00000000-0005-0000-0000-00001E5D0000}"/>
    <cellStyle name="Normal 8 2 3 3 7 3" xfId="24068" xr:uid="{00000000-0005-0000-0000-00001F5D0000}"/>
    <cellStyle name="Normal 8 2 3 3 8" xfId="24069" xr:uid="{00000000-0005-0000-0000-0000205D0000}"/>
    <cellStyle name="Normal 8 2 3 3 8 2" xfId="24070" xr:uid="{00000000-0005-0000-0000-0000215D0000}"/>
    <cellStyle name="Normal 8 2 3 3 9" xfId="24071" xr:uid="{00000000-0005-0000-0000-0000225D0000}"/>
    <cellStyle name="Normal 8 2 3 3 9 2" xfId="24072" xr:uid="{00000000-0005-0000-0000-0000235D0000}"/>
    <cellStyle name="Normal 8 2 3 4" xfId="24073" xr:uid="{00000000-0005-0000-0000-0000245D0000}"/>
    <cellStyle name="Normal 8 2 3 4 2" xfId="24074" xr:uid="{00000000-0005-0000-0000-0000255D0000}"/>
    <cellStyle name="Normal 8 2 3 4 2 2" xfId="24075" xr:uid="{00000000-0005-0000-0000-0000265D0000}"/>
    <cellStyle name="Normal 8 2 3 4 2 2 2" xfId="24076" xr:uid="{00000000-0005-0000-0000-0000275D0000}"/>
    <cellStyle name="Normal 8 2 3 4 2 2 2 2" xfId="24077" xr:uid="{00000000-0005-0000-0000-0000285D0000}"/>
    <cellStyle name="Normal 8 2 3 4 2 2 2 2 2" xfId="24078" xr:uid="{00000000-0005-0000-0000-0000295D0000}"/>
    <cellStyle name="Normal 8 2 3 4 2 2 2 3" xfId="24079" xr:uid="{00000000-0005-0000-0000-00002A5D0000}"/>
    <cellStyle name="Normal 8 2 3 4 2 2 3" xfId="24080" xr:uid="{00000000-0005-0000-0000-00002B5D0000}"/>
    <cellStyle name="Normal 8 2 3 4 2 2 3 2" xfId="24081" xr:uid="{00000000-0005-0000-0000-00002C5D0000}"/>
    <cellStyle name="Normal 8 2 3 4 2 2 3 2 2" xfId="24082" xr:uid="{00000000-0005-0000-0000-00002D5D0000}"/>
    <cellStyle name="Normal 8 2 3 4 2 2 3 3" xfId="24083" xr:uid="{00000000-0005-0000-0000-00002E5D0000}"/>
    <cellStyle name="Normal 8 2 3 4 2 2 4" xfId="24084" xr:uid="{00000000-0005-0000-0000-00002F5D0000}"/>
    <cellStyle name="Normal 8 2 3 4 2 2 4 2" xfId="24085" xr:uid="{00000000-0005-0000-0000-0000305D0000}"/>
    <cellStyle name="Normal 8 2 3 4 2 2 5" xfId="24086" xr:uid="{00000000-0005-0000-0000-0000315D0000}"/>
    <cellStyle name="Normal 8 2 3 4 2 2 5 2" xfId="24087" xr:uid="{00000000-0005-0000-0000-0000325D0000}"/>
    <cellStyle name="Normal 8 2 3 4 2 2 6" xfId="24088" xr:uid="{00000000-0005-0000-0000-0000335D0000}"/>
    <cellStyle name="Normal 8 2 3 4 2 3" xfId="24089" xr:uid="{00000000-0005-0000-0000-0000345D0000}"/>
    <cellStyle name="Normal 8 2 3 4 2 3 2" xfId="24090" xr:uid="{00000000-0005-0000-0000-0000355D0000}"/>
    <cellStyle name="Normal 8 2 3 4 2 3 2 2" xfId="24091" xr:uid="{00000000-0005-0000-0000-0000365D0000}"/>
    <cellStyle name="Normal 8 2 3 4 2 3 3" xfId="24092" xr:uid="{00000000-0005-0000-0000-0000375D0000}"/>
    <cellStyle name="Normal 8 2 3 4 2 4" xfId="24093" xr:uid="{00000000-0005-0000-0000-0000385D0000}"/>
    <cellStyle name="Normal 8 2 3 4 2 4 2" xfId="24094" xr:uid="{00000000-0005-0000-0000-0000395D0000}"/>
    <cellStyle name="Normal 8 2 3 4 2 4 2 2" xfId="24095" xr:uid="{00000000-0005-0000-0000-00003A5D0000}"/>
    <cellStyle name="Normal 8 2 3 4 2 4 3" xfId="24096" xr:uid="{00000000-0005-0000-0000-00003B5D0000}"/>
    <cellStyle name="Normal 8 2 3 4 2 5" xfId="24097" xr:uid="{00000000-0005-0000-0000-00003C5D0000}"/>
    <cellStyle name="Normal 8 2 3 4 2 5 2" xfId="24098" xr:uid="{00000000-0005-0000-0000-00003D5D0000}"/>
    <cellStyle name="Normal 8 2 3 4 2 6" xfId="24099" xr:uid="{00000000-0005-0000-0000-00003E5D0000}"/>
    <cellStyle name="Normal 8 2 3 4 2 6 2" xfId="24100" xr:uid="{00000000-0005-0000-0000-00003F5D0000}"/>
    <cellStyle name="Normal 8 2 3 4 2 7" xfId="24101" xr:uid="{00000000-0005-0000-0000-0000405D0000}"/>
    <cellStyle name="Normal 8 2 3 4 3" xfId="24102" xr:uid="{00000000-0005-0000-0000-0000415D0000}"/>
    <cellStyle name="Normal 8 2 3 4 3 2" xfId="24103" xr:uid="{00000000-0005-0000-0000-0000425D0000}"/>
    <cellStyle name="Normal 8 2 3 4 3 2 2" xfId="24104" xr:uid="{00000000-0005-0000-0000-0000435D0000}"/>
    <cellStyle name="Normal 8 2 3 4 3 2 2 2" xfId="24105" xr:uid="{00000000-0005-0000-0000-0000445D0000}"/>
    <cellStyle name="Normal 8 2 3 4 3 2 3" xfId="24106" xr:uid="{00000000-0005-0000-0000-0000455D0000}"/>
    <cellStyle name="Normal 8 2 3 4 3 3" xfId="24107" xr:uid="{00000000-0005-0000-0000-0000465D0000}"/>
    <cellStyle name="Normal 8 2 3 4 3 3 2" xfId="24108" xr:uid="{00000000-0005-0000-0000-0000475D0000}"/>
    <cellStyle name="Normal 8 2 3 4 3 3 2 2" xfId="24109" xr:uid="{00000000-0005-0000-0000-0000485D0000}"/>
    <cellStyle name="Normal 8 2 3 4 3 3 3" xfId="24110" xr:uid="{00000000-0005-0000-0000-0000495D0000}"/>
    <cellStyle name="Normal 8 2 3 4 3 4" xfId="24111" xr:uid="{00000000-0005-0000-0000-00004A5D0000}"/>
    <cellStyle name="Normal 8 2 3 4 3 4 2" xfId="24112" xr:uid="{00000000-0005-0000-0000-00004B5D0000}"/>
    <cellStyle name="Normal 8 2 3 4 3 5" xfId="24113" xr:uid="{00000000-0005-0000-0000-00004C5D0000}"/>
    <cellStyle name="Normal 8 2 3 4 3 5 2" xfId="24114" xr:uid="{00000000-0005-0000-0000-00004D5D0000}"/>
    <cellStyle name="Normal 8 2 3 4 3 6" xfId="24115" xr:uid="{00000000-0005-0000-0000-00004E5D0000}"/>
    <cellStyle name="Normal 8 2 3 4 4" xfId="24116" xr:uid="{00000000-0005-0000-0000-00004F5D0000}"/>
    <cellStyle name="Normal 8 2 3 4 4 2" xfId="24117" xr:uid="{00000000-0005-0000-0000-0000505D0000}"/>
    <cellStyle name="Normal 8 2 3 4 4 2 2" xfId="24118" xr:uid="{00000000-0005-0000-0000-0000515D0000}"/>
    <cellStyle name="Normal 8 2 3 4 4 3" xfId="24119" xr:uid="{00000000-0005-0000-0000-0000525D0000}"/>
    <cellStyle name="Normal 8 2 3 4 5" xfId="24120" xr:uid="{00000000-0005-0000-0000-0000535D0000}"/>
    <cellStyle name="Normal 8 2 3 4 5 2" xfId="24121" xr:uid="{00000000-0005-0000-0000-0000545D0000}"/>
    <cellStyle name="Normal 8 2 3 4 5 2 2" xfId="24122" xr:uid="{00000000-0005-0000-0000-0000555D0000}"/>
    <cellStyle name="Normal 8 2 3 4 5 3" xfId="24123" xr:uid="{00000000-0005-0000-0000-0000565D0000}"/>
    <cellStyle name="Normal 8 2 3 4 6" xfId="24124" xr:uid="{00000000-0005-0000-0000-0000575D0000}"/>
    <cellStyle name="Normal 8 2 3 4 6 2" xfId="24125" xr:uid="{00000000-0005-0000-0000-0000585D0000}"/>
    <cellStyle name="Normal 8 2 3 4 7" xfId="24126" xr:uid="{00000000-0005-0000-0000-0000595D0000}"/>
    <cellStyle name="Normal 8 2 3 4 7 2" xfId="24127" xr:uid="{00000000-0005-0000-0000-00005A5D0000}"/>
    <cellStyle name="Normal 8 2 3 4 8" xfId="24128" xr:uid="{00000000-0005-0000-0000-00005B5D0000}"/>
    <cellStyle name="Normal 8 2 3 5" xfId="24129" xr:uid="{00000000-0005-0000-0000-00005C5D0000}"/>
    <cellStyle name="Normal 8 2 3 5 2" xfId="24130" xr:uid="{00000000-0005-0000-0000-00005D5D0000}"/>
    <cellStyle name="Normal 8 2 3 5 2 2" xfId="24131" xr:uid="{00000000-0005-0000-0000-00005E5D0000}"/>
    <cellStyle name="Normal 8 2 3 5 2 2 2" xfId="24132" xr:uid="{00000000-0005-0000-0000-00005F5D0000}"/>
    <cellStyle name="Normal 8 2 3 5 2 2 2 2" xfId="24133" xr:uid="{00000000-0005-0000-0000-0000605D0000}"/>
    <cellStyle name="Normal 8 2 3 5 2 2 3" xfId="24134" xr:uid="{00000000-0005-0000-0000-0000615D0000}"/>
    <cellStyle name="Normal 8 2 3 5 2 3" xfId="24135" xr:uid="{00000000-0005-0000-0000-0000625D0000}"/>
    <cellStyle name="Normal 8 2 3 5 2 3 2" xfId="24136" xr:uid="{00000000-0005-0000-0000-0000635D0000}"/>
    <cellStyle name="Normal 8 2 3 5 2 3 2 2" xfId="24137" xr:uid="{00000000-0005-0000-0000-0000645D0000}"/>
    <cellStyle name="Normal 8 2 3 5 2 3 3" xfId="24138" xr:uid="{00000000-0005-0000-0000-0000655D0000}"/>
    <cellStyle name="Normal 8 2 3 5 2 4" xfId="24139" xr:uid="{00000000-0005-0000-0000-0000665D0000}"/>
    <cellStyle name="Normal 8 2 3 5 2 4 2" xfId="24140" xr:uid="{00000000-0005-0000-0000-0000675D0000}"/>
    <cellStyle name="Normal 8 2 3 5 2 5" xfId="24141" xr:uid="{00000000-0005-0000-0000-0000685D0000}"/>
    <cellStyle name="Normal 8 2 3 5 2 5 2" xfId="24142" xr:uid="{00000000-0005-0000-0000-0000695D0000}"/>
    <cellStyle name="Normal 8 2 3 5 2 6" xfId="24143" xr:uid="{00000000-0005-0000-0000-00006A5D0000}"/>
    <cellStyle name="Normal 8 2 3 5 3" xfId="24144" xr:uid="{00000000-0005-0000-0000-00006B5D0000}"/>
    <cellStyle name="Normal 8 2 3 5 3 2" xfId="24145" xr:uid="{00000000-0005-0000-0000-00006C5D0000}"/>
    <cellStyle name="Normal 8 2 3 5 3 2 2" xfId="24146" xr:uid="{00000000-0005-0000-0000-00006D5D0000}"/>
    <cellStyle name="Normal 8 2 3 5 3 3" xfId="24147" xr:uid="{00000000-0005-0000-0000-00006E5D0000}"/>
    <cellStyle name="Normal 8 2 3 5 4" xfId="24148" xr:uid="{00000000-0005-0000-0000-00006F5D0000}"/>
    <cellStyle name="Normal 8 2 3 5 4 2" xfId="24149" xr:uid="{00000000-0005-0000-0000-0000705D0000}"/>
    <cellStyle name="Normal 8 2 3 5 4 2 2" xfId="24150" xr:uid="{00000000-0005-0000-0000-0000715D0000}"/>
    <cellStyle name="Normal 8 2 3 5 4 3" xfId="24151" xr:uid="{00000000-0005-0000-0000-0000725D0000}"/>
    <cellStyle name="Normal 8 2 3 5 5" xfId="24152" xr:uid="{00000000-0005-0000-0000-0000735D0000}"/>
    <cellStyle name="Normal 8 2 3 5 5 2" xfId="24153" xr:uid="{00000000-0005-0000-0000-0000745D0000}"/>
    <cellStyle name="Normal 8 2 3 5 6" xfId="24154" xr:uid="{00000000-0005-0000-0000-0000755D0000}"/>
    <cellStyle name="Normal 8 2 3 5 6 2" xfId="24155" xr:uid="{00000000-0005-0000-0000-0000765D0000}"/>
    <cellStyle name="Normal 8 2 3 5 7" xfId="24156" xr:uid="{00000000-0005-0000-0000-0000775D0000}"/>
    <cellStyle name="Normal 8 2 3 6" xfId="24157" xr:uid="{00000000-0005-0000-0000-0000785D0000}"/>
    <cellStyle name="Normal 8 2 3 6 2" xfId="24158" xr:uid="{00000000-0005-0000-0000-0000795D0000}"/>
    <cellStyle name="Normal 8 2 3 6 2 2" xfId="24159" xr:uid="{00000000-0005-0000-0000-00007A5D0000}"/>
    <cellStyle name="Normal 8 2 3 6 2 2 2" xfId="24160" xr:uid="{00000000-0005-0000-0000-00007B5D0000}"/>
    <cellStyle name="Normal 8 2 3 6 2 2 2 2" xfId="24161" xr:uid="{00000000-0005-0000-0000-00007C5D0000}"/>
    <cellStyle name="Normal 8 2 3 6 2 2 3" xfId="24162" xr:uid="{00000000-0005-0000-0000-00007D5D0000}"/>
    <cellStyle name="Normal 8 2 3 6 2 3" xfId="24163" xr:uid="{00000000-0005-0000-0000-00007E5D0000}"/>
    <cellStyle name="Normal 8 2 3 6 2 3 2" xfId="24164" xr:uid="{00000000-0005-0000-0000-00007F5D0000}"/>
    <cellStyle name="Normal 8 2 3 6 2 3 2 2" xfId="24165" xr:uid="{00000000-0005-0000-0000-0000805D0000}"/>
    <cellStyle name="Normal 8 2 3 6 2 3 3" xfId="24166" xr:uid="{00000000-0005-0000-0000-0000815D0000}"/>
    <cellStyle name="Normal 8 2 3 6 2 4" xfId="24167" xr:uid="{00000000-0005-0000-0000-0000825D0000}"/>
    <cellStyle name="Normal 8 2 3 6 2 4 2" xfId="24168" xr:uid="{00000000-0005-0000-0000-0000835D0000}"/>
    <cellStyle name="Normal 8 2 3 6 2 5" xfId="24169" xr:uid="{00000000-0005-0000-0000-0000845D0000}"/>
    <cellStyle name="Normal 8 2 3 6 2 5 2" xfId="24170" xr:uid="{00000000-0005-0000-0000-0000855D0000}"/>
    <cellStyle name="Normal 8 2 3 6 2 6" xfId="24171" xr:uid="{00000000-0005-0000-0000-0000865D0000}"/>
    <cellStyle name="Normal 8 2 3 6 3" xfId="24172" xr:uid="{00000000-0005-0000-0000-0000875D0000}"/>
    <cellStyle name="Normal 8 2 3 6 3 2" xfId="24173" xr:uid="{00000000-0005-0000-0000-0000885D0000}"/>
    <cellStyle name="Normal 8 2 3 6 3 2 2" xfId="24174" xr:uid="{00000000-0005-0000-0000-0000895D0000}"/>
    <cellStyle name="Normal 8 2 3 6 3 3" xfId="24175" xr:uid="{00000000-0005-0000-0000-00008A5D0000}"/>
    <cellStyle name="Normal 8 2 3 6 4" xfId="24176" xr:uid="{00000000-0005-0000-0000-00008B5D0000}"/>
    <cellStyle name="Normal 8 2 3 6 4 2" xfId="24177" xr:uid="{00000000-0005-0000-0000-00008C5D0000}"/>
    <cellStyle name="Normal 8 2 3 6 4 2 2" xfId="24178" xr:uid="{00000000-0005-0000-0000-00008D5D0000}"/>
    <cellStyle name="Normal 8 2 3 6 4 3" xfId="24179" xr:uid="{00000000-0005-0000-0000-00008E5D0000}"/>
    <cellStyle name="Normal 8 2 3 6 5" xfId="24180" xr:uid="{00000000-0005-0000-0000-00008F5D0000}"/>
    <cellStyle name="Normal 8 2 3 6 5 2" xfId="24181" xr:uid="{00000000-0005-0000-0000-0000905D0000}"/>
    <cellStyle name="Normal 8 2 3 6 6" xfId="24182" xr:uid="{00000000-0005-0000-0000-0000915D0000}"/>
    <cellStyle name="Normal 8 2 3 6 6 2" xfId="24183" xr:uid="{00000000-0005-0000-0000-0000925D0000}"/>
    <cellStyle name="Normal 8 2 3 6 7" xfId="24184" xr:uid="{00000000-0005-0000-0000-0000935D0000}"/>
    <cellStyle name="Normal 8 2 3 7" xfId="24185" xr:uid="{00000000-0005-0000-0000-0000945D0000}"/>
    <cellStyle name="Normal 8 2 3 7 2" xfId="24186" xr:uid="{00000000-0005-0000-0000-0000955D0000}"/>
    <cellStyle name="Normal 8 2 3 7 2 2" xfId="24187" xr:uid="{00000000-0005-0000-0000-0000965D0000}"/>
    <cellStyle name="Normal 8 2 3 7 2 2 2" xfId="24188" xr:uid="{00000000-0005-0000-0000-0000975D0000}"/>
    <cellStyle name="Normal 8 2 3 7 2 3" xfId="24189" xr:uid="{00000000-0005-0000-0000-0000985D0000}"/>
    <cellStyle name="Normal 8 2 3 7 3" xfId="24190" xr:uid="{00000000-0005-0000-0000-0000995D0000}"/>
    <cellStyle name="Normal 8 2 3 7 3 2" xfId="24191" xr:uid="{00000000-0005-0000-0000-00009A5D0000}"/>
    <cellStyle name="Normal 8 2 3 7 3 2 2" xfId="24192" xr:uid="{00000000-0005-0000-0000-00009B5D0000}"/>
    <cellStyle name="Normal 8 2 3 7 3 3" xfId="24193" xr:uid="{00000000-0005-0000-0000-00009C5D0000}"/>
    <cellStyle name="Normal 8 2 3 7 4" xfId="24194" xr:uid="{00000000-0005-0000-0000-00009D5D0000}"/>
    <cellStyle name="Normal 8 2 3 7 4 2" xfId="24195" xr:uid="{00000000-0005-0000-0000-00009E5D0000}"/>
    <cellStyle name="Normal 8 2 3 7 5" xfId="24196" xr:uid="{00000000-0005-0000-0000-00009F5D0000}"/>
    <cellStyle name="Normal 8 2 3 7 5 2" xfId="24197" xr:uid="{00000000-0005-0000-0000-0000A05D0000}"/>
    <cellStyle name="Normal 8 2 3 7 6" xfId="24198" xr:uid="{00000000-0005-0000-0000-0000A15D0000}"/>
    <cellStyle name="Normal 8 2 3 8" xfId="24199" xr:uid="{00000000-0005-0000-0000-0000A25D0000}"/>
    <cellStyle name="Normal 8 2 3 8 2" xfId="24200" xr:uid="{00000000-0005-0000-0000-0000A35D0000}"/>
    <cellStyle name="Normal 8 2 3 8 2 2" xfId="24201" xr:uid="{00000000-0005-0000-0000-0000A45D0000}"/>
    <cellStyle name="Normal 8 2 3 8 3" xfId="24202" xr:uid="{00000000-0005-0000-0000-0000A55D0000}"/>
    <cellStyle name="Normal 8 2 3 9" xfId="24203" xr:uid="{00000000-0005-0000-0000-0000A65D0000}"/>
    <cellStyle name="Normal 8 2 3 9 2" xfId="24204" xr:uid="{00000000-0005-0000-0000-0000A75D0000}"/>
    <cellStyle name="Normal 8 2 3 9 2 2" xfId="24205" xr:uid="{00000000-0005-0000-0000-0000A85D0000}"/>
    <cellStyle name="Normal 8 2 3 9 3" xfId="24206" xr:uid="{00000000-0005-0000-0000-0000A95D0000}"/>
    <cellStyle name="Normal 8 2 4" xfId="24207" xr:uid="{00000000-0005-0000-0000-0000AA5D0000}"/>
    <cellStyle name="Normal 8 2 4 10" xfId="24208" xr:uid="{00000000-0005-0000-0000-0000AB5D0000}"/>
    <cellStyle name="Normal 8 2 4 10 2" xfId="24209" xr:uid="{00000000-0005-0000-0000-0000AC5D0000}"/>
    <cellStyle name="Normal 8 2 4 11" xfId="24210" xr:uid="{00000000-0005-0000-0000-0000AD5D0000}"/>
    <cellStyle name="Normal 8 2 4 2" xfId="24211" xr:uid="{00000000-0005-0000-0000-0000AE5D0000}"/>
    <cellStyle name="Normal 8 2 4 2 10" xfId="24212" xr:uid="{00000000-0005-0000-0000-0000AF5D0000}"/>
    <cellStyle name="Normal 8 2 4 2 2" xfId="24213" xr:uid="{00000000-0005-0000-0000-0000B05D0000}"/>
    <cellStyle name="Normal 8 2 4 2 2 2" xfId="24214" xr:uid="{00000000-0005-0000-0000-0000B15D0000}"/>
    <cellStyle name="Normal 8 2 4 2 2 2 2" xfId="24215" xr:uid="{00000000-0005-0000-0000-0000B25D0000}"/>
    <cellStyle name="Normal 8 2 4 2 2 2 2 2" xfId="24216" xr:uid="{00000000-0005-0000-0000-0000B35D0000}"/>
    <cellStyle name="Normal 8 2 4 2 2 2 2 2 2" xfId="24217" xr:uid="{00000000-0005-0000-0000-0000B45D0000}"/>
    <cellStyle name="Normal 8 2 4 2 2 2 2 2 2 2" xfId="24218" xr:uid="{00000000-0005-0000-0000-0000B55D0000}"/>
    <cellStyle name="Normal 8 2 4 2 2 2 2 2 3" xfId="24219" xr:uid="{00000000-0005-0000-0000-0000B65D0000}"/>
    <cellStyle name="Normal 8 2 4 2 2 2 2 3" xfId="24220" xr:uid="{00000000-0005-0000-0000-0000B75D0000}"/>
    <cellStyle name="Normal 8 2 4 2 2 2 2 3 2" xfId="24221" xr:uid="{00000000-0005-0000-0000-0000B85D0000}"/>
    <cellStyle name="Normal 8 2 4 2 2 2 2 3 2 2" xfId="24222" xr:uid="{00000000-0005-0000-0000-0000B95D0000}"/>
    <cellStyle name="Normal 8 2 4 2 2 2 2 3 3" xfId="24223" xr:uid="{00000000-0005-0000-0000-0000BA5D0000}"/>
    <cellStyle name="Normal 8 2 4 2 2 2 2 4" xfId="24224" xr:uid="{00000000-0005-0000-0000-0000BB5D0000}"/>
    <cellStyle name="Normal 8 2 4 2 2 2 2 4 2" xfId="24225" xr:uid="{00000000-0005-0000-0000-0000BC5D0000}"/>
    <cellStyle name="Normal 8 2 4 2 2 2 2 5" xfId="24226" xr:uid="{00000000-0005-0000-0000-0000BD5D0000}"/>
    <cellStyle name="Normal 8 2 4 2 2 2 2 5 2" xfId="24227" xr:uid="{00000000-0005-0000-0000-0000BE5D0000}"/>
    <cellStyle name="Normal 8 2 4 2 2 2 2 6" xfId="24228" xr:uid="{00000000-0005-0000-0000-0000BF5D0000}"/>
    <cellStyle name="Normal 8 2 4 2 2 2 3" xfId="24229" xr:uid="{00000000-0005-0000-0000-0000C05D0000}"/>
    <cellStyle name="Normal 8 2 4 2 2 2 3 2" xfId="24230" xr:uid="{00000000-0005-0000-0000-0000C15D0000}"/>
    <cellStyle name="Normal 8 2 4 2 2 2 3 2 2" xfId="24231" xr:uid="{00000000-0005-0000-0000-0000C25D0000}"/>
    <cellStyle name="Normal 8 2 4 2 2 2 3 3" xfId="24232" xr:uid="{00000000-0005-0000-0000-0000C35D0000}"/>
    <cellStyle name="Normal 8 2 4 2 2 2 4" xfId="24233" xr:uid="{00000000-0005-0000-0000-0000C45D0000}"/>
    <cellStyle name="Normal 8 2 4 2 2 2 4 2" xfId="24234" xr:uid="{00000000-0005-0000-0000-0000C55D0000}"/>
    <cellStyle name="Normal 8 2 4 2 2 2 4 2 2" xfId="24235" xr:uid="{00000000-0005-0000-0000-0000C65D0000}"/>
    <cellStyle name="Normal 8 2 4 2 2 2 4 3" xfId="24236" xr:uid="{00000000-0005-0000-0000-0000C75D0000}"/>
    <cellStyle name="Normal 8 2 4 2 2 2 5" xfId="24237" xr:uid="{00000000-0005-0000-0000-0000C85D0000}"/>
    <cellStyle name="Normal 8 2 4 2 2 2 5 2" xfId="24238" xr:uid="{00000000-0005-0000-0000-0000C95D0000}"/>
    <cellStyle name="Normal 8 2 4 2 2 2 6" xfId="24239" xr:uid="{00000000-0005-0000-0000-0000CA5D0000}"/>
    <cellStyle name="Normal 8 2 4 2 2 2 6 2" xfId="24240" xr:uid="{00000000-0005-0000-0000-0000CB5D0000}"/>
    <cellStyle name="Normal 8 2 4 2 2 2 7" xfId="24241" xr:uid="{00000000-0005-0000-0000-0000CC5D0000}"/>
    <cellStyle name="Normal 8 2 4 2 2 3" xfId="24242" xr:uid="{00000000-0005-0000-0000-0000CD5D0000}"/>
    <cellStyle name="Normal 8 2 4 2 2 3 2" xfId="24243" xr:uid="{00000000-0005-0000-0000-0000CE5D0000}"/>
    <cellStyle name="Normal 8 2 4 2 2 3 2 2" xfId="24244" xr:uid="{00000000-0005-0000-0000-0000CF5D0000}"/>
    <cellStyle name="Normal 8 2 4 2 2 3 2 2 2" xfId="24245" xr:uid="{00000000-0005-0000-0000-0000D05D0000}"/>
    <cellStyle name="Normal 8 2 4 2 2 3 2 3" xfId="24246" xr:uid="{00000000-0005-0000-0000-0000D15D0000}"/>
    <cellStyle name="Normal 8 2 4 2 2 3 3" xfId="24247" xr:uid="{00000000-0005-0000-0000-0000D25D0000}"/>
    <cellStyle name="Normal 8 2 4 2 2 3 3 2" xfId="24248" xr:uid="{00000000-0005-0000-0000-0000D35D0000}"/>
    <cellStyle name="Normal 8 2 4 2 2 3 3 2 2" xfId="24249" xr:uid="{00000000-0005-0000-0000-0000D45D0000}"/>
    <cellStyle name="Normal 8 2 4 2 2 3 3 3" xfId="24250" xr:uid="{00000000-0005-0000-0000-0000D55D0000}"/>
    <cellStyle name="Normal 8 2 4 2 2 3 4" xfId="24251" xr:uid="{00000000-0005-0000-0000-0000D65D0000}"/>
    <cellStyle name="Normal 8 2 4 2 2 3 4 2" xfId="24252" xr:uid="{00000000-0005-0000-0000-0000D75D0000}"/>
    <cellStyle name="Normal 8 2 4 2 2 3 5" xfId="24253" xr:uid="{00000000-0005-0000-0000-0000D85D0000}"/>
    <cellStyle name="Normal 8 2 4 2 2 3 5 2" xfId="24254" xr:uid="{00000000-0005-0000-0000-0000D95D0000}"/>
    <cellStyle name="Normal 8 2 4 2 2 3 6" xfId="24255" xr:uid="{00000000-0005-0000-0000-0000DA5D0000}"/>
    <cellStyle name="Normal 8 2 4 2 2 4" xfId="24256" xr:uid="{00000000-0005-0000-0000-0000DB5D0000}"/>
    <cellStyle name="Normal 8 2 4 2 2 4 2" xfId="24257" xr:uid="{00000000-0005-0000-0000-0000DC5D0000}"/>
    <cellStyle name="Normal 8 2 4 2 2 4 2 2" xfId="24258" xr:uid="{00000000-0005-0000-0000-0000DD5D0000}"/>
    <cellStyle name="Normal 8 2 4 2 2 4 3" xfId="24259" xr:uid="{00000000-0005-0000-0000-0000DE5D0000}"/>
    <cellStyle name="Normal 8 2 4 2 2 5" xfId="24260" xr:uid="{00000000-0005-0000-0000-0000DF5D0000}"/>
    <cellStyle name="Normal 8 2 4 2 2 5 2" xfId="24261" xr:uid="{00000000-0005-0000-0000-0000E05D0000}"/>
    <cellStyle name="Normal 8 2 4 2 2 5 2 2" xfId="24262" xr:uid="{00000000-0005-0000-0000-0000E15D0000}"/>
    <cellStyle name="Normal 8 2 4 2 2 5 3" xfId="24263" xr:uid="{00000000-0005-0000-0000-0000E25D0000}"/>
    <cellStyle name="Normal 8 2 4 2 2 6" xfId="24264" xr:uid="{00000000-0005-0000-0000-0000E35D0000}"/>
    <cellStyle name="Normal 8 2 4 2 2 6 2" xfId="24265" xr:uid="{00000000-0005-0000-0000-0000E45D0000}"/>
    <cellStyle name="Normal 8 2 4 2 2 7" xfId="24266" xr:uid="{00000000-0005-0000-0000-0000E55D0000}"/>
    <cellStyle name="Normal 8 2 4 2 2 7 2" xfId="24267" xr:uid="{00000000-0005-0000-0000-0000E65D0000}"/>
    <cellStyle name="Normal 8 2 4 2 2 8" xfId="24268" xr:uid="{00000000-0005-0000-0000-0000E75D0000}"/>
    <cellStyle name="Normal 8 2 4 2 3" xfId="24269" xr:uid="{00000000-0005-0000-0000-0000E85D0000}"/>
    <cellStyle name="Normal 8 2 4 2 3 2" xfId="24270" xr:uid="{00000000-0005-0000-0000-0000E95D0000}"/>
    <cellStyle name="Normal 8 2 4 2 3 2 2" xfId="24271" xr:uid="{00000000-0005-0000-0000-0000EA5D0000}"/>
    <cellStyle name="Normal 8 2 4 2 3 2 2 2" xfId="24272" xr:uid="{00000000-0005-0000-0000-0000EB5D0000}"/>
    <cellStyle name="Normal 8 2 4 2 3 2 2 2 2" xfId="24273" xr:uid="{00000000-0005-0000-0000-0000EC5D0000}"/>
    <cellStyle name="Normal 8 2 4 2 3 2 2 3" xfId="24274" xr:uid="{00000000-0005-0000-0000-0000ED5D0000}"/>
    <cellStyle name="Normal 8 2 4 2 3 2 3" xfId="24275" xr:uid="{00000000-0005-0000-0000-0000EE5D0000}"/>
    <cellStyle name="Normal 8 2 4 2 3 2 3 2" xfId="24276" xr:uid="{00000000-0005-0000-0000-0000EF5D0000}"/>
    <cellStyle name="Normal 8 2 4 2 3 2 3 2 2" xfId="24277" xr:uid="{00000000-0005-0000-0000-0000F05D0000}"/>
    <cellStyle name="Normal 8 2 4 2 3 2 3 3" xfId="24278" xr:uid="{00000000-0005-0000-0000-0000F15D0000}"/>
    <cellStyle name="Normal 8 2 4 2 3 2 4" xfId="24279" xr:uid="{00000000-0005-0000-0000-0000F25D0000}"/>
    <cellStyle name="Normal 8 2 4 2 3 2 4 2" xfId="24280" xr:uid="{00000000-0005-0000-0000-0000F35D0000}"/>
    <cellStyle name="Normal 8 2 4 2 3 2 5" xfId="24281" xr:uid="{00000000-0005-0000-0000-0000F45D0000}"/>
    <cellStyle name="Normal 8 2 4 2 3 2 5 2" xfId="24282" xr:uid="{00000000-0005-0000-0000-0000F55D0000}"/>
    <cellStyle name="Normal 8 2 4 2 3 2 6" xfId="24283" xr:uid="{00000000-0005-0000-0000-0000F65D0000}"/>
    <cellStyle name="Normal 8 2 4 2 3 3" xfId="24284" xr:uid="{00000000-0005-0000-0000-0000F75D0000}"/>
    <cellStyle name="Normal 8 2 4 2 3 3 2" xfId="24285" xr:uid="{00000000-0005-0000-0000-0000F85D0000}"/>
    <cellStyle name="Normal 8 2 4 2 3 3 2 2" xfId="24286" xr:uid="{00000000-0005-0000-0000-0000F95D0000}"/>
    <cellStyle name="Normal 8 2 4 2 3 3 3" xfId="24287" xr:uid="{00000000-0005-0000-0000-0000FA5D0000}"/>
    <cellStyle name="Normal 8 2 4 2 3 4" xfId="24288" xr:uid="{00000000-0005-0000-0000-0000FB5D0000}"/>
    <cellStyle name="Normal 8 2 4 2 3 4 2" xfId="24289" xr:uid="{00000000-0005-0000-0000-0000FC5D0000}"/>
    <cellStyle name="Normal 8 2 4 2 3 4 2 2" xfId="24290" xr:uid="{00000000-0005-0000-0000-0000FD5D0000}"/>
    <cellStyle name="Normal 8 2 4 2 3 4 3" xfId="24291" xr:uid="{00000000-0005-0000-0000-0000FE5D0000}"/>
    <cellStyle name="Normal 8 2 4 2 3 5" xfId="24292" xr:uid="{00000000-0005-0000-0000-0000FF5D0000}"/>
    <cellStyle name="Normal 8 2 4 2 3 5 2" xfId="24293" xr:uid="{00000000-0005-0000-0000-0000005E0000}"/>
    <cellStyle name="Normal 8 2 4 2 3 6" xfId="24294" xr:uid="{00000000-0005-0000-0000-0000015E0000}"/>
    <cellStyle name="Normal 8 2 4 2 3 6 2" xfId="24295" xr:uid="{00000000-0005-0000-0000-0000025E0000}"/>
    <cellStyle name="Normal 8 2 4 2 3 7" xfId="24296" xr:uid="{00000000-0005-0000-0000-0000035E0000}"/>
    <cellStyle name="Normal 8 2 4 2 4" xfId="24297" xr:uid="{00000000-0005-0000-0000-0000045E0000}"/>
    <cellStyle name="Normal 8 2 4 2 4 2" xfId="24298" xr:uid="{00000000-0005-0000-0000-0000055E0000}"/>
    <cellStyle name="Normal 8 2 4 2 4 2 2" xfId="24299" xr:uid="{00000000-0005-0000-0000-0000065E0000}"/>
    <cellStyle name="Normal 8 2 4 2 4 2 2 2" xfId="24300" xr:uid="{00000000-0005-0000-0000-0000075E0000}"/>
    <cellStyle name="Normal 8 2 4 2 4 2 2 2 2" xfId="24301" xr:uid="{00000000-0005-0000-0000-0000085E0000}"/>
    <cellStyle name="Normal 8 2 4 2 4 2 2 3" xfId="24302" xr:uid="{00000000-0005-0000-0000-0000095E0000}"/>
    <cellStyle name="Normal 8 2 4 2 4 2 3" xfId="24303" xr:uid="{00000000-0005-0000-0000-00000A5E0000}"/>
    <cellStyle name="Normal 8 2 4 2 4 2 3 2" xfId="24304" xr:uid="{00000000-0005-0000-0000-00000B5E0000}"/>
    <cellStyle name="Normal 8 2 4 2 4 2 3 2 2" xfId="24305" xr:uid="{00000000-0005-0000-0000-00000C5E0000}"/>
    <cellStyle name="Normal 8 2 4 2 4 2 3 3" xfId="24306" xr:uid="{00000000-0005-0000-0000-00000D5E0000}"/>
    <cellStyle name="Normal 8 2 4 2 4 2 4" xfId="24307" xr:uid="{00000000-0005-0000-0000-00000E5E0000}"/>
    <cellStyle name="Normal 8 2 4 2 4 2 4 2" xfId="24308" xr:uid="{00000000-0005-0000-0000-00000F5E0000}"/>
    <cellStyle name="Normal 8 2 4 2 4 2 5" xfId="24309" xr:uid="{00000000-0005-0000-0000-0000105E0000}"/>
    <cellStyle name="Normal 8 2 4 2 4 2 5 2" xfId="24310" xr:uid="{00000000-0005-0000-0000-0000115E0000}"/>
    <cellStyle name="Normal 8 2 4 2 4 2 6" xfId="24311" xr:uid="{00000000-0005-0000-0000-0000125E0000}"/>
    <cellStyle name="Normal 8 2 4 2 4 3" xfId="24312" xr:uid="{00000000-0005-0000-0000-0000135E0000}"/>
    <cellStyle name="Normal 8 2 4 2 4 3 2" xfId="24313" xr:uid="{00000000-0005-0000-0000-0000145E0000}"/>
    <cellStyle name="Normal 8 2 4 2 4 3 2 2" xfId="24314" xr:uid="{00000000-0005-0000-0000-0000155E0000}"/>
    <cellStyle name="Normal 8 2 4 2 4 3 3" xfId="24315" xr:uid="{00000000-0005-0000-0000-0000165E0000}"/>
    <cellStyle name="Normal 8 2 4 2 4 4" xfId="24316" xr:uid="{00000000-0005-0000-0000-0000175E0000}"/>
    <cellStyle name="Normal 8 2 4 2 4 4 2" xfId="24317" xr:uid="{00000000-0005-0000-0000-0000185E0000}"/>
    <cellStyle name="Normal 8 2 4 2 4 4 2 2" xfId="24318" xr:uid="{00000000-0005-0000-0000-0000195E0000}"/>
    <cellStyle name="Normal 8 2 4 2 4 4 3" xfId="24319" xr:uid="{00000000-0005-0000-0000-00001A5E0000}"/>
    <cellStyle name="Normal 8 2 4 2 4 5" xfId="24320" xr:uid="{00000000-0005-0000-0000-00001B5E0000}"/>
    <cellStyle name="Normal 8 2 4 2 4 5 2" xfId="24321" xr:uid="{00000000-0005-0000-0000-00001C5E0000}"/>
    <cellStyle name="Normal 8 2 4 2 4 6" xfId="24322" xr:uid="{00000000-0005-0000-0000-00001D5E0000}"/>
    <cellStyle name="Normal 8 2 4 2 4 6 2" xfId="24323" xr:uid="{00000000-0005-0000-0000-00001E5E0000}"/>
    <cellStyle name="Normal 8 2 4 2 4 7" xfId="24324" xr:uid="{00000000-0005-0000-0000-00001F5E0000}"/>
    <cellStyle name="Normal 8 2 4 2 5" xfId="24325" xr:uid="{00000000-0005-0000-0000-0000205E0000}"/>
    <cellStyle name="Normal 8 2 4 2 5 2" xfId="24326" xr:uid="{00000000-0005-0000-0000-0000215E0000}"/>
    <cellStyle name="Normal 8 2 4 2 5 2 2" xfId="24327" xr:uid="{00000000-0005-0000-0000-0000225E0000}"/>
    <cellStyle name="Normal 8 2 4 2 5 2 2 2" xfId="24328" xr:uid="{00000000-0005-0000-0000-0000235E0000}"/>
    <cellStyle name="Normal 8 2 4 2 5 2 3" xfId="24329" xr:uid="{00000000-0005-0000-0000-0000245E0000}"/>
    <cellStyle name="Normal 8 2 4 2 5 3" xfId="24330" xr:uid="{00000000-0005-0000-0000-0000255E0000}"/>
    <cellStyle name="Normal 8 2 4 2 5 3 2" xfId="24331" xr:uid="{00000000-0005-0000-0000-0000265E0000}"/>
    <cellStyle name="Normal 8 2 4 2 5 3 2 2" xfId="24332" xr:uid="{00000000-0005-0000-0000-0000275E0000}"/>
    <cellStyle name="Normal 8 2 4 2 5 3 3" xfId="24333" xr:uid="{00000000-0005-0000-0000-0000285E0000}"/>
    <cellStyle name="Normal 8 2 4 2 5 4" xfId="24334" xr:uid="{00000000-0005-0000-0000-0000295E0000}"/>
    <cellStyle name="Normal 8 2 4 2 5 4 2" xfId="24335" xr:uid="{00000000-0005-0000-0000-00002A5E0000}"/>
    <cellStyle name="Normal 8 2 4 2 5 5" xfId="24336" xr:uid="{00000000-0005-0000-0000-00002B5E0000}"/>
    <cellStyle name="Normal 8 2 4 2 5 5 2" xfId="24337" xr:uid="{00000000-0005-0000-0000-00002C5E0000}"/>
    <cellStyle name="Normal 8 2 4 2 5 6" xfId="24338" xr:uid="{00000000-0005-0000-0000-00002D5E0000}"/>
    <cellStyle name="Normal 8 2 4 2 6" xfId="24339" xr:uid="{00000000-0005-0000-0000-00002E5E0000}"/>
    <cellStyle name="Normal 8 2 4 2 6 2" xfId="24340" xr:uid="{00000000-0005-0000-0000-00002F5E0000}"/>
    <cellStyle name="Normal 8 2 4 2 6 2 2" xfId="24341" xr:uid="{00000000-0005-0000-0000-0000305E0000}"/>
    <cellStyle name="Normal 8 2 4 2 6 3" xfId="24342" xr:uid="{00000000-0005-0000-0000-0000315E0000}"/>
    <cellStyle name="Normal 8 2 4 2 7" xfId="24343" xr:uid="{00000000-0005-0000-0000-0000325E0000}"/>
    <cellStyle name="Normal 8 2 4 2 7 2" xfId="24344" xr:uid="{00000000-0005-0000-0000-0000335E0000}"/>
    <cellStyle name="Normal 8 2 4 2 7 2 2" xfId="24345" xr:uid="{00000000-0005-0000-0000-0000345E0000}"/>
    <cellStyle name="Normal 8 2 4 2 7 3" xfId="24346" xr:uid="{00000000-0005-0000-0000-0000355E0000}"/>
    <cellStyle name="Normal 8 2 4 2 8" xfId="24347" xr:uid="{00000000-0005-0000-0000-0000365E0000}"/>
    <cellStyle name="Normal 8 2 4 2 8 2" xfId="24348" xr:uid="{00000000-0005-0000-0000-0000375E0000}"/>
    <cellStyle name="Normal 8 2 4 2 9" xfId="24349" xr:uid="{00000000-0005-0000-0000-0000385E0000}"/>
    <cellStyle name="Normal 8 2 4 2 9 2" xfId="24350" xr:uid="{00000000-0005-0000-0000-0000395E0000}"/>
    <cellStyle name="Normal 8 2 4 3" xfId="24351" xr:uid="{00000000-0005-0000-0000-00003A5E0000}"/>
    <cellStyle name="Normal 8 2 4 3 2" xfId="24352" xr:uid="{00000000-0005-0000-0000-00003B5E0000}"/>
    <cellStyle name="Normal 8 2 4 3 2 2" xfId="24353" xr:uid="{00000000-0005-0000-0000-00003C5E0000}"/>
    <cellStyle name="Normal 8 2 4 3 2 2 2" xfId="24354" xr:uid="{00000000-0005-0000-0000-00003D5E0000}"/>
    <cellStyle name="Normal 8 2 4 3 2 2 2 2" xfId="24355" xr:uid="{00000000-0005-0000-0000-00003E5E0000}"/>
    <cellStyle name="Normal 8 2 4 3 2 2 2 2 2" xfId="24356" xr:uid="{00000000-0005-0000-0000-00003F5E0000}"/>
    <cellStyle name="Normal 8 2 4 3 2 2 2 3" xfId="24357" xr:uid="{00000000-0005-0000-0000-0000405E0000}"/>
    <cellStyle name="Normal 8 2 4 3 2 2 3" xfId="24358" xr:uid="{00000000-0005-0000-0000-0000415E0000}"/>
    <cellStyle name="Normal 8 2 4 3 2 2 3 2" xfId="24359" xr:uid="{00000000-0005-0000-0000-0000425E0000}"/>
    <cellStyle name="Normal 8 2 4 3 2 2 3 2 2" xfId="24360" xr:uid="{00000000-0005-0000-0000-0000435E0000}"/>
    <cellStyle name="Normal 8 2 4 3 2 2 3 3" xfId="24361" xr:uid="{00000000-0005-0000-0000-0000445E0000}"/>
    <cellStyle name="Normal 8 2 4 3 2 2 4" xfId="24362" xr:uid="{00000000-0005-0000-0000-0000455E0000}"/>
    <cellStyle name="Normal 8 2 4 3 2 2 4 2" xfId="24363" xr:uid="{00000000-0005-0000-0000-0000465E0000}"/>
    <cellStyle name="Normal 8 2 4 3 2 2 5" xfId="24364" xr:uid="{00000000-0005-0000-0000-0000475E0000}"/>
    <cellStyle name="Normal 8 2 4 3 2 2 5 2" xfId="24365" xr:uid="{00000000-0005-0000-0000-0000485E0000}"/>
    <cellStyle name="Normal 8 2 4 3 2 2 6" xfId="24366" xr:uid="{00000000-0005-0000-0000-0000495E0000}"/>
    <cellStyle name="Normal 8 2 4 3 2 3" xfId="24367" xr:uid="{00000000-0005-0000-0000-00004A5E0000}"/>
    <cellStyle name="Normal 8 2 4 3 2 3 2" xfId="24368" xr:uid="{00000000-0005-0000-0000-00004B5E0000}"/>
    <cellStyle name="Normal 8 2 4 3 2 3 2 2" xfId="24369" xr:uid="{00000000-0005-0000-0000-00004C5E0000}"/>
    <cellStyle name="Normal 8 2 4 3 2 3 3" xfId="24370" xr:uid="{00000000-0005-0000-0000-00004D5E0000}"/>
    <cellStyle name="Normal 8 2 4 3 2 4" xfId="24371" xr:uid="{00000000-0005-0000-0000-00004E5E0000}"/>
    <cellStyle name="Normal 8 2 4 3 2 4 2" xfId="24372" xr:uid="{00000000-0005-0000-0000-00004F5E0000}"/>
    <cellStyle name="Normal 8 2 4 3 2 4 2 2" xfId="24373" xr:uid="{00000000-0005-0000-0000-0000505E0000}"/>
    <cellStyle name="Normal 8 2 4 3 2 4 3" xfId="24374" xr:uid="{00000000-0005-0000-0000-0000515E0000}"/>
    <cellStyle name="Normal 8 2 4 3 2 5" xfId="24375" xr:uid="{00000000-0005-0000-0000-0000525E0000}"/>
    <cellStyle name="Normal 8 2 4 3 2 5 2" xfId="24376" xr:uid="{00000000-0005-0000-0000-0000535E0000}"/>
    <cellStyle name="Normal 8 2 4 3 2 6" xfId="24377" xr:uid="{00000000-0005-0000-0000-0000545E0000}"/>
    <cellStyle name="Normal 8 2 4 3 2 6 2" xfId="24378" xr:uid="{00000000-0005-0000-0000-0000555E0000}"/>
    <cellStyle name="Normal 8 2 4 3 2 7" xfId="24379" xr:uid="{00000000-0005-0000-0000-0000565E0000}"/>
    <cellStyle name="Normal 8 2 4 3 3" xfId="24380" xr:uid="{00000000-0005-0000-0000-0000575E0000}"/>
    <cellStyle name="Normal 8 2 4 3 3 2" xfId="24381" xr:uid="{00000000-0005-0000-0000-0000585E0000}"/>
    <cellStyle name="Normal 8 2 4 3 3 2 2" xfId="24382" xr:uid="{00000000-0005-0000-0000-0000595E0000}"/>
    <cellStyle name="Normal 8 2 4 3 3 2 2 2" xfId="24383" xr:uid="{00000000-0005-0000-0000-00005A5E0000}"/>
    <cellStyle name="Normal 8 2 4 3 3 2 3" xfId="24384" xr:uid="{00000000-0005-0000-0000-00005B5E0000}"/>
    <cellStyle name="Normal 8 2 4 3 3 3" xfId="24385" xr:uid="{00000000-0005-0000-0000-00005C5E0000}"/>
    <cellStyle name="Normal 8 2 4 3 3 3 2" xfId="24386" xr:uid="{00000000-0005-0000-0000-00005D5E0000}"/>
    <cellStyle name="Normal 8 2 4 3 3 3 2 2" xfId="24387" xr:uid="{00000000-0005-0000-0000-00005E5E0000}"/>
    <cellStyle name="Normal 8 2 4 3 3 3 3" xfId="24388" xr:uid="{00000000-0005-0000-0000-00005F5E0000}"/>
    <cellStyle name="Normal 8 2 4 3 3 4" xfId="24389" xr:uid="{00000000-0005-0000-0000-0000605E0000}"/>
    <cellStyle name="Normal 8 2 4 3 3 4 2" xfId="24390" xr:uid="{00000000-0005-0000-0000-0000615E0000}"/>
    <cellStyle name="Normal 8 2 4 3 3 5" xfId="24391" xr:uid="{00000000-0005-0000-0000-0000625E0000}"/>
    <cellStyle name="Normal 8 2 4 3 3 5 2" xfId="24392" xr:uid="{00000000-0005-0000-0000-0000635E0000}"/>
    <cellStyle name="Normal 8 2 4 3 3 6" xfId="24393" xr:uid="{00000000-0005-0000-0000-0000645E0000}"/>
    <cellStyle name="Normal 8 2 4 3 4" xfId="24394" xr:uid="{00000000-0005-0000-0000-0000655E0000}"/>
    <cellStyle name="Normal 8 2 4 3 4 2" xfId="24395" xr:uid="{00000000-0005-0000-0000-0000665E0000}"/>
    <cellStyle name="Normal 8 2 4 3 4 2 2" xfId="24396" xr:uid="{00000000-0005-0000-0000-0000675E0000}"/>
    <cellStyle name="Normal 8 2 4 3 4 3" xfId="24397" xr:uid="{00000000-0005-0000-0000-0000685E0000}"/>
    <cellStyle name="Normal 8 2 4 3 5" xfId="24398" xr:uid="{00000000-0005-0000-0000-0000695E0000}"/>
    <cellStyle name="Normal 8 2 4 3 5 2" xfId="24399" xr:uid="{00000000-0005-0000-0000-00006A5E0000}"/>
    <cellStyle name="Normal 8 2 4 3 5 2 2" xfId="24400" xr:uid="{00000000-0005-0000-0000-00006B5E0000}"/>
    <cellStyle name="Normal 8 2 4 3 5 3" xfId="24401" xr:uid="{00000000-0005-0000-0000-00006C5E0000}"/>
    <cellStyle name="Normal 8 2 4 3 6" xfId="24402" xr:uid="{00000000-0005-0000-0000-00006D5E0000}"/>
    <cellStyle name="Normal 8 2 4 3 6 2" xfId="24403" xr:uid="{00000000-0005-0000-0000-00006E5E0000}"/>
    <cellStyle name="Normal 8 2 4 3 7" xfId="24404" xr:uid="{00000000-0005-0000-0000-00006F5E0000}"/>
    <cellStyle name="Normal 8 2 4 3 7 2" xfId="24405" xr:uid="{00000000-0005-0000-0000-0000705E0000}"/>
    <cellStyle name="Normal 8 2 4 3 8" xfId="24406" xr:uid="{00000000-0005-0000-0000-0000715E0000}"/>
    <cellStyle name="Normal 8 2 4 4" xfId="24407" xr:uid="{00000000-0005-0000-0000-0000725E0000}"/>
    <cellStyle name="Normal 8 2 4 4 2" xfId="24408" xr:uid="{00000000-0005-0000-0000-0000735E0000}"/>
    <cellStyle name="Normal 8 2 4 4 2 2" xfId="24409" xr:uid="{00000000-0005-0000-0000-0000745E0000}"/>
    <cellStyle name="Normal 8 2 4 4 2 2 2" xfId="24410" xr:uid="{00000000-0005-0000-0000-0000755E0000}"/>
    <cellStyle name="Normal 8 2 4 4 2 2 2 2" xfId="24411" xr:uid="{00000000-0005-0000-0000-0000765E0000}"/>
    <cellStyle name="Normal 8 2 4 4 2 2 3" xfId="24412" xr:uid="{00000000-0005-0000-0000-0000775E0000}"/>
    <cellStyle name="Normal 8 2 4 4 2 3" xfId="24413" xr:uid="{00000000-0005-0000-0000-0000785E0000}"/>
    <cellStyle name="Normal 8 2 4 4 2 3 2" xfId="24414" xr:uid="{00000000-0005-0000-0000-0000795E0000}"/>
    <cellStyle name="Normal 8 2 4 4 2 3 2 2" xfId="24415" xr:uid="{00000000-0005-0000-0000-00007A5E0000}"/>
    <cellStyle name="Normal 8 2 4 4 2 3 3" xfId="24416" xr:uid="{00000000-0005-0000-0000-00007B5E0000}"/>
    <cellStyle name="Normal 8 2 4 4 2 4" xfId="24417" xr:uid="{00000000-0005-0000-0000-00007C5E0000}"/>
    <cellStyle name="Normal 8 2 4 4 2 4 2" xfId="24418" xr:uid="{00000000-0005-0000-0000-00007D5E0000}"/>
    <cellStyle name="Normal 8 2 4 4 2 5" xfId="24419" xr:uid="{00000000-0005-0000-0000-00007E5E0000}"/>
    <cellStyle name="Normal 8 2 4 4 2 5 2" xfId="24420" xr:uid="{00000000-0005-0000-0000-00007F5E0000}"/>
    <cellStyle name="Normal 8 2 4 4 2 6" xfId="24421" xr:uid="{00000000-0005-0000-0000-0000805E0000}"/>
    <cellStyle name="Normal 8 2 4 4 3" xfId="24422" xr:uid="{00000000-0005-0000-0000-0000815E0000}"/>
    <cellStyle name="Normal 8 2 4 4 3 2" xfId="24423" xr:uid="{00000000-0005-0000-0000-0000825E0000}"/>
    <cellStyle name="Normal 8 2 4 4 3 2 2" xfId="24424" xr:uid="{00000000-0005-0000-0000-0000835E0000}"/>
    <cellStyle name="Normal 8 2 4 4 3 3" xfId="24425" xr:uid="{00000000-0005-0000-0000-0000845E0000}"/>
    <cellStyle name="Normal 8 2 4 4 4" xfId="24426" xr:uid="{00000000-0005-0000-0000-0000855E0000}"/>
    <cellStyle name="Normal 8 2 4 4 4 2" xfId="24427" xr:uid="{00000000-0005-0000-0000-0000865E0000}"/>
    <cellStyle name="Normal 8 2 4 4 4 2 2" xfId="24428" xr:uid="{00000000-0005-0000-0000-0000875E0000}"/>
    <cellStyle name="Normal 8 2 4 4 4 3" xfId="24429" xr:uid="{00000000-0005-0000-0000-0000885E0000}"/>
    <cellStyle name="Normal 8 2 4 4 5" xfId="24430" xr:uid="{00000000-0005-0000-0000-0000895E0000}"/>
    <cellStyle name="Normal 8 2 4 4 5 2" xfId="24431" xr:uid="{00000000-0005-0000-0000-00008A5E0000}"/>
    <cellStyle name="Normal 8 2 4 4 6" xfId="24432" xr:uid="{00000000-0005-0000-0000-00008B5E0000}"/>
    <cellStyle name="Normal 8 2 4 4 6 2" xfId="24433" xr:uid="{00000000-0005-0000-0000-00008C5E0000}"/>
    <cellStyle name="Normal 8 2 4 4 7" xfId="24434" xr:uid="{00000000-0005-0000-0000-00008D5E0000}"/>
    <cellStyle name="Normal 8 2 4 5" xfId="24435" xr:uid="{00000000-0005-0000-0000-00008E5E0000}"/>
    <cellStyle name="Normal 8 2 4 5 2" xfId="24436" xr:uid="{00000000-0005-0000-0000-00008F5E0000}"/>
    <cellStyle name="Normal 8 2 4 5 2 2" xfId="24437" xr:uid="{00000000-0005-0000-0000-0000905E0000}"/>
    <cellStyle name="Normal 8 2 4 5 2 2 2" xfId="24438" xr:uid="{00000000-0005-0000-0000-0000915E0000}"/>
    <cellStyle name="Normal 8 2 4 5 2 2 2 2" xfId="24439" xr:uid="{00000000-0005-0000-0000-0000925E0000}"/>
    <cellStyle name="Normal 8 2 4 5 2 2 3" xfId="24440" xr:uid="{00000000-0005-0000-0000-0000935E0000}"/>
    <cellStyle name="Normal 8 2 4 5 2 3" xfId="24441" xr:uid="{00000000-0005-0000-0000-0000945E0000}"/>
    <cellStyle name="Normal 8 2 4 5 2 3 2" xfId="24442" xr:uid="{00000000-0005-0000-0000-0000955E0000}"/>
    <cellStyle name="Normal 8 2 4 5 2 3 2 2" xfId="24443" xr:uid="{00000000-0005-0000-0000-0000965E0000}"/>
    <cellStyle name="Normal 8 2 4 5 2 3 3" xfId="24444" xr:uid="{00000000-0005-0000-0000-0000975E0000}"/>
    <cellStyle name="Normal 8 2 4 5 2 4" xfId="24445" xr:uid="{00000000-0005-0000-0000-0000985E0000}"/>
    <cellStyle name="Normal 8 2 4 5 2 4 2" xfId="24446" xr:uid="{00000000-0005-0000-0000-0000995E0000}"/>
    <cellStyle name="Normal 8 2 4 5 2 5" xfId="24447" xr:uid="{00000000-0005-0000-0000-00009A5E0000}"/>
    <cellStyle name="Normal 8 2 4 5 2 5 2" xfId="24448" xr:uid="{00000000-0005-0000-0000-00009B5E0000}"/>
    <cellStyle name="Normal 8 2 4 5 2 6" xfId="24449" xr:uid="{00000000-0005-0000-0000-00009C5E0000}"/>
    <cellStyle name="Normal 8 2 4 5 3" xfId="24450" xr:uid="{00000000-0005-0000-0000-00009D5E0000}"/>
    <cellStyle name="Normal 8 2 4 5 3 2" xfId="24451" xr:uid="{00000000-0005-0000-0000-00009E5E0000}"/>
    <cellStyle name="Normal 8 2 4 5 3 2 2" xfId="24452" xr:uid="{00000000-0005-0000-0000-00009F5E0000}"/>
    <cellStyle name="Normal 8 2 4 5 3 3" xfId="24453" xr:uid="{00000000-0005-0000-0000-0000A05E0000}"/>
    <cellStyle name="Normal 8 2 4 5 4" xfId="24454" xr:uid="{00000000-0005-0000-0000-0000A15E0000}"/>
    <cellStyle name="Normal 8 2 4 5 4 2" xfId="24455" xr:uid="{00000000-0005-0000-0000-0000A25E0000}"/>
    <cellStyle name="Normal 8 2 4 5 4 2 2" xfId="24456" xr:uid="{00000000-0005-0000-0000-0000A35E0000}"/>
    <cellStyle name="Normal 8 2 4 5 4 3" xfId="24457" xr:uid="{00000000-0005-0000-0000-0000A45E0000}"/>
    <cellStyle name="Normal 8 2 4 5 5" xfId="24458" xr:uid="{00000000-0005-0000-0000-0000A55E0000}"/>
    <cellStyle name="Normal 8 2 4 5 5 2" xfId="24459" xr:uid="{00000000-0005-0000-0000-0000A65E0000}"/>
    <cellStyle name="Normal 8 2 4 5 6" xfId="24460" xr:uid="{00000000-0005-0000-0000-0000A75E0000}"/>
    <cellStyle name="Normal 8 2 4 5 6 2" xfId="24461" xr:uid="{00000000-0005-0000-0000-0000A85E0000}"/>
    <cellStyle name="Normal 8 2 4 5 7" xfId="24462" xr:uid="{00000000-0005-0000-0000-0000A95E0000}"/>
    <cellStyle name="Normal 8 2 4 6" xfId="24463" xr:uid="{00000000-0005-0000-0000-0000AA5E0000}"/>
    <cellStyle name="Normal 8 2 4 6 2" xfId="24464" xr:uid="{00000000-0005-0000-0000-0000AB5E0000}"/>
    <cellStyle name="Normal 8 2 4 6 2 2" xfId="24465" xr:uid="{00000000-0005-0000-0000-0000AC5E0000}"/>
    <cellStyle name="Normal 8 2 4 6 2 2 2" xfId="24466" xr:uid="{00000000-0005-0000-0000-0000AD5E0000}"/>
    <cellStyle name="Normal 8 2 4 6 2 3" xfId="24467" xr:uid="{00000000-0005-0000-0000-0000AE5E0000}"/>
    <cellStyle name="Normal 8 2 4 6 3" xfId="24468" xr:uid="{00000000-0005-0000-0000-0000AF5E0000}"/>
    <cellStyle name="Normal 8 2 4 6 3 2" xfId="24469" xr:uid="{00000000-0005-0000-0000-0000B05E0000}"/>
    <cellStyle name="Normal 8 2 4 6 3 2 2" xfId="24470" xr:uid="{00000000-0005-0000-0000-0000B15E0000}"/>
    <cellStyle name="Normal 8 2 4 6 3 3" xfId="24471" xr:uid="{00000000-0005-0000-0000-0000B25E0000}"/>
    <cellStyle name="Normal 8 2 4 6 4" xfId="24472" xr:uid="{00000000-0005-0000-0000-0000B35E0000}"/>
    <cellStyle name="Normal 8 2 4 6 4 2" xfId="24473" xr:uid="{00000000-0005-0000-0000-0000B45E0000}"/>
    <cellStyle name="Normal 8 2 4 6 5" xfId="24474" xr:uid="{00000000-0005-0000-0000-0000B55E0000}"/>
    <cellStyle name="Normal 8 2 4 6 5 2" xfId="24475" xr:uid="{00000000-0005-0000-0000-0000B65E0000}"/>
    <cellStyle name="Normal 8 2 4 6 6" xfId="24476" xr:uid="{00000000-0005-0000-0000-0000B75E0000}"/>
    <cellStyle name="Normal 8 2 4 7" xfId="24477" xr:uid="{00000000-0005-0000-0000-0000B85E0000}"/>
    <cellStyle name="Normal 8 2 4 7 2" xfId="24478" xr:uid="{00000000-0005-0000-0000-0000B95E0000}"/>
    <cellStyle name="Normal 8 2 4 7 2 2" xfId="24479" xr:uid="{00000000-0005-0000-0000-0000BA5E0000}"/>
    <cellStyle name="Normal 8 2 4 7 3" xfId="24480" xr:uid="{00000000-0005-0000-0000-0000BB5E0000}"/>
    <cellStyle name="Normal 8 2 4 8" xfId="24481" xr:uid="{00000000-0005-0000-0000-0000BC5E0000}"/>
    <cellStyle name="Normal 8 2 4 8 2" xfId="24482" xr:uid="{00000000-0005-0000-0000-0000BD5E0000}"/>
    <cellStyle name="Normal 8 2 4 8 2 2" xfId="24483" xr:uid="{00000000-0005-0000-0000-0000BE5E0000}"/>
    <cellStyle name="Normal 8 2 4 8 3" xfId="24484" xr:uid="{00000000-0005-0000-0000-0000BF5E0000}"/>
    <cellStyle name="Normal 8 2 4 9" xfId="24485" xr:uid="{00000000-0005-0000-0000-0000C05E0000}"/>
    <cellStyle name="Normal 8 2 4 9 2" xfId="24486" xr:uid="{00000000-0005-0000-0000-0000C15E0000}"/>
    <cellStyle name="Normal 8 2 5" xfId="24487" xr:uid="{00000000-0005-0000-0000-0000C25E0000}"/>
    <cellStyle name="Normal 8 2 5 10" xfId="24488" xr:uid="{00000000-0005-0000-0000-0000C35E0000}"/>
    <cellStyle name="Normal 8 2 5 2" xfId="24489" xr:uid="{00000000-0005-0000-0000-0000C45E0000}"/>
    <cellStyle name="Normal 8 2 5 2 2" xfId="24490" xr:uid="{00000000-0005-0000-0000-0000C55E0000}"/>
    <cellStyle name="Normal 8 2 5 2 2 2" xfId="24491" xr:uid="{00000000-0005-0000-0000-0000C65E0000}"/>
    <cellStyle name="Normal 8 2 5 2 2 2 2" xfId="24492" xr:uid="{00000000-0005-0000-0000-0000C75E0000}"/>
    <cellStyle name="Normal 8 2 5 2 2 2 2 2" xfId="24493" xr:uid="{00000000-0005-0000-0000-0000C85E0000}"/>
    <cellStyle name="Normal 8 2 5 2 2 2 2 2 2" xfId="24494" xr:uid="{00000000-0005-0000-0000-0000C95E0000}"/>
    <cellStyle name="Normal 8 2 5 2 2 2 2 3" xfId="24495" xr:uid="{00000000-0005-0000-0000-0000CA5E0000}"/>
    <cellStyle name="Normal 8 2 5 2 2 2 3" xfId="24496" xr:uid="{00000000-0005-0000-0000-0000CB5E0000}"/>
    <cellStyle name="Normal 8 2 5 2 2 2 3 2" xfId="24497" xr:uid="{00000000-0005-0000-0000-0000CC5E0000}"/>
    <cellStyle name="Normal 8 2 5 2 2 2 3 2 2" xfId="24498" xr:uid="{00000000-0005-0000-0000-0000CD5E0000}"/>
    <cellStyle name="Normal 8 2 5 2 2 2 3 3" xfId="24499" xr:uid="{00000000-0005-0000-0000-0000CE5E0000}"/>
    <cellStyle name="Normal 8 2 5 2 2 2 4" xfId="24500" xr:uid="{00000000-0005-0000-0000-0000CF5E0000}"/>
    <cellStyle name="Normal 8 2 5 2 2 2 4 2" xfId="24501" xr:uid="{00000000-0005-0000-0000-0000D05E0000}"/>
    <cellStyle name="Normal 8 2 5 2 2 2 5" xfId="24502" xr:uid="{00000000-0005-0000-0000-0000D15E0000}"/>
    <cellStyle name="Normal 8 2 5 2 2 2 5 2" xfId="24503" xr:uid="{00000000-0005-0000-0000-0000D25E0000}"/>
    <cellStyle name="Normal 8 2 5 2 2 2 6" xfId="24504" xr:uid="{00000000-0005-0000-0000-0000D35E0000}"/>
    <cellStyle name="Normal 8 2 5 2 2 3" xfId="24505" xr:uid="{00000000-0005-0000-0000-0000D45E0000}"/>
    <cellStyle name="Normal 8 2 5 2 2 3 2" xfId="24506" xr:uid="{00000000-0005-0000-0000-0000D55E0000}"/>
    <cellStyle name="Normal 8 2 5 2 2 3 2 2" xfId="24507" xr:uid="{00000000-0005-0000-0000-0000D65E0000}"/>
    <cellStyle name="Normal 8 2 5 2 2 3 3" xfId="24508" xr:uid="{00000000-0005-0000-0000-0000D75E0000}"/>
    <cellStyle name="Normal 8 2 5 2 2 4" xfId="24509" xr:uid="{00000000-0005-0000-0000-0000D85E0000}"/>
    <cellStyle name="Normal 8 2 5 2 2 4 2" xfId="24510" xr:uid="{00000000-0005-0000-0000-0000D95E0000}"/>
    <cellStyle name="Normal 8 2 5 2 2 4 2 2" xfId="24511" xr:uid="{00000000-0005-0000-0000-0000DA5E0000}"/>
    <cellStyle name="Normal 8 2 5 2 2 4 3" xfId="24512" xr:uid="{00000000-0005-0000-0000-0000DB5E0000}"/>
    <cellStyle name="Normal 8 2 5 2 2 5" xfId="24513" xr:uid="{00000000-0005-0000-0000-0000DC5E0000}"/>
    <cellStyle name="Normal 8 2 5 2 2 5 2" xfId="24514" xr:uid="{00000000-0005-0000-0000-0000DD5E0000}"/>
    <cellStyle name="Normal 8 2 5 2 2 6" xfId="24515" xr:uid="{00000000-0005-0000-0000-0000DE5E0000}"/>
    <cellStyle name="Normal 8 2 5 2 2 6 2" xfId="24516" xr:uid="{00000000-0005-0000-0000-0000DF5E0000}"/>
    <cellStyle name="Normal 8 2 5 2 2 7" xfId="24517" xr:uid="{00000000-0005-0000-0000-0000E05E0000}"/>
    <cellStyle name="Normal 8 2 5 2 3" xfId="24518" xr:uid="{00000000-0005-0000-0000-0000E15E0000}"/>
    <cellStyle name="Normal 8 2 5 2 3 2" xfId="24519" xr:uid="{00000000-0005-0000-0000-0000E25E0000}"/>
    <cellStyle name="Normal 8 2 5 2 3 2 2" xfId="24520" xr:uid="{00000000-0005-0000-0000-0000E35E0000}"/>
    <cellStyle name="Normal 8 2 5 2 3 2 2 2" xfId="24521" xr:uid="{00000000-0005-0000-0000-0000E45E0000}"/>
    <cellStyle name="Normal 8 2 5 2 3 2 3" xfId="24522" xr:uid="{00000000-0005-0000-0000-0000E55E0000}"/>
    <cellStyle name="Normal 8 2 5 2 3 3" xfId="24523" xr:uid="{00000000-0005-0000-0000-0000E65E0000}"/>
    <cellStyle name="Normal 8 2 5 2 3 3 2" xfId="24524" xr:uid="{00000000-0005-0000-0000-0000E75E0000}"/>
    <cellStyle name="Normal 8 2 5 2 3 3 2 2" xfId="24525" xr:uid="{00000000-0005-0000-0000-0000E85E0000}"/>
    <cellStyle name="Normal 8 2 5 2 3 3 3" xfId="24526" xr:uid="{00000000-0005-0000-0000-0000E95E0000}"/>
    <cellStyle name="Normal 8 2 5 2 3 4" xfId="24527" xr:uid="{00000000-0005-0000-0000-0000EA5E0000}"/>
    <cellStyle name="Normal 8 2 5 2 3 4 2" xfId="24528" xr:uid="{00000000-0005-0000-0000-0000EB5E0000}"/>
    <cellStyle name="Normal 8 2 5 2 3 5" xfId="24529" xr:uid="{00000000-0005-0000-0000-0000EC5E0000}"/>
    <cellStyle name="Normal 8 2 5 2 3 5 2" xfId="24530" xr:uid="{00000000-0005-0000-0000-0000ED5E0000}"/>
    <cellStyle name="Normal 8 2 5 2 3 6" xfId="24531" xr:uid="{00000000-0005-0000-0000-0000EE5E0000}"/>
    <cellStyle name="Normal 8 2 5 2 4" xfId="24532" xr:uid="{00000000-0005-0000-0000-0000EF5E0000}"/>
    <cellStyle name="Normal 8 2 5 2 4 2" xfId="24533" xr:uid="{00000000-0005-0000-0000-0000F05E0000}"/>
    <cellStyle name="Normal 8 2 5 2 4 2 2" xfId="24534" xr:uid="{00000000-0005-0000-0000-0000F15E0000}"/>
    <cellStyle name="Normal 8 2 5 2 4 3" xfId="24535" xr:uid="{00000000-0005-0000-0000-0000F25E0000}"/>
    <cellStyle name="Normal 8 2 5 2 5" xfId="24536" xr:uid="{00000000-0005-0000-0000-0000F35E0000}"/>
    <cellStyle name="Normal 8 2 5 2 5 2" xfId="24537" xr:uid="{00000000-0005-0000-0000-0000F45E0000}"/>
    <cellStyle name="Normal 8 2 5 2 5 2 2" xfId="24538" xr:uid="{00000000-0005-0000-0000-0000F55E0000}"/>
    <cellStyle name="Normal 8 2 5 2 5 3" xfId="24539" xr:uid="{00000000-0005-0000-0000-0000F65E0000}"/>
    <cellStyle name="Normal 8 2 5 2 6" xfId="24540" xr:uid="{00000000-0005-0000-0000-0000F75E0000}"/>
    <cellStyle name="Normal 8 2 5 2 6 2" xfId="24541" xr:uid="{00000000-0005-0000-0000-0000F85E0000}"/>
    <cellStyle name="Normal 8 2 5 2 7" xfId="24542" xr:uid="{00000000-0005-0000-0000-0000F95E0000}"/>
    <cellStyle name="Normal 8 2 5 2 7 2" xfId="24543" xr:uid="{00000000-0005-0000-0000-0000FA5E0000}"/>
    <cellStyle name="Normal 8 2 5 2 8" xfId="24544" xr:uid="{00000000-0005-0000-0000-0000FB5E0000}"/>
    <cellStyle name="Normal 8 2 5 3" xfId="24545" xr:uid="{00000000-0005-0000-0000-0000FC5E0000}"/>
    <cellStyle name="Normal 8 2 5 3 2" xfId="24546" xr:uid="{00000000-0005-0000-0000-0000FD5E0000}"/>
    <cellStyle name="Normal 8 2 5 3 2 2" xfId="24547" xr:uid="{00000000-0005-0000-0000-0000FE5E0000}"/>
    <cellStyle name="Normal 8 2 5 3 2 2 2" xfId="24548" xr:uid="{00000000-0005-0000-0000-0000FF5E0000}"/>
    <cellStyle name="Normal 8 2 5 3 2 2 2 2" xfId="24549" xr:uid="{00000000-0005-0000-0000-0000005F0000}"/>
    <cellStyle name="Normal 8 2 5 3 2 2 3" xfId="24550" xr:uid="{00000000-0005-0000-0000-0000015F0000}"/>
    <cellStyle name="Normal 8 2 5 3 2 3" xfId="24551" xr:uid="{00000000-0005-0000-0000-0000025F0000}"/>
    <cellStyle name="Normal 8 2 5 3 2 3 2" xfId="24552" xr:uid="{00000000-0005-0000-0000-0000035F0000}"/>
    <cellStyle name="Normal 8 2 5 3 2 3 2 2" xfId="24553" xr:uid="{00000000-0005-0000-0000-0000045F0000}"/>
    <cellStyle name="Normal 8 2 5 3 2 3 3" xfId="24554" xr:uid="{00000000-0005-0000-0000-0000055F0000}"/>
    <cellStyle name="Normal 8 2 5 3 2 4" xfId="24555" xr:uid="{00000000-0005-0000-0000-0000065F0000}"/>
    <cellStyle name="Normal 8 2 5 3 2 4 2" xfId="24556" xr:uid="{00000000-0005-0000-0000-0000075F0000}"/>
    <cellStyle name="Normal 8 2 5 3 2 5" xfId="24557" xr:uid="{00000000-0005-0000-0000-0000085F0000}"/>
    <cellStyle name="Normal 8 2 5 3 2 5 2" xfId="24558" xr:uid="{00000000-0005-0000-0000-0000095F0000}"/>
    <cellStyle name="Normal 8 2 5 3 2 6" xfId="24559" xr:uid="{00000000-0005-0000-0000-00000A5F0000}"/>
    <cellStyle name="Normal 8 2 5 3 3" xfId="24560" xr:uid="{00000000-0005-0000-0000-00000B5F0000}"/>
    <cellStyle name="Normal 8 2 5 3 3 2" xfId="24561" xr:uid="{00000000-0005-0000-0000-00000C5F0000}"/>
    <cellStyle name="Normal 8 2 5 3 3 2 2" xfId="24562" xr:uid="{00000000-0005-0000-0000-00000D5F0000}"/>
    <cellStyle name="Normal 8 2 5 3 3 3" xfId="24563" xr:uid="{00000000-0005-0000-0000-00000E5F0000}"/>
    <cellStyle name="Normal 8 2 5 3 4" xfId="24564" xr:uid="{00000000-0005-0000-0000-00000F5F0000}"/>
    <cellStyle name="Normal 8 2 5 3 4 2" xfId="24565" xr:uid="{00000000-0005-0000-0000-0000105F0000}"/>
    <cellStyle name="Normal 8 2 5 3 4 2 2" xfId="24566" xr:uid="{00000000-0005-0000-0000-0000115F0000}"/>
    <cellStyle name="Normal 8 2 5 3 4 3" xfId="24567" xr:uid="{00000000-0005-0000-0000-0000125F0000}"/>
    <cellStyle name="Normal 8 2 5 3 5" xfId="24568" xr:uid="{00000000-0005-0000-0000-0000135F0000}"/>
    <cellStyle name="Normal 8 2 5 3 5 2" xfId="24569" xr:uid="{00000000-0005-0000-0000-0000145F0000}"/>
    <cellStyle name="Normal 8 2 5 3 6" xfId="24570" xr:uid="{00000000-0005-0000-0000-0000155F0000}"/>
    <cellStyle name="Normal 8 2 5 3 6 2" xfId="24571" xr:uid="{00000000-0005-0000-0000-0000165F0000}"/>
    <cellStyle name="Normal 8 2 5 3 7" xfId="24572" xr:uid="{00000000-0005-0000-0000-0000175F0000}"/>
    <cellStyle name="Normal 8 2 5 4" xfId="24573" xr:uid="{00000000-0005-0000-0000-0000185F0000}"/>
    <cellStyle name="Normal 8 2 5 4 2" xfId="24574" xr:uid="{00000000-0005-0000-0000-0000195F0000}"/>
    <cellStyle name="Normal 8 2 5 4 2 2" xfId="24575" xr:uid="{00000000-0005-0000-0000-00001A5F0000}"/>
    <cellStyle name="Normal 8 2 5 4 2 2 2" xfId="24576" xr:uid="{00000000-0005-0000-0000-00001B5F0000}"/>
    <cellStyle name="Normal 8 2 5 4 2 2 2 2" xfId="24577" xr:uid="{00000000-0005-0000-0000-00001C5F0000}"/>
    <cellStyle name="Normal 8 2 5 4 2 2 3" xfId="24578" xr:uid="{00000000-0005-0000-0000-00001D5F0000}"/>
    <cellStyle name="Normal 8 2 5 4 2 3" xfId="24579" xr:uid="{00000000-0005-0000-0000-00001E5F0000}"/>
    <cellStyle name="Normal 8 2 5 4 2 3 2" xfId="24580" xr:uid="{00000000-0005-0000-0000-00001F5F0000}"/>
    <cellStyle name="Normal 8 2 5 4 2 3 2 2" xfId="24581" xr:uid="{00000000-0005-0000-0000-0000205F0000}"/>
    <cellStyle name="Normal 8 2 5 4 2 3 3" xfId="24582" xr:uid="{00000000-0005-0000-0000-0000215F0000}"/>
    <cellStyle name="Normal 8 2 5 4 2 4" xfId="24583" xr:uid="{00000000-0005-0000-0000-0000225F0000}"/>
    <cellStyle name="Normal 8 2 5 4 2 4 2" xfId="24584" xr:uid="{00000000-0005-0000-0000-0000235F0000}"/>
    <cellStyle name="Normal 8 2 5 4 2 5" xfId="24585" xr:uid="{00000000-0005-0000-0000-0000245F0000}"/>
    <cellStyle name="Normal 8 2 5 4 2 5 2" xfId="24586" xr:uid="{00000000-0005-0000-0000-0000255F0000}"/>
    <cellStyle name="Normal 8 2 5 4 2 6" xfId="24587" xr:uid="{00000000-0005-0000-0000-0000265F0000}"/>
    <cellStyle name="Normal 8 2 5 4 3" xfId="24588" xr:uid="{00000000-0005-0000-0000-0000275F0000}"/>
    <cellStyle name="Normal 8 2 5 4 3 2" xfId="24589" xr:uid="{00000000-0005-0000-0000-0000285F0000}"/>
    <cellStyle name="Normal 8 2 5 4 3 2 2" xfId="24590" xr:uid="{00000000-0005-0000-0000-0000295F0000}"/>
    <cellStyle name="Normal 8 2 5 4 3 3" xfId="24591" xr:uid="{00000000-0005-0000-0000-00002A5F0000}"/>
    <cellStyle name="Normal 8 2 5 4 4" xfId="24592" xr:uid="{00000000-0005-0000-0000-00002B5F0000}"/>
    <cellStyle name="Normal 8 2 5 4 4 2" xfId="24593" xr:uid="{00000000-0005-0000-0000-00002C5F0000}"/>
    <cellStyle name="Normal 8 2 5 4 4 2 2" xfId="24594" xr:uid="{00000000-0005-0000-0000-00002D5F0000}"/>
    <cellStyle name="Normal 8 2 5 4 4 3" xfId="24595" xr:uid="{00000000-0005-0000-0000-00002E5F0000}"/>
    <cellStyle name="Normal 8 2 5 4 5" xfId="24596" xr:uid="{00000000-0005-0000-0000-00002F5F0000}"/>
    <cellStyle name="Normal 8 2 5 4 5 2" xfId="24597" xr:uid="{00000000-0005-0000-0000-0000305F0000}"/>
    <cellStyle name="Normal 8 2 5 4 6" xfId="24598" xr:uid="{00000000-0005-0000-0000-0000315F0000}"/>
    <cellStyle name="Normal 8 2 5 4 6 2" xfId="24599" xr:uid="{00000000-0005-0000-0000-0000325F0000}"/>
    <cellStyle name="Normal 8 2 5 4 7" xfId="24600" xr:uid="{00000000-0005-0000-0000-0000335F0000}"/>
    <cellStyle name="Normal 8 2 5 5" xfId="24601" xr:uid="{00000000-0005-0000-0000-0000345F0000}"/>
    <cellStyle name="Normal 8 2 5 5 2" xfId="24602" xr:uid="{00000000-0005-0000-0000-0000355F0000}"/>
    <cellStyle name="Normal 8 2 5 5 2 2" xfId="24603" xr:uid="{00000000-0005-0000-0000-0000365F0000}"/>
    <cellStyle name="Normal 8 2 5 5 2 2 2" xfId="24604" xr:uid="{00000000-0005-0000-0000-0000375F0000}"/>
    <cellStyle name="Normal 8 2 5 5 2 3" xfId="24605" xr:uid="{00000000-0005-0000-0000-0000385F0000}"/>
    <cellStyle name="Normal 8 2 5 5 3" xfId="24606" xr:uid="{00000000-0005-0000-0000-0000395F0000}"/>
    <cellStyle name="Normal 8 2 5 5 3 2" xfId="24607" xr:uid="{00000000-0005-0000-0000-00003A5F0000}"/>
    <cellStyle name="Normal 8 2 5 5 3 2 2" xfId="24608" xr:uid="{00000000-0005-0000-0000-00003B5F0000}"/>
    <cellStyle name="Normal 8 2 5 5 3 3" xfId="24609" xr:uid="{00000000-0005-0000-0000-00003C5F0000}"/>
    <cellStyle name="Normal 8 2 5 5 4" xfId="24610" xr:uid="{00000000-0005-0000-0000-00003D5F0000}"/>
    <cellStyle name="Normal 8 2 5 5 4 2" xfId="24611" xr:uid="{00000000-0005-0000-0000-00003E5F0000}"/>
    <cellStyle name="Normal 8 2 5 5 5" xfId="24612" xr:uid="{00000000-0005-0000-0000-00003F5F0000}"/>
    <cellStyle name="Normal 8 2 5 5 5 2" xfId="24613" xr:uid="{00000000-0005-0000-0000-0000405F0000}"/>
    <cellStyle name="Normal 8 2 5 5 6" xfId="24614" xr:uid="{00000000-0005-0000-0000-0000415F0000}"/>
    <cellStyle name="Normal 8 2 5 6" xfId="24615" xr:uid="{00000000-0005-0000-0000-0000425F0000}"/>
    <cellStyle name="Normal 8 2 5 6 2" xfId="24616" xr:uid="{00000000-0005-0000-0000-0000435F0000}"/>
    <cellStyle name="Normal 8 2 5 6 2 2" xfId="24617" xr:uid="{00000000-0005-0000-0000-0000445F0000}"/>
    <cellStyle name="Normal 8 2 5 6 3" xfId="24618" xr:uid="{00000000-0005-0000-0000-0000455F0000}"/>
    <cellStyle name="Normal 8 2 5 7" xfId="24619" xr:uid="{00000000-0005-0000-0000-0000465F0000}"/>
    <cellStyle name="Normal 8 2 5 7 2" xfId="24620" xr:uid="{00000000-0005-0000-0000-0000475F0000}"/>
    <cellStyle name="Normal 8 2 5 7 2 2" xfId="24621" xr:uid="{00000000-0005-0000-0000-0000485F0000}"/>
    <cellStyle name="Normal 8 2 5 7 3" xfId="24622" xr:uid="{00000000-0005-0000-0000-0000495F0000}"/>
    <cellStyle name="Normal 8 2 5 8" xfId="24623" xr:uid="{00000000-0005-0000-0000-00004A5F0000}"/>
    <cellStyle name="Normal 8 2 5 8 2" xfId="24624" xr:uid="{00000000-0005-0000-0000-00004B5F0000}"/>
    <cellStyle name="Normal 8 2 5 9" xfId="24625" xr:uid="{00000000-0005-0000-0000-00004C5F0000}"/>
    <cellStyle name="Normal 8 2 5 9 2" xfId="24626" xr:uid="{00000000-0005-0000-0000-00004D5F0000}"/>
    <cellStyle name="Normal 8 2 6" xfId="24627" xr:uid="{00000000-0005-0000-0000-00004E5F0000}"/>
    <cellStyle name="Normal 8 2 6 2" xfId="24628" xr:uid="{00000000-0005-0000-0000-00004F5F0000}"/>
    <cellStyle name="Normal 8 2 6 2 2" xfId="24629" xr:uid="{00000000-0005-0000-0000-0000505F0000}"/>
    <cellStyle name="Normal 8 2 6 2 2 2" xfId="24630" xr:uid="{00000000-0005-0000-0000-0000515F0000}"/>
    <cellStyle name="Normal 8 2 6 2 2 2 2" xfId="24631" xr:uid="{00000000-0005-0000-0000-0000525F0000}"/>
    <cellStyle name="Normal 8 2 6 2 2 2 2 2" xfId="24632" xr:uid="{00000000-0005-0000-0000-0000535F0000}"/>
    <cellStyle name="Normal 8 2 6 2 2 2 3" xfId="24633" xr:uid="{00000000-0005-0000-0000-0000545F0000}"/>
    <cellStyle name="Normal 8 2 6 2 2 3" xfId="24634" xr:uid="{00000000-0005-0000-0000-0000555F0000}"/>
    <cellStyle name="Normal 8 2 6 2 2 3 2" xfId="24635" xr:uid="{00000000-0005-0000-0000-0000565F0000}"/>
    <cellStyle name="Normal 8 2 6 2 2 3 2 2" xfId="24636" xr:uid="{00000000-0005-0000-0000-0000575F0000}"/>
    <cellStyle name="Normal 8 2 6 2 2 3 3" xfId="24637" xr:uid="{00000000-0005-0000-0000-0000585F0000}"/>
    <cellStyle name="Normal 8 2 6 2 2 4" xfId="24638" xr:uid="{00000000-0005-0000-0000-0000595F0000}"/>
    <cellStyle name="Normal 8 2 6 2 2 4 2" xfId="24639" xr:uid="{00000000-0005-0000-0000-00005A5F0000}"/>
    <cellStyle name="Normal 8 2 6 2 2 5" xfId="24640" xr:uid="{00000000-0005-0000-0000-00005B5F0000}"/>
    <cellStyle name="Normal 8 2 6 2 2 5 2" xfId="24641" xr:uid="{00000000-0005-0000-0000-00005C5F0000}"/>
    <cellStyle name="Normal 8 2 6 2 2 6" xfId="24642" xr:uid="{00000000-0005-0000-0000-00005D5F0000}"/>
    <cellStyle name="Normal 8 2 6 2 3" xfId="24643" xr:uid="{00000000-0005-0000-0000-00005E5F0000}"/>
    <cellStyle name="Normal 8 2 6 2 3 2" xfId="24644" xr:uid="{00000000-0005-0000-0000-00005F5F0000}"/>
    <cellStyle name="Normal 8 2 6 2 3 2 2" xfId="24645" xr:uid="{00000000-0005-0000-0000-0000605F0000}"/>
    <cellStyle name="Normal 8 2 6 2 3 3" xfId="24646" xr:uid="{00000000-0005-0000-0000-0000615F0000}"/>
    <cellStyle name="Normal 8 2 6 2 4" xfId="24647" xr:uid="{00000000-0005-0000-0000-0000625F0000}"/>
    <cellStyle name="Normal 8 2 6 2 4 2" xfId="24648" xr:uid="{00000000-0005-0000-0000-0000635F0000}"/>
    <cellStyle name="Normal 8 2 6 2 4 2 2" xfId="24649" xr:uid="{00000000-0005-0000-0000-0000645F0000}"/>
    <cellStyle name="Normal 8 2 6 2 4 3" xfId="24650" xr:uid="{00000000-0005-0000-0000-0000655F0000}"/>
    <cellStyle name="Normal 8 2 6 2 5" xfId="24651" xr:uid="{00000000-0005-0000-0000-0000665F0000}"/>
    <cellStyle name="Normal 8 2 6 2 5 2" xfId="24652" xr:uid="{00000000-0005-0000-0000-0000675F0000}"/>
    <cellStyle name="Normal 8 2 6 2 6" xfId="24653" xr:uid="{00000000-0005-0000-0000-0000685F0000}"/>
    <cellStyle name="Normal 8 2 6 2 6 2" xfId="24654" xr:uid="{00000000-0005-0000-0000-0000695F0000}"/>
    <cellStyle name="Normal 8 2 6 2 7" xfId="24655" xr:uid="{00000000-0005-0000-0000-00006A5F0000}"/>
    <cellStyle name="Normal 8 2 6 3" xfId="24656" xr:uid="{00000000-0005-0000-0000-00006B5F0000}"/>
    <cellStyle name="Normal 8 2 6 3 2" xfId="24657" xr:uid="{00000000-0005-0000-0000-00006C5F0000}"/>
    <cellStyle name="Normal 8 2 6 3 2 2" xfId="24658" xr:uid="{00000000-0005-0000-0000-00006D5F0000}"/>
    <cellStyle name="Normal 8 2 6 3 2 2 2" xfId="24659" xr:uid="{00000000-0005-0000-0000-00006E5F0000}"/>
    <cellStyle name="Normal 8 2 6 3 2 3" xfId="24660" xr:uid="{00000000-0005-0000-0000-00006F5F0000}"/>
    <cellStyle name="Normal 8 2 6 3 3" xfId="24661" xr:uid="{00000000-0005-0000-0000-0000705F0000}"/>
    <cellStyle name="Normal 8 2 6 3 3 2" xfId="24662" xr:uid="{00000000-0005-0000-0000-0000715F0000}"/>
    <cellStyle name="Normal 8 2 6 3 3 2 2" xfId="24663" xr:uid="{00000000-0005-0000-0000-0000725F0000}"/>
    <cellStyle name="Normal 8 2 6 3 3 3" xfId="24664" xr:uid="{00000000-0005-0000-0000-0000735F0000}"/>
    <cellStyle name="Normal 8 2 6 3 4" xfId="24665" xr:uid="{00000000-0005-0000-0000-0000745F0000}"/>
    <cellStyle name="Normal 8 2 6 3 4 2" xfId="24666" xr:uid="{00000000-0005-0000-0000-0000755F0000}"/>
    <cellStyle name="Normal 8 2 6 3 5" xfId="24667" xr:uid="{00000000-0005-0000-0000-0000765F0000}"/>
    <cellStyle name="Normal 8 2 6 3 5 2" xfId="24668" xr:uid="{00000000-0005-0000-0000-0000775F0000}"/>
    <cellStyle name="Normal 8 2 6 3 6" xfId="24669" xr:uid="{00000000-0005-0000-0000-0000785F0000}"/>
    <cellStyle name="Normal 8 2 6 4" xfId="24670" xr:uid="{00000000-0005-0000-0000-0000795F0000}"/>
    <cellStyle name="Normal 8 2 6 4 2" xfId="24671" xr:uid="{00000000-0005-0000-0000-00007A5F0000}"/>
    <cellStyle name="Normal 8 2 6 4 2 2" xfId="24672" xr:uid="{00000000-0005-0000-0000-00007B5F0000}"/>
    <cellStyle name="Normal 8 2 6 4 3" xfId="24673" xr:uid="{00000000-0005-0000-0000-00007C5F0000}"/>
    <cellStyle name="Normal 8 2 6 5" xfId="24674" xr:uid="{00000000-0005-0000-0000-00007D5F0000}"/>
    <cellStyle name="Normal 8 2 6 5 2" xfId="24675" xr:uid="{00000000-0005-0000-0000-00007E5F0000}"/>
    <cellStyle name="Normal 8 2 6 5 2 2" xfId="24676" xr:uid="{00000000-0005-0000-0000-00007F5F0000}"/>
    <cellStyle name="Normal 8 2 6 5 3" xfId="24677" xr:uid="{00000000-0005-0000-0000-0000805F0000}"/>
    <cellStyle name="Normal 8 2 6 6" xfId="24678" xr:uid="{00000000-0005-0000-0000-0000815F0000}"/>
    <cellStyle name="Normal 8 2 6 6 2" xfId="24679" xr:uid="{00000000-0005-0000-0000-0000825F0000}"/>
    <cellStyle name="Normal 8 2 6 7" xfId="24680" xr:uid="{00000000-0005-0000-0000-0000835F0000}"/>
    <cellStyle name="Normal 8 2 6 7 2" xfId="24681" xr:uid="{00000000-0005-0000-0000-0000845F0000}"/>
    <cellStyle name="Normal 8 2 6 8" xfId="24682" xr:uid="{00000000-0005-0000-0000-0000855F0000}"/>
    <cellStyle name="Normal 8 2 7" xfId="24683" xr:uid="{00000000-0005-0000-0000-0000865F0000}"/>
    <cellStyle name="Normal 8 2 7 2" xfId="24684" xr:uid="{00000000-0005-0000-0000-0000875F0000}"/>
    <cellStyle name="Normal 8 2 7 2 2" xfId="24685" xr:uid="{00000000-0005-0000-0000-0000885F0000}"/>
    <cellStyle name="Normal 8 2 7 2 2 2" xfId="24686" xr:uid="{00000000-0005-0000-0000-0000895F0000}"/>
    <cellStyle name="Normal 8 2 7 2 2 2 2" xfId="24687" xr:uid="{00000000-0005-0000-0000-00008A5F0000}"/>
    <cellStyle name="Normal 8 2 7 2 2 3" xfId="24688" xr:uid="{00000000-0005-0000-0000-00008B5F0000}"/>
    <cellStyle name="Normal 8 2 7 2 3" xfId="24689" xr:uid="{00000000-0005-0000-0000-00008C5F0000}"/>
    <cellStyle name="Normal 8 2 7 2 3 2" xfId="24690" xr:uid="{00000000-0005-0000-0000-00008D5F0000}"/>
    <cellStyle name="Normal 8 2 7 2 3 2 2" xfId="24691" xr:uid="{00000000-0005-0000-0000-00008E5F0000}"/>
    <cellStyle name="Normal 8 2 7 2 3 3" xfId="24692" xr:uid="{00000000-0005-0000-0000-00008F5F0000}"/>
    <cellStyle name="Normal 8 2 7 2 4" xfId="24693" xr:uid="{00000000-0005-0000-0000-0000905F0000}"/>
    <cellStyle name="Normal 8 2 7 2 4 2" xfId="24694" xr:uid="{00000000-0005-0000-0000-0000915F0000}"/>
    <cellStyle name="Normal 8 2 7 2 5" xfId="24695" xr:uid="{00000000-0005-0000-0000-0000925F0000}"/>
    <cellStyle name="Normal 8 2 7 2 5 2" xfId="24696" xr:uid="{00000000-0005-0000-0000-0000935F0000}"/>
    <cellStyle name="Normal 8 2 7 2 6" xfId="24697" xr:uid="{00000000-0005-0000-0000-0000945F0000}"/>
    <cellStyle name="Normal 8 2 7 3" xfId="24698" xr:uid="{00000000-0005-0000-0000-0000955F0000}"/>
    <cellStyle name="Normal 8 2 7 3 2" xfId="24699" xr:uid="{00000000-0005-0000-0000-0000965F0000}"/>
    <cellStyle name="Normal 8 2 7 3 2 2" xfId="24700" xr:uid="{00000000-0005-0000-0000-0000975F0000}"/>
    <cellStyle name="Normal 8 2 7 3 3" xfId="24701" xr:uid="{00000000-0005-0000-0000-0000985F0000}"/>
    <cellStyle name="Normal 8 2 7 4" xfId="24702" xr:uid="{00000000-0005-0000-0000-0000995F0000}"/>
    <cellStyle name="Normal 8 2 7 4 2" xfId="24703" xr:uid="{00000000-0005-0000-0000-00009A5F0000}"/>
    <cellStyle name="Normal 8 2 7 4 2 2" xfId="24704" xr:uid="{00000000-0005-0000-0000-00009B5F0000}"/>
    <cellStyle name="Normal 8 2 7 4 3" xfId="24705" xr:uid="{00000000-0005-0000-0000-00009C5F0000}"/>
    <cellStyle name="Normal 8 2 7 5" xfId="24706" xr:uid="{00000000-0005-0000-0000-00009D5F0000}"/>
    <cellStyle name="Normal 8 2 7 5 2" xfId="24707" xr:uid="{00000000-0005-0000-0000-00009E5F0000}"/>
    <cellStyle name="Normal 8 2 7 6" xfId="24708" xr:uid="{00000000-0005-0000-0000-00009F5F0000}"/>
    <cellStyle name="Normal 8 2 7 6 2" xfId="24709" xr:uid="{00000000-0005-0000-0000-0000A05F0000}"/>
    <cellStyle name="Normal 8 2 7 7" xfId="24710" xr:uid="{00000000-0005-0000-0000-0000A15F0000}"/>
    <cellStyle name="Normal 8 2 8" xfId="24711" xr:uid="{00000000-0005-0000-0000-0000A25F0000}"/>
    <cellStyle name="Normal 8 2 8 2" xfId="24712" xr:uid="{00000000-0005-0000-0000-0000A35F0000}"/>
    <cellStyle name="Normal 8 2 8 2 2" xfId="24713" xr:uid="{00000000-0005-0000-0000-0000A45F0000}"/>
    <cellStyle name="Normal 8 2 8 2 2 2" xfId="24714" xr:uid="{00000000-0005-0000-0000-0000A55F0000}"/>
    <cellStyle name="Normal 8 2 8 2 2 2 2" xfId="24715" xr:uid="{00000000-0005-0000-0000-0000A65F0000}"/>
    <cellStyle name="Normal 8 2 8 2 2 3" xfId="24716" xr:uid="{00000000-0005-0000-0000-0000A75F0000}"/>
    <cellStyle name="Normal 8 2 8 2 3" xfId="24717" xr:uid="{00000000-0005-0000-0000-0000A85F0000}"/>
    <cellStyle name="Normal 8 2 8 2 3 2" xfId="24718" xr:uid="{00000000-0005-0000-0000-0000A95F0000}"/>
    <cellStyle name="Normal 8 2 8 2 3 2 2" xfId="24719" xr:uid="{00000000-0005-0000-0000-0000AA5F0000}"/>
    <cellStyle name="Normal 8 2 8 2 3 3" xfId="24720" xr:uid="{00000000-0005-0000-0000-0000AB5F0000}"/>
    <cellStyle name="Normal 8 2 8 2 4" xfId="24721" xr:uid="{00000000-0005-0000-0000-0000AC5F0000}"/>
    <cellStyle name="Normal 8 2 8 2 4 2" xfId="24722" xr:uid="{00000000-0005-0000-0000-0000AD5F0000}"/>
    <cellStyle name="Normal 8 2 8 2 5" xfId="24723" xr:uid="{00000000-0005-0000-0000-0000AE5F0000}"/>
    <cellStyle name="Normal 8 2 8 2 5 2" xfId="24724" xr:uid="{00000000-0005-0000-0000-0000AF5F0000}"/>
    <cellStyle name="Normal 8 2 8 2 6" xfId="24725" xr:uid="{00000000-0005-0000-0000-0000B05F0000}"/>
    <cellStyle name="Normal 8 2 8 3" xfId="24726" xr:uid="{00000000-0005-0000-0000-0000B15F0000}"/>
    <cellStyle name="Normal 8 2 8 3 2" xfId="24727" xr:uid="{00000000-0005-0000-0000-0000B25F0000}"/>
    <cellStyle name="Normal 8 2 8 3 2 2" xfId="24728" xr:uid="{00000000-0005-0000-0000-0000B35F0000}"/>
    <cellStyle name="Normal 8 2 8 3 3" xfId="24729" xr:uid="{00000000-0005-0000-0000-0000B45F0000}"/>
    <cellStyle name="Normal 8 2 8 4" xfId="24730" xr:uid="{00000000-0005-0000-0000-0000B55F0000}"/>
    <cellStyle name="Normal 8 2 8 4 2" xfId="24731" xr:uid="{00000000-0005-0000-0000-0000B65F0000}"/>
    <cellStyle name="Normal 8 2 8 4 2 2" xfId="24732" xr:uid="{00000000-0005-0000-0000-0000B75F0000}"/>
    <cellStyle name="Normal 8 2 8 4 3" xfId="24733" xr:uid="{00000000-0005-0000-0000-0000B85F0000}"/>
    <cellStyle name="Normal 8 2 8 5" xfId="24734" xr:uid="{00000000-0005-0000-0000-0000B95F0000}"/>
    <cellStyle name="Normal 8 2 8 5 2" xfId="24735" xr:uid="{00000000-0005-0000-0000-0000BA5F0000}"/>
    <cellStyle name="Normal 8 2 8 6" xfId="24736" xr:uid="{00000000-0005-0000-0000-0000BB5F0000}"/>
    <cellStyle name="Normal 8 2 8 6 2" xfId="24737" xr:uid="{00000000-0005-0000-0000-0000BC5F0000}"/>
    <cellStyle name="Normal 8 2 8 7" xfId="24738" xr:uid="{00000000-0005-0000-0000-0000BD5F0000}"/>
    <cellStyle name="Normal 8 2 9" xfId="24739" xr:uid="{00000000-0005-0000-0000-0000BE5F0000}"/>
    <cellStyle name="Normal 8 2 9 2" xfId="24740" xr:uid="{00000000-0005-0000-0000-0000BF5F0000}"/>
    <cellStyle name="Normal 8 2 9 2 2" xfId="24741" xr:uid="{00000000-0005-0000-0000-0000C05F0000}"/>
    <cellStyle name="Normal 8 2 9 2 2 2" xfId="24742" xr:uid="{00000000-0005-0000-0000-0000C15F0000}"/>
    <cellStyle name="Normal 8 2 9 2 3" xfId="24743" xr:uid="{00000000-0005-0000-0000-0000C25F0000}"/>
    <cellStyle name="Normal 8 2 9 3" xfId="24744" xr:uid="{00000000-0005-0000-0000-0000C35F0000}"/>
    <cellStyle name="Normal 8 2 9 3 2" xfId="24745" xr:uid="{00000000-0005-0000-0000-0000C45F0000}"/>
    <cellStyle name="Normal 8 2 9 3 2 2" xfId="24746" xr:uid="{00000000-0005-0000-0000-0000C55F0000}"/>
    <cellStyle name="Normal 8 2 9 3 3" xfId="24747" xr:uid="{00000000-0005-0000-0000-0000C65F0000}"/>
    <cellStyle name="Normal 8 2 9 4" xfId="24748" xr:uid="{00000000-0005-0000-0000-0000C75F0000}"/>
    <cellStyle name="Normal 8 2 9 4 2" xfId="24749" xr:uid="{00000000-0005-0000-0000-0000C85F0000}"/>
    <cellStyle name="Normal 8 2 9 5" xfId="24750" xr:uid="{00000000-0005-0000-0000-0000C95F0000}"/>
    <cellStyle name="Normal 8 2 9 5 2" xfId="24751" xr:uid="{00000000-0005-0000-0000-0000CA5F0000}"/>
    <cellStyle name="Normal 8 2 9 6" xfId="24752" xr:uid="{00000000-0005-0000-0000-0000CB5F0000}"/>
    <cellStyle name="Normal 8 2_3 - Revenue Credits" xfId="24753" xr:uid="{00000000-0005-0000-0000-0000CC5F0000}"/>
    <cellStyle name="Normal 8 3" xfId="24754" xr:uid="{00000000-0005-0000-0000-0000CD5F0000}"/>
    <cellStyle name="Normal 8 4" xfId="24755" xr:uid="{00000000-0005-0000-0000-0000CE5F0000}"/>
    <cellStyle name="Normal 8 4 10" xfId="24756" xr:uid="{00000000-0005-0000-0000-0000CF5F0000}"/>
    <cellStyle name="Normal 8 4 10 2" xfId="24757" xr:uid="{00000000-0005-0000-0000-0000D05F0000}"/>
    <cellStyle name="Normal 8 4 11" xfId="24758" xr:uid="{00000000-0005-0000-0000-0000D15F0000}"/>
    <cellStyle name="Normal 8 4 11 2" xfId="24759" xr:uid="{00000000-0005-0000-0000-0000D25F0000}"/>
    <cellStyle name="Normal 8 4 12" xfId="24760" xr:uid="{00000000-0005-0000-0000-0000D35F0000}"/>
    <cellStyle name="Normal 8 4 2" xfId="24761" xr:uid="{00000000-0005-0000-0000-0000D45F0000}"/>
    <cellStyle name="Normal 8 4 2 10" xfId="24762" xr:uid="{00000000-0005-0000-0000-0000D55F0000}"/>
    <cellStyle name="Normal 8 4 2 10 2" xfId="24763" xr:uid="{00000000-0005-0000-0000-0000D65F0000}"/>
    <cellStyle name="Normal 8 4 2 11" xfId="24764" xr:uid="{00000000-0005-0000-0000-0000D75F0000}"/>
    <cellStyle name="Normal 8 4 2 2" xfId="24765" xr:uid="{00000000-0005-0000-0000-0000D85F0000}"/>
    <cellStyle name="Normal 8 4 2 2 10" xfId="24766" xr:uid="{00000000-0005-0000-0000-0000D95F0000}"/>
    <cellStyle name="Normal 8 4 2 2 2" xfId="24767" xr:uid="{00000000-0005-0000-0000-0000DA5F0000}"/>
    <cellStyle name="Normal 8 4 2 2 2 2" xfId="24768" xr:uid="{00000000-0005-0000-0000-0000DB5F0000}"/>
    <cellStyle name="Normal 8 4 2 2 2 2 2" xfId="24769" xr:uid="{00000000-0005-0000-0000-0000DC5F0000}"/>
    <cellStyle name="Normal 8 4 2 2 2 2 2 2" xfId="24770" xr:uid="{00000000-0005-0000-0000-0000DD5F0000}"/>
    <cellStyle name="Normal 8 4 2 2 2 2 2 2 2" xfId="24771" xr:uid="{00000000-0005-0000-0000-0000DE5F0000}"/>
    <cellStyle name="Normal 8 4 2 2 2 2 2 2 2 2" xfId="24772" xr:uid="{00000000-0005-0000-0000-0000DF5F0000}"/>
    <cellStyle name="Normal 8 4 2 2 2 2 2 2 3" xfId="24773" xr:uid="{00000000-0005-0000-0000-0000E05F0000}"/>
    <cellStyle name="Normal 8 4 2 2 2 2 2 3" xfId="24774" xr:uid="{00000000-0005-0000-0000-0000E15F0000}"/>
    <cellStyle name="Normal 8 4 2 2 2 2 2 3 2" xfId="24775" xr:uid="{00000000-0005-0000-0000-0000E25F0000}"/>
    <cellStyle name="Normal 8 4 2 2 2 2 2 3 2 2" xfId="24776" xr:uid="{00000000-0005-0000-0000-0000E35F0000}"/>
    <cellStyle name="Normal 8 4 2 2 2 2 2 3 3" xfId="24777" xr:uid="{00000000-0005-0000-0000-0000E45F0000}"/>
    <cellStyle name="Normal 8 4 2 2 2 2 2 4" xfId="24778" xr:uid="{00000000-0005-0000-0000-0000E55F0000}"/>
    <cellStyle name="Normal 8 4 2 2 2 2 2 4 2" xfId="24779" xr:uid="{00000000-0005-0000-0000-0000E65F0000}"/>
    <cellStyle name="Normal 8 4 2 2 2 2 2 5" xfId="24780" xr:uid="{00000000-0005-0000-0000-0000E75F0000}"/>
    <cellStyle name="Normal 8 4 2 2 2 2 2 5 2" xfId="24781" xr:uid="{00000000-0005-0000-0000-0000E85F0000}"/>
    <cellStyle name="Normal 8 4 2 2 2 2 2 6" xfId="24782" xr:uid="{00000000-0005-0000-0000-0000E95F0000}"/>
    <cellStyle name="Normal 8 4 2 2 2 2 3" xfId="24783" xr:uid="{00000000-0005-0000-0000-0000EA5F0000}"/>
    <cellStyle name="Normal 8 4 2 2 2 2 3 2" xfId="24784" xr:uid="{00000000-0005-0000-0000-0000EB5F0000}"/>
    <cellStyle name="Normal 8 4 2 2 2 2 3 2 2" xfId="24785" xr:uid="{00000000-0005-0000-0000-0000EC5F0000}"/>
    <cellStyle name="Normal 8 4 2 2 2 2 3 3" xfId="24786" xr:uid="{00000000-0005-0000-0000-0000ED5F0000}"/>
    <cellStyle name="Normal 8 4 2 2 2 2 4" xfId="24787" xr:uid="{00000000-0005-0000-0000-0000EE5F0000}"/>
    <cellStyle name="Normal 8 4 2 2 2 2 4 2" xfId="24788" xr:uid="{00000000-0005-0000-0000-0000EF5F0000}"/>
    <cellStyle name="Normal 8 4 2 2 2 2 4 2 2" xfId="24789" xr:uid="{00000000-0005-0000-0000-0000F05F0000}"/>
    <cellStyle name="Normal 8 4 2 2 2 2 4 3" xfId="24790" xr:uid="{00000000-0005-0000-0000-0000F15F0000}"/>
    <cellStyle name="Normal 8 4 2 2 2 2 5" xfId="24791" xr:uid="{00000000-0005-0000-0000-0000F25F0000}"/>
    <cellStyle name="Normal 8 4 2 2 2 2 5 2" xfId="24792" xr:uid="{00000000-0005-0000-0000-0000F35F0000}"/>
    <cellStyle name="Normal 8 4 2 2 2 2 6" xfId="24793" xr:uid="{00000000-0005-0000-0000-0000F45F0000}"/>
    <cellStyle name="Normal 8 4 2 2 2 2 6 2" xfId="24794" xr:uid="{00000000-0005-0000-0000-0000F55F0000}"/>
    <cellStyle name="Normal 8 4 2 2 2 2 7" xfId="24795" xr:uid="{00000000-0005-0000-0000-0000F65F0000}"/>
    <cellStyle name="Normal 8 4 2 2 2 3" xfId="24796" xr:uid="{00000000-0005-0000-0000-0000F75F0000}"/>
    <cellStyle name="Normal 8 4 2 2 2 3 2" xfId="24797" xr:uid="{00000000-0005-0000-0000-0000F85F0000}"/>
    <cellStyle name="Normal 8 4 2 2 2 3 2 2" xfId="24798" xr:uid="{00000000-0005-0000-0000-0000F95F0000}"/>
    <cellStyle name="Normal 8 4 2 2 2 3 2 2 2" xfId="24799" xr:uid="{00000000-0005-0000-0000-0000FA5F0000}"/>
    <cellStyle name="Normal 8 4 2 2 2 3 2 3" xfId="24800" xr:uid="{00000000-0005-0000-0000-0000FB5F0000}"/>
    <cellStyle name="Normal 8 4 2 2 2 3 3" xfId="24801" xr:uid="{00000000-0005-0000-0000-0000FC5F0000}"/>
    <cellStyle name="Normal 8 4 2 2 2 3 3 2" xfId="24802" xr:uid="{00000000-0005-0000-0000-0000FD5F0000}"/>
    <cellStyle name="Normal 8 4 2 2 2 3 3 2 2" xfId="24803" xr:uid="{00000000-0005-0000-0000-0000FE5F0000}"/>
    <cellStyle name="Normal 8 4 2 2 2 3 3 3" xfId="24804" xr:uid="{00000000-0005-0000-0000-0000FF5F0000}"/>
    <cellStyle name="Normal 8 4 2 2 2 3 4" xfId="24805" xr:uid="{00000000-0005-0000-0000-000000600000}"/>
    <cellStyle name="Normal 8 4 2 2 2 3 4 2" xfId="24806" xr:uid="{00000000-0005-0000-0000-000001600000}"/>
    <cellStyle name="Normal 8 4 2 2 2 3 5" xfId="24807" xr:uid="{00000000-0005-0000-0000-000002600000}"/>
    <cellStyle name="Normal 8 4 2 2 2 3 5 2" xfId="24808" xr:uid="{00000000-0005-0000-0000-000003600000}"/>
    <cellStyle name="Normal 8 4 2 2 2 3 6" xfId="24809" xr:uid="{00000000-0005-0000-0000-000004600000}"/>
    <cellStyle name="Normal 8 4 2 2 2 4" xfId="24810" xr:uid="{00000000-0005-0000-0000-000005600000}"/>
    <cellStyle name="Normal 8 4 2 2 2 4 2" xfId="24811" xr:uid="{00000000-0005-0000-0000-000006600000}"/>
    <cellStyle name="Normal 8 4 2 2 2 4 2 2" xfId="24812" xr:uid="{00000000-0005-0000-0000-000007600000}"/>
    <cellStyle name="Normal 8 4 2 2 2 4 3" xfId="24813" xr:uid="{00000000-0005-0000-0000-000008600000}"/>
    <cellStyle name="Normal 8 4 2 2 2 5" xfId="24814" xr:uid="{00000000-0005-0000-0000-000009600000}"/>
    <cellStyle name="Normal 8 4 2 2 2 5 2" xfId="24815" xr:uid="{00000000-0005-0000-0000-00000A600000}"/>
    <cellStyle name="Normal 8 4 2 2 2 5 2 2" xfId="24816" xr:uid="{00000000-0005-0000-0000-00000B600000}"/>
    <cellStyle name="Normal 8 4 2 2 2 5 3" xfId="24817" xr:uid="{00000000-0005-0000-0000-00000C600000}"/>
    <cellStyle name="Normal 8 4 2 2 2 6" xfId="24818" xr:uid="{00000000-0005-0000-0000-00000D600000}"/>
    <cellStyle name="Normal 8 4 2 2 2 6 2" xfId="24819" xr:uid="{00000000-0005-0000-0000-00000E600000}"/>
    <cellStyle name="Normal 8 4 2 2 2 7" xfId="24820" xr:uid="{00000000-0005-0000-0000-00000F600000}"/>
    <cellStyle name="Normal 8 4 2 2 2 7 2" xfId="24821" xr:uid="{00000000-0005-0000-0000-000010600000}"/>
    <cellStyle name="Normal 8 4 2 2 2 8" xfId="24822" xr:uid="{00000000-0005-0000-0000-000011600000}"/>
    <cellStyle name="Normal 8 4 2 2 3" xfId="24823" xr:uid="{00000000-0005-0000-0000-000012600000}"/>
    <cellStyle name="Normal 8 4 2 2 3 2" xfId="24824" xr:uid="{00000000-0005-0000-0000-000013600000}"/>
    <cellStyle name="Normal 8 4 2 2 3 2 2" xfId="24825" xr:uid="{00000000-0005-0000-0000-000014600000}"/>
    <cellStyle name="Normal 8 4 2 2 3 2 2 2" xfId="24826" xr:uid="{00000000-0005-0000-0000-000015600000}"/>
    <cellStyle name="Normal 8 4 2 2 3 2 2 2 2" xfId="24827" xr:uid="{00000000-0005-0000-0000-000016600000}"/>
    <cellStyle name="Normal 8 4 2 2 3 2 2 3" xfId="24828" xr:uid="{00000000-0005-0000-0000-000017600000}"/>
    <cellStyle name="Normal 8 4 2 2 3 2 3" xfId="24829" xr:uid="{00000000-0005-0000-0000-000018600000}"/>
    <cellStyle name="Normal 8 4 2 2 3 2 3 2" xfId="24830" xr:uid="{00000000-0005-0000-0000-000019600000}"/>
    <cellStyle name="Normal 8 4 2 2 3 2 3 2 2" xfId="24831" xr:uid="{00000000-0005-0000-0000-00001A600000}"/>
    <cellStyle name="Normal 8 4 2 2 3 2 3 3" xfId="24832" xr:uid="{00000000-0005-0000-0000-00001B600000}"/>
    <cellStyle name="Normal 8 4 2 2 3 2 4" xfId="24833" xr:uid="{00000000-0005-0000-0000-00001C600000}"/>
    <cellStyle name="Normal 8 4 2 2 3 2 4 2" xfId="24834" xr:uid="{00000000-0005-0000-0000-00001D600000}"/>
    <cellStyle name="Normal 8 4 2 2 3 2 5" xfId="24835" xr:uid="{00000000-0005-0000-0000-00001E600000}"/>
    <cellStyle name="Normal 8 4 2 2 3 2 5 2" xfId="24836" xr:uid="{00000000-0005-0000-0000-00001F600000}"/>
    <cellStyle name="Normal 8 4 2 2 3 2 6" xfId="24837" xr:uid="{00000000-0005-0000-0000-000020600000}"/>
    <cellStyle name="Normal 8 4 2 2 3 3" xfId="24838" xr:uid="{00000000-0005-0000-0000-000021600000}"/>
    <cellStyle name="Normal 8 4 2 2 3 3 2" xfId="24839" xr:uid="{00000000-0005-0000-0000-000022600000}"/>
    <cellStyle name="Normal 8 4 2 2 3 3 2 2" xfId="24840" xr:uid="{00000000-0005-0000-0000-000023600000}"/>
    <cellStyle name="Normal 8 4 2 2 3 3 3" xfId="24841" xr:uid="{00000000-0005-0000-0000-000024600000}"/>
    <cellStyle name="Normal 8 4 2 2 3 4" xfId="24842" xr:uid="{00000000-0005-0000-0000-000025600000}"/>
    <cellStyle name="Normal 8 4 2 2 3 4 2" xfId="24843" xr:uid="{00000000-0005-0000-0000-000026600000}"/>
    <cellStyle name="Normal 8 4 2 2 3 4 2 2" xfId="24844" xr:uid="{00000000-0005-0000-0000-000027600000}"/>
    <cellStyle name="Normal 8 4 2 2 3 4 3" xfId="24845" xr:uid="{00000000-0005-0000-0000-000028600000}"/>
    <cellStyle name="Normal 8 4 2 2 3 5" xfId="24846" xr:uid="{00000000-0005-0000-0000-000029600000}"/>
    <cellStyle name="Normal 8 4 2 2 3 5 2" xfId="24847" xr:uid="{00000000-0005-0000-0000-00002A600000}"/>
    <cellStyle name="Normal 8 4 2 2 3 6" xfId="24848" xr:uid="{00000000-0005-0000-0000-00002B600000}"/>
    <cellStyle name="Normal 8 4 2 2 3 6 2" xfId="24849" xr:uid="{00000000-0005-0000-0000-00002C600000}"/>
    <cellStyle name="Normal 8 4 2 2 3 7" xfId="24850" xr:uid="{00000000-0005-0000-0000-00002D600000}"/>
    <cellStyle name="Normal 8 4 2 2 4" xfId="24851" xr:uid="{00000000-0005-0000-0000-00002E600000}"/>
    <cellStyle name="Normal 8 4 2 2 4 2" xfId="24852" xr:uid="{00000000-0005-0000-0000-00002F600000}"/>
    <cellStyle name="Normal 8 4 2 2 4 2 2" xfId="24853" xr:uid="{00000000-0005-0000-0000-000030600000}"/>
    <cellStyle name="Normal 8 4 2 2 4 2 2 2" xfId="24854" xr:uid="{00000000-0005-0000-0000-000031600000}"/>
    <cellStyle name="Normal 8 4 2 2 4 2 2 2 2" xfId="24855" xr:uid="{00000000-0005-0000-0000-000032600000}"/>
    <cellStyle name="Normal 8 4 2 2 4 2 2 3" xfId="24856" xr:uid="{00000000-0005-0000-0000-000033600000}"/>
    <cellStyle name="Normal 8 4 2 2 4 2 3" xfId="24857" xr:uid="{00000000-0005-0000-0000-000034600000}"/>
    <cellStyle name="Normal 8 4 2 2 4 2 3 2" xfId="24858" xr:uid="{00000000-0005-0000-0000-000035600000}"/>
    <cellStyle name="Normal 8 4 2 2 4 2 3 2 2" xfId="24859" xr:uid="{00000000-0005-0000-0000-000036600000}"/>
    <cellStyle name="Normal 8 4 2 2 4 2 3 3" xfId="24860" xr:uid="{00000000-0005-0000-0000-000037600000}"/>
    <cellStyle name="Normal 8 4 2 2 4 2 4" xfId="24861" xr:uid="{00000000-0005-0000-0000-000038600000}"/>
    <cellStyle name="Normal 8 4 2 2 4 2 4 2" xfId="24862" xr:uid="{00000000-0005-0000-0000-000039600000}"/>
    <cellStyle name="Normal 8 4 2 2 4 2 5" xfId="24863" xr:uid="{00000000-0005-0000-0000-00003A600000}"/>
    <cellStyle name="Normal 8 4 2 2 4 2 5 2" xfId="24864" xr:uid="{00000000-0005-0000-0000-00003B600000}"/>
    <cellStyle name="Normal 8 4 2 2 4 2 6" xfId="24865" xr:uid="{00000000-0005-0000-0000-00003C600000}"/>
    <cellStyle name="Normal 8 4 2 2 4 3" xfId="24866" xr:uid="{00000000-0005-0000-0000-00003D600000}"/>
    <cellStyle name="Normal 8 4 2 2 4 3 2" xfId="24867" xr:uid="{00000000-0005-0000-0000-00003E600000}"/>
    <cellStyle name="Normal 8 4 2 2 4 3 2 2" xfId="24868" xr:uid="{00000000-0005-0000-0000-00003F600000}"/>
    <cellStyle name="Normal 8 4 2 2 4 3 3" xfId="24869" xr:uid="{00000000-0005-0000-0000-000040600000}"/>
    <cellStyle name="Normal 8 4 2 2 4 4" xfId="24870" xr:uid="{00000000-0005-0000-0000-000041600000}"/>
    <cellStyle name="Normal 8 4 2 2 4 4 2" xfId="24871" xr:uid="{00000000-0005-0000-0000-000042600000}"/>
    <cellStyle name="Normal 8 4 2 2 4 4 2 2" xfId="24872" xr:uid="{00000000-0005-0000-0000-000043600000}"/>
    <cellStyle name="Normal 8 4 2 2 4 4 3" xfId="24873" xr:uid="{00000000-0005-0000-0000-000044600000}"/>
    <cellStyle name="Normal 8 4 2 2 4 5" xfId="24874" xr:uid="{00000000-0005-0000-0000-000045600000}"/>
    <cellStyle name="Normal 8 4 2 2 4 5 2" xfId="24875" xr:uid="{00000000-0005-0000-0000-000046600000}"/>
    <cellStyle name="Normal 8 4 2 2 4 6" xfId="24876" xr:uid="{00000000-0005-0000-0000-000047600000}"/>
    <cellStyle name="Normal 8 4 2 2 4 6 2" xfId="24877" xr:uid="{00000000-0005-0000-0000-000048600000}"/>
    <cellStyle name="Normal 8 4 2 2 4 7" xfId="24878" xr:uid="{00000000-0005-0000-0000-000049600000}"/>
    <cellStyle name="Normal 8 4 2 2 5" xfId="24879" xr:uid="{00000000-0005-0000-0000-00004A600000}"/>
    <cellStyle name="Normal 8 4 2 2 5 2" xfId="24880" xr:uid="{00000000-0005-0000-0000-00004B600000}"/>
    <cellStyle name="Normal 8 4 2 2 5 2 2" xfId="24881" xr:uid="{00000000-0005-0000-0000-00004C600000}"/>
    <cellStyle name="Normal 8 4 2 2 5 2 2 2" xfId="24882" xr:uid="{00000000-0005-0000-0000-00004D600000}"/>
    <cellStyle name="Normal 8 4 2 2 5 2 3" xfId="24883" xr:uid="{00000000-0005-0000-0000-00004E600000}"/>
    <cellStyle name="Normal 8 4 2 2 5 3" xfId="24884" xr:uid="{00000000-0005-0000-0000-00004F600000}"/>
    <cellStyle name="Normal 8 4 2 2 5 3 2" xfId="24885" xr:uid="{00000000-0005-0000-0000-000050600000}"/>
    <cellStyle name="Normal 8 4 2 2 5 3 2 2" xfId="24886" xr:uid="{00000000-0005-0000-0000-000051600000}"/>
    <cellStyle name="Normal 8 4 2 2 5 3 3" xfId="24887" xr:uid="{00000000-0005-0000-0000-000052600000}"/>
    <cellStyle name="Normal 8 4 2 2 5 4" xfId="24888" xr:uid="{00000000-0005-0000-0000-000053600000}"/>
    <cellStyle name="Normal 8 4 2 2 5 4 2" xfId="24889" xr:uid="{00000000-0005-0000-0000-000054600000}"/>
    <cellStyle name="Normal 8 4 2 2 5 5" xfId="24890" xr:uid="{00000000-0005-0000-0000-000055600000}"/>
    <cellStyle name="Normal 8 4 2 2 5 5 2" xfId="24891" xr:uid="{00000000-0005-0000-0000-000056600000}"/>
    <cellStyle name="Normal 8 4 2 2 5 6" xfId="24892" xr:uid="{00000000-0005-0000-0000-000057600000}"/>
    <cellStyle name="Normal 8 4 2 2 6" xfId="24893" xr:uid="{00000000-0005-0000-0000-000058600000}"/>
    <cellStyle name="Normal 8 4 2 2 6 2" xfId="24894" xr:uid="{00000000-0005-0000-0000-000059600000}"/>
    <cellStyle name="Normal 8 4 2 2 6 2 2" xfId="24895" xr:uid="{00000000-0005-0000-0000-00005A600000}"/>
    <cellStyle name="Normal 8 4 2 2 6 3" xfId="24896" xr:uid="{00000000-0005-0000-0000-00005B600000}"/>
    <cellStyle name="Normal 8 4 2 2 7" xfId="24897" xr:uid="{00000000-0005-0000-0000-00005C600000}"/>
    <cellStyle name="Normal 8 4 2 2 7 2" xfId="24898" xr:uid="{00000000-0005-0000-0000-00005D600000}"/>
    <cellStyle name="Normal 8 4 2 2 7 2 2" xfId="24899" xr:uid="{00000000-0005-0000-0000-00005E600000}"/>
    <cellStyle name="Normal 8 4 2 2 7 3" xfId="24900" xr:uid="{00000000-0005-0000-0000-00005F600000}"/>
    <cellStyle name="Normal 8 4 2 2 8" xfId="24901" xr:uid="{00000000-0005-0000-0000-000060600000}"/>
    <cellStyle name="Normal 8 4 2 2 8 2" xfId="24902" xr:uid="{00000000-0005-0000-0000-000061600000}"/>
    <cellStyle name="Normal 8 4 2 2 9" xfId="24903" xr:uid="{00000000-0005-0000-0000-000062600000}"/>
    <cellStyle name="Normal 8 4 2 2 9 2" xfId="24904" xr:uid="{00000000-0005-0000-0000-000063600000}"/>
    <cellStyle name="Normal 8 4 2 3" xfId="24905" xr:uid="{00000000-0005-0000-0000-000064600000}"/>
    <cellStyle name="Normal 8 4 2 3 2" xfId="24906" xr:uid="{00000000-0005-0000-0000-000065600000}"/>
    <cellStyle name="Normal 8 4 2 3 2 2" xfId="24907" xr:uid="{00000000-0005-0000-0000-000066600000}"/>
    <cellStyle name="Normal 8 4 2 3 2 2 2" xfId="24908" xr:uid="{00000000-0005-0000-0000-000067600000}"/>
    <cellStyle name="Normal 8 4 2 3 2 2 2 2" xfId="24909" xr:uid="{00000000-0005-0000-0000-000068600000}"/>
    <cellStyle name="Normal 8 4 2 3 2 2 2 2 2" xfId="24910" xr:uid="{00000000-0005-0000-0000-000069600000}"/>
    <cellStyle name="Normal 8 4 2 3 2 2 2 3" xfId="24911" xr:uid="{00000000-0005-0000-0000-00006A600000}"/>
    <cellStyle name="Normal 8 4 2 3 2 2 3" xfId="24912" xr:uid="{00000000-0005-0000-0000-00006B600000}"/>
    <cellStyle name="Normal 8 4 2 3 2 2 3 2" xfId="24913" xr:uid="{00000000-0005-0000-0000-00006C600000}"/>
    <cellStyle name="Normal 8 4 2 3 2 2 3 2 2" xfId="24914" xr:uid="{00000000-0005-0000-0000-00006D600000}"/>
    <cellStyle name="Normal 8 4 2 3 2 2 3 3" xfId="24915" xr:uid="{00000000-0005-0000-0000-00006E600000}"/>
    <cellStyle name="Normal 8 4 2 3 2 2 4" xfId="24916" xr:uid="{00000000-0005-0000-0000-00006F600000}"/>
    <cellStyle name="Normal 8 4 2 3 2 2 4 2" xfId="24917" xr:uid="{00000000-0005-0000-0000-000070600000}"/>
    <cellStyle name="Normal 8 4 2 3 2 2 5" xfId="24918" xr:uid="{00000000-0005-0000-0000-000071600000}"/>
    <cellStyle name="Normal 8 4 2 3 2 2 5 2" xfId="24919" xr:uid="{00000000-0005-0000-0000-000072600000}"/>
    <cellStyle name="Normal 8 4 2 3 2 2 6" xfId="24920" xr:uid="{00000000-0005-0000-0000-000073600000}"/>
    <cellStyle name="Normal 8 4 2 3 2 3" xfId="24921" xr:uid="{00000000-0005-0000-0000-000074600000}"/>
    <cellStyle name="Normal 8 4 2 3 2 3 2" xfId="24922" xr:uid="{00000000-0005-0000-0000-000075600000}"/>
    <cellStyle name="Normal 8 4 2 3 2 3 2 2" xfId="24923" xr:uid="{00000000-0005-0000-0000-000076600000}"/>
    <cellStyle name="Normal 8 4 2 3 2 3 3" xfId="24924" xr:uid="{00000000-0005-0000-0000-000077600000}"/>
    <cellStyle name="Normal 8 4 2 3 2 4" xfId="24925" xr:uid="{00000000-0005-0000-0000-000078600000}"/>
    <cellStyle name="Normal 8 4 2 3 2 4 2" xfId="24926" xr:uid="{00000000-0005-0000-0000-000079600000}"/>
    <cellStyle name="Normal 8 4 2 3 2 4 2 2" xfId="24927" xr:uid="{00000000-0005-0000-0000-00007A600000}"/>
    <cellStyle name="Normal 8 4 2 3 2 4 3" xfId="24928" xr:uid="{00000000-0005-0000-0000-00007B600000}"/>
    <cellStyle name="Normal 8 4 2 3 2 5" xfId="24929" xr:uid="{00000000-0005-0000-0000-00007C600000}"/>
    <cellStyle name="Normal 8 4 2 3 2 5 2" xfId="24930" xr:uid="{00000000-0005-0000-0000-00007D600000}"/>
    <cellStyle name="Normal 8 4 2 3 2 6" xfId="24931" xr:uid="{00000000-0005-0000-0000-00007E600000}"/>
    <cellStyle name="Normal 8 4 2 3 2 6 2" xfId="24932" xr:uid="{00000000-0005-0000-0000-00007F600000}"/>
    <cellStyle name="Normal 8 4 2 3 2 7" xfId="24933" xr:uid="{00000000-0005-0000-0000-000080600000}"/>
    <cellStyle name="Normal 8 4 2 3 3" xfId="24934" xr:uid="{00000000-0005-0000-0000-000081600000}"/>
    <cellStyle name="Normal 8 4 2 3 3 2" xfId="24935" xr:uid="{00000000-0005-0000-0000-000082600000}"/>
    <cellStyle name="Normal 8 4 2 3 3 2 2" xfId="24936" xr:uid="{00000000-0005-0000-0000-000083600000}"/>
    <cellStyle name="Normal 8 4 2 3 3 2 2 2" xfId="24937" xr:uid="{00000000-0005-0000-0000-000084600000}"/>
    <cellStyle name="Normal 8 4 2 3 3 2 3" xfId="24938" xr:uid="{00000000-0005-0000-0000-000085600000}"/>
    <cellStyle name="Normal 8 4 2 3 3 3" xfId="24939" xr:uid="{00000000-0005-0000-0000-000086600000}"/>
    <cellStyle name="Normal 8 4 2 3 3 3 2" xfId="24940" xr:uid="{00000000-0005-0000-0000-000087600000}"/>
    <cellStyle name="Normal 8 4 2 3 3 3 2 2" xfId="24941" xr:uid="{00000000-0005-0000-0000-000088600000}"/>
    <cellStyle name="Normal 8 4 2 3 3 3 3" xfId="24942" xr:uid="{00000000-0005-0000-0000-000089600000}"/>
    <cellStyle name="Normal 8 4 2 3 3 4" xfId="24943" xr:uid="{00000000-0005-0000-0000-00008A600000}"/>
    <cellStyle name="Normal 8 4 2 3 3 4 2" xfId="24944" xr:uid="{00000000-0005-0000-0000-00008B600000}"/>
    <cellStyle name="Normal 8 4 2 3 3 5" xfId="24945" xr:uid="{00000000-0005-0000-0000-00008C600000}"/>
    <cellStyle name="Normal 8 4 2 3 3 5 2" xfId="24946" xr:uid="{00000000-0005-0000-0000-00008D600000}"/>
    <cellStyle name="Normal 8 4 2 3 3 6" xfId="24947" xr:uid="{00000000-0005-0000-0000-00008E600000}"/>
    <cellStyle name="Normal 8 4 2 3 4" xfId="24948" xr:uid="{00000000-0005-0000-0000-00008F600000}"/>
    <cellStyle name="Normal 8 4 2 3 4 2" xfId="24949" xr:uid="{00000000-0005-0000-0000-000090600000}"/>
    <cellStyle name="Normal 8 4 2 3 4 2 2" xfId="24950" xr:uid="{00000000-0005-0000-0000-000091600000}"/>
    <cellStyle name="Normal 8 4 2 3 4 3" xfId="24951" xr:uid="{00000000-0005-0000-0000-000092600000}"/>
    <cellStyle name="Normal 8 4 2 3 5" xfId="24952" xr:uid="{00000000-0005-0000-0000-000093600000}"/>
    <cellStyle name="Normal 8 4 2 3 5 2" xfId="24953" xr:uid="{00000000-0005-0000-0000-000094600000}"/>
    <cellStyle name="Normal 8 4 2 3 5 2 2" xfId="24954" xr:uid="{00000000-0005-0000-0000-000095600000}"/>
    <cellStyle name="Normal 8 4 2 3 5 3" xfId="24955" xr:uid="{00000000-0005-0000-0000-000096600000}"/>
    <cellStyle name="Normal 8 4 2 3 6" xfId="24956" xr:uid="{00000000-0005-0000-0000-000097600000}"/>
    <cellStyle name="Normal 8 4 2 3 6 2" xfId="24957" xr:uid="{00000000-0005-0000-0000-000098600000}"/>
    <cellStyle name="Normal 8 4 2 3 7" xfId="24958" xr:uid="{00000000-0005-0000-0000-000099600000}"/>
    <cellStyle name="Normal 8 4 2 3 7 2" xfId="24959" xr:uid="{00000000-0005-0000-0000-00009A600000}"/>
    <cellStyle name="Normal 8 4 2 3 8" xfId="24960" xr:uid="{00000000-0005-0000-0000-00009B600000}"/>
    <cellStyle name="Normal 8 4 2 4" xfId="24961" xr:uid="{00000000-0005-0000-0000-00009C600000}"/>
    <cellStyle name="Normal 8 4 2 4 2" xfId="24962" xr:uid="{00000000-0005-0000-0000-00009D600000}"/>
    <cellStyle name="Normal 8 4 2 4 2 2" xfId="24963" xr:uid="{00000000-0005-0000-0000-00009E600000}"/>
    <cellStyle name="Normal 8 4 2 4 2 2 2" xfId="24964" xr:uid="{00000000-0005-0000-0000-00009F600000}"/>
    <cellStyle name="Normal 8 4 2 4 2 2 2 2" xfId="24965" xr:uid="{00000000-0005-0000-0000-0000A0600000}"/>
    <cellStyle name="Normal 8 4 2 4 2 2 3" xfId="24966" xr:uid="{00000000-0005-0000-0000-0000A1600000}"/>
    <cellStyle name="Normal 8 4 2 4 2 3" xfId="24967" xr:uid="{00000000-0005-0000-0000-0000A2600000}"/>
    <cellStyle name="Normal 8 4 2 4 2 3 2" xfId="24968" xr:uid="{00000000-0005-0000-0000-0000A3600000}"/>
    <cellStyle name="Normal 8 4 2 4 2 3 2 2" xfId="24969" xr:uid="{00000000-0005-0000-0000-0000A4600000}"/>
    <cellStyle name="Normal 8 4 2 4 2 3 3" xfId="24970" xr:uid="{00000000-0005-0000-0000-0000A5600000}"/>
    <cellStyle name="Normal 8 4 2 4 2 4" xfId="24971" xr:uid="{00000000-0005-0000-0000-0000A6600000}"/>
    <cellStyle name="Normal 8 4 2 4 2 4 2" xfId="24972" xr:uid="{00000000-0005-0000-0000-0000A7600000}"/>
    <cellStyle name="Normal 8 4 2 4 2 5" xfId="24973" xr:uid="{00000000-0005-0000-0000-0000A8600000}"/>
    <cellStyle name="Normal 8 4 2 4 2 5 2" xfId="24974" xr:uid="{00000000-0005-0000-0000-0000A9600000}"/>
    <cellStyle name="Normal 8 4 2 4 2 6" xfId="24975" xr:uid="{00000000-0005-0000-0000-0000AA600000}"/>
    <cellStyle name="Normal 8 4 2 4 3" xfId="24976" xr:uid="{00000000-0005-0000-0000-0000AB600000}"/>
    <cellStyle name="Normal 8 4 2 4 3 2" xfId="24977" xr:uid="{00000000-0005-0000-0000-0000AC600000}"/>
    <cellStyle name="Normal 8 4 2 4 3 2 2" xfId="24978" xr:uid="{00000000-0005-0000-0000-0000AD600000}"/>
    <cellStyle name="Normal 8 4 2 4 3 3" xfId="24979" xr:uid="{00000000-0005-0000-0000-0000AE600000}"/>
    <cellStyle name="Normal 8 4 2 4 4" xfId="24980" xr:uid="{00000000-0005-0000-0000-0000AF600000}"/>
    <cellStyle name="Normal 8 4 2 4 4 2" xfId="24981" xr:uid="{00000000-0005-0000-0000-0000B0600000}"/>
    <cellStyle name="Normal 8 4 2 4 4 2 2" xfId="24982" xr:uid="{00000000-0005-0000-0000-0000B1600000}"/>
    <cellStyle name="Normal 8 4 2 4 4 3" xfId="24983" xr:uid="{00000000-0005-0000-0000-0000B2600000}"/>
    <cellStyle name="Normal 8 4 2 4 5" xfId="24984" xr:uid="{00000000-0005-0000-0000-0000B3600000}"/>
    <cellStyle name="Normal 8 4 2 4 5 2" xfId="24985" xr:uid="{00000000-0005-0000-0000-0000B4600000}"/>
    <cellStyle name="Normal 8 4 2 4 6" xfId="24986" xr:uid="{00000000-0005-0000-0000-0000B5600000}"/>
    <cellStyle name="Normal 8 4 2 4 6 2" xfId="24987" xr:uid="{00000000-0005-0000-0000-0000B6600000}"/>
    <cellStyle name="Normal 8 4 2 4 7" xfId="24988" xr:uid="{00000000-0005-0000-0000-0000B7600000}"/>
    <cellStyle name="Normal 8 4 2 5" xfId="24989" xr:uid="{00000000-0005-0000-0000-0000B8600000}"/>
    <cellStyle name="Normal 8 4 2 5 2" xfId="24990" xr:uid="{00000000-0005-0000-0000-0000B9600000}"/>
    <cellStyle name="Normal 8 4 2 5 2 2" xfId="24991" xr:uid="{00000000-0005-0000-0000-0000BA600000}"/>
    <cellStyle name="Normal 8 4 2 5 2 2 2" xfId="24992" xr:uid="{00000000-0005-0000-0000-0000BB600000}"/>
    <cellStyle name="Normal 8 4 2 5 2 2 2 2" xfId="24993" xr:uid="{00000000-0005-0000-0000-0000BC600000}"/>
    <cellStyle name="Normal 8 4 2 5 2 2 3" xfId="24994" xr:uid="{00000000-0005-0000-0000-0000BD600000}"/>
    <cellStyle name="Normal 8 4 2 5 2 3" xfId="24995" xr:uid="{00000000-0005-0000-0000-0000BE600000}"/>
    <cellStyle name="Normal 8 4 2 5 2 3 2" xfId="24996" xr:uid="{00000000-0005-0000-0000-0000BF600000}"/>
    <cellStyle name="Normal 8 4 2 5 2 3 2 2" xfId="24997" xr:uid="{00000000-0005-0000-0000-0000C0600000}"/>
    <cellStyle name="Normal 8 4 2 5 2 3 3" xfId="24998" xr:uid="{00000000-0005-0000-0000-0000C1600000}"/>
    <cellStyle name="Normal 8 4 2 5 2 4" xfId="24999" xr:uid="{00000000-0005-0000-0000-0000C2600000}"/>
    <cellStyle name="Normal 8 4 2 5 2 4 2" xfId="25000" xr:uid="{00000000-0005-0000-0000-0000C3600000}"/>
    <cellStyle name="Normal 8 4 2 5 2 5" xfId="25001" xr:uid="{00000000-0005-0000-0000-0000C4600000}"/>
    <cellStyle name="Normal 8 4 2 5 2 5 2" xfId="25002" xr:uid="{00000000-0005-0000-0000-0000C5600000}"/>
    <cellStyle name="Normal 8 4 2 5 2 6" xfId="25003" xr:uid="{00000000-0005-0000-0000-0000C6600000}"/>
    <cellStyle name="Normal 8 4 2 5 3" xfId="25004" xr:uid="{00000000-0005-0000-0000-0000C7600000}"/>
    <cellStyle name="Normal 8 4 2 5 3 2" xfId="25005" xr:uid="{00000000-0005-0000-0000-0000C8600000}"/>
    <cellStyle name="Normal 8 4 2 5 3 2 2" xfId="25006" xr:uid="{00000000-0005-0000-0000-0000C9600000}"/>
    <cellStyle name="Normal 8 4 2 5 3 3" xfId="25007" xr:uid="{00000000-0005-0000-0000-0000CA600000}"/>
    <cellStyle name="Normal 8 4 2 5 4" xfId="25008" xr:uid="{00000000-0005-0000-0000-0000CB600000}"/>
    <cellStyle name="Normal 8 4 2 5 4 2" xfId="25009" xr:uid="{00000000-0005-0000-0000-0000CC600000}"/>
    <cellStyle name="Normal 8 4 2 5 4 2 2" xfId="25010" xr:uid="{00000000-0005-0000-0000-0000CD600000}"/>
    <cellStyle name="Normal 8 4 2 5 4 3" xfId="25011" xr:uid="{00000000-0005-0000-0000-0000CE600000}"/>
    <cellStyle name="Normal 8 4 2 5 5" xfId="25012" xr:uid="{00000000-0005-0000-0000-0000CF600000}"/>
    <cellStyle name="Normal 8 4 2 5 5 2" xfId="25013" xr:uid="{00000000-0005-0000-0000-0000D0600000}"/>
    <cellStyle name="Normal 8 4 2 5 6" xfId="25014" xr:uid="{00000000-0005-0000-0000-0000D1600000}"/>
    <cellStyle name="Normal 8 4 2 5 6 2" xfId="25015" xr:uid="{00000000-0005-0000-0000-0000D2600000}"/>
    <cellStyle name="Normal 8 4 2 5 7" xfId="25016" xr:uid="{00000000-0005-0000-0000-0000D3600000}"/>
    <cellStyle name="Normal 8 4 2 6" xfId="25017" xr:uid="{00000000-0005-0000-0000-0000D4600000}"/>
    <cellStyle name="Normal 8 4 2 6 2" xfId="25018" xr:uid="{00000000-0005-0000-0000-0000D5600000}"/>
    <cellStyle name="Normal 8 4 2 6 2 2" xfId="25019" xr:uid="{00000000-0005-0000-0000-0000D6600000}"/>
    <cellStyle name="Normal 8 4 2 6 2 2 2" xfId="25020" xr:uid="{00000000-0005-0000-0000-0000D7600000}"/>
    <cellStyle name="Normal 8 4 2 6 2 3" xfId="25021" xr:uid="{00000000-0005-0000-0000-0000D8600000}"/>
    <cellStyle name="Normal 8 4 2 6 3" xfId="25022" xr:uid="{00000000-0005-0000-0000-0000D9600000}"/>
    <cellStyle name="Normal 8 4 2 6 3 2" xfId="25023" xr:uid="{00000000-0005-0000-0000-0000DA600000}"/>
    <cellStyle name="Normal 8 4 2 6 3 2 2" xfId="25024" xr:uid="{00000000-0005-0000-0000-0000DB600000}"/>
    <cellStyle name="Normal 8 4 2 6 3 3" xfId="25025" xr:uid="{00000000-0005-0000-0000-0000DC600000}"/>
    <cellStyle name="Normal 8 4 2 6 4" xfId="25026" xr:uid="{00000000-0005-0000-0000-0000DD600000}"/>
    <cellStyle name="Normal 8 4 2 6 4 2" xfId="25027" xr:uid="{00000000-0005-0000-0000-0000DE600000}"/>
    <cellStyle name="Normal 8 4 2 6 5" xfId="25028" xr:uid="{00000000-0005-0000-0000-0000DF600000}"/>
    <cellStyle name="Normal 8 4 2 6 5 2" xfId="25029" xr:uid="{00000000-0005-0000-0000-0000E0600000}"/>
    <cellStyle name="Normal 8 4 2 6 6" xfId="25030" xr:uid="{00000000-0005-0000-0000-0000E1600000}"/>
    <cellStyle name="Normal 8 4 2 7" xfId="25031" xr:uid="{00000000-0005-0000-0000-0000E2600000}"/>
    <cellStyle name="Normal 8 4 2 7 2" xfId="25032" xr:uid="{00000000-0005-0000-0000-0000E3600000}"/>
    <cellStyle name="Normal 8 4 2 7 2 2" xfId="25033" xr:uid="{00000000-0005-0000-0000-0000E4600000}"/>
    <cellStyle name="Normal 8 4 2 7 3" xfId="25034" xr:uid="{00000000-0005-0000-0000-0000E5600000}"/>
    <cellStyle name="Normal 8 4 2 8" xfId="25035" xr:uid="{00000000-0005-0000-0000-0000E6600000}"/>
    <cellStyle name="Normal 8 4 2 8 2" xfId="25036" xr:uid="{00000000-0005-0000-0000-0000E7600000}"/>
    <cellStyle name="Normal 8 4 2 8 2 2" xfId="25037" xr:uid="{00000000-0005-0000-0000-0000E8600000}"/>
    <cellStyle name="Normal 8 4 2 8 3" xfId="25038" xr:uid="{00000000-0005-0000-0000-0000E9600000}"/>
    <cellStyle name="Normal 8 4 2 9" xfId="25039" xr:uid="{00000000-0005-0000-0000-0000EA600000}"/>
    <cellStyle name="Normal 8 4 2 9 2" xfId="25040" xr:uid="{00000000-0005-0000-0000-0000EB600000}"/>
    <cellStyle name="Normal 8 4 3" xfId="25041" xr:uid="{00000000-0005-0000-0000-0000EC600000}"/>
    <cellStyle name="Normal 8 4 3 10" xfId="25042" xr:uid="{00000000-0005-0000-0000-0000ED600000}"/>
    <cellStyle name="Normal 8 4 3 2" xfId="25043" xr:uid="{00000000-0005-0000-0000-0000EE600000}"/>
    <cellStyle name="Normal 8 4 3 2 2" xfId="25044" xr:uid="{00000000-0005-0000-0000-0000EF600000}"/>
    <cellStyle name="Normal 8 4 3 2 2 2" xfId="25045" xr:uid="{00000000-0005-0000-0000-0000F0600000}"/>
    <cellStyle name="Normal 8 4 3 2 2 2 2" xfId="25046" xr:uid="{00000000-0005-0000-0000-0000F1600000}"/>
    <cellStyle name="Normal 8 4 3 2 2 2 2 2" xfId="25047" xr:uid="{00000000-0005-0000-0000-0000F2600000}"/>
    <cellStyle name="Normal 8 4 3 2 2 2 2 2 2" xfId="25048" xr:uid="{00000000-0005-0000-0000-0000F3600000}"/>
    <cellStyle name="Normal 8 4 3 2 2 2 2 3" xfId="25049" xr:uid="{00000000-0005-0000-0000-0000F4600000}"/>
    <cellStyle name="Normal 8 4 3 2 2 2 3" xfId="25050" xr:uid="{00000000-0005-0000-0000-0000F5600000}"/>
    <cellStyle name="Normal 8 4 3 2 2 2 3 2" xfId="25051" xr:uid="{00000000-0005-0000-0000-0000F6600000}"/>
    <cellStyle name="Normal 8 4 3 2 2 2 3 2 2" xfId="25052" xr:uid="{00000000-0005-0000-0000-0000F7600000}"/>
    <cellStyle name="Normal 8 4 3 2 2 2 3 3" xfId="25053" xr:uid="{00000000-0005-0000-0000-0000F8600000}"/>
    <cellStyle name="Normal 8 4 3 2 2 2 4" xfId="25054" xr:uid="{00000000-0005-0000-0000-0000F9600000}"/>
    <cellStyle name="Normal 8 4 3 2 2 2 4 2" xfId="25055" xr:uid="{00000000-0005-0000-0000-0000FA600000}"/>
    <cellStyle name="Normal 8 4 3 2 2 2 5" xfId="25056" xr:uid="{00000000-0005-0000-0000-0000FB600000}"/>
    <cellStyle name="Normal 8 4 3 2 2 2 5 2" xfId="25057" xr:uid="{00000000-0005-0000-0000-0000FC600000}"/>
    <cellStyle name="Normal 8 4 3 2 2 2 6" xfId="25058" xr:uid="{00000000-0005-0000-0000-0000FD600000}"/>
    <cellStyle name="Normal 8 4 3 2 2 3" xfId="25059" xr:uid="{00000000-0005-0000-0000-0000FE600000}"/>
    <cellStyle name="Normal 8 4 3 2 2 3 2" xfId="25060" xr:uid="{00000000-0005-0000-0000-0000FF600000}"/>
    <cellStyle name="Normal 8 4 3 2 2 3 2 2" xfId="25061" xr:uid="{00000000-0005-0000-0000-000000610000}"/>
    <cellStyle name="Normal 8 4 3 2 2 3 3" xfId="25062" xr:uid="{00000000-0005-0000-0000-000001610000}"/>
    <cellStyle name="Normal 8 4 3 2 2 4" xfId="25063" xr:uid="{00000000-0005-0000-0000-000002610000}"/>
    <cellStyle name="Normal 8 4 3 2 2 4 2" xfId="25064" xr:uid="{00000000-0005-0000-0000-000003610000}"/>
    <cellStyle name="Normal 8 4 3 2 2 4 2 2" xfId="25065" xr:uid="{00000000-0005-0000-0000-000004610000}"/>
    <cellStyle name="Normal 8 4 3 2 2 4 3" xfId="25066" xr:uid="{00000000-0005-0000-0000-000005610000}"/>
    <cellStyle name="Normal 8 4 3 2 2 5" xfId="25067" xr:uid="{00000000-0005-0000-0000-000006610000}"/>
    <cellStyle name="Normal 8 4 3 2 2 5 2" xfId="25068" xr:uid="{00000000-0005-0000-0000-000007610000}"/>
    <cellStyle name="Normal 8 4 3 2 2 6" xfId="25069" xr:uid="{00000000-0005-0000-0000-000008610000}"/>
    <cellStyle name="Normal 8 4 3 2 2 6 2" xfId="25070" xr:uid="{00000000-0005-0000-0000-000009610000}"/>
    <cellStyle name="Normal 8 4 3 2 2 7" xfId="25071" xr:uid="{00000000-0005-0000-0000-00000A610000}"/>
    <cellStyle name="Normal 8 4 3 2 3" xfId="25072" xr:uid="{00000000-0005-0000-0000-00000B610000}"/>
    <cellStyle name="Normal 8 4 3 2 3 2" xfId="25073" xr:uid="{00000000-0005-0000-0000-00000C610000}"/>
    <cellStyle name="Normal 8 4 3 2 3 2 2" xfId="25074" xr:uid="{00000000-0005-0000-0000-00000D610000}"/>
    <cellStyle name="Normal 8 4 3 2 3 2 2 2" xfId="25075" xr:uid="{00000000-0005-0000-0000-00000E610000}"/>
    <cellStyle name="Normal 8 4 3 2 3 2 3" xfId="25076" xr:uid="{00000000-0005-0000-0000-00000F610000}"/>
    <cellStyle name="Normal 8 4 3 2 3 3" xfId="25077" xr:uid="{00000000-0005-0000-0000-000010610000}"/>
    <cellStyle name="Normal 8 4 3 2 3 3 2" xfId="25078" xr:uid="{00000000-0005-0000-0000-000011610000}"/>
    <cellStyle name="Normal 8 4 3 2 3 3 2 2" xfId="25079" xr:uid="{00000000-0005-0000-0000-000012610000}"/>
    <cellStyle name="Normal 8 4 3 2 3 3 3" xfId="25080" xr:uid="{00000000-0005-0000-0000-000013610000}"/>
    <cellStyle name="Normal 8 4 3 2 3 4" xfId="25081" xr:uid="{00000000-0005-0000-0000-000014610000}"/>
    <cellStyle name="Normal 8 4 3 2 3 4 2" xfId="25082" xr:uid="{00000000-0005-0000-0000-000015610000}"/>
    <cellStyle name="Normal 8 4 3 2 3 5" xfId="25083" xr:uid="{00000000-0005-0000-0000-000016610000}"/>
    <cellStyle name="Normal 8 4 3 2 3 5 2" xfId="25084" xr:uid="{00000000-0005-0000-0000-000017610000}"/>
    <cellStyle name="Normal 8 4 3 2 3 6" xfId="25085" xr:uid="{00000000-0005-0000-0000-000018610000}"/>
    <cellStyle name="Normal 8 4 3 2 4" xfId="25086" xr:uid="{00000000-0005-0000-0000-000019610000}"/>
    <cellStyle name="Normal 8 4 3 2 4 2" xfId="25087" xr:uid="{00000000-0005-0000-0000-00001A610000}"/>
    <cellStyle name="Normal 8 4 3 2 4 2 2" xfId="25088" xr:uid="{00000000-0005-0000-0000-00001B610000}"/>
    <cellStyle name="Normal 8 4 3 2 4 3" xfId="25089" xr:uid="{00000000-0005-0000-0000-00001C610000}"/>
    <cellStyle name="Normal 8 4 3 2 5" xfId="25090" xr:uid="{00000000-0005-0000-0000-00001D610000}"/>
    <cellStyle name="Normal 8 4 3 2 5 2" xfId="25091" xr:uid="{00000000-0005-0000-0000-00001E610000}"/>
    <cellStyle name="Normal 8 4 3 2 5 2 2" xfId="25092" xr:uid="{00000000-0005-0000-0000-00001F610000}"/>
    <cellStyle name="Normal 8 4 3 2 5 3" xfId="25093" xr:uid="{00000000-0005-0000-0000-000020610000}"/>
    <cellStyle name="Normal 8 4 3 2 6" xfId="25094" xr:uid="{00000000-0005-0000-0000-000021610000}"/>
    <cellStyle name="Normal 8 4 3 2 6 2" xfId="25095" xr:uid="{00000000-0005-0000-0000-000022610000}"/>
    <cellStyle name="Normal 8 4 3 2 7" xfId="25096" xr:uid="{00000000-0005-0000-0000-000023610000}"/>
    <cellStyle name="Normal 8 4 3 2 7 2" xfId="25097" xr:uid="{00000000-0005-0000-0000-000024610000}"/>
    <cellStyle name="Normal 8 4 3 2 8" xfId="25098" xr:uid="{00000000-0005-0000-0000-000025610000}"/>
    <cellStyle name="Normal 8 4 3 3" xfId="25099" xr:uid="{00000000-0005-0000-0000-000026610000}"/>
    <cellStyle name="Normal 8 4 3 3 2" xfId="25100" xr:uid="{00000000-0005-0000-0000-000027610000}"/>
    <cellStyle name="Normal 8 4 3 3 2 2" xfId="25101" xr:uid="{00000000-0005-0000-0000-000028610000}"/>
    <cellStyle name="Normal 8 4 3 3 2 2 2" xfId="25102" xr:uid="{00000000-0005-0000-0000-000029610000}"/>
    <cellStyle name="Normal 8 4 3 3 2 2 2 2" xfId="25103" xr:uid="{00000000-0005-0000-0000-00002A610000}"/>
    <cellStyle name="Normal 8 4 3 3 2 2 3" xfId="25104" xr:uid="{00000000-0005-0000-0000-00002B610000}"/>
    <cellStyle name="Normal 8 4 3 3 2 3" xfId="25105" xr:uid="{00000000-0005-0000-0000-00002C610000}"/>
    <cellStyle name="Normal 8 4 3 3 2 3 2" xfId="25106" xr:uid="{00000000-0005-0000-0000-00002D610000}"/>
    <cellStyle name="Normal 8 4 3 3 2 3 2 2" xfId="25107" xr:uid="{00000000-0005-0000-0000-00002E610000}"/>
    <cellStyle name="Normal 8 4 3 3 2 3 3" xfId="25108" xr:uid="{00000000-0005-0000-0000-00002F610000}"/>
    <cellStyle name="Normal 8 4 3 3 2 4" xfId="25109" xr:uid="{00000000-0005-0000-0000-000030610000}"/>
    <cellStyle name="Normal 8 4 3 3 2 4 2" xfId="25110" xr:uid="{00000000-0005-0000-0000-000031610000}"/>
    <cellStyle name="Normal 8 4 3 3 2 5" xfId="25111" xr:uid="{00000000-0005-0000-0000-000032610000}"/>
    <cellStyle name="Normal 8 4 3 3 2 5 2" xfId="25112" xr:uid="{00000000-0005-0000-0000-000033610000}"/>
    <cellStyle name="Normal 8 4 3 3 2 6" xfId="25113" xr:uid="{00000000-0005-0000-0000-000034610000}"/>
    <cellStyle name="Normal 8 4 3 3 3" xfId="25114" xr:uid="{00000000-0005-0000-0000-000035610000}"/>
    <cellStyle name="Normal 8 4 3 3 3 2" xfId="25115" xr:uid="{00000000-0005-0000-0000-000036610000}"/>
    <cellStyle name="Normal 8 4 3 3 3 2 2" xfId="25116" xr:uid="{00000000-0005-0000-0000-000037610000}"/>
    <cellStyle name="Normal 8 4 3 3 3 3" xfId="25117" xr:uid="{00000000-0005-0000-0000-000038610000}"/>
    <cellStyle name="Normal 8 4 3 3 4" xfId="25118" xr:uid="{00000000-0005-0000-0000-000039610000}"/>
    <cellStyle name="Normal 8 4 3 3 4 2" xfId="25119" xr:uid="{00000000-0005-0000-0000-00003A610000}"/>
    <cellStyle name="Normal 8 4 3 3 4 2 2" xfId="25120" xr:uid="{00000000-0005-0000-0000-00003B610000}"/>
    <cellStyle name="Normal 8 4 3 3 4 3" xfId="25121" xr:uid="{00000000-0005-0000-0000-00003C610000}"/>
    <cellStyle name="Normal 8 4 3 3 5" xfId="25122" xr:uid="{00000000-0005-0000-0000-00003D610000}"/>
    <cellStyle name="Normal 8 4 3 3 5 2" xfId="25123" xr:uid="{00000000-0005-0000-0000-00003E610000}"/>
    <cellStyle name="Normal 8 4 3 3 6" xfId="25124" xr:uid="{00000000-0005-0000-0000-00003F610000}"/>
    <cellStyle name="Normal 8 4 3 3 6 2" xfId="25125" xr:uid="{00000000-0005-0000-0000-000040610000}"/>
    <cellStyle name="Normal 8 4 3 3 7" xfId="25126" xr:uid="{00000000-0005-0000-0000-000041610000}"/>
    <cellStyle name="Normal 8 4 3 4" xfId="25127" xr:uid="{00000000-0005-0000-0000-000042610000}"/>
    <cellStyle name="Normal 8 4 3 4 2" xfId="25128" xr:uid="{00000000-0005-0000-0000-000043610000}"/>
    <cellStyle name="Normal 8 4 3 4 2 2" xfId="25129" xr:uid="{00000000-0005-0000-0000-000044610000}"/>
    <cellStyle name="Normal 8 4 3 4 2 2 2" xfId="25130" xr:uid="{00000000-0005-0000-0000-000045610000}"/>
    <cellStyle name="Normal 8 4 3 4 2 2 2 2" xfId="25131" xr:uid="{00000000-0005-0000-0000-000046610000}"/>
    <cellStyle name="Normal 8 4 3 4 2 2 3" xfId="25132" xr:uid="{00000000-0005-0000-0000-000047610000}"/>
    <cellStyle name="Normal 8 4 3 4 2 3" xfId="25133" xr:uid="{00000000-0005-0000-0000-000048610000}"/>
    <cellStyle name="Normal 8 4 3 4 2 3 2" xfId="25134" xr:uid="{00000000-0005-0000-0000-000049610000}"/>
    <cellStyle name="Normal 8 4 3 4 2 3 2 2" xfId="25135" xr:uid="{00000000-0005-0000-0000-00004A610000}"/>
    <cellStyle name="Normal 8 4 3 4 2 3 3" xfId="25136" xr:uid="{00000000-0005-0000-0000-00004B610000}"/>
    <cellStyle name="Normal 8 4 3 4 2 4" xfId="25137" xr:uid="{00000000-0005-0000-0000-00004C610000}"/>
    <cellStyle name="Normal 8 4 3 4 2 4 2" xfId="25138" xr:uid="{00000000-0005-0000-0000-00004D610000}"/>
    <cellStyle name="Normal 8 4 3 4 2 5" xfId="25139" xr:uid="{00000000-0005-0000-0000-00004E610000}"/>
    <cellStyle name="Normal 8 4 3 4 2 5 2" xfId="25140" xr:uid="{00000000-0005-0000-0000-00004F610000}"/>
    <cellStyle name="Normal 8 4 3 4 2 6" xfId="25141" xr:uid="{00000000-0005-0000-0000-000050610000}"/>
    <cellStyle name="Normal 8 4 3 4 3" xfId="25142" xr:uid="{00000000-0005-0000-0000-000051610000}"/>
    <cellStyle name="Normal 8 4 3 4 3 2" xfId="25143" xr:uid="{00000000-0005-0000-0000-000052610000}"/>
    <cellStyle name="Normal 8 4 3 4 3 2 2" xfId="25144" xr:uid="{00000000-0005-0000-0000-000053610000}"/>
    <cellStyle name="Normal 8 4 3 4 3 3" xfId="25145" xr:uid="{00000000-0005-0000-0000-000054610000}"/>
    <cellStyle name="Normal 8 4 3 4 4" xfId="25146" xr:uid="{00000000-0005-0000-0000-000055610000}"/>
    <cellStyle name="Normal 8 4 3 4 4 2" xfId="25147" xr:uid="{00000000-0005-0000-0000-000056610000}"/>
    <cellStyle name="Normal 8 4 3 4 4 2 2" xfId="25148" xr:uid="{00000000-0005-0000-0000-000057610000}"/>
    <cellStyle name="Normal 8 4 3 4 4 3" xfId="25149" xr:uid="{00000000-0005-0000-0000-000058610000}"/>
    <cellStyle name="Normal 8 4 3 4 5" xfId="25150" xr:uid="{00000000-0005-0000-0000-000059610000}"/>
    <cellStyle name="Normal 8 4 3 4 5 2" xfId="25151" xr:uid="{00000000-0005-0000-0000-00005A610000}"/>
    <cellStyle name="Normal 8 4 3 4 6" xfId="25152" xr:uid="{00000000-0005-0000-0000-00005B610000}"/>
    <cellStyle name="Normal 8 4 3 4 6 2" xfId="25153" xr:uid="{00000000-0005-0000-0000-00005C610000}"/>
    <cellStyle name="Normal 8 4 3 4 7" xfId="25154" xr:uid="{00000000-0005-0000-0000-00005D610000}"/>
    <cellStyle name="Normal 8 4 3 5" xfId="25155" xr:uid="{00000000-0005-0000-0000-00005E610000}"/>
    <cellStyle name="Normal 8 4 3 5 2" xfId="25156" xr:uid="{00000000-0005-0000-0000-00005F610000}"/>
    <cellStyle name="Normal 8 4 3 5 2 2" xfId="25157" xr:uid="{00000000-0005-0000-0000-000060610000}"/>
    <cellStyle name="Normal 8 4 3 5 2 2 2" xfId="25158" xr:uid="{00000000-0005-0000-0000-000061610000}"/>
    <cellStyle name="Normal 8 4 3 5 2 3" xfId="25159" xr:uid="{00000000-0005-0000-0000-000062610000}"/>
    <cellStyle name="Normal 8 4 3 5 3" xfId="25160" xr:uid="{00000000-0005-0000-0000-000063610000}"/>
    <cellStyle name="Normal 8 4 3 5 3 2" xfId="25161" xr:uid="{00000000-0005-0000-0000-000064610000}"/>
    <cellStyle name="Normal 8 4 3 5 3 2 2" xfId="25162" xr:uid="{00000000-0005-0000-0000-000065610000}"/>
    <cellStyle name="Normal 8 4 3 5 3 3" xfId="25163" xr:uid="{00000000-0005-0000-0000-000066610000}"/>
    <cellStyle name="Normal 8 4 3 5 4" xfId="25164" xr:uid="{00000000-0005-0000-0000-000067610000}"/>
    <cellStyle name="Normal 8 4 3 5 4 2" xfId="25165" xr:uid="{00000000-0005-0000-0000-000068610000}"/>
    <cellStyle name="Normal 8 4 3 5 5" xfId="25166" xr:uid="{00000000-0005-0000-0000-000069610000}"/>
    <cellStyle name="Normal 8 4 3 5 5 2" xfId="25167" xr:uid="{00000000-0005-0000-0000-00006A610000}"/>
    <cellStyle name="Normal 8 4 3 5 6" xfId="25168" xr:uid="{00000000-0005-0000-0000-00006B610000}"/>
    <cellStyle name="Normal 8 4 3 6" xfId="25169" xr:uid="{00000000-0005-0000-0000-00006C610000}"/>
    <cellStyle name="Normal 8 4 3 6 2" xfId="25170" xr:uid="{00000000-0005-0000-0000-00006D610000}"/>
    <cellStyle name="Normal 8 4 3 6 2 2" xfId="25171" xr:uid="{00000000-0005-0000-0000-00006E610000}"/>
    <cellStyle name="Normal 8 4 3 6 3" xfId="25172" xr:uid="{00000000-0005-0000-0000-00006F610000}"/>
    <cellStyle name="Normal 8 4 3 7" xfId="25173" xr:uid="{00000000-0005-0000-0000-000070610000}"/>
    <cellStyle name="Normal 8 4 3 7 2" xfId="25174" xr:uid="{00000000-0005-0000-0000-000071610000}"/>
    <cellStyle name="Normal 8 4 3 7 2 2" xfId="25175" xr:uid="{00000000-0005-0000-0000-000072610000}"/>
    <cellStyle name="Normal 8 4 3 7 3" xfId="25176" xr:uid="{00000000-0005-0000-0000-000073610000}"/>
    <cellStyle name="Normal 8 4 3 8" xfId="25177" xr:uid="{00000000-0005-0000-0000-000074610000}"/>
    <cellStyle name="Normal 8 4 3 8 2" xfId="25178" xr:uid="{00000000-0005-0000-0000-000075610000}"/>
    <cellStyle name="Normal 8 4 3 9" xfId="25179" xr:uid="{00000000-0005-0000-0000-000076610000}"/>
    <cellStyle name="Normal 8 4 3 9 2" xfId="25180" xr:uid="{00000000-0005-0000-0000-000077610000}"/>
    <cellStyle name="Normal 8 4 4" xfId="25181" xr:uid="{00000000-0005-0000-0000-000078610000}"/>
    <cellStyle name="Normal 8 4 4 2" xfId="25182" xr:uid="{00000000-0005-0000-0000-000079610000}"/>
    <cellStyle name="Normal 8 4 4 2 2" xfId="25183" xr:uid="{00000000-0005-0000-0000-00007A610000}"/>
    <cellStyle name="Normal 8 4 4 2 2 2" xfId="25184" xr:uid="{00000000-0005-0000-0000-00007B610000}"/>
    <cellStyle name="Normal 8 4 4 2 2 2 2" xfId="25185" xr:uid="{00000000-0005-0000-0000-00007C610000}"/>
    <cellStyle name="Normal 8 4 4 2 2 2 2 2" xfId="25186" xr:uid="{00000000-0005-0000-0000-00007D610000}"/>
    <cellStyle name="Normal 8 4 4 2 2 2 3" xfId="25187" xr:uid="{00000000-0005-0000-0000-00007E610000}"/>
    <cellStyle name="Normal 8 4 4 2 2 3" xfId="25188" xr:uid="{00000000-0005-0000-0000-00007F610000}"/>
    <cellStyle name="Normal 8 4 4 2 2 3 2" xfId="25189" xr:uid="{00000000-0005-0000-0000-000080610000}"/>
    <cellStyle name="Normal 8 4 4 2 2 3 2 2" xfId="25190" xr:uid="{00000000-0005-0000-0000-000081610000}"/>
    <cellStyle name="Normal 8 4 4 2 2 3 3" xfId="25191" xr:uid="{00000000-0005-0000-0000-000082610000}"/>
    <cellStyle name="Normal 8 4 4 2 2 4" xfId="25192" xr:uid="{00000000-0005-0000-0000-000083610000}"/>
    <cellStyle name="Normal 8 4 4 2 2 4 2" xfId="25193" xr:uid="{00000000-0005-0000-0000-000084610000}"/>
    <cellStyle name="Normal 8 4 4 2 2 5" xfId="25194" xr:uid="{00000000-0005-0000-0000-000085610000}"/>
    <cellStyle name="Normal 8 4 4 2 2 5 2" xfId="25195" xr:uid="{00000000-0005-0000-0000-000086610000}"/>
    <cellStyle name="Normal 8 4 4 2 2 6" xfId="25196" xr:uid="{00000000-0005-0000-0000-000087610000}"/>
    <cellStyle name="Normal 8 4 4 2 3" xfId="25197" xr:uid="{00000000-0005-0000-0000-000088610000}"/>
    <cellStyle name="Normal 8 4 4 2 3 2" xfId="25198" xr:uid="{00000000-0005-0000-0000-000089610000}"/>
    <cellStyle name="Normal 8 4 4 2 3 2 2" xfId="25199" xr:uid="{00000000-0005-0000-0000-00008A610000}"/>
    <cellStyle name="Normal 8 4 4 2 3 3" xfId="25200" xr:uid="{00000000-0005-0000-0000-00008B610000}"/>
    <cellStyle name="Normal 8 4 4 2 4" xfId="25201" xr:uid="{00000000-0005-0000-0000-00008C610000}"/>
    <cellStyle name="Normal 8 4 4 2 4 2" xfId="25202" xr:uid="{00000000-0005-0000-0000-00008D610000}"/>
    <cellStyle name="Normal 8 4 4 2 4 2 2" xfId="25203" xr:uid="{00000000-0005-0000-0000-00008E610000}"/>
    <cellStyle name="Normal 8 4 4 2 4 3" xfId="25204" xr:uid="{00000000-0005-0000-0000-00008F610000}"/>
    <cellStyle name="Normal 8 4 4 2 5" xfId="25205" xr:uid="{00000000-0005-0000-0000-000090610000}"/>
    <cellStyle name="Normal 8 4 4 2 5 2" xfId="25206" xr:uid="{00000000-0005-0000-0000-000091610000}"/>
    <cellStyle name="Normal 8 4 4 2 6" xfId="25207" xr:uid="{00000000-0005-0000-0000-000092610000}"/>
    <cellStyle name="Normal 8 4 4 2 6 2" xfId="25208" xr:uid="{00000000-0005-0000-0000-000093610000}"/>
    <cellStyle name="Normal 8 4 4 2 7" xfId="25209" xr:uid="{00000000-0005-0000-0000-000094610000}"/>
    <cellStyle name="Normal 8 4 4 3" xfId="25210" xr:uid="{00000000-0005-0000-0000-000095610000}"/>
    <cellStyle name="Normal 8 4 4 3 2" xfId="25211" xr:uid="{00000000-0005-0000-0000-000096610000}"/>
    <cellStyle name="Normal 8 4 4 3 2 2" xfId="25212" xr:uid="{00000000-0005-0000-0000-000097610000}"/>
    <cellStyle name="Normal 8 4 4 3 2 2 2" xfId="25213" xr:uid="{00000000-0005-0000-0000-000098610000}"/>
    <cellStyle name="Normal 8 4 4 3 2 3" xfId="25214" xr:uid="{00000000-0005-0000-0000-000099610000}"/>
    <cellStyle name="Normal 8 4 4 3 3" xfId="25215" xr:uid="{00000000-0005-0000-0000-00009A610000}"/>
    <cellStyle name="Normal 8 4 4 3 3 2" xfId="25216" xr:uid="{00000000-0005-0000-0000-00009B610000}"/>
    <cellStyle name="Normal 8 4 4 3 3 2 2" xfId="25217" xr:uid="{00000000-0005-0000-0000-00009C610000}"/>
    <cellStyle name="Normal 8 4 4 3 3 3" xfId="25218" xr:uid="{00000000-0005-0000-0000-00009D610000}"/>
    <cellStyle name="Normal 8 4 4 3 4" xfId="25219" xr:uid="{00000000-0005-0000-0000-00009E610000}"/>
    <cellStyle name="Normal 8 4 4 3 4 2" xfId="25220" xr:uid="{00000000-0005-0000-0000-00009F610000}"/>
    <cellStyle name="Normal 8 4 4 3 5" xfId="25221" xr:uid="{00000000-0005-0000-0000-0000A0610000}"/>
    <cellStyle name="Normal 8 4 4 3 5 2" xfId="25222" xr:uid="{00000000-0005-0000-0000-0000A1610000}"/>
    <cellStyle name="Normal 8 4 4 3 6" xfId="25223" xr:uid="{00000000-0005-0000-0000-0000A2610000}"/>
    <cellStyle name="Normal 8 4 4 4" xfId="25224" xr:uid="{00000000-0005-0000-0000-0000A3610000}"/>
    <cellStyle name="Normal 8 4 4 4 2" xfId="25225" xr:uid="{00000000-0005-0000-0000-0000A4610000}"/>
    <cellStyle name="Normal 8 4 4 4 2 2" xfId="25226" xr:uid="{00000000-0005-0000-0000-0000A5610000}"/>
    <cellStyle name="Normal 8 4 4 4 3" xfId="25227" xr:uid="{00000000-0005-0000-0000-0000A6610000}"/>
    <cellStyle name="Normal 8 4 4 5" xfId="25228" xr:uid="{00000000-0005-0000-0000-0000A7610000}"/>
    <cellStyle name="Normal 8 4 4 5 2" xfId="25229" xr:uid="{00000000-0005-0000-0000-0000A8610000}"/>
    <cellStyle name="Normal 8 4 4 5 2 2" xfId="25230" xr:uid="{00000000-0005-0000-0000-0000A9610000}"/>
    <cellStyle name="Normal 8 4 4 5 3" xfId="25231" xr:uid="{00000000-0005-0000-0000-0000AA610000}"/>
    <cellStyle name="Normal 8 4 4 6" xfId="25232" xr:uid="{00000000-0005-0000-0000-0000AB610000}"/>
    <cellStyle name="Normal 8 4 4 6 2" xfId="25233" xr:uid="{00000000-0005-0000-0000-0000AC610000}"/>
    <cellStyle name="Normal 8 4 4 7" xfId="25234" xr:uid="{00000000-0005-0000-0000-0000AD610000}"/>
    <cellStyle name="Normal 8 4 4 7 2" xfId="25235" xr:uid="{00000000-0005-0000-0000-0000AE610000}"/>
    <cellStyle name="Normal 8 4 4 8" xfId="25236" xr:uid="{00000000-0005-0000-0000-0000AF610000}"/>
    <cellStyle name="Normal 8 4 5" xfId="25237" xr:uid="{00000000-0005-0000-0000-0000B0610000}"/>
    <cellStyle name="Normal 8 4 5 2" xfId="25238" xr:uid="{00000000-0005-0000-0000-0000B1610000}"/>
    <cellStyle name="Normal 8 4 5 2 2" xfId="25239" xr:uid="{00000000-0005-0000-0000-0000B2610000}"/>
    <cellStyle name="Normal 8 4 5 2 2 2" xfId="25240" xr:uid="{00000000-0005-0000-0000-0000B3610000}"/>
    <cellStyle name="Normal 8 4 5 2 2 2 2" xfId="25241" xr:uid="{00000000-0005-0000-0000-0000B4610000}"/>
    <cellStyle name="Normal 8 4 5 2 2 3" xfId="25242" xr:uid="{00000000-0005-0000-0000-0000B5610000}"/>
    <cellStyle name="Normal 8 4 5 2 3" xfId="25243" xr:uid="{00000000-0005-0000-0000-0000B6610000}"/>
    <cellStyle name="Normal 8 4 5 2 3 2" xfId="25244" xr:uid="{00000000-0005-0000-0000-0000B7610000}"/>
    <cellStyle name="Normal 8 4 5 2 3 2 2" xfId="25245" xr:uid="{00000000-0005-0000-0000-0000B8610000}"/>
    <cellStyle name="Normal 8 4 5 2 3 3" xfId="25246" xr:uid="{00000000-0005-0000-0000-0000B9610000}"/>
    <cellStyle name="Normal 8 4 5 2 4" xfId="25247" xr:uid="{00000000-0005-0000-0000-0000BA610000}"/>
    <cellStyle name="Normal 8 4 5 2 4 2" xfId="25248" xr:uid="{00000000-0005-0000-0000-0000BB610000}"/>
    <cellStyle name="Normal 8 4 5 2 5" xfId="25249" xr:uid="{00000000-0005-0000-0000-0000BC610000}"/>
    <cellStyle name="Normal 8 4 5 2 5 2" xfId="25250" xr:uid="{00000000-0005-0000-0000-0000BD610000}"/>
    <cellStyle name="Normal 8 4 5 2 6" xfId="25251" xr:uid="{00000000-0005-0000-0000-0000BE610000}"/>
    <cellStyle name="Normal 8 4 5 3" xfId="25252" xr:uid="{00000000-0005-0000-0000-0000BF610000}"/>
    <cellStyle name="Normal 8 4 5 3 2" xfId="25253" xr:uid="{00000000-0005-0000-0000-0000C0610000}"/>
    <cellStyle name="Normal 8 4 5 3 2 2" xfId="25254" xr:uid="{00000000-0005-0000-0000-0000C1610000}"/>
    <cellStyle name="Normal 8 4 5 3 3" xfId="25255" xr:uid="{00000000-0005-0000-0000-0000C2610000}"/>
    <cellStyle name="Normal 8 4 5 4" xfId="25256" xr:uid="{00000000-0005-0000-0000-0000C3610000}"/>
    <cellStyle name="Normal 8 4 5 4 2" xfId="25257" xr:uid="{00000000-0005-0000-0000-0000C4610000}"/>
    <cellStyle name="Normal 8 4 5 4 2 2" xfId="25258" xr:uid="{00000000-0005-0000-0000-0000C5610000}"/>
    <cellStyle name="Normal 8 4 5 4 3" xfId="25259" xr:uid="{00000000-0005-0000-0000-0000C6610000}"/>
    <cellStyle name="Normal 8 4 5 5" xfId="25260" xr:uid="{00000000-0005-0000-0000-0000C7610000}"/>
    <cellStyle name="Normal 8 4 5 5 2" xfId="25261" xr:uid="{00000000-0005-0000-0000-0000C8610000}"/>
    <cellStyle name="Normal 8 4 5 6" xfId="25262" xr:uid="{00000000-0005-0000-0000-0000C9610000}"/>
    <cellStyle name="Normal 8 4 5 6 2" xfId="25263" xr:uid="{00000000-0005-0000-0000-0000CA610000}"/>
    <cellStyle name="Normal 8 4 5 7" xfId="25264" xr:uid="{00000000-0005-0000-0000-0000CB610000}"/>
    <cellStyle name="Normal 8 4 6" xfId="25265" xr:uid="{00000000-0005-0000-0000-0000CC610000}"/>
    <cellStyle name="Normal 8 4 6 2" xfId="25266" xr:uid="{00000000-0005-0000-0000-0000CD610000}"/>
    <cellStyle name="Normal 8 4 6 2 2" xfId="25267" xr:uid="{00000000-0005-0000-0000-0000CE610000}"/>
    <cellStyle name="Normal 8 4 6 2 2 2" xfId="25268" xr:uid="{00000000-0005-0000-0000-0000CF610000}"/>
    <cellStyle name="Normal 8 4 6 2 2 2 2" xfId="25269" xr:uid="{00000000-0005-0000-0000-0000D0610000}"/>
    <cellStyle name="Normal 8 4 6 2 2 3" xfId="25270" xr:uid="{00000000-0005-0000-0000-0000D1610000}"/>
    <cellStyle name="Normal 8 4 6 2 3" xfId="25271" xr:uid="{00000000-0005-0000-0000-0000D2610000}"/>
    <cellStyle name="Normal 8 4 6 2 3 2" xfId="25272" xr:uid="{00000000-0005-0000-0000-0000D3610000}"/>
    <cellStyle name="Normal 8 4 6 2 3 2 2" xfId="25273" xr:uid="{00000000-0005-0000-0000-0000D4610000}"/>
    <cellStyle name="Normal 8 4 6 2 3 3" xfId="25274" xr:uid="{00000000-0005-0000-0000-0000D5610000}"/>
    <cellStyle name="Normal 8 4 6 2 4" xfId="25275" xr:uid="{00000000-0005-0000-0000-0000D6610000}"/>
    <cellStyle name="Normal 8 4 6 2 4 2" xfId="25276" xr:uid="{00000000-0005-0000-0000-0000D7610000}"/>
    <cellStyle name="Normal 8 4 6 2 5" xfId="25277" xr:uid="{00000000-0005-0000-0000-0000D8610000}"/>
    <cellStyle name="Normal 8 4 6 2 5 2" xfId="25278" xr:uid="{00000000-0005-0000-0000-0000D9610000}"/>
    <cellStyle name="Normal 8 4 6 2 6" xfId="25279" xr:uid="{00000000-0005-0000-0000-0000DA610000}"/>
    <cellStyle name="Normal 8 4 6 3" xfId="25280" xr:uid="{00000000-0005-0000-0000-0000DB610000}"/>
    <cellStyle name="Normal 8 4 6 3 2" xfId="25281" xr:uid="{00000000-0005-0000-0000-0000DC610000}"/>
    <cellStyle name="Normal 8 4 6 3 2 2" xfId="25282" xr:uid="{00000000-0005-0000-0000-0000DD610000}"/>
    <cellStyle name="Normal 8 4 6 3 3" xfId="25283" xr:uid="{00000000-0005-0000-0000-0000DE610000}"/>
    <cellStyle name="Normal 8 4 6 4" xfId="25284" xr:uid="{00000000-0005-0000-0000-0000DF610000}"/>
    <cellStyle name="Normal 8 4 6 4 2" xfId="25285" xr:uid="{00000000-0005-0000-0000-0000E0610000}"/>
    <cellStyle name="Normal 8 4 6 4 2 2" xfId="25286" xr:uid="{00000000-0005-0000-0000-0000E1610000}"/>
    <cellStyle name="Normal 8 4 6 4 3" xfId="25287" xr:uid="{00000000-0005-0000-0000-0000E2610000}"/>
    <cellStyle name="Normal 8 4 6 5" xfId="25288" xr:uid="{00000000-0005-0000-0000-0000E3610000}"/>
    <cellStyle name="Normal 8 4 6 5 2" xfId="25289" xr:uid="{00000000-0005-0000-0000-0000E4610000}"/>
    <cellStyle name="Normal 8 4 6 6" xfId="25290" xr:uid="{00000000-0005-0000-0000-0000E5610000}"/>
    <cellStyle name="Normal 8 4 6 6 2" xfId="25291" xr:uid="{00000000-0005-0000-0000-0000E6610000}"/>
    <cellStyle name="Normal 8 4 6 7" xfId="25292" xr:uid="{00000000-0005-0000-0000-0000E7610000}"/>
    <cellStyle name="Normal 8 4 7" xfId="25293" xr:uid="{00000000-0005-0000-0000-0000E8610000}"/>
    <cellStyle name="Normal 8 4 7 2" xfId="25294" xr:uid="{00000000-0005-0000-0000-0000E9610000}"/>
    <cellStyle name="Normal 8 4 7 2 2" xfId="25295" xr:uid="{00000000-0005-0000-0000-0000EA610000}"/>
    <cellStyle name="Normal 8 4 7 2 2 2" xfId="25296" xr:uid="{00000000-0005-0000-0000-0000EB610000}"/>
    <cellStyle name="Normal 8 4 7 2 3" xfId="25297" xr:uid="{00000000-0005-0000-0000-0000EC610000}"/>
    <cellStyle name="Normal 8 4 7 3" xfId="25298" xr:uid="{00000000-0005-0000-0000-0000ED610000}"/>
    <cellStyle name="Normal 8 4 7 3 2" xfId="25299" xr:uid="{00000000-0005-0000-0000-0000EE610000}"/>
    <cellStyle name="Normal 8 4 7 3 2 2" xfId="25300" xr:uid="{00000000-0005-0000-0000-0000EF610000}"/>
    <cellStyle name="Normal 8 4 7 3 3" xfId="25301" xr:uid="{00000000-0005-0000-0000-0000F0610000}"/>
    <cellStyle name="Normal 8 4 7 4" xfId="25302" xr:uid="{00000000-0005-0000-0000-0000F1610000}"/>
    <cellStyle name="Normal 8 4 7 4 2" xfId="25303" xr:uid="{00000000-0005-0000-0000-0000F2610000}"/>
    <cellStyle name="Normal 8 4 7 5" xfId="25304" xr:uid="{00000000-0005-0000-0000-0000F3610000}"/>
    <cellStyle name="Normal 8 4 7 5 2" xfId="25305" xr:uid="{00000000-0005-0000-0000-0000F4610000}"/>
    <cellStyle name="Normal 8 4 7 6" xfId="25306" xr:uid="{00000000-0005-0000-0000-0000F5610000}"/>
    <cellStyle name="Normal 8 4 8" xfId="25307" xr:uid="{00000000-0005-0000-0000-0000F6610000}"/>
    <cellStyle name="Normal 8 4 8 2" xfId="25308" xr:uid="{00000000-0005-0000-0000-0000F7610000}"/>
    <cellStyle name="Normal 8 4 8 2 2" xfId="25309" xr:uid="{00000000-0005-0000-0000-0000F8610000}"/>
    <cellStyle name="Normal 8 4 8 3" xfId="25310" xr:uid="{00000000-0005-0000-0000-0000F9610000}"/>
    <cellStyle name="Normal 8 4 9" xfId="25311" xr:uid="{00000000-0005-0000-0000-0000FA610000}"/>
    <cellStyle name="Normal 8 4 9 2" xfId="25312" xr:uid="{00000000-0005-0000-0000-0000FB610000}"/>
    <cellStyle name="Normal 8 4 9 2 2" xfId="25313" xr:uid="{00000000-0005-0000-0000-0000FC610000}"/>
    <cellStyle name="Normal 8 4 9 3" xfId="25314" xr:uid="{00000000-0005-0000-0000-0000FD610000}"/>
    <cellStyle name="Normal 8 5" xfId="25315" xr:uid="{00000000-0005-0000-0000-0000FE610000}"/>
    <cellStyle name="Normal 8 5 10" xfId="25316" xr:uid="{00000000-0005-0000-0000-0000FF610000}"/>
    <cellStyle name="Normal 8 5 10 2" xfId="25317" xr:uid="{00000000-0005-0000-0000-000000620000}"/>
    <cellStyle name="Normal 8 5 11" xfId="25318" xr:uid="{00000000-0005-0000-0000-000001620000}"/>
    <cellStyle name="Normal 8 5 2" xfId="25319" xr:uid="{00000000-0005-0000-0000-000002620000}"/>
    <cellStyle name="Normal 8 5 2 10" xfId="25320" xr:uid="{00000000-0005-0000-0000-000003620000}"/>
    <cellStyle name="Normal 8 5 2 2" xfId="25321" xr:uid="{00000000-0005-0000-0000-000004620000}"/>
    <cellStyle name="Normal 8 5 2 2 2" xfId="25322" xr:uid="{00000000-0005-0000-0000-000005620000}"/>
    <cellStyle name="Normal 8 5 2 2 2 2" xfId="25323" xr:uid="{00000000-0005-0000-0000-000006620000}"/>
    <cellStyle name="Normal 8 5 2 2 2 2 2" xfId="25324" xr:uid="{00000000-0005-0000-0000-000007620000}"/>
    <cellStyle name="Normal 8 5 2 2 2 2 2 2" xfId="25325" xr:uid="{00000000-0005-0000-0000-000008620000}"/>
    <cellStyle name="Normal 8 5 2 2 2 2 2 2 2" xfId="25326" xr:uid="{00000000-0005-0000-0000-000009620000}"/>
    <cellStyle name="Normal 8 5 2 2 2 2 2 3" xfId="25327" xr:uid="{00000000-0005-0000-0000-00000A620000}"/>
    <cellStyle name="Normal 8 5 2 2 2 2 3" xfId="25328" xr:uid="{00000000-0005-0000-0000-00000B620000}"/>
    <cellStyle name="Normal 8 5 2 2 2 2 3 2" xfId="25329" xr:uid="{00000000-0005-0000-0000-00000C620000}"/>
    <cellStyle name="Normal 8 5 2 2 2 2 3 2 2" xfId="25330" xr:uid="{00000000-0005-0000-0000-00000D620000}"/>
    <cellStyle name="Normal 8 5 2 2 2 2 3 3" xfId="25331" xr:uid="{00000000-0005-0000-0000-00000E620000}"/>
    <cellStyle name="Normal 8 5 2 2 2 2 4" xfId="25332" xr:uid="{00000000-0005-0000-0000-00000F620000}"/>
    <cellStyle name="Normal 8 5 2 2 2 2 4 2" xfId="25333" xr:uid="{00000000-0005-0000-0000-000010620000}"/>
    <cellStyle name="Normal 8 5 2 2 2 2 5" xfId="25334" xr:uid="{00000000-0005-0000-0000-000011620000}"/>
    <cellStyle name="Normal 8 5 2 2 2 2 5 2" xfId="25335" xr:uid="{00000000-0005-0000-0000-000012620000}"/>
    <cellStyle name="Normal 8 5 2 2 2 2 6" xfId="25336" xr:uid="{00000000-0005-0000-0000-000013620000}"/>
    <cellStyle name="Normal 8 5 2 2 2 3" xfId="25337" xr:uid="{00000000-0005-0000-0000-000014620000}"/>
    <cellStyle name="Normal 8 5 2 2 2 3 2" xfId="25338" xr:uid="{00000000-0005-0000-0000-000015620000}"/>
    <cellStyle name="Normal 8 5 2 2 2 3 2 2" xfId="25339" xr:uid="{00000000-0005-0000-0000-000016620000}"/>
    <cellStyle name="Normal 8 5 2 2 2 3 3" xfId="25340" xr:uid="{00000000-0005-0000-0000-000017620000}"/>
    <cellStyle name="Normal 8 5 2 2 2 4" xfId="25341" xr:uid="{00000000-0005-0000-0000-000018620000}"/>
    <cellStyle name="Normal 8 5 2 2 2 4 2" xfId="25342" xr:uid="{00000000-0005-0000-0000-000019620000}"/>
    <cellStyle name="Normal 8 5 2 2 2 4 2 2" xfId="25343" xr:uid="{00000000-0005-0000-0000-00001A620000}"/>
    <cellStyle name="Normal 8 5 2 2 2 4 3" xfId="25344" xr:uid="{00000000-0005-0000-0000-00001B620000}"/>
    <cellStyle name="Normal 8 5 2 2 2 5" xfId="25345" xr:uid="{00000000-0005-0000-0000-00001C620000}"/>
    <cellStyle name="Normal 8 5 2 2 2 5 2" xfId="25346" xr:uid="{00000000-0005-0000-0000-00001D620000}"/>
    <cellStyle name="Normal 8 5 2 2 2 6" xfId="25347" xr:uid="{00000000-0005-0000-0000-00001E620000}"/>
    <cellStyle name="Normal 8 5 2 2 2 6 2" xfId="25348" xr:uid="{00000000-0005-0000-0000-00001F620000}"/>
    <cellStyle name="Normal 8 5 2 2 2 7" xfId="25349" xr:uid="{00000000-0005-0000-0000-000020620000}"/>
    <cellStyle name="Normal 8 5 2 2 3" xfId="25350" xr:uid="{00000000-0005-0000-0000-000021620000}"/>
    <cellStyle name="Normal 8 5 2 2 3 2" xfId="25351" xr:uid="{00000000-0005-0000-0000-000022620000}"/>
    <cellStyle name="Normal 8 5 2 2 3 2 2" xfId="25352" xr:uid="{00000000-0005-0000-0000-000023620000}"/>
    <cellStyle name="Normal 8 5 2 2 3 2 2 2" xfId="25353" xr:uid="{00000000-0005-0000-0000-000024620000}"/>
    <cellStyle name="Normal 8 5 2 2 3 2 3" xfId="25354" xr:uid="{00000000-0005-0000-0000-000025620000}"/>
    <cellStyle name="Normal 8 5 2 2 3 3" xfId="25355" xr:uid="{00000000-0005-0000-0000-000026620000}"/>
    <cellStyle name="Normal 8 5 2 2 3 3 2" xfId="25356" xr:uid="{00000000-0005-0000-0000-000027620000}"/>
    <cellStyle name="Normal 8 5 2 2 3 3 2 2" xfId="25357" xr:uid="{00000000-0005-0000-0000-000028620000}"/>
    <cellStyle name="Normal 8 5 2 2 3 3 3" xfId="25358" xr:uid="{00000000-0005-0000-0000-000029620000}"/>
    <cellStyle name="Normal 8 5 2 2 3 4" xfId="25359" xr:uid="{00000000-0005-0000-0000-00002A620000}"/>
    <cellStyle name="Normal 8 5 2 2 3 4 2" xfId="25360" xr:uid="{00000000-0005-0000-0000-00002B620000}"/>
    <cellStyle name="Normal 8 5 2 2 3 5" xfId="25361" xr:uid="{00000000-0005-0000-0000-00002C620000}"/>
    <cellStyle name="Normal 8 5 2 2 3 5 2" xfId="25362" xr:uid="{00000000-0005-0000-0000-00002D620000}"/>
    <cellStyle name="Normal 8 5 2 2 3 6" xfId="25363" xr:uid="{00000000-0005-0000-0000-00002E620000}"/>
    <cellStyle name="Normal 8 5 2 2 4" xfId="25364" xr:uid="{00000000-0005-0000-0000-00002F620000}"/>
    <cellStyle name="Normal 8 5 2 2 4 2" xfId="25365" xr:uid="{00000000-0005-0000-0000-000030620000}"/>
    <cellStyle name="Normal 8 5 2 2 4 2 2" xfId="25366" xr:uid="{00000000-0005-0000-0000-000031620000}"/>
    <cellStyle name="Normal 8 5 2 2 4 3" xfId="25367" xr:uid="{00000000-0005-0000-0000-000032620000}"/>
    <cellStyle name="Normal 8 5 2 2 5" xfId="25368" xr:uid="{00000000-0005-0000-0000-000033620000}"/>
    <cellStyle name="Normal 8 5 2 2 5 2" xfId="25369" xr:uid="{00000000-0005-0000-0000-000034620000}"/>
    <cellStyle name="Normal 8 5 2 2 5 2 2" xfId="25370" xr:uid="{00000000-0005-0000-0000-000035620000}"/>
    <cellStyle name="Normal 8 5 2 2 5 3" xfId="25371" xr:uid="{00000000-0005-0000-0000-000036620000}"/>
    <cellStyle name="Normal 8 5 2 2 6" xfId="25372" xr:uid="{00000000-0005-0000-0000-000037620000}"/>
    <cellStyle name="Normal 8 5 2 2 6 2" xfId="25373" xr:uid="{00000000-0005-0000-0000-000038620000}"/>
    <cellStyle name="Normal 8 5 2 2 7" xfId="25374" xr:uid="{00000000-0005-0000-0000-000039620000}"/>
    <cellStyle name="Normal 8 5 2 2 7 2" xfId="25375" xr:uid="{00000000-0005-0000-0000-00003A620000}"/>
    <cellStyle name="Normal 8 5 2 2 8" xfId="25376" xr:uid="{00000000-0005-0000-0000-00003B620000}"/>
    <cellStyle name="Normal 8 5 2 3" xfId="25377" xr:uid="{00000000-0005-0000-0000-00003C620000}"/>
    <cellStyle name="Normal 8 5 2 3 2" xfId="25378" xr:uid="{00000000-0005-0000-0000-00003D620000}"/>
    <cellStyle name="Normal 8 5 2 3 2 2" xfId="25379" xr:uid="{00000000-0005-0000-0000-00003E620000}"/>
    <cellStyle name="Normal 8 5 2 3 2 2 2" xfId="25380" xr:uid="{00000000-0005-0000-0000-00003F620000}"/>
    <cellStyle name="Normal 8 5 2 3 2 2 2 2" xfId="25381" xr:uid="{00000000-0005-0000-0000-000040620000}"/>
    <cellStyle name="Normal 8 5 2 3 2 2 3" xfId="25382" xr:uid="{00000000-0005-0000-0000-000041620000}"/>
    <cellStyle name="Normal 8 5 2 3 2 3" xfId="25383" xr:uid="{00000000-0005-0000-0000-000042620000}"/>
    <cellStyle name="Normal 8 5 2 3 2 3 2" xfId="25384" xr:uid="{00000000-0005-0000-0000-000043620000}"/>
    <cellStyle name="Normal 8 5 2 3 2 3 2 2" xfId="25385" xr:uid="{00000000-0005-0000-0000-000044620000}"/>
    <cellStyle name="Normal 8 5 2 3 2 3 3" xfId="25386" xr:uid="{00000000-0005-0000-0000-000045620000}"/>
    <cellStyle name="Normal 8 5 2 3 2 4" xfId="25387" xr:uid="{00000000-0005-0000-0000-000046620000}"/>
    <cellStyle name="Normal 8 5 2 3 2 4 2" xfId="25388" xr:uid="{00000000-0005-0000-0000-000047620000}"/>
    <cellStyle name="Normal 8 5 2 3 2 5" xfId="25389" xr:uid="{00000000-0005-0000-0000-000048620000}"/>
    <cellStyle name="Normal 8 5 2 3 2 5 2" xfId="25390" xr:uid="{00000000-0005-0000-0000-000049620000}"/>
    <cellStyle name="Normal 8 5 2 3 2 6" xfId="25391" xr:uid="{00000000-0005-0000-0000-00004A620000}"/>
    <cellStyle name="Normal 8 5 2 3 3" xfId="25392" xr:uid="{00000000-0005-0000-0000-00004B620000}"/>
    <cellStyle name="Normal 8 5 2 3 3 2" xfId="25393" xr:uid="{00000000-0005-0000-0000-00004C620000}"/>
    <cellStyle name="Normal 8 5 2 3 3 2 2" xfId="25394" xr:uid="{00000000-0005-0000-0000-00004D620000}"/>
    <cellStyle name="Normal 8 5 2 3 3 3" xfId="25395" xr:uid="{00000000-0005-0000-0000-00004E620000}"/>
    <cellStyle name="Normal 8 5 2 3 4" xfId="25396" xr:uid="{00000000-0005-0000-0000-00004F620000}"/>
    <cellStyle name="Normal 8 5 2 3 4 2" xfId="25397" xr:uid="{00000000-0005-0000-0000-000050620000}"/>
    <cellStyle name="Normal 8 5 2 3 4 2 2" xfId="25398" xr:uid="{00000000-0005-0000-0000-000051620000}"/>
    <cellStyle name="Normal 8 5 2 3 4 3" xfId="25399" xr:uid="{00000000-0005-0000-0000-000052620000}"/>
    <cellStyle name="Normal 8 5 2 3 5" xfId="25400" xr:uid="{00000000-0005-0000-0000-000053620000}"/>
    <cellStyle name="Normal 8 5 2 3 5 2" xfId="25401" xr:uid="{00000000-0005-0000-0000-000054620000}"/>
    <cellStyle name="Normal 8 5 2 3 6" xfId="25402" xr:uid="{00000000-0005-0000-0000-000055620000}"/>
    <cellStyle name="Normal 8 5 2 3 6 2" xfId="25403" xr:uid="{00000000-0005-0000-0000-000056620000}"/>
    <cellStyle name="Normal 8 5 2 3 7" xfId="25404" xr:uid="{00000000-0005-0000-0000-000057620000}"/>
    <cellStyle name="Normal 8 5 2 4" xfId="25405" xr:uid="{00000000-0005-0000-0000-000058620000}"/>
    <cellStyle name="Normal 8 5 2 4 2" xfId="25406" xr:uid="{00000000-0005-0000-0000-000059620000}"/>
    <cellStyle name="Normal 8 5 2 4 2 2" xfId="25407" xr:uid="{00000000-0005-0000-0000-00005A620000}"/>
    <cellStyle name="Normal 8 5 2 4 2 2 2" xfId="25408" xr:uid="{00000000-0005-0000-0000-00005B620000}"/>
    <cellStyle name="Normal 8 5 2 4 2 2 2 2" xfId="25409" xr:uid="{00000000-0005-0000-0000-00005C620000}"/>
    <cellStyle name="Normal 8 5 2 4 2 2 3" xfId="25410" xr:uid="{00000000-0005-0000-0000-00005D620000}"/>
    <cellStyle name="Normal 8 5 2 4 2 3" xfId="25411" xr:uid="{00000000-0005-0000-0000-00005E620000}"/>
    <cellStyle name="Normal 8 5 2 4 2 3 2" xfId="25412" xr:uid="{00000000-0005-0000-0000-00005F620000}"/>
    <cellStyle name="Normal 8 5 2 4 2 3 2 2" xfId="25413" xr:uid="{00000000-0005-0000-0000-000060620000}"/>
    <cellStyle name="Normal 8 5 2 4 2 3 3" xfId="25414" xr:uid="{00000000-0005-0000-0000-000061620000}"/>
    <cellStyle name="Normal 8 5 2 4 2 4" xfId="25415" xr:uid="{00000000-0005-0000-0000-000062620000}"/>
    <cellStyle name="Normal 8 5 2 4 2 4 2" xfId="25416" xr:uid="{00000000-0005-0000-0000-000063620000}"/>
    <cellStyle name="Normal 8 5 2 4 2 5" xfId="25417" xr:uid="{00000000-0005-0000-0000-000064620000}"/>
    <cellStyle name="Normal 8 5 2 4 2 5 2" xfId="25418" xr:uid="{00000000-0005-0000-0000-000065620000}"/>
    <cellStyle name="Normal 8 5 2 4 2 6" xfId="25419" xr:uid="{00000000-0005-0000-0000-000066620000}"/>
    <cellStyle name="Normal 8 5 2 4 3" xfId="25420" xr:uid="{00000000-0005-0000-0000-000067620000}"/>
    <cellStyle name="Normal 8 5 2 4 3 2" xfId="25421" xr:uid="{00000000-0005-0000-0000-000068620000}"/>
    <cellStyle name="Normal 8 5 2 4 3 2 2" xfId="25422" xr:uid="{00000000-0005-0000-0000-000069620000}"/>
    <cellStyle name="Normal 8 5 2 4 3 3" xfId="25423" xr:uid="{00000000-0005-0000-0000-00006A620000}"/>
    <cellStyle name="Normal 8 5 2 4 4" xfId="25424" xr:uid="{00000000-0005-0000-0000-00006B620000}"/>
    <cellStyle name="Normal 8 5 2 4 4 2" xfId="25425" xr:uid="{00000000-0005-0000-0000-00006C620000}"/>
    <cellStyle name="Normal 8 5 2 4 4 2 2" xfId="25426" xr:uid="{00000000-0005-0000-0000-00006D620000}"/>
    <cellStyle name="Normal 8 5 2 4 4 3" xfId="25427" xr:uid="{00000000-0005-0000-0000-00006E620000}"/>
    <cellStyle name="Normal 8 5 2 4 5" xfId="25428" xr:uid="{00000000-0005-0000-0000-00006F620000}"/>
    <cellStyle name="Normal 8 5 2 4 5 2" xfId="25429" xr:uid="{00000000-0005-0000-0000-000070620000}"/>
    <cellStyle name="Normal 8 5 2 4 6" xfId="25430" xr:uid="{00000000-0005-0000-0000-000071620000}"/>
    <cellStyle name="Normal 8 5 2 4 6 2" xfId="25431" xr:uid="{00000000-0005-0000-0000-000072620000}"/>
    <cellStyle name="Normal 8 5 2 4 7" xfId="25432" xr:uid="{00000000-0005-0000-0000-000073620000}"/>
    <cellStyle name="Normal 8 5 2 5" xfId="25433" xr:uid="{00000000-0005-0000-0000-000074620000}"/>
    <cellStyle name="Normal 8 5 2 5 2" xfId="25434" xr:uid="{00000000-0005-0000-0000-000075620000}"/>
    <cellStyle name="Normal 8 5 2 5 2 2" xfId="25435" xr:uid="{00000000-0005-0000-0000-000076620000}"/>
    <cellStyle name="Normal 8 5 2 5 2 2 2" xfId="25436" xr:uid="{00000000-0005-0000-0000-000077620000}"/>
    <cellStyle name="Normal 8 5 2 5 2 3" xfId="25437" xr:uid="{00000000-0005-0000-0000-000078620000}"/>
    <cellStyle name="Normal 8 5 2 5 3" xfId="25438" xr:uid="{00000000-0005-0000-0000-000079620000}"/>
    <cellStyle name="Normal 8 5 2 5 3 2" xfId="25439" xr:uid="{00000000-0005-0000-0000-00007A620000}"/>
    <cellStyle name="Normal 8 5 2 5 3 2 2" xfId="25440" xr:uid="{00000000-0005-0000-0000-00007B620000}"/>
    <cellStyle name="Normal 8 5 2 5 3 3" xfId="25441" xr:uid="{00000000-0005-0000-0000-00007C620000}"/>
    <cellStyle name="Normal 8 5 2 5 4" xfId="25442" xr:uid="{00000000-0005-0000-0000-00007D620000}"/>
    <cellStyle name="Normal 8 5 2 5 4 2" xfId="25443" xr:uid="{00000000-0005-0000-0000-00007E620000}"/>
    <cellStyle name="Normal 8 5 2 5 5" xfId="25444" xr:uid="{00000000-0005-0000-0000-00007F620000}"/>
    <cellStyle name="Normal 8 5 2 5 5 2" xfId="25445" xr:uid="{00000000-0005-0000-0000-000080620000}"/>
    <cellStyle name="Normal 8 5 2 5 6" xfId="25446" xr:uid="{00000000-0005-0000-0000-000081620000}"/>
    <cellStyle name="Normal 8 5 2 6" xfId="25447" xr:uid="{00000000-0005-0000-0000-000082620000}"/>
    <cellStyle name="Normal 8 5 2 6 2" xfId="25448" xr:uid="{00000000-0005-0000-0000-000083620000}"/>
    <cellStyle name="Normal 8 5 2 6 2 2" xfId="25449" xr:uid="{00000000-0005-0000-0000-000084620000}"/>
    <cellStyle name="Normal 8 5 2 6 3" xfId="25450" xr:uid="{00000000-0005-0000-0000-000085620000}"/>
    <cellStyle name="Normal 8 5 2 7" xfId="25451" xr:uid="{00000000-0005-0000-0000-000086620000}"/>
    <cellStyle name="Normal 8 5 2 7 2" xfId="25452" xr:uid="{00000000-0005-0000-0000-000087620000}"/>
    <cellStyle name="Normal 8 5 2 7 2 2" xfId="25453" xr:uid="{00000000-0005-0000-0000-000088620000}"/>
    <cellStyle name="Normal 8 5 2 7 3" xfId="25454" xr:uid="{00000000-0005-0000-0000-000089620000}"/>
    <cellStyle name="Normal 8 5 2 8" xfId="25455" xr:uid="{00000000-0005-0000-0000-00008A620000}"/>
    <cellStyle name="Normal 8 5 2 8 2" xfId="25456" xr:uid="{00000000-0005-0000-0000-00008B620000}"/>
    <cellStyle name="Normal 8 5 2 9" xfId="25457" xr:uid="{00000000-0005-0000-0000-00008C620000}"/>
    <cellStyle name="Normal 8 5 2 9 2" xfId="25458" xr:uid="{00000000-0005-0000-0000-00008D620000}"/>
    <cellStyle name="Normal 8 5 3" xfId="25459" xr:uid="{00000000-0005-0000-0000-00008E620000}"/>
    <cellStyle name="Normal 8 5 3 2" xfId="25460" xr:uid="{00000000-0005-0000-0000-00008F620000}"/>
    <cellStyle name="Normal 8 5 3 2 2" xfId="25461" xr:uid="{00000000-0005-0000-0000-000090620000}"/>
    <cellStyle name="Normal 8 5 3 2 2 2" xfId="25462" xr:uid="{00000000-0005-0000-0000-000091620000}"/>
    <cellStyle name="Normal 8 5 3 2 2 2 2" xfId="25463" xr:uid="{00000000-0005-0000-0000-000092620000}"/>
    <cellStyle name="Normal 8 5 3 2 2 2 2 2" xfId="25464" xr:uid="{00000000-0005-0000-0000-000093620000}"/>
    <cellStyle name="Normal 8 5 3 2 2 2 3" xfId="25465" xr:uid="{00000000-0005-0000-0000-000094620000}"/>
    <cellStyle name="Normal 8 5 3 2 2 3" xfId="25466" xr:uid="{00000000-0005-0000-0000-000095620000}"/>
    <cellStyle name="Normal 8 5 3 2 2 3 2" xfId="25467" xr:uid="{00000000-0005-0000-0000-000096620000}"/>
    <cellStyle name="Normal 8 5 3 2 2 3 2 2" xfId="25468" xr:uid="{00000000-0005-0000-0000-000097620000}"/>
    <cellStyle name="Normal 8 5 3 2 2 3 3" xfId="25469" xr:uid="{00000000-0005-0000-0000-000098620000}"/>
    <cellStyle name="Normal 8 5 3 2 2 4" xfId="25470" xr:uid="{00000000-0005-0000-0000-000099620000}"/>
    <cellStyle name="Normal 8 5 3 2 2 4 2" xfId="25471" xr:uid="{00000000-0005-0000-0000-00009A620000}"/>
    <cellStyle name="Normal 8 5 3 2 2 5" xfId="25472" xr:uid="{00000000-0005-0000-0000-00009B620000}"/>
    <cellStyle name="Normal 8 5 3 2 2 5 2" xfId="25473" xr:uid="{00000000-0005-0000-0000-00009C620000}"/>
    <cellStyle name="Normal 8 5 3 2 2 6" xfId="25474" xr:uid="{00000000-0005-0000-0000-00009D620000}"/>
    <cellStyle name="Normal 8 5 3 2 3" xfId="25475" xr:uid="{00000000-0005-0000-0000-00009E620000}"/>
    <cellStyle name="Normal 8 5 3 2 3 2" xfId="25476" xr:uid="{00000000-0005-0000-0000-00009F620000}"/>
    <cellStyle name="Normal 8 5 3 2 3 2 2" xfId="25477" xr:uid="{00000000-0005-0000-0000-0000A0620000}"/>
    <cellStyle name="Normal 8 5 3 2 3 3" xfId="25478" xr:uid="{00000000-0005-0000-0000-0000A1620000}"/>
    <cellStyle name="Normal 8 5 3 2 4" xfId="25479" xr:uid="{00000000-0005-0000-0000-0000A2620000}"/>
    <cellStyle name="Normal 8 5 3 2 4 2" xfId="25480" xr:uid="{00000000-0005-0000-0000-0000A3620000}"/>
    <cellStyle name="Normal 8 5 3 2 4 2 2" xfId="25481" xr:uid="{00000000-0005-0000-0000-0000A4620000}"/>
    <cellStyle name="Normal 8 5 3 2 4 3" xfId="25482" xr:uid="{00000000-0005-0000-0000-0000A5620000}"/>
    <cellStyle name="Normal 8 5 3 2 5" xfId="25483" xr:uid="{00000000-0005-0000-0000-0000A6620000}"/>
    <cellStyle name="Normal 8 5 3 2 5 2" xfId="25484" xr:uid="{00000000-0005-0000-0000-0000A7620000}"/>
    <cellStyle name="Normal 8 5 3 2 6" xfId="25485" xr:uid="{00000000-0005-0000-0000-0000A8620000}"/>
    <cellStyle name="Normal 8 5 3 2 6 2" xfId="25486" xr:uid="{00000000-0005-0000-0000-0000A9620000}"/>
    <cellStyle name="Normal 8 5 3 2 7" xfId="25487" xr:uid="{00000000-0005-0000-0000-0000AA620000}"/>
    <cellStyle name="Normal 8 5 3 3" xfId="25488" xr:uid="{00000000-0005-0000-0000-0000AB620000}"/>
    <cellStyle name="Normal 8 5 3 3 2" xfId="25489" xr:uid="{00000000-0005-0000-0000-0000AC620000}"/>
    <cellStyle name="Normal 8 5 3 3 2 2" xfId="25490" xr:uid="{00000000-0005-0000-0000-0000AD620000}"/>
    <cellStyle name="Normal 8 5 3 3 2 2 2" xfId="25491" xr:uid="{00000000-0005-0000-0000-0000AE620000}"/>
    <cellStyle name="Normal 8 5 3 3 2 3" xfId="25492" xr:uid="{00000000-0005-0000-0000-0000AF620000}"/>
    <cellStyle name="Normal 8 5 3 3 3" xfId="25493" xr:uid="{00000000-0005-0000-0000-0000B0620000}"/>
    <cellStyle name="Normal 8 5 3 3 3 2" xfId="25494" xr:uid="{00000000-0005-0000-0000-0000B1620000}"/>
    <cellStyle name="Normal 8 5 3 3 3 2 2" xfId="25495" xr:uid="{00000000-0005-0000-0000-0000B2620000}"/>
    <cellStyle name="Normal 8 5 3 3 3 3" xfId="25496" xr:uid="{00000000-0005-0000-0000-0000B3620000}"/>
    <cellStyle name="Normal 8 5 3 3 4" xfId="25497" xr:uid="{00000000-0005-0000-0000-0000B4620000}"/>
    <cellStyle name="Normal 8 5 3 3 4 2" xfId="25498" xr:uid="{00000000-0005-0000-0000-0000B5620000}"/>
    <cellStyle name="Normal 8 5 3 3 5" xfId="25499" xr:uid="{00000000-0005-0000-0000-0000B6620000}"/>
    <cellStyle name="Normal 8 5 3 3 5 2" xfId="25500" xr:uid="{00000000-0005-0000-0000-0000B7620000}"/>
    <cellStyle name="Normal 8 5 3 3 6" xfId="25501" xr:uid="{00000000-0005-0000-0000-0000B8620000}"/>
    <cellStyle name="Normal 8 5 3 4" xfId="25502" xr:uid="{00000000-0005-0000-0000-0000B9620000}"/>
    <cellStyle name="Normal 8 5 3 4 2" xfId="25503" xr:uid="{00000000-0005-0000-0000-0000BA620000}"/>
    <cellStyle name="Normal 8 5 3 4 2 2" xfId="25504" xr:uid="{00000000-0005-0000-0000-0000BB620000}"/>
    <cellStyle name="Normal 8 5 3 4 3" xfId="25505" xr:uid="{00000000-0005-0000-0000-0000BC620000}"/>
    <cellStyle name="Normal 8 5 3 5" xfId="25506" xr:uid="{00000000-0005-0000-0000-0000BD620000}"/>
    <cellStyle name="Normal 8 5 3 5 2" xfId="25507" xr:uid="{00000000-0005-0000-0000-0000BE620000}"/>
    <cellStyle name="Normal 8 5 3 5 2 2" xfId="25508" xr:uid="{00000000-0005-0000-0000-0000BF620000}"/>
    <cellStyle name="Normal 8 5 3 5 3" xfId="25509" xr:uid="{00000000-0005-0000-0000-0000C0620000}"/>
    <cellStyle name="Normal 8 5 3 6" xfId="25510" xr:uid="{00000000-0005-0000-0000-0000C1620000}"/>
    <cellStyle name="Normal 8 5 3 6 2" xfId="25511" xr:uid="{00000000-0005-0000-0000-0000C2620000}"/>
    <cellStyle name="Normal 8 5 3 7" xfId="25512" xr:uid="{00000000-0005-0000-0000-0000C3620000}"/>
    <cellStyle name="Normal 8 5 3 7 2" xfId="25513" xr:uid="{00000000-0005-0000-0000-0000C4620000}"/>
    <cellStyle name="Normal 8 5 3 8" xfId="25514" xr:uid="{00000000-0005-0000-0000-0000C5620000}"/>
    <cellStyle name="Normal 8 5 4" xfId="25515" xr:uid="{00000000-0005-0000-0000-0000C6620000}"/>
    <cellStyle name="Normal 8 5 4 2" xfId="25516" xr:uid="{00000000-0005-0000-0000-0000C7620000}"/>
    <cellStyle name="Normal 8 5 4 2 2" xfId="25517" xr:uid="{00000000-0005-0000-0000-0000C8620000}"/>
    <cellStyle name="Normal 8 5 4 2 2 2" xfId="25518" xr:uid="{00000000-0005-0000-0000-0000C9620000}"/>
    <cellStyle name="Normal 8 5 4 2 2 2 2" xfId="25519" xr:uid="{00000000-0005-0000-0000-0000CA620000}"/>
    <cellStyle name="Normal 8 5 4 2 2 3" xfId="25520" xr:uid="{00000000-0005-0000-0000-0000CB620000}"/>
    <cellStyle name="Normal 8 5 4 2 3" xfId="25521" xr:uid="{00000000-0005-0000-0000-0000CC620000}"/>
    <cellStyle name="Normal 8 5 4 2 3 2" xfId="25522" xr:uid="{00000000-0005-0000-0000-0000CD620000}"/>
    <cellStyle name="Normal 8 5 4 2 3 2 2" xfId="25523" xr:uid="{00000000-0005-0000-0000-0000CE620000}"/>
    <cellStyle name="Normal 8 5 4 2 3 3" xfId="25524" xr:uid="{00000000-0005-0000-0000-0000CF620000}"/>
    <cellStyle name="Normal 8 5 4 2 4" xfId="25525" xr:uid="{00000000-0005-0000-0000-0000D0620000}"/>
    <cellStyle name="Normal 8 5 4 2 4 2" xfId="25526" xr:uid="{00000000-0005-0000-0000-0000D1620000}"/>
    <cellStyle name="Normal 8 5 4 2 5" xfId="25527" xr:uid="{00000000-0005-0000-0000-0000D2620000}"/>
    <cellStyle name="Normal 8 5 4 2 5 2" xfId="25528" xr:uid="{00000000-0005-0000-0000-0000D3620000}"/>
    <cellStyle name="Normal 8 5 4 2 6" xfId="25529" xr:uid="{00000000-0005-0000-0000-0000D4620000}"/>
    <cellStyle name="Normal 8 5 4 3" xfId="25530" xr:uid="{00000000-0005-0000-0000-0000D5620000}"/>
    <cellStyle name="Normal 8 5 4 3 2" xfId="25531" xr:uid="{00000000-0005-0000-0000-0000D6620000}"/>
    <cellStyle name="Normal 8 5 4 3 2 2" xfId="25532" xr:uid="{00000000-0005-0000-0000-0000D7620000}"/>
    <cellStyle name="Normal 8 5 4 3 3" xfId="25533" xr:uid="{00000000-0005-0000-0000-0000D8620000}"/>
    <cellStyle name="Normal 8 5 4 4" xfId="25534" xr:uid="{00000000-0005-0000-0000-0000D9620000}"/>
    <cellStyle name="Normal 8 5 4 4 2" xfId="25535" xr:uid="{00000000-0005-0000-0000-0000DA620000}"/>
    <cellStyle name="Normal 8 5 4 4 2 2" xfId="25536" xr:uid="{00000000-0005-0000-0000-0000DB620000}"/>
    <cellStyle name="Normal 8 5 4 4 3" xfId="25537" xr:uid="{00000000-0005-0000-0000-0000DC620000}"/>
    <cellStyle name="Normal 8 5 4 5" xfId="25538" xr:uid="{00000000-0005-0000-0000-0000DD620000}"/>
    <cellStyle name="Normal 8 5 4 5 2" xfId="25539" xr:uid="{00000000-0005-0000-0000-0000DE620000}"/>
    <cellStyle name="Normal 8 5 4 6" xfId="25540" xr:uid="{00000000-0005-0000-0000-0000DF620000}"/>
    <cellStyle name="Normal 8 5 4 6 2" xfId="25541" xr:uid="{00000000-0005-0000-0000-0000E0620000}"/>
    <cellStyle name="Normal 8 5 4 7" xfId="25542" xr:uid="{00000000-0005-0000-0000-0000E1620000}"/>
    <cellStyle name="Normal 8 5 5" xfId="25543" xr:uid="{00000000-0005-0000-0000-0000E2620000}"/>
    <cellStyle name="Normal 8 5 5 2" xfId="25544" xr:uid="{00000000-0005-0000-0000-0000E3620000}"/>
    <cellStyle name="Normal 8 5 5 2 2" xfId="25545" xr:uid="{00000000-0005-0000-0000-0000E4620000}"/>
    <cellStyle name="Normal 8 5 5 2 2 2" xfId="25546" xr:uid="{00000000-0005-0000-0000-0000E5620000}"/>
    <cellStyle name="Normal 8 5 5 2 2 2 2" xfId="25547" xr:uid="{00000000-0005-0000-0000-0000E6620000}"/>
    <cellStyle name="Normal 8 5 5 2 2 3" xfId="25548" xr:uid="{00000000-0005-0000-0000-0000E7620000}"/>
    <cellStyle name="Normal 8 5 5 2 3" xfId="25549" xr:uid="{00000000-0005-0000-0000-0000E8620000}"/>
    <cellStyle name="Normal 8 5 5 2 3 2" xfId="25550" xr:uid="{00000000-0005-0000-0000-0000E9620000}"/>
    <cellStyle name="Normal 8 5 5 2 3 2 2" xfId="25551" xr:uid="{00000000-0005-0000-0000-0000EA620000}"/>
    <cellStyle name="Normal 8 5 5 2 3 3" xfId="25552" xr:uid="{00000000-0005-0000-0000-0000EB620000}"/>
    <cellStyle name="Normal 8 5 5 2 4" xfId="25553" xr:uid="{00000000-0005-0000-0000-0000EC620000}"/>
    <cellStyle name="Normal 8 5 5 2 4 2" xfId="25554" xr:uid="{00000000-0005-0000-0000-0000ED620000}"/>
    <cellStyle name="Normal 8 5 5 2 5" xfId="25555" xr:uid="{00000000-0005-0000-0000-0000EE620000}"/>
    <cellStyle name="Normal 8 5 5 2 5 2" xfId="25556" xr:uid="{00000000-0005-0000-0000-0000EF620000}"/>
    <cellStyle name="Normal 8 5 5 2 6" xfId="25557" xr:uid="{00000000-0005-0000-0000-0000F0620000}"/>
    <cellStyle name="Normal 8 5 5 3" xfId="25558" xr:uid="{00000000-0005-0000-0000-0000F1620000}"/>
    <cellStyle name="Normal 8 5 5 3 2" xfId="25559" xr:uid="{00000000-0005-0000-0000-0000F2620000}"/>
    <cellStyle name="Normal 8 5 5 3 2 2" xfId="25560" xr:uid="{00000000-0005-0000-0000-0000F3620000}"/>
    <cellStyle name="Normal 8 5 5 3 3" xfId="25561" xr:uid="{00000000-0005-0000-0000-0000F4620000}"/>
    <cellStyle name="Normal 8 5 5 4" xfId="25562" xr:uid="{00000000-0005-0000-0000-0000F5620000}"/>
    <cellStyle name="Normal 8 5 5 4 2" xfId="25563" xr:uid="{00000000-0005-0000-0000-0000F6620000}"/>
    <cellStyle name="Normal 8 5 5 4 2 2" xfId="25564" xr:uid="{00000000-0005-0000-0000-0000F7620000}"/>
    <cellStyle name="Normal 8 5 5 4 3" xfId="25565" xr:uid="{00000000-0005-0000-0000-0000F8620000}"/>
    <cellStyle name="Normal 8 5 5 5" xfId="25566" xr:uid="{00000000-0005-0000-0000-0000F9620000}"/>
    <cellStyle name="Normal 8 5 5 5 2" xfId="25567" xr:uid="{00000000-0005-0000-0000-0000FA620000}"/>
    <cellStyle name="Normal 8 5 5 6" xfId="25568" xr:uid="{00000000-0005-0000-0000-0000FB620000}"/>
    <cellStyle name="Normal 8 5 5 6 2" xfId="25569" xr:uid="{00000000-0005-0000-0000-0000FC620000}"/>
    <cellStyle name="Normal 8 5 5 7" xfId="25570" xr:uid="{00000000-0005-0000-0000-0000FD620000}"/>
    <cellStyle name="Normal 8 5 6" xfId="25571" xr:uid="{00000000-0005-0000-0000-0000FE620000}"/>
    <cellStyle name="Normal 8 5 6 2" xfId="25572" xr:uid="{00000000-0005-0000-0000-0000FF620000}"/>
    <cellStyle name="Normal 8 5 6 2 2" xfId="25573" xr:uid="{00000000-0005-0000-0000-000000630000}"/>
    <cellStyle name="Normal 8 5 6 2 2 2" xfId="25574" xr:uid="{00000000-0005-0000-0000-000001630000}"/>
    <cellStyle name="Normal 8 5 6 2 3" xfId="25575" xr:uid="{00000000-0005-0000-0000-000002630000}"/>
    <cellStyle name="Normal 8 5 6 3" xfId="25576" xr:uid="{00000000-0005-0000-0000-000003630000}"/>
    <cellStyle name="Normal 8 5 6 3 2" xfId="25577" xr:uid="{00000000-0005-0000-0000-000004630000}"/>
    <cellStyle name="Normal 8 5 6 3 2 2" xfId="25578" xr:uid="{00000000-0005-0000-0000-000005630000}"/>
    <cellStyle name="Normal 8 5 6 3 3" xfId="25579" xr:uid="{00000000-0005-0000-0000-000006630000}"/>
    <cellStyle name="Normal 8 5 6 4" xfId="25580" xr:uid="{00000000-0005-0000-0000-000007630000}"/>
    <cellStyle name="Normal 8 5 6 4 2" xfId="25581" xr:uid="{00000000-0005-0000-0000-000008630000}"/>
    <cellStyle name="Normal 8 5 6 5" xfId="25582" xr:uid="{00000000-0005-0000-0000-000009630000}"/>
    <cellStyle name="Normal 8 5 6 5 2" xfId="25583" xr:uid="{00000000-0005-0000-0000-00000A630000}"/>
    <cellStyle name="Normal 8 5 6 6" xfId="25584" xr:uid="{00000000-0005-0000-0000-00000B630000}"/>
    <cellStyle name="Normal 8 5 7" xfId="25585" xr:uid="{00000000-0005-0000-0000-00000C630000}"/>
    <cellStyle name="Normal 8 5 7 2" xfId="25586" xr:uid="{00000000-0005-0000-0000-00000D630000}"/>
    <cellStyle name="Normal 8 5 7 2 2" xfId="25587" xr:uid="{00000000-0005-0000-0000-00000E630000}"/>
    <cellStyle name="Normal 8 5 7 3" xfId="25588" xr:uid="{00000000-0005-0000-0000-00000F630000}"/>
    <cellStyle name="Normal 8 5 8" xfId="25589" xr:uid="{00000000-0005-0000-0000-000010630000}"/>
    <cellStyle name="Normal 8 5 8 2" xfId="25590" xr:uid="{00000000-0005-0000-0000-000011630000}"/>
    <cellStyle name="Normal 8 5 8 2 2" xfId="25591" xr:uid="{00000000-0005-0000-0000-000012630000}"/>
    <cellStyle name="Normal 8 5 8 3" xfId="25592" xr:uid="{00000000-0005-0000-0000-000013630000}"/>
    <cellStyle name="Normal 8 5 9" xfId="25593" xr:uid="{00000000-0005-0000-0000-000014630000}"/>
    <cellStyle name="Normal 8 5 9 2" xfId="25594" xr:uid="{00000000-0005-0000-0000-000015630000}"/>
    <cellStyle name="Normal 8 6" xfId="25595" xr:uid="{00000000-0005-0000-0000-000016630000}"/>
    <cellStyle name="Normal 8 6 10" xfId="25596" xr:uid="{00000000-0005-0000-0000-000017630000}"/>
    <cellStyle name="Normal 8 6 2" xfId="25597" xr:uid="{00000000-0005-0000-0000-000018630000}"/>
    <cellStyle name="Normal 8 6 2 2" xfId="25598" xr:uid="{00000000-0005-0000-0000-000019630000}"/>
    <cellStyle name="Normal 8 6 2 2 2" xfId="25599" xr:uid="{00000000-0005-0000-0000-00001A630000}"/>
    <cellStyle name="Normal 8 6 2 2 2 2" xfId="25600" xr:uid="{00000000-0005-0000-0000-00001B630000}"/>
    <cellStyle name="Normal 8 6 2 2 2 2 2" xfId="25601" xr:uid="{00000000-0005-0000-0000-00001C630000}"/>
    <cellStyle name="Normal 8 6 2 2 2 2 2 2" xfId="25602" xr:uid="{00000000-0005-0000-0000-00001D630000}"/>
    <cellStyle name="Normal 8 6 2 2 2 2 3" xfId="25603" xr:uid="{00000000-0005-0000-0000-00001E630000}"/>
    <cellStyle name="Normal 8 6 2 2 2 3" xfId="25604" xr:uid="{00000000-0005-0000-0000-00001F630000}"/>
    <cellStyle name="Normal 8 6 2 2 2 3 2" xfId="25605" xr:uid="{00000000-0005-0000-0000-000020630000}"/>
    <cellStyle name="Normal 8 6 2 2 2 3 2 2" xfId="25606" xr:uid="{00000000-0005-0000-0000-000021630000}"/>
    <cellStyle name="Normal 8 6 2 2 2 3 3" xfId="25607" xr:uid="{00000000-0005-0000-0000-000022630000}"/>
    <cellStyle name="Normal 8 6 2 2 2 4" xfId="25608" xr:uid="{00000000-0005-0000-0000-000023630000}"/>
    <cellStyle name="Normal 8 6 2 2 2 4 2" xfId="25609" xr:uid="{00000000-0005-0000-0000-000024630000}"/>
    <cellStyle name="Normal 8 6 2 2 2 5" xfId="25610" xr:uid="{00000000-0005-0000-0000-000025630000}"/>
    <cellStyle name="Normal 8 6 2 2 2 5 2" xfId="25611" xr:uid="{00000000-0005-0000-0000-000026630000}"/>
    <cellStyle name="Normal 8 6 2 2 2 6" xfId="25612" xr:uid="{00000000-0005-0000-0000-000027630000}"/>
    <cellStyle name="Normal 8 6 2 2 3" xfId="25613" xr:uid="{00000000-0005-0000-0000-000028630000}"/>
    <cellStyle name="Normal 8 6 2 2 3 2" xfId="25614" xr:uid="{00000000-0005-0000-0000-000029630000}"/>
    <cellStyle name="Normal 8 6 2 2 3 2 2" xfId="25615" xr:uid="{00000000-0005-0000-0000-00002A630000}"/>
    <cellStyle name="Normal 8 6 2 2 3 3" xfId="25616" xr:uid="{00000000-0005-0000-0000-00002B630000}"/>
    <cellStyle name="Normal 8 6 2 2 4" xfId="25617" xr:uid="{00000000-0005-0000-0000-00002C630000}"/>
    <cellStyle name="Normal 8 6 2 2 4 2" xfId="25618" xr:uid="{00000000-0005-0000-0000-00002D630000}"/>
    <cellStyle name="Normal 8 6 2 2 4 2 2" xfId="25619" xr:uid="{00000000-0005-0000-0000-00002E630000}"/>
    <cellStyle name="Normal 8 6 2 2 4 3" xfId="25620" xr:uid="{00000000-0005-0000-0000-00002F630000}"/>
    <cellStyle name="Normal 8 6 2 2 5" xfId="25621" xr:uid="{00000000-0005-0000-0000-000030630000}"/>
    <cellStyle name="Normal 8 6 2 2 5 2" xfId="25622" xr:uid="{00000000-0005-0000-0000-000031630000}"/>
    <cellStyle name="Normal 8 6 2 2 6" xfId="25623" xr:uid="{00000000-0005-0000-0000-000032630000}"/>
    <cellStyle name="Normal 8 6 2 2 6 2" xfId="25624" xr:uid="{00000000-0005-0000-0000-000033630000}"/>
    <cellStyle name="Normal 8 6 2 2 7" xfId="25625" xr:uid="{00000000-0005-0000-0000-000034630000}"/>
    <cellStyle name="Normal 8 6 2 3" xfId="25626" xr:uid="{00000000-0005-0000-0000-000035630000}"/>
    <cellStyle name="Normal 8 6 2 3 2" xfId="25627" xr:uid="{00000000-0005-0000-0000-000036630000}"/>
    <cellStyle name="Normal 8 6 2 3 2 2" xfId="25628" xr:uid="{00000000-0005-0000-0000-000037630000}"/>
    <cellStyle name="Normal 8 6 2 3 2 2 2" xfId="25629" xr:uid="{00000000-0005-0000-0000-000038630000}"/>
    <cellStyle name="Normal 8 6 2 3 2 3" xfId="25630" xr:uid="{00000000-0005-0000-0000-000039630000}"/>
    <cellStyle name="Normal 8 6 2 3 3" xfId="25631" xr:uid="{00000000-0005-0000-0000-00003A630000}"/>
    <cellStyle name="Normal 8 6 2 3 3 2" xfId="25632" xr:uid="{00000000-0005-0000-0000-00003B630000}"/>
    <cellStyle name="Normal 8 6 2 3 3 2 2" xfId="25633" xr:uid="{00000000-0005-0000-0000-00003C630000}"/>
    <cellStyle name="Normal 8 6 2 3 3 3" xfId="25634" xr:uid="{00000000-0005-0000-0000-00003D630000}"/>
    <cellStyle name="Normal 8 6 2 3 4" xfId="25635" xr:uid="{00000000-0005-0000-0000-00003E630000}"/>
    <cellStyle name="Normal 8 6 2 3 4 2" xfId="25636" xr:uid="{00000000-0005-0000-0000-00003F630000}"/>
    <cellStyle name="Normal 8 6 2 3 5" xfId="25637" xr:uid="{00000000-0005-0000-0000-000040630000}"/>
    <cellStyle name="Normal 8 6 2 3 5 2" xfId="25638" xr:uid="{00000000-0005-0000-0000-000041630000}"/>
    <cellStyle name="Normal 8 6 2 3 6" xfId="25639" xr:uid="{00000000-0005-0000-0000-000042630000}"/>
    <cellStyle name="Normal 8 6 2 4" xfId="25640" xr:uid="{00000000-0005-0000-0000-000043630000}"/>
    <cellStyle name="Normal 8 6 2 4 2" xfId="25641" xr:uid="{00000000-0005-0000-0000-000044630000}"/>
    <cellStyle name="Normal 8 6 2 4 2 2" xfId="25642" xr:uid="{00000000-0005-0000-0000-000045630000}"/>
    <cellStyle name="Normal 8 6 2 4 3" xfId="25643" xr:uid="{00000000-0005-0000-0000-000046630000}"/>
    <cellStyle name="Normal 8 6 2 5" xfId="25644" xr:uid="{00000000-0005-0000-0000-000047630000}"/>
    <cellStyle name="Normal 8 6 2 5 2" xfId="25645" xr:uid="{00000000-0005-0000-0000-000048630000}"/>
    <cellStyle name="Normal 8 6 2 5 2 2" xfId="25646" xr:uid="{00000000-0005-0000-0000-000049630000}"/>
    <cellStyle name="Normal 8 6 2 5 3" xfId="25647" xr:uid="{00000000-0005-0000-0000-00004A630000}"/>
    <cellStyle name="Normal 8 6 2 6" xfId="25648" xr:uid="{00000000-0005-0000-0000-00004B630000}"/>
    <cellStyle name="Normal 8 6 2 6 2" xfId="25649" xr:uid="{00000000-0005-0000-0000-00004C630000}"/>
    <cellStyle name="Normal 8 6 2 7" xfId="25650" xr:uid="{00000000-0005-0000-0000-00004D630000}"/>
    <cellStyle name="Normal 8 6 2 7 2" xfId="25651" xr:uid="{00000000-0005-0000-0000-00004E630000}"/>
    <cellStyle name="Normal 8 6 2 8" xfId="25652" xr:uid="{00000000-0005-0000-0000-00004F630000}"/>
    <cellStyle name="Normal 8 6 3" xfId="25653" xr:uid="{00000000-0005-0000-0000-000050630000}"/>
    <cellStyle name="Normal 8 6 3 2" xfId="25654" xr:uid="{00000000-0005-0000-0000-000051630000}"/>
    <cellStyle name="Normal 8 6 3 2 2" xfId="25655" xr:uid="{00000000-0005-0000-0000-000052630000}"/>
    <cellStyle name="Normal 8 6 3 2 2 2" xfId="25656" xr:uid="{00000000-0005-0000-0000-000053630000}"/>
    <cellStyle name="Normal 8 6 3 2 2 2 2" xfId="25657" xr:uid="{00000000-0005-0000-0000-000054630000}"/>
    <cellStyle name="Normal 8 6 3 2 2 3" xfId="25658" xr:uid="{00000000-0005-0000-0000-000055630000}"/>
    <cellStyle name="Normal 8 6 3 2 3" xfId="25659" xr:uid="{00000000-0005-0000-0000-000056630000}"/>
    <cellStyle name="Normal 8 6 3 2 3 2" xfId="25660" xr:uid="{00000000-0005-0000-0000-000057630000}"/>
    <cellStyle name="Normal 8 6 3 2 3 2 2" xfId="25661" xr:uid="{00000000-0005-0000-0000-000058630000}"/>
    <cellStyle name="Normal 8 6 3 2 3 3" xfId="25662" xr:uid="{00000000-0005-0000-0000-000059630000}"/>
    <cellStyle name="Normal 8 6 3 2 4" xfId="25663" xr:uid="{00000000-0005-0000-0000-00005A630000}"/>
    <cellStyle name="Normal 8 6 3 2 4 2" xfId="25664" xr:uid="{00000000-0005-0000-0000-00005B630000}"/>
    <cellStyle name="Normal 8 6 3 2 5" xfId="25665" xr:uid="{00000000-0005-0000-0000-00005C630000}"/>
    <cellStyle name="Normal 8 6 3 2 5 2" xfId="25666" xr:uid="{00000000-0005-0000-0000-00005D630000}"/>
    <cellStyle name="Normal 8 6 3 2 6" xfId="25667" xr:uid="{00000000-0005-0000-0000-00005E630000}"/>
    <cellStyle name="Normal 8 6 3 3" xfId="25668" xr:uid="{00000000-0005-0000-0000-00005F630000}"/>
    <cellStyle name="Normal 8 6 3 3 2" xfId="25669" xr:uid="{00000000-0005-0000-0000-000060630000}"/>
    <cellStyle name="Normal 8 6 3 3 2 2" xfId="25670" xr:uid="{00000000-0005-0000-0000-000061630000}"/>
    <cellStyle name="Normal 8 6 3 3 3" xfId="25671" xr:uid="{00000000-0005-0000-0000-000062630000}"/>
    <cellStyle name="Normal 8 6 3 4" xfId="25672" xr:uid="{00000000-0005-0000-0000-000063630000}"/>
    <cellStyle name="Normal 8 6 3 4 2" xfId="25673" xr:uid="{00000000-0005-0000-0000-000064630000}"/>
    <cellStyle name="Normal 8 6 3 4 2 2" xfId="25674" xr:uid="{00000000-0005-0000-0000-000065630000}"/>
    <cellStyle name="Normal 8 6 3 4 3" xfId="25675" xr:uid="{00000000-0005-0000-0000-000066630000}"/>
    <cellStyle name="Normal 8 6 3 5" xfId="25676" xr:uid="{00000000-0005-0000-0000-000067630000}"/>
    <cellStyle name="Normal 8 6 3 5 2" xfId="25677" xr:uid="{00000000-0005-0000-0000-000068630000}"/>
    <cellStyle name="Normal 8 6 3 6" xfId="25678" xr:uid="{00000000-0005-0000-0000-000069630000}"/>
    <cellStyle name="Normal 8 6 3 6 2" xfId="25679" xr:uid="{00000000-0005-0000-0000-00006A630000}"/>
    <cellStyle name="Normal 8 6 3 7" xfId="25680" xr:uid="{00000000-0005-0000-0000-00006B630000}"/>
    <cellStyle name="Normal 8 6 4" xfId="25681" xr:uid="{00000000-0005-0000-0000-00006C630000}"/>
    <cellStyle name="Normal 8 6 4 2" xfId="25682" xr:uid="{00000000-0005-0000-0000-00006D630000}"/>
    <cellStyle name="Normal 8 6 4 2 2" xfId="25683" xr:uid="{00000000-0005-0000-0000-00006E630000}"/>
    <cellStyle name="Normal 8 6 4 2 2 2" xfId="25684" xr:uid="{00000000-0005-0000-0000-00006F630000}"/>
    <cellStyle name="Normal 8 6 4 2 2 2 2" xfId="25685" xr:uid="{00000000-0005-0000-0000-000070630000}"/>
    <cellStyle name="Normal 8 6 4 2 2 3" xfId="25686" xr:uid="{00000000-0005-0000-0000-000071630000}"/>
    <cellStyle name="Normal 8 6 4 2 3" xfId="25687" xr:uid="{00000000-0005-0000-0000-000072630000}"/>
    <cellStyle name="Normal 8 6 4 2 3 2" xfId="25688" xr:uid="{00000000-0005-0000-0000-000073630000}"/>
    <cellStyle name="Normal 8 6 4 2 3 2 2" xfId="25689" xr:uid="{00000000-0005-0000-0000-000074630000}"/>
    <cellStyle name="Normal 8 6 4 2 3 3" xfId="25690" xr:uid="{00000000-0005-0000-0000-000075630000}"/>
    <cellStyle name="Normal 8 6 4 2 4" xfId="25691" xr:uid="{00000000-0005-0000-0000-000076630000}"/>
    <cellStyle name="Normal 8 6 4 2 4 2" xfId="25692" xr:uid="{00000000-0005-0000-0000-000077630000}"/>
    <cellStyle name="Normal 8 6 4 2 5" xfId="25693" xr:uid="{00000000-0005-0000-0000-000078630000}"/>
    <cellStyle name="Normal 8 6 4 2 5 2" xfId="25694" xr:uid="{00000000-0005-0000-0000-000079630000}"/>
    <cellStyle name="Normal 8 6 4 2 6" xfId="25695" xr:uid="{00000000-0005-0000-0000-00007A630000}"/>
    <cellStyle name="Normal 8 6 4 3" xfId="25696" xr:uid="{00000000-0005-0000-0000-00007B630000}"/>
    <cellStyle name="Normal 8 6 4 3 2" xfId="25697" xr:uid="{00000000-0005-0000-0000-00007C630000}"/>
    <cellStyle name="Normal 8 6 4 3 2 2" xfId="25698" xr:uid="{00000000-0005-0000-0000-00007D630000}"/>
    <cellStyle name="Normal 8 6 4 3 3" xfId="25699" xr:uid="{00000000-0005-0000-0000-00007E630000}"/>
    <cellStyle name="Normal 8 6 4 4" xfId="25700" xr:uid="{00000000-0005-0000-0000-00007F630000}"/>
    <cellStyle name="Normal 8 6 4 4 2" xfId="25701" xr:uid="{00000000-0005-0000-0000-000080630000}"/>
    <cellStyle name="Normal 8 6 4 4 2 2" xfId="25702" xr:uid="{00000000-0005-0000-0000-000081630000}"/>
    <cellStyle name="Normal 8 6 4 4 3" xfId="25703" xr:uid="{00000000-0005-0000-0000-000082630000}"/>
    <cellStyle name="Normal 8 6 4 5" xfId="25704" xr:uid="{00000000-0005-0000-0000-000083630000}"/>
    <cellStyle name="Normal 8 6 4 5 2" xfId="25705" xr:uid="{00000000-0005-0000-0000-000084630000}"/>
    <cellStyle name="Normal 8 6 4 6" xfId="25706" xr:uid="{00000000-0005-0000-0000-000085630000}"/>
    <cellStyle name="Normal 8 6 4 6 2" xfId="25707" xr:uid="{00000000-0005-0000-0000-000086630000}"/>
    <cellStyle name="Normal 8 6 4 7" xfId="25708" xr:uid="{00000000-0005-0000-0000-000087630000}"/>
    <cellStyle name="Normal 8 6 5" xfId="25709" xr:uid="{00000000-0005-0000-0000-000088630000}"/>
    <cellStyle name="Normal 8 6 5 2" xfId="25710" xr:uid="{00000000-0005-0000-0000-000089630000}"/>
    <cellStyle name="Normal 8 6 5 2 2" xfId="25711" xr:uid="{00000000-0005-0000-0000-00008A630000}"/>
    <cellStyle name="Normal 8 6 5 2 2 2" xfId="25712" xr:uid="{00000000-0005-0000-0000-00008B630000}"/>
    <cellStyle name="Normal 8 6 5 2 3" xfId="25713" xr:uid="{00000000-0005-0000-0000-00008C630000}"/>
    <cellStyle name="Normal 8 6 5 3" xfId="25714" xr:uid="{00000000-0005-0000-0000-00008D630000}"/>
    <cellStyle name="Normal 8 6 5 3 2" xfId="25715" xr:uid="{00000000-0005-0000-0000-00008E630000}"/>
    <cellStyle name="Normal 8 6 5 3 2 2" xfId="25716" xr:uid="{00000000-0005-0000-0000-00008F630000}"/>
    <cellStyle name="Normal 8 6 5 3 3" xfId="25717" xr:uid="{00000000-0005-0000-0000-000090630000}"/>
    <cellStyle name="Normal 8 6 5 4" xfId="25718" xr:uid="{00000000-0005-0000-0000-000091630000}"/>
    <cellStyle name="Normal 8 6 5 4 2" xfId="25719" xr:uid="{00000000-0005-0000-0000-000092630000}"/>
    <cellStyle name="Normal 8 6 5 5" xfId="25720" xr:uid="{00000000-0005-0000-0000-000093630000}"/>
    <cellStyle name="Normal 8 6 5 5 2" xfId="25721" xr:uid="{00000000-0005-0000-0000-000094630000}"/>
    <cellStyle name="Normal 8 6 5 6" xfId="25722" xr:uid="{00000000-0005-0000-0000-000095630000}"/>
    <cellStyle name="Normal 8 6 6" xfId="25723" xr:uid="{00000000-0005-0000-0000-000096630000}"/>
    <cellStyle name="Normal 8 6 6 2" xfId="25724" xr:uid="{00000000-0005-0000-0000-000097630000}"/>
    <cellStyle name="Normal 8 6 6 2 2" xfId="25725" xr:uid="{00000000-0005-0000-0000-000098630000}"/>
    <cellStyle name="Normal 8 6 6 3" xfId="25726" xr:uid="{00000000-0005-0000-0000-000099630000}"/>
    <cellStyle name="Normal 8 6 7" xfId="25727" xr:uid="{00000000-0005-0000-0000-00009A630000}"/>
    <cellStyle name="Normal 8 6 7 2" xfId="25728" xr:uid="{00000000-0005-0000-0000-00009B630000}"/>
    <cellStyle name="Normal 8 6 7 2 2" xfId="25729" xr:uid="{00000000-0005-0000-0000-00009C630000}"/>
    <cellStyle name="Normal 8 6 7 3" xfId="25730" xr:uid="{00000000-0005-0000-0000-00009D630000}"/>
    <cellStyle name="Normal 8 6 8" xfId="25731" xr:uid="{00000000-0005-0000-0000-00009E630000}"/>
    <cellStyle name="Normal 8 6 8 2" xfId="25732" xr:uid="{00000000-0005-0000-0000-00009F630000}"/>
    <cellStyle name="Normal 8 6 9" xfId="25733" xr:uid="{00000000-0005-0000-0000-0000A0630000}"/>
    <cellStyle name="Normal 8 6 9 2" xfId="25734" xr:uid="{00000000-0005-0000-0000-0000A1630000}"/>
    <cellStyle name="Normal 8 7" xfId="25735" xr:uid="{00000000-0005-0000-0000-0000A2630000}"/>
    <cellStyle name="Normal 8 7 2" xfId="25736" xr:uid="{00000000-0005-0000-0000-0000A3630000}"/>
    <cellStyle name="Normal 8 7 2 2" xfId="25737" xr:uid="{00000000-0005-0000-0000-0000A4630000}"/>
    <cellStyle name="Normal 8 7 2 2 2" xfId="25738" xr:uid="{00000000-0005-0000-0000-0000A5630000}"/>
    <cellStyle name="Normal 8 7 2 2 2 2" xfId="25739" xr:uid="{00000000-0005-0000-0000-0000A6630000}"/>
    <cellStyle name="Normal 8 7 2 2 2 2 2" xfId="25740" xr:uid="{00000000-0005-0000-0000-0000A7630000}"/>
    <cellStyle name="Normal 8 7 2 2 2 3" xfId="25741" xr:uid="{00000000-0005-0000-0000-0000A8630000}"/>
    <cellStyle name="Normal 8 7 2 2 3" xfId="25742" xr:uid="{00000000-0005-0000-0000-0000A9630000}"/>
    <cellStyle name="Normal 8 7 2 2 3 2" xfId="25743" xr:uid="{00000000-0005-0000-0000-0000AA630000}"/>
    <cellStyle name="Normal 8 7 2 2 3 2 2" xfId="25744" xr:uid="{00000000-0005-0000-0000-0000AB630000}"/>
    <cellStyle name="Normal 8 7 2 2 3 3" xfId="25745" xr:uid="{00000000-0005-0000-0000-0000AC630000}"/>
    <cellStyle name="Normal 8 7 2 2 4" xfId="25746" xr:uid="{00000000-0005-0000-0000-0000AD630000}"/>
    <cellStyle name="Normal 8 7 2 2 4 2" xfId="25747" xr:uid="{00000000-0005-0000-0000-0000AE630000}"/>
    <cellStyle name="Normal 8 7 2 2 5" xfId="25748" xr:uid="{00000000-0005-0000-0000-0000AF630000}"/>
    <cellStyle name="Normal 8 7 2 2 5 2" xfId="25749" xr:uid="{00000000-0005-0000-0000-0000B0630000}"/>
    <cellStyle name="Normal 8 7 2 2 6" xfId="25750" xr:uid="{00000000-0005-0000-0000-0000B1630000}"/>
    <cellStyle name="Normal 8 7 2 3" xfId="25751" xr:uid="{00000000-0005-0000-0000-0000B2630000}"/>
    <cellStyle name="Normal 8 7 2 3 2" xfId="25752" xr:uid="{00000000-0005-0000-0000-0000B3630000}"/>
    <cellStyle name="Normal 8 7 2 3 2 2" xfId="25753" xr:uid="{00000000-0005-0000-0000-0000B4630000}"/>
    <cellStyle name="Normal 8 7 2 3 3" xfId="25754" xr:uid="{00000000-0005-0000-0000-0000B5630000}"/>
    <cellStyle name="Normal 8 7 2 4" xfId="25755" xr:uid="{00000000-0005-0000-0000-0000B6630000}"/>
    <cellStyle name="Normal 8 7 2 4 2" xfId="25756" xr:uid="{00000000-0005-0000-0000-0000B7630000}"/>
    <cellStyle name="Normal 8 7 2 4 2 2" xfId="25757" xr:uid="{00000000-0005-0000-0000-0000B8630000}"/>
    <cellStyle name="Normal 8 7 2 4 3" xfId="25758" xr:uid="{00000000-0005-0000-0000-0000B9630000}"/>
    <cellStyle name="Normal 8 7 2 5" xfId="25759" xr:uid="{00000000-0005-0000-0000-0000BA630000}"/>
    <cellStyle name="Normal 8 7 2 5 2" xfId="25760" xr:uid="{00000000-0005-0000-0000-0000BB630000}"/>
    <cellStyle name="Normal 8 7 2 6" xfId="25761" xr:uid="{00000000-0005-0000-0000-0000BC630000}"/>
    <cellStyle name="Normal 8 7 2 6 2" xfId="25762" xr:uid="{00000000-0005-0000-0000-0000BD630000}"/>
    <cellStyle name="Normal 8 7 2 7" xfId="25763" xr:uid="{00000000-0005-0000-0000-0000BE630000}"/>
    <cellStyle name="Normal 8 7 3" xfId="25764" xr:uid="{00000000-0005-0000-0000-0000BF630000}"/>
    <cellStyle name="Normal 8 7 3 2" xfId="25765" xr:uid="{00000000-0005-0000-0000-0000C0630000}"/>
    <cellStyle name="Normal 8 7 3 2 2" xfId="25766" xr:uid="{00000000-0005-0000-0000-0000C1630000}"/>
    <cellStyle name="Normal 8 7 3 2 2 2" xfId="25767" xr:uid="{00000000-0005-0000-0000-0000C2630000}"/>
    <cellStyle name="Normal 8 7 3 2 3" xfId="25768" xr:uid="{00000000-0005-0000-0000-0000C3630000}"/>
    <cellStyle name="Normal 8 7 3 3" xfId="25769" xr:uid="{00000000-0005-0000-0000-0000C4630000}"/>
    <cellStyle name="Normal 8 7 3 3 2" xfId="25770" xr:uid="{00000000-0005-0000-0000-0000C5630000}"/>
    <cellStyle name="Normal 8 7 3 3 2 2" xfId="25771" xr:uid="{00000000-0005-0000-0000-0000C6630000}"/>
    <cellStyle name="Normal 8 7 3 3 3" xfId="25772" xr:uid="{00000000-0005-0000-0000-0000C7630000}"/>
    <cellStyle name="Normal 8 7 3 4" xfId="25773" xr:uid="{00000000-0005-0000-0000-0000C8630000}"/>
    <cellStyle name="Normal 8 7 3 4 2" xfId="25774" xr:uid="{00000000-0005-0000-0000-0000C9630000}"/>
    <cellStyle name="Normal 8 7 3 5" xfId="25775" xr:uid="{00000000-0005-0000-0000-0000CA630000}"/>
    <cellStyle name="Normal 8 7 3 5 2" xfId="25776" xr:uid="{00000000-0005-0000-0000-0000CB630000}"/>
    <cellStyle name="Normal 8 7 3 6" xfId="25777" xr:uid="{00000000-0005-0000-0000-0000CC630000}"/>
    <cellStyle name="Normal 8 7 4" xfId="25778" xr:uid="{00000000-0005-0000-0000-0000CD630000}"/>
    <cellStyle name="Normal 8 7 4 2" xfId="25779" xr:uid="{00000000-0005-0000-0000-0000CE630000}"/>
    <cellStyle name="Normal 8 7 4 2 2" xfId="25780" xr:uid="{00000000-0005-0000-0000-0000CF630000}"/>
    <cellStyle name="Normal 8 7 4 3" xfId="25781" xr:uid="{00000000-0005-0000-0000-0000D0630000}"/>
    <cellStyle name="Normal 8 7 5" xfId="25782" xr:uid="{00000000-0005-0000-0000-0000D1630000}"/>
    <cellStyle name="Normal 8 7 5 2" xfId="25783" xr:uid="{00000000-0005-0000-0000-0000D2630000}"/>
    <cellStyle name="Normal 8 7 5 2 2" xfId="25784" xr:uid="{00000000-0005-0000-0000-0000D3630000}"/>
    <cellStyle name="Normal 8 7 5 3" xfId="25785" xr:uid="{00000000-0005-0000-0000-0000D4630000}"/>
    <cellStyle name="Normal 8 7 6" xfId="25786" xr:uid="{00000000-0005-0000-0000-0000D5630000}"/>
    <cellStyle name="Normal 8 7 6 2" xfId="25787" xr:uid="{00000000-0005-0000-0000-0000D6630000}"/>
    <cellStyle name="Normal 8 7 7" xfId="25788" xr:uid="{00000000-0005-0000-0000-0000D7630000}"/>
    <cellStyle name="Normal 8 7 7 2" xfId="25789" xr:uid="{00000000-0005-0000-0000-0000D8630000}"/>
    <cellStyle name="Normal 8 7 8" xfId="25790" xr:uid="{00000000-0005-0000-0000-0000D9630000}"/>
    <cellStyle name="Normal 8 8" xfId="25791" xr:uid="{00000000-0005-0000-0000-0000DA630000}"/>
    <cellStyle name="Normal 8 8 2" xfId="25792" xr:uid="{00000000-0005-0000-0000-0000DB630000}"/>
    <cellStyle name="Normal 8 8 2 2" xfId="25793" xr:uid="{00000000-0005-0000-0000-0000DC630000}"/>
    <cellStyle name="Normal 8 8 2 2 2" xfId="25794" xr:uid="{00000000-0005-0000-0000-0000DD630000}"/>
    <cellStyle name="Normal 8 8 2 2 2 2" xfId="25795" xr:uid="{00000000-0005-0000-0000-0000DE630000}"/>
    <cellStyle name="Normal 8 8 2 2 3" xfId="25796" xr:uid="{00000000-0005-0000-0000-0000DF630000}"/>
    <cellStyle name="Normal 8 8 2 3" xfId="25797" xr:uid="{00000000-0005-0000-0000-0000E0630000}"/>
    <cellStyle name="Normal 8 8 2 3 2" xfId="25798" xr:uid="{00000000-0005-0000-0000-0000E1630000}"/>
    <cellStyle name="Normal 8 8 2 3 2 2" xfId="25799" xr:uid="{00000000-0005-0000-0000-0000E2630000}"/>
    <cellStyle name="Normal 8 8 2 3 3" xfId="25800" xr:uid="{00000000-0005-0000-0000-0000E3630000}"/>
    <cellStyle name="Normal 8 8 2 4" xfId="25801" xr:uid="{00000000-0005-0000-0000-0000E4630000}"/>
    <cellStyle name="Normal 8 8 2 4 2" xfId="25802" xr:uid="{00000000-0005-0000-0000-0000E5630000}"/>
    <cellStyle name="Normal 8 8 2 5" xfId="25803" xr:uid="{00000000-0005-0000-0000-0000E6630000}"/>
    <cellStyle name="Normal 8 8 2 5 2" xfId="25804" xr:uid="{00000000-0005-0000-0000-0000E7630000}"/>
    <cellStyle name="Normal 8 8 2 6" xfId="25805" xr:uid="{00000000-0005-0000-0000-0000E8630000}"/>
    <cellStyle name="Normal 8 8 3" xfId="25806" xr:uid="{00000000-0005-0000-0000-0000E9630000}"/>
    <cellStyle name="Normal 8 8 3 2" xfId="25807" xr:uid="{00000000-0005-0000-0000-0000EA630000}"/>
    <cellStyle name="Normal 8 8 3 2 2" xfId="25808" xr:uid="{00000000-0005-0000-0000-0000EB630000}"/>
    <cellStyle name="Normal 8 8 3 3" xfId="25809" xr:uid="{00000000-0005-0000-0000-0000EC630000}"/>
    <cellStyle name="Normal 8 8 4" xfId="25810" xr:uid="{00000000-0005-0000-0000-0000ED630000}"/>
    <cellStyle name="Normal 8 8 4 2" xfId="25811" xr:uid="{00000000-0005-0000-0000-0000EE630000}"/>
    <cellStyle name="Normal 8 8 4 2 2" xfId="25812" xr:uid="{00000000-0005-0000-0000-0000EF630000}"/>
    <cellStyle name="Normal 8 8 4 3" xfId="25813" xr:uid="{00000000-0005-0000-0000-0000F0630000}"/>
    <cellStyle name="Normal 8 8 5" xfId="25814" xr:uid="{00000000-0005-0000-0000-0000F1630000}"/>
    <cellStyle name="Normal 8 8 5 2" xfId="25815" xr:uid="{00000000-0005-0000-0000-0000F2630000}"/>
    <cellStyle name="Normal 8 8 6" xfId="25816" xr:uid="{00000000-0005-0000-0000-0000F3630000}"/>
    <cellStyle name="Normal 8 8 6 2" xfId="25817" xr:uid="{00000000-0005-0000-0000-0000F4630000}"/>
    <cellStyle name="Normal 8 8 7" xfId="25818" xr:uid="{00000000-0005-0000-0000-0000F5630000}"/>
    <cellStyle name="Normal 8 9" xfId="25819" xr:uid="{00000000-0005-0000-0000-0000F6630000}"/>
    <cellStyle name="Normal 8 9 2" xfId="25820" xr:uid="{00000000-0005-0000-0000-0000F7630000}"/>
    <cellStyle name="Normal 8 9 2 2" xfId="25821" xr:uid="{00000000-0005-0000-0000-0000F8630000}"/>
    <cellStyle name="Normal 8 9 2 2 2" xfId="25822" xr:uid="{00000000-0005-0000-0000-0000F9630000}"/>
    <cellStyle name="Normal 8 9 2 2 2 2" xfId="25823" xr:uid="{00000000-0005-0000-0000-0000FA630000}"/>
    <cellStyle name="Normal 8 9 2 2 3" xfId="25824" xr:uid="{00000000-0005-0000-0000-0000FB630000}"/>
    <cellStyle name="Normal 8 9 2 3" xfId="25825" xr:uid="{00000000-0005-0000-0000-0000FC630000}"/>
    <cellStyle name="Normal 8 9 2 3 2" xfId="25826" xr:uid="{00000000-0005-0000-0000-0000FD630000}"/>
    <cellStyle name="Normal 8 9 2 3 2 2" xfId="25827" xr:uid="{00000000-0005-0000-0000-0000FE630000}"/>
    <cellStyle name="Normal 8 9 2 3 3" xfId="25828" xr:uid="{00000000-0005-0000-0000-0000FF630000}"/>
    <cellStyle name="Normal 8 9 2 4" xfId="25829" xr:uid="{00000000-0005-0000-0000-000000640000}"/>
    <cellStyle name="Normal 8 9 2 4 2" xfId="25830" xr:uid="{00000000-0005-0000-0000-000001640000}"/>
    <cellStyle name="Normal 8 9 2 5" xfId="25831" xr:uid="{00000000-0005-0000-0000-000002640000}"/>
    <cellStyle name="Normal 8 9 2 5 2" xfId="25832" xr:uid="{00000000-0005-0000-0000-000003640000}"/>
    <cellStyle name="Normal 8 9 2 6" xfId="25833" xr:uid="{00000000-0005-0000-0000-000004640000}"/>
    <cellStyle name="Normal 8 9 3" xfId="25834" xr:uid="{00000000-0005-0000-0000-000005640000}"/>
    <cellStyle name="Normal 8 9 3 2" xfId="25835" xr:uid="{00000000-0005-0000-0000-000006640000}"/>
    <cellStyle name="Normal 8 9 3 2 2" xfId="25836" xr:uid="{00000000-0005-0000-0000-000007640000}"/>
    <cellStyle name="Normal 8 9 3 3" xfId="25837" xr:uid="{00000000-0005-0000-0000-000008640000}"/>
    <cellStyle name="Normal 8 9 4" xfId="25838" xr:uid="{00000000-0005-0000-0000-000009640000}"/>
    <cellStyle name="Normal 8 9 4 2" xfId="25839" xr:uid="{00000000-0005-0000-0000-00000A640000}"/>
    <cellStyle name="Normal 8 9 4 2 2" xfId="25840" xr:uid="{00000000-0005-0000-0000-00000B640000}"/>
    <cellStyle name="Normal 8 9 4 3" xfId="25841" xr:uid="{00000000-0005-0000-0000-00000C640000}"/>
    <cellStyle name="Normal 8 9 5" xfId="25842" xr:uid="{00000000-0005-0000-0000-00000D640000}"/>
    <cellStyle name="Normal 8 9 5 2" xfId="25843" xr:uid="{00000000-0005-0000-0000-00000E640000}"/>
    <cellStyle name="Normal 8 9 6" xfId="25844" xr:uid="{00000000-0005-0000-0000-00000F640000}"/>
    <cellStyle name="Normal 8 9 6 2" xfId="25845" xr:uid="{00000000-0005-0000-0000-000010640000}"/>
    <cellStyle name="Normal 8 9 7" xfId="25846" xr:uid="{00000000-0005-0000-0000-000011640000}"/>
    <cellStyle name="Normal 8_10-15-10-Stmt AU - Period I - Working 1 0" xfId="25847" xr:uid="{00000000-0005-0000-0000-000012640000}"/>
    <cellStyle name="Normal 9" xfId="526" xr:uid="{00000000-0005-0000-0000-000013640000}"/>
    <cellStyle name="Normal 9 10" xfId="25848" xr:uid="{00000000-0005-0000-0000-000014640000}"/>
    <cellStyle name="Normal 9 10 2" xfId="25849" xr:uid="{00000000-0005-0000-0000-000015640000}"/>
    <cellStyle name="Normal 9 10 2 2" xfId="25850" xr:uid="{00000000-0005-0000-0000-000016640000}"/>
    <cellStyle name="Normal 9 10 2 2 2" xfId="25851" xr:uid="{00000000-0005-0000-0000-000017640000}"/>
    <cellStyle name="Normal 9 10 2 3" xfId="25852" xr:uid="{00000000-0005-0000-0000-000018640000}"/>
    <cellStyle name="Normal 9 10 3" xfId="25853" xr:uid="{00000000-0005-0000-0000-000019640000}"/>
    <cellStyle name="Normal 9 10 3 2" xfId="25854" xr:uid="{00000000-0005-0000-0000-00001A640000}"/>
    <cellStyle name="Normal 9 10 3 2 2" xfId="25855" xr:uid="{00000000-0005-0000-0000-00001B640000}"/>
    <cellStyle name="Normal 9 10 3 3" xfId="25856" xr:uid="{00000000-0005-0000-0000-00001C640000}"/>
    <cellStyle name="Normal 9 10 4" xfId="25857" xr:uid="{00000000-0005-0000-0000-00001D640000}"/>
    <cellStyle name="Normal 9 10 4 2" xfId="25858" xr:uid="{00000000-0005-0000-0000-00001E640000}"/>
    <cellStyle name="Normal 9 10 5" xfId="25859" xr:uid="{00000000-0005-0000-0000-00001F640000}"/>
    <cellStyle name="Normal 9 10 5 2" xfId="25860" xr:uid="{00000000-0005-0000-0000-000020640000}"/>
    <cellStyle name="Normal 9 10 6" xfId="25861" xr:uid="{00000000-0005-0000-0000-000021640000}"/>
    <cellStyle name="Normal 9 11" xfId="25862" xr:uid="{00000000-0005-0000-0000-000022640000}"/>
    <cellStyle name="Normal 9 12" xfId="674" xr:uid="{00000000-0005-0000-0000-000023640000}"/>
    <cellStyle name="Normal 9 13" xfId="38370" xr:uid="{618E2380-7AD6-43B8-95D4-DCDD66E46FB9}"/>
    <cellStyle name="Normal 9 2" xfId="25863" xr:uid="{00000000-0005-0000-0000-000024640000}"/>
    <cellStyle name="Normal 9 2 10" xfId="25864" xr:uid="{00000000-0005-0000-0000-000025640000}"/>
    <cellStyle name="Normal 9 2 10 2" xfId="25865" xr:uid="{00000000-0005-0000-0000-000026640000}"/>
    <cellStyle name="Normal 9 2 10 2 2" xfId="25866" xr:uid="{00000000-0005-0000-0000-000027640000}"/>
    <cellStyle name="Normal 9 2 10 2 2 2" xfId="25867" xr:uid="{00000000-0005-0000-0000-000028640000}"/>
    <cellStyle name="Normal 9 2 10 2 3" xfId="25868" xr:uid="{00000000-0005-0000-0000-000029640000}"/>
    <cellStyle name="Normal 9 2 10 3" xfId="25869" xr:uid="{00000000-0005-0000-0000-00002A640000}"/>
    <cellStyle name="Normal 9 2 10 3 2" xfId="25870" xr:uid="{00000000-0005-0000-0000-00002B640000}"/>
    <cellStyle name="Normal 9 2 10 3 2 2" xfId="25871" xr:uid="{00000000-0005-0000-0000-00002C640000}"/>
    <cellStyle name="Normal 9 2 10 3 3" xfId="25872" xr:uid="{00000000-0005-0000-0000-00002D640000}"/>
    <cellStyle name="Normal 9 2 10 4" xfId="25873" xr:uid="{00000000-0005-0000-0000-00002E640000}"/>
    <cellStyle name="Normal 9 2 10 4 2" xfId="25874" xr:uid="{00000000-0005-0000-0000-00002F640000}"/>
    <cellStyle name="Normal 9 2 10 5" xfId="25875" xr:uid="{00000000-0005-0000-0000-000030640000}"/>
    <cellStyle name="Normal 9 2 10 5 2" xfId="25876" xr:uid="{00000000-0005-0000-0000-000031640000}"/>
    <cellStyle name="Normal 9 2 10 6" xfId="25877" xr:uid="{00000000-0005-0000-0000-000032640000}"/>
    <cellStyle name="Normal 9 2 11" xfId="25878" xr:uid="{00000000-0005-0000-0000-000033640000}"/>
    <cellStyle name="Normal 9 2 12" xfId="38411" xr:uid="{240A50E3-B36B-4749-B3AC-5E3BD77E6A74}"/>
    <cellStyle name="Normal 9 2 2" xfId="25879" xr:uid="{00000000-0005-0000-0000-000034640000}"/>
    <cellStyle name="Normal 9 2 3" xfId="25880" xr:uid="{00000000-0005-0000-0000-000035640000}"/>
    <cellStyle name="Normal 9 2 3 10" xfId="25881" xr:uid="{00000000-0005-0000-0000-000036640000}"/>
    <cellStyle name="Normal 9 2 3 10 2" xfId="25882" xr:uid="{00000000-0005-0000-0000-000037640000}"/>
    <cellStyle name="Normal 9 2 3 11" xfId="25883" xr:uid="{00000000-0005-0000-0000-000038640000}"/>
    <cellStyle name="Normal 9 2 3 11 2" xfId="25884" xr:uid="{00000000-0005-0000-0000-000039640000}"/>
    <cellStyle name="Normal 9 2 3 12" xfId="25885" xr:uid="{00000000-0005-0000-0000-00003A640000}"/>
    <cellStyle name="Normal 9 2 3 2" xfId="25886" xr:uid="{00000000-0005-0000-0000-00003B640000}"/>
    <cellStyle name="Normal 9 2 3 2 10" xfId="25887" xr:uid="{00000000-0005-0000-0000-00003C640000}"/>
    <cellStyle name="Normal 9 2 3 2 10 2" xfId="25888" xr:uid="{00000000-0005-0000-0000-00003D640000}"/>
    <cellStyle name="Normal 9 2 3 2 11" xfId="25889" xr:uid="{00000000-0005-0000-0000-00003E640000}"/>
    <cellStyle name="Normal 9 2 3 2 2" xfId="25890" xr:uid="{00000000-0005-0000-0000-00003F640000}"/>
    <cellStyle name="Normal 9 2 3 2 2 10" xfId="25891" xr:uid="{00000000-0005-0000-0000-000040640000}"/>
    <cellStyle name="Normal 9 2 3 2 2 2" xfId="25892" xr:uid="{00000000-0005-0000-0000-000041640000}"/>
    <cellStyle name="Normal 9 2 3 2 2 2 2" xfId="25893" xr:uid="{00000000-0005-0000-0000-000042640000}"/>
    <cellStyle name="Normal 9 2 3 2 2 2 2 2" xfId="25894" xr:uid="{00000000-0005-0000-0000-000043640000}"/>
    <cellStyle name="Normal 9 2 3 2 2 2 2 2 2" xfId="25895" xr:uid="{00000000-0005-0000-0000-000044640000}"/>
    <cellStyle name="Normal 9 2 3 2 2 2 2 2 2 2" xfId="25896" xr:uid="{00000000-0005-0000-0000-000045640000}"/>
    <cellStyle name="Normal 9 2 3 2 2 2 2 2 2 2 2" xfId="25897" xr:uid="{00000000-0005-0000-0000-000046640000}"/>
    <cellStyle name="Normal 9 2 3 2 2 2 2 2 2 3" xfId="25898" xr:uid="{00000000-0005-0000-0000-000047640000}"/>
    <cellStyle name="Normal 9 2 3 2 2 2 2 2 3" xfId="25899" xr:uid="{00000000-0005-0000-0000-000048640000}"/>
    <cellStyle name="Normal 9 2 3 2 2 2 2 2 3 2" xfId="25900" xr:uid="{00000000-0005-0000-0000-000049640000}"/>
    <cellStyle name="Normal 9 2 3 2 2 2 2 2 3 2 2" xfId="25901" xr:uid="{00000000-0005-0000-0000-00004A640000}"/>
    <cellStyle name="Normal 9 2 3 2 2 2 2 2 3 3" xfId="25902" xr:uid="{00000000-0005-0000-0000-00004B640000}"/>
    <cellStyle name="Normal 9 2 3 2 2 2 2 2 4" xfId="25903" xr:uid="{00000000-0005-0000-0000-00004C640000}"/>
    <cellStyle name="Normal 9 2 3 2 2 2 2 2 4 2" xfId="25904" xr:uid="{00000000-0005-0000-0000-00004D640000}"/>
    <cellStyle name="Normal 9 2 3 2 2 2 2 2 5" xfId="25905" xr:uid="{00000000-0005-0000-0000-00004E640000}"/>
    <cellStyle name="Normal 9 2 3 2 2 2 2 2 5 2" xfId="25906" xr:uid="{00000000-0005-0000-0000-00004F640000}"/>
    <cellStyle name="Normal 9 2 3 2 2 2 2 2 6" xfId="25907" xr:uid="{00000000-0005-0000-0000-000050640000}"/>
    <cellStyle name="Normal 9 2 3 2 2 2 2 3" xfId="25908" xr:uid="{00000000-0005-0000-0000-000051640000}"/>
    <cellStyle name="Normal 9 2 3 2 2 2 2 3 2" xfId="25909" xr:uid="{00000000-0005-0000-0000-000052640000}"/>
    <cellStyle name="Normal 9 2 3 2 2 2 2 3 2 2" xfId="25910" xr:uid="{00000000-0005-0000-0000-000053640000}"/>
    <cellStyle name="Normal 9 2 3 2 2 2 2 3 3" xfId="25911" xr:uid="{00000000-0005-0000-0000-000054640000}"/>
    <cellStyle name="Normal 9 2 3 2 2 2 2 4" xfId="25912" xr:uid="{00000000-0005-0000-0000-000055640000}"/>
    <cellStyle name="Normal 9 2 3 2 2 2 2 4 2" xfId="25913" xr:uid="{00000000-0005-0000-0000-000056640000}"/>
    <cellStyle name="Normal 9 2 3 2 2 2 2 4 2 2" xfId="25914" xr:uid="{00000000-0005-0000-0000-000057640000}"/>
    <cellStyle name="Normal 9 2 3 2 2 2 2 4 3" xfId="25915" xr:uid="{00000000-0005-0000-0000-000058640000}"/>
    <cellStyle name="Normal 9 2 3 2 2 2 2 5" xfId="25916" xr:uid="{00000000-0005-0000-0000-000059640000}"/>
    <cellStyle name="Normal 9 2 3 2 2 2 2 5 2" xfId="25917" xr:uid="{00000000-0005-0000-0000-00005A640000}"/>
    <cellStyle name="Normal 9 2 3 2 2 2 2 6" xfId="25918" xr:uid="{00000000-0005-0000-0000-00005B640000}"/>
    <cellStyle name="Normal 9 2 3 2 2 2 2 6 2" xfId="25919" xr:uid="{00000000-0005-0000-0000-00005C640000}"/>
    <cellStyle name="Normal 9 2 3 2 2 2 2 7" xfId="25920" xr:uid="{00000000-0005-0000-0000-00005D640000}"/>
    <cellStyle name="Normal 9 2 3 2 2 2 3" xfId="25921" xr:uid="{00000000-0005-0000-0000-00005E640000}"/>
    <cellStyle name="Normal 9 2 3 2 2 2 3 2" xfId="25922" xr:uid="{00000000-0005-0000-0000-00005F640000}"/>
    <cellStyle name="Normal 9 2 3 2 2 2 3 2 2" xfId="25923" xr:uid="{00000000-0005-0000-0000-000060640000}"/>
    <cellStyle name="Normal 9 2 3 2 2 2 3 2 2 2" xfId="25924" xr:uid="{00000000-0005-0000-0000-000061640000}"/>
    <cellStyle name="Normal 9 2 3 2 2 2 3 2 3" xfId="25925" xr:uid="{00000000-0005-0000-0000-000062640000}"/>
    <cellStyle name="Normal 9 2 3 2 2 2 3 3" xfId="25926" xr:uid="{00000000-0005-0000-0000-000063640000}"/>
    <cellStyle name="Normal 9 2 3 2 2 2 3 3 2" xfId="25927" xr:uid="{00000000-0005-0000-0000-000064640000}"/>
    <cellStyle name="Normal 9 2 3 2 2 2 3 3 2 2" xfId="25928" xr:uid="{00000000-0005-0000-0000-000065640000}"/>
    <cellStyle name="Normal 9 2 3 2 2 2 3 3 3" xfId="25929" xr:uid="{00000000-0005-0000-0000-000066640000}"/>
    <cellStyle name="Normal 9 2 3 2 2 2 3 4" xfId="25930" xr:uid="{00000000-0005-0000-0000-000067640000}"/>
    <cellStyle name="Normal 9 2 3 2 2 2 3 4 2" xfId="25931" xr:uid="{00000000-0005-0000-0000-000068640000}"/>
    <cellStyle name="Normal 9 2 3 2 2 2 3 5" xfId="25932" xr:uid="{00000000-0005-0000-0000-000069640000}"/>
    <cellStyle name="Normal 9 2 3 2 2 2 3 5 2" xfId="25933" xr:uid="{00000000-0005-0000-0000-00006A640000}"/>
    <cellStyle name="Normal 9 2 3 2 2 2 3 6" xfId="25934" xr:uid="{00000000-0005-0000-0000-00006B640000}"/>
    <cellStyle name="Normal 9 2 3 2 2 2 4" xfId="25935" xr:uid="{00000000-0005-0000-0000-00006C640000}"/>
    <cellStyle name="Normal 9 2 3 2 2 2 4 2" xfId="25936" xr:uid="{00000000-0005-0000-0000-00006D640000}"/>
    <cellStyle name="Normal 9 2 3 2 2 2 4 2 2" xfId="25937" xr:uid="{00000000-0005-0000-0000-00006E640000}"/>
    <cellStyle name="Normal 9 2 3 2 2 2 4 3" xfId="25938" xr:uid="{00000000-0005-0000-0000-00006F640000}"/>
    <cellStyle name="Normal 9 2 3 2 2 2 5" xfId="25939" xr:uid="{00000000-0005-0000-0000-000070640000}"/>
    <cellStyle name="Normal 9 2 3 2 2 2 5 2" xfId="25940" xr:uid="{00000000-0005-0000-0000-000071640000}"/>
    <cellStyle name="Normal 9 2 3 2 2 2 5 2 2" xfId="25941" xr:uid="{00000000-0005-0000-0000-000072640000}"/>
    <cellStyle name="Normal 9 2 3 2 2 2 5 3" xfId="25942" xr:uid="{00000000-0005-0000-0000-000073640000}"/>
    <cellStyle name="Normal 9 2 3 2 2 2 6" xfId="25943" xr:uid="{00000000-0005-0000-0000-000074640000}"/>
    <cellStyle name="Normal 9 2 3 2 2 2 6 2" xfId="25944" xr:uid="{00000000-0005-0000-0000-000075640000}"/>
    <cellStyle name="Normal 9 2 3 2 2 2 7" xfId="25945" xr:uid="{00000000-0005-0000-0000-000076640000}"/>
    <cellStyle name="Normal 9 2 3 2 2 2 7 2" xfId="25946" xr:uid="{00000000-0005-0000-0000-000077640000}"/>
    <cellStyle name="Normal 9 2 3 2 2 2 8" xfId="25947" xr:uid="{00000000-0005-0000-0000-000078640000}"/>
    <cellStyle name="Normal 9 2 3 2 2 3" xfId="25948" xr:uid="{00000000-0005-0000-0000-000079640000}"/>
    <cellStyle name="Normal 9 2 3 2 2 3 2" xfId="25949" xr:uid="{00000000-0005-0000-0000-00007A640000}"/>
    <cellStyle name="Normal 9 2 3 2 2 3 2 2" xfId="25950" xr:uid="{00000000-0005-0000-0000-00007B640000}"/>
    <cellStyle name="Normal 9 2 3 2 2 3 2 2 2" xfId="25951" xr:uid="{00000000-0005-0000-0000-00007C640000}"/>
    <cellStyle name="Normal 9 2 3 2 2 3 2 2 2 2" xfId="25952" xr:uid="{00000000-0005-0000-0000-00007D640000}"/>
    <cellStyle name="Normal 9 2 3 2 2 3 2 2 3" xfId="25953" xr:uid="{00000000-0005-0000-0000-00007E640000}"/>
    <cellStyle name="Normal 9 2 3 2 2 3 2 3" xfId="25954" xr:uid="{00000000-0005-0000-0000-00007F640000}"/>
    <cellStyle name="Normal 9 2 3 2 2 3 2 3 2" xfId="25955" xr:uid="{00000000-0005-0000-0000-000080640000}"/>
    <cellStyle name="Normal 9 2 3 2 2 3 2 3 2 2" xfId="25956" xr:uid="{00000000-0005-0000-0000-000081640000}"/>
    <cellStyle name="Normal 9 2 3 2 2 3 2 3 3" xfId="25957" xr:uid="{00000000-0005-0000-0000-000082640000}"/>
    <cellStyle name="Normal 9 2 3 2 2 3 2 4" xfId="25958" xr:uid="{00000000-0005-0000-0000-000083640000}"/>
    <cellStyle name="Normal 9 2 3 2 2 3 2 4 2" xfId="25959" xr:uid="{00000000-0005-0000-0000-000084640000}"/>
    <cellStyle name="Normal 9 2 3 2 2 3 2 5" xfId="25960" xr:uid="{00000000-0005-0000-0000-000085640000}"/>
    <cellStyle name="Normal 9 2 3 2 2 3 2 5 2" xfId="25961" xr:uid="{00000000-0005-0000-0000-000086640000}"/>
    <cellStyle name="Normal 9 2 3 2 2 3 2 6" xfId="25962" xr:uid="{00000000-0005-0000-0000-000087640000}"/>
    <cellStyle name="Normal 9 2 3 2 2 3 3" xfId="25963" xr:uid="{00000000-0005-0000-0000-000088640000}"/>
    <cellStyle name="Normal 9 2 3 2 2 3 3 2" xfId="25964" xr:uid="{00000000-0005-0000-0000-000089640000}"/>
    <cellStyle name="Normal 9 2 3 2 2 3 3 2 2" xfId="25965" xr:uid="{00000000-0005-0000-0000-00008A640000}"/>
    <cellStyle name="Normal 9 2 3 2 2 3 3 3" xfId="25966" xr:uid="{00000000-0005-0000-0000-00008B640000}"/>
    <cellStyle name="Normal 9 2 3 2 2 3 4" xfId="25967" xr:uid="{00000000-0005-0000-0000-00008C640000}"/>
    <cellStyle name="Normal 9 2 3 2 2 3 4 2" xfId="25968" xr:uid="{00000000-0005-0000-0000-00008D640000}"/>
    <cellStyle name="Normal 9 2 3 2 2 3 4 2 2" xfId="25969" xr:uid="{00000000-0005-0000-0000-00008E640000}"/>
    <cellStyle name="Normal 9 2 3 2 2 3 4 3" xfId="25970" xr:uid="{00000000-0005-0000-0000-00008F640000}"/>
    <cellStyle name="Normal 9 2 3 2 2 3 5" xfId="25971" xr:uid="{00000000-0005-0000-0000-000090640000}"/>
    <cellStyle name="Normal 9 2 3 2 2 3 5 2" xfId="25972" xr:uid="{00000000-0005-0000-0000-000091640000}"/>
    <cellStyle name="Normal 9 2 3 2 2 3 6" xfId="25973" xr:uid="{00000000-0005-0000-0000-000092640000}"/>
    <cellStyle name="Normal 9 2 3 2 2 3 6 2" xfId="25974" xr:uid="{00000000-0005-0000-0000-000093640000}"/>
    <cellStyle name="Normal 9 2 3 2 2 3 7" xfId="25975" xr:uid="{00000000-0005-0000-0000-000094640000}"/>
    <cellStyle name="Normal 9 2 3 2 2 4" xfId="25976" xr:uid="{00000000-0005-0000-0000-000095640000}"/>
    <cellStyle name="Normal 9 2 3 2 2 4 2" xfId="25977" xr:uid="{00000000-0005-0000-0000-000096640000}"/>
    <cellStyle name="Normal 9 2 3 2 2 4 2 2" xfId="25978" xr:uid="{00000000-0005-0000-0000-000097640000}"/>
    <cellStyle name="Normal 9 2 3 2 2 4 2 2 2" xfId="25979" xr:uid="{00000000-0005-0000-0000-000098640000}"/>
    <cellStyle name="Normal 9 2 3 2 2 4 2 2 2 2" xfId="25980" xr:uid="{00000000-0005-0000-0000-000099640000}"/>
    <cellStyle name="Normal 9 2 3 2 2 4 2 2 3" xfId="25981" xr:uid="{00000000-0005-0000-0000-00009A640000}"/>
    <cellStyle name="Normal 9 2 3 2 2 4 2 3" xfId="25982" xr:uid="{00000000-0005-0000-0000-00009B640000}"/>
    <cellStyle name="Normal 9 2 3 2 2 4 2 3 2" xfId="25983" xr:uid="{00000000-0005-0000-0000-00009C640000}"/>
    <cellStyle name="Normal 9 2 3 2 2 4 2 3 2 2" xfId="25984" xr:uid="{00000000-0005-0000-0000-00009D640000}"/>
    <cellStyle name="Normal 9 2 3 2 2 4 2 3 3" xfId="25985" xr:uid="{00000000-0005-0000-0000-00009E640000}"/>
    <cellStyle name="Normal 9 2 3 2 2 4 2 4" xfId="25986" xr:uid="{00000000-0005-0000-0000-00009F640000}"/>
    <cellStyle name="Normal 9 2 3 2 2 4 2 4 2" xfId="25987" xr:uid="{00000000-0005-0000-0000-0000A0640000}"/>
    <cellStyle name="Normal 9 2 3 2 2 4 2 5" xfId="25988" xr:uid="{00000000-0005-0000-0000-0000A1640000}"/>
    <cellStyle name="Normal 9 2 3 2 2 4 2 5 2" xfId="25989" xr:uid="{00000000-0005-0000-0000-0000A2640000}"/>
    <cellStyle name="Normal 9 2 3 2 2 4 2 6" xfId="25990" xr:uid="{00000000-0005-0000-0000-0000A3640000}"/>
    <cellStyle name="Normal 9 2 3 2 2 4 3" xfId="25991" xr:uid="{00000000-0005-0000-0000-0000A4640000}"/>
    <cellStyle name="Normal 9 2 3 2 2 4 3 2" xfId="25992" xr:uid="{00000000-0005-0000-0000-0000A5640000}"/>
    <cellStyle name="Normal 9 2 3 2 2 4 3 2 2" xfId="25993" xr:uid="{00000000-0005-0000-0000-0000A6640000}"/>
    <cellStyle name="Normal 9 2 3 2 2 4 3 3" xfId="25994" xr:uid="{00000000-0005-0000-0000-0000A7640000}"/>
    <cellStyle name="Normal 9 2 3 2 2 4 4" xfId="25995" xr:uid="{00000000-0005-0000-0000-0000A8640000}"/>
    <cellStyle name="Normal 9 2 3 2 2 4 4 2" xfId="25996" xr:uid="{00000000-0005-0000-0000-0000A9640000}"/>
    <cellStyle name="Normal 9 2 3 2 2 4 4 2 2" xfId="25997" xr:uid="{00000000-0005-0000-0000-0000AA640000}"/>
    <cellStyle name="Normal 9 2 3 2 2 4 4 3" xfId="25998" xr:uid="{00000000-0005-0000-0000-0000AB640000}"/>
    <cellStyle name="Normal 9 2 3 2 2 4 5" xfId="25999" xr:uid="{00000000-0005-0000-0000-0000AC640000}"/>
    <cellStyle name="Normal 9 2 3 2 2 4 5 2" xfId="26000" xr:uid="{00000000-0005-0000-0000-0000AD640000}"/>
    <cellStyle name="Normal 9 2 3 2 2 4 6" xfId="26001" xr:uid="{00000000-0005-0000-0000-0000AE640000}"/>
    <cellStyle name="Normal 9 2 3 2 2 4 6 2" xfId="26002" xr:uid="{00000000-0005-0000-0000-0000AF640000}"/>
    <cellStyle name="Normal 9 2 3 2 2 4 7" xfId="26003" xr:uid="{00000000-0005-0000-0000-0000B0640000}"/>
    <cellStyle name="Normal 9 2 3 2 2 5" xfId="26004" xr:uid="{00000000-0005-0000-0000-0000B1640000}"/>
    <cellStyle name="Normal 9 2 3 2 2 5 2" xfId="26005" xr:uid="{00000000-0005-0000-0000-0000B2640000}"/>
    <cellStyle name="Normal 9 2 3 2 2 5 2 2" xfId="26006" xr:uid="{00000000-0005-0000-0000-0000B3640000}"/>
    <cellStyle name="Normal 9 2 3 2 2 5 2 2 2" xfId="26007" xr:uid="{00000000-0005-0000-0000-0000B4640000}"/>
    <cellStyle name="Normal 9 2 3 2 2 5 2 3" xfId="26008" xr:uid="{00000000-0005-0000-0000-0000B5640000}"/>
    <cellStyle name="Normal 9 2 3 2 2 5 3" xfId="26009" xr:uid="{00000000-0005-0000-0000-0000B6640000}"/>
    <cellStyle name="Normal 9 2 3 2 2 5 3 2" xfId="26010" xr:uid="{00000000-0005-0000-0000-0000B7640000}"/>
    <cellStyle name="Normal 9 2 3 2 2 5 3 2 2" xfId="26011" xr:uid="{00000000-0005-0000-0000-0000B8640000}"/>
    <cellStyle name="Normal 9 2 3 2 2 5 3 3" xfId="26012" xr:uid="{00000000-0005-0000-0000-0000B9640000}"/>
    <cellStyle name="Normal 9 2 3 2 2 5 4" xfId="26013" xr:uid="{00000000-0005-0000-0000-0000BA640000}"/>
    <cellStyle name="Normal 9 2 3 2 2 5 4 2" xfId="26014" xr:uid="{00000000-0005-0000-0000-0000BB640000}"/>
    <cellStyle name="Normal 9 2 3 2 2 5 5" xfId="26015" xr:uid="{00000000-0005-0000-0000-0000BC640000}"/>
    <cellStyle name="Normal 9 2 3 2 2 5 5 2" xfId="26016" xr:uid="{00000000-0005-0000-0000-0000BD640000}"/>
    <cellStyle name="Normal 9 2 3 2 2 5 6" xfId="26017" xr:uid="{00000000-0005-0000-0000-0000BE640000}"/>
    <cellStyle name="Normal 9 2 3 2 2 6" xfId="26018" xr:uid="{00000000-0005-0000-0000-0000BF640000}"/>
    <cellStyle name="Normal 9 2 3 2 2 6 2" xfId="26019" xr:uid="{00000000-0005-0000-0000-0000C0640000}"/>
    <cellStyle name="Normal 9 2 3 2 2 6 2 2" xfId="26020" xr:uid="{00000000-0005-0000-0000-0000C1640000}"/>
    <cellStyle name="Normal 9 2 3 2 2 6 3" xfId="26021" xr:uid="{00000000-0005-0000-0000-0000C2640000}"/>
    <cellStyle name="Normal 9 2 3 2 2 7" xfId="26022" xr:uid="{00000000-0005-0000-0000-0000C3640000}"/>
    <cellStyle name="Normal 9 2 3 2 2 7 2" xfId="26023" xr:uid="{00000000-0005-0000-0000-0000C4640000}"/>
    <cellStyle name="Normal 9 2 3 2 2 7 2 2" xfId="26024" xr:uid="{00000000-0005-0000-0000-0000C5640000}"/>
    <cellStyle name="Normal 9 2 3 2 2 7 3" xfId="26025" xr:uid="{00000000-0005-0000-0000-0000C6640000}"/>
    <cellStyle name="Normal 9 2 3 2 2 8" xfId="26026" xr:uid="{00000000-0005-0000-0000-0000C7640000}"/>
    <cellStyle name="Normal 9 2 3 2 2 8 2" xfId="26027" xr:uid="{00000000-0005-0000-0000-0000C8640000}"/>
    <cellStyle name="Normal 9 2 3 2 2 9" xfId="26028" xr:uid="{00000000-0005-0000-0000-0000C9640000}"/>
    <cellStyle name="Normal 9 2 3 2 2 9 2" xfId="26029" xr:uid="{00000000-0005-0000-0000-0000CA640000}"/>
    <cellStyle name="Normal 9 2 3 2 3" xfId="26030" xr:uid="{00000000-0005-0000-0000-0000CB640000}"/>
    <cellStyle name="Normal 9 2 3 2 3 2" xfId="26031" xr:uid="{00000000-0005-0000-0000-0000CC640000}"/>
    <cellStyle name="Normal 9 2 3 2 3 2 2" xfId="26032" xr:uid="{00000000-0005-0000-0000-0000CD640000}"/>
    <cellStyle name="Normal 9 2 3 2 3 2 2 2" xfId="26033" xr:uid="{00000000-0005-0000-0000-0000CE640000}"/>
    <cellStyle name="Normal 9 2 3 2 3 2 2 2 2" xfId="26034" xr:uid="{00000000-0005-0000-0000-0000CF640000}"/>
    <cellStyle name="Normal 9 2 3 2 3 2 2 2 2 2" xfId="26035" xr:uid="{00000000-0005-0000-0000-0000D0640000}"/>
    <cellStyle name="Normal 9 2 3 2 3 2 2 2 3" xfId="26036" xr:uid="{00000000-0005-0000-0000-0000D1640000}"/>
    <cellStyle name="Normal 9 2 3 2 3 2 2 3" xfId="26037" xr:uid="{00000000-0005-0000-0000-0000D2640000}"/>
    <cellStyle name="Normal 9 2 3 2 3 2 2 3 2" xfId="26038" xr:uid="{00000000-0005-0000-0000-0000D3640000}"/>
    <cellStyle name="Normal 9 2 3 2 3 2 2 3 2 2" xfId="26039" xr:uid="{00000000-0005-0000-0000-0000D4640000}"/>
    <cellStyle name="Normal 9 2 3 2 3 2 2 3 3" xfId="26040" xr:uid="{00000000-0005-0000-0000-0000D5640000}"/>
    <cellStyle name="Normal 9 2 3 2 3 2 2 4" xfId="26041" xr:uid="{00000000-0005-0000-0000-0000D6640000}"/>
    <cellStyle name="Normal 9 2 3 2 3 2 2 4 2" xfId="26042" xr:uid="{00000000-0005-0000-0000-0000D7640000}"/>
    <cellStyle name="Normal 9 2 3 2 3 2 2 5" xfId="26043" xr:uid="{00000000-0005-0000-0000-0000D8640000}"/>
    <cellStyle name="Normal 9 2 3 2 3 2 2 5 2" xfId="26044" xr:uid="{00000000-0005-0000-0000-0000D9640000}"/>
    <cellStyle name="Normal 9 2 3 2 3 2 2 6" xfId="26045" xr:uid="{00000000-0005-0000-0000-0000DA640000}"/>
    <cellStyle name="Normal 9 2 3 2 3 2 3" xfId="26046" xr:uid="{00000000-0005-0000-0000-0000DB640000}"/>
    <cellStyle name="Normal 9 2 3 2 3 2 3 2" xfId="26047" xr:uid="{00000000-0005-0000-0000-0000DC640000}"/>
    <cellStyle name="Normal 9 2 3 2 3 2 3 2 2" xfId="26048" xr:uid="{00000000-0005-0000-0000-0000DD640000}"/>
    <cellStyle name="Normal 9 2 3 2 3 2 3 3" xfId="26049" xr:uid="{00000000-0005-0000-0000-0000DE640000}"/>
    <cellStyle name="Normal 9 2 3 2 3 2 4" xfId="26050" xr:uid="{00000000-0005-0000-0000-0000DF640000}"/>
    <cellStyle name="Normal 9 2 3 2 3 2 4 2" xfId="26051" xr:uid="{00000000-0005-0000-0000-0000E0640000}"/>
    <cellStyle name="Normal 9 2 3 2 3 2 4 2 2" xfId="26052" xr:uid="{00000000-0005-0000-0000-0000E1640000}"/>
    <cellStyle name="Normal 9 2 3 2 3 2 4 3" xfId="26053" xr:uid="{00000000-0005-0000-0000-0000E2640000}"/>
    <cellStyle name="Normal 9 2 3 2 3 2 5" xfId="26054" xr:uid="{00000000-0005-0000-0000-0000E3640000}"/>
    <cellStyle name="Normal 9 2 3 2 3 2 5 2" xfId="26055" xr:uid="{00000000-0005-0000-0000-0000E4640000}"/>
    <cellStyle name="Normal 9 2 3 2 3 2 6" xfId="26056" xr:uid="{00000000-0005-0000-0000-0000E5640000}"/>
    <cellStyle name="Normal 9 2 3 2 3 2 6 2" xfId="26057" xr:uid="{00000000-0005-0000-0000-0000E6640000}"/>
    <cellStyle name="Normal 9 2 3 2 3 2 7" xfId="26058" xr:uid="{00000000-0005-0000-0000-0000E7640000}"/>
    <cellStyle name="Normal 9 2 3 2 3 3" xfId="26059" xr:uid="{00000000-0005-0000-0000-0000E8640000}"/>
    <cellStyle name="Normal 9 2 3 2 3 3 2" xfId="26060" xr:uid="{00000000-0005-0000-0000-0000E9640000}"/>
    <cellStyle name="Normal 9 2 3 2 3 3 2 2" xfId="26061" xr:uid="{00000000-0005-0000-0000-0000EA640000}"/>
    <cellStyle name="Normal 9 2 3 2 3 3 2 2 2" xfId="26062" xr:uid="{00000000-0005-0000-0000-0000EB640000}"/>
    <cellStyle name="Normal 9 2 3 2 3 3 2 3" xfId="26063" xr:uid="{00000000-0005-0000-0000-0000EC640000}"/>
    <cellStyle name="Normal 9 2 3 2 3 3 3" xfId="26064" xr:uid="{00000000-0005-0000-0000-0000ED640000}"/>
    <cellStyle name="Normal 9 2 3 2 3 3 3 2" xfId="26065" xr:uid="{00000000-0005-0000-0000-0000EE640000}"/>
    <cellStyle name="Normal 9 2 3 2 3 3 3 2 2" xfId="26066" xr:uid="{00000000-0005-0000-0000-0000EF640000}"/>
    <cellStyle name="Normal 9 2 3 2 3 3 3 3" xfId="26067" xr:uid="{00000000-0005-0000-0000-0000F0640000}"/>
    <cellStyle name="Normal 9 2 3 2 3 3 4" xfId="26068" xr:uid="{00000000-0005-0000-0000-0000F1640000}"/>
    <cellStyle name="Normal 9 2 3 2 3 3 4 2" xfId="26069" xr:uid="{00000000-0005-0000-0000-0000F2640000}"/>
    <cellStyle name="Normal 9 2 3 2 3 3 5" xfId="26070" xr:uid="{00000000-0005-0000-0000-0000F3640000}"/>
    <cellStyle name="Normal 9 2 3 2 3 3 5 2" xfId="26071" xr:uid="{00000000-0005-0000-0000-0000F4640000}"/>
    <cellStyle name="Normal 9 2 3 2 3 3 6" xfId="26072" xr:uid="{00000000-0005-0000-0000-0000F5640000}"/>
    <cellStyle name="Normal 9 2 3 2 3 4" xfId="26073" xr:uid="{00000000-0005-0000-0000-0000F6640000}"/>
    <cellStyle name="Normal 9 2 3 2 3 4 2" xfId="26074" xr:uid="{00000000-0005-0000-0000-0000F7640000}"/>
    <cellStyle name="Normal 9 2 3 2 3 4 2 2" xfId="26075" xr:uid="{00000000-0005-0000-0000-0000F8640000}"/>
    <cellStyle name="Normal 9 2 3 2 3 4 3" xfId="26076" xr:uid="{00000000-0005-0000-0000-0000F9640000}"/>
    <cellStyle name="Normal 9 2 3 2 3 5" xfId="26077" xr:uid="{00000000-0005-0000-0000-0000FA640000}"/>
    <cellStyle name="Normal 9 2 3 2 3 5 2" xfId="26078" xr:uid="{00000000-0005-0000-0000-0000FB640000}"/>
    <cellStyle name="Normal 9 2 3 2 3 5 2 2" xfId="26079" xr:uid="{00000000-0005-0000-0000-0000FC640000}"/>
    <cellStyle name="Normal 9 2 3 2 3 5 3" xfId="26080" xr:uid="{00000000-0005-0000-0000-0000FD640000}"/>
    <cellStyle name="Normal 9 2 3 2 3 6" xfId="26081" xr:uid="{00000000-0005-0000-0000-0000FE640000}"/>
    <cellStyle name="Normal 9 2 3 2 3 6 2" xfId="26082" xr:uid="{00000000-0005-0000-0000-0000FF640000}"/>
    <cellStyle name="Normal 9 2 3 2 3 7" xfId="26083" xr:uid="{00000000-0005-0000-0000-000000650000}"/>
    <cellStyle name="Normal 9 2 3 2 3 7 2" xfId="26084" xr:uid="{00000000-0005-0000-0000-000001650000}"/>
    <cellStyle name="Normal 9 2 3 2 3 8" xfId="26085" xr:uid="{00000000-0005-0000-0000-000002650000}"/>
    <cellStyle name="Normal 9 2 3 2 4" xfId="26086" xr:uid="{00000000-0005-0000-0000-000003650000}"/>
    <cellStyle name="Normal 9 2 3 2 4 2" xfId="26087" xr:uid="{00000000-0005-0000-0000-000004650000}"/>
    <cellStyle name="Normal 9 2 3 2 4 2 2" xfId="26088" xr:uid="{00000000-0005-0000-0000-000005650000}"/>
    <cellStyle name="Normal 9 2 3 2 4 2 2 2" xfId="26089" xr:uid="{00000000-0005-0000-0000-000006650000}"/>
    <cellStyle name="Normal 9 2 3 2 4 2 2 2 2" xfId="26090" xr:uid="{00000000-0005-0000-0000-000007650000}"/>
    <cellStyle name="Normal 9 2 3 2 4 2 2 3" xfId="26091" xr:uid="{00000000-0005-0000-0000-000008650000}"/>
    <cellStyle name="Normal 9 2 3 2 4 2 3" xfId="26092" xr:uid="{00000000-0005-0000-0000-000009650000}"/>
    <cellStyle name="Normal 9 2 3 2 4 2 3 2" xfId="26093" xr:uid="{00000000-0005-0000-0000-00000A650000}"/>
    <cellStyle name="Normal 9 2 3 2 4 2 3 2 2" xfId="26094" xr:uid="{00000000-0005-0000-0000-00000B650000}"/>
    <cellStyle name="Normal 9 2 3 2 4 2 3 3" xfId="26095" xr:uid="{00000000-0005-0000-0000-00000C650000}"/>
    <cellStyle name="Normal 9 2 3 2 4 2 4" xfId="26096" xr:uid="{00000000-0005-0000-0000-00000D650000}"/>
    <cellStyle name="Normal 9 2 3 2 4 2 4 2" xfId="26097" xr:uid="{00000000-0005-0000-0000-00000E650000}"/>
    <cellStyle name="Normal 9 2 3 2 4 2 5" xfId="26098" xr:uid="{00000000-0005-0000-0000-00000F650000}"/>
    <cellStyle name="Normal 9 2 3 2 4 2 5 2" xfId="26099" xr:uid="{00000000-0005-0000-0000-000010650000}"/>
    <cellStyle name="Normal 9 2 3 2 4 2 6" xfId="26100" xr:uid="{00000000-0005-0000-0000-000011650000}"/>
    <cellStyle name="Normal 9 2 3 2 4 3" xfId="26101" xr:uid="{00000000-0005-0000-0000-000012650000}"/>
    <cellStyle name="Normal 9 2 3 2 4 3 2" xfId="26102" xr:uid="{00000000-0005-0000-0000-000013650000}"/>
    <cellStyle name="Normal 9 2 3 2 4 3 2 2" xfId="26103" xr:uid="{00000000-0005-0000-0000-000014650000}"/>
    <cellStyle name="Normal 9 2 3 2 4 3 3" xfId="26104" xr:uid="{00000000-0005-0000-0000-000015650000}"/>
    <cellStyle name="Normal 9 2 3 2 4 4" xfId="26105" xr:uid="{00000000-0005-0000-0000-000016650000}"/>
    <cellStyle name="Normal 9 2 3 2 4 4 2" xfId="26106" xr:uid="{00000000-0005-0000-0000-000017650000}"/>
    <cellStyle name="Normal 9 2 3 2 4 4 2 2" xfId="26107" xr:uid="{00000000-0005-0000-0000-000018650000}"/>
    <cellStyle name="Normal 9 2 3 2 4 4 3" xfId="26108" xr:uid="{00000000-0005-0000-0000-000019650000}"/>
    <cellStyle name="Normal 9 2 3 2 4 5" xfId="26109" xr:uid="{00000000-0005-0000-0000-00001A650000}"/>
    <cellStyle name="Normal 9 2 3 2 4 5 2" xfId="26110" xr:uid="{00000000-0005-0000-0000-00001B650000}"/>
    <cellStyle name="Normal 9 2 3 2 4 6" xfId="26111" xr:uid="{00000000-0005-0000-0000-00001C650000}"/>
    <cellStyle name="Normal 9 2 3 2 4 6 2" xfId="26112" xr:uid="{00000000-0005-0000-0000-00001D650000}"/>
    <cellStyle name="Normal 9 2 3 2 4 7" xfId="26113" xr:uid="{00000000-0005-0000-0000-00001E650000}"/>
    <cellStyle name="Normal 9 2 3 2 5" xfId="26114" xr:uid="{00000000-0005-0000-0000-00001F650000}"/>
    <cellStyle name="Normal 9 2 3 2 5 2" xfId="26115" xr:uid="{00000000-0005-0000-0000-000020650000}"/>
    <cellStyle name="Normal 9 2 3 2 5 2 2" xfId="26116" xr:uid="{00000000-0005-0000-0000-000021650000}"/>
    <cellStyle name="Normal 9 2 3 2 5 2 2 2" xfId="26117" xr:uid="{00000000-0005-0000-0000-000022650000}"/>
    <cellStyle name="Normal 9 2 3 2 5 2 2 2 2" xfId="26118" xr:uid="{00000000-0005-0000-0000-000023650000}"/>
    <cellStyle name="Normal 9 2 3 2 5 2 2 3" xfId="26119" xr:uid="{00000000-0005-0000-0000-000024650000}"/>
    <cellStyle name="Normal 9 2 3 2 5 2 3" xfId="26120" xr:uid="{00000000-0005-0000-0000-000025650000}"/>
    <cellStyle name="Normal 9 2 3 2 5 2 3 2" xfId="26121" xr:uid="{00000000-0005-0000-0000-000026650000}"/>
    <cellStyle name="Normal 9 2 3 2 5 2 3 2 2" xfId="26122" xr:uid="{00000000-0005-0000-0000-000027650000}"/>
    <cellStyle name="Normal 9 2 3 2 5 2 3 3" xfId="26123" xr:uid="{00000000-0005-0000-0000-000028650000}"/>
    <cellStyle name="Normal 9 2 3 2 5 2 4" xfId="26124" xr:uid="{00000000-0005-0000-0000-000029650000}"/>
    <cellStyle name="Normal 9 2 3 2 5 2 4 2" xfId="26125" xr:uid="{00000000-0005-0000-0000-00002A650000}"/>
    <cellStyle name="Normal 9 2 3 2 5 2 5" xfId="26126" xr:uid="{00000000-0005-0000-0000-00002B650000}"/>
    <cellStyle name="Normal 9 2 3 2 5 2 5 2" xfId="26127" xr:uid="{00000000-0005-0000-0000-00002C650000}"/>
    <cellStyle name="Normal 9 2 3 2 5 2 6" xfId="26128" xr:uid="{00000000-0005-0000-0000-00002D650000}"/>
    <cellStyle name="Normal 9 2 3 2 5 3" xfId="26129" xr:uid="{00000000-0005-0000-0000-00002E650000}"/>
    <cellStyle name="Normal 9 2 3 2 5 3 2" xfId="26130" xr:uid="{00000000-0005-0000-0000-00002F650000}"/>
    <cellStyle name="Normal 9 2 3 2 5 3 2 2" xfId="26131" xr:uid="{00000000-0005-0000-0000-000030650000}"/>
    <cellStyle name="Normal 9 2 3 2 5 3 3" xfId="26132" xr:uid="{00000000-0005-0000-0000-000031650000}"/>
    <cellStyle name="Normal 9 2 3 2 5 4" xfId="26133" xr:uid="{00000000-0005-0000-0000-000032650000}"/>
    <cellStyle name="Normal 9 2 3 2 5 4 2" xfId="26134" xr:uid="{00000000-0005-0000-0000-000033650000}"/>
    <cellStyle name="Normal 9 2 3 2 5 4 2 2" xfId="26135" xr:uid="{00000000-0005-0000-0000-000034650000}"/>
    <cellStyle name="Normal 9 2 3 2 5 4 3" xfId="26136" xr:uid="{00000000-0005-0000-0000-000035650000}"/>
    <cellStyle name="Normal 9 2 3 2 5 5" xfId="26137" xr:uid="{00000000-0005-0000-0000-000036650000}"/>
    <cellStyle name="Normal 9 2 3 2 5 5 2" xfId="26138" xr:uid="{00000000-0005-0000-0000-000037650000}"/>
    <cellStyle name="Normal 9 2 3 2 5 6" xfId="26139" xr:uid="{00000000-0005-0000-0000-000038650000}"/>
    <cellStyle name="Normal 9 2 3 2 5 6 2" xfId="26140" xr:uid="{00000000-0005-0000-0000-000039650000}"/>
    <cellStyle name="Normal 9 2 3 2 5 7" xfId="26141" xr:uid="{00000000-0005-0000-0000-00003A650000}"/>
    <cellStyle name="Normal 9 2 3 2 6" xfId="26142" xr:uid="{00000000-0005-0000-0000-00003B650000}"/>
    <cellStyle name="Normal 9 2 3 2 6 2" xfId="26143" xr:uid="{00000000-0005-0000-0000-00003C650000}"/>
    <cellStyle name="Normal 9 2 3 2 6 2 2" xfId="26144" xr:uid="{00000000-0005-0000-0000-00003D650000}"/>
    <cellStyle name="Normal 9 2 3 2 6 2 2 2" xfId="26145" xr:uid="{00000000-0005-0000-0000-00003E650000}"/>
    <cellStyle name="Normal 9 2 3 2 6 2 3" xfId="26146" xr:uid="{00000000-0005-0000-0000-00003F650000}"/>
    <cellStyle name="Normal 9 2 3 2 6 3" xfId="26147" xr:uid="{00000000-0005-0000-0000-000040650000}"/>
    <cellStyle name="Normal 9 2 3 2 6 3 2" xfId="26148" xr:uid="{00000000-0005-0000-0000-000041650000}"/>
    <cellStyle name="Normal 9 2 3 2 6 3 2 2" xfId="26149" xr:uid="{00000000-0005-0000-0000-000042650000}"/>
    <cellStyle name="Normal 9 2 3 2 6 3 3" xfId="26150" xr:uid="{00000000-0005-0000-0000-000043650000}"/>
    <cellStyle name="Normal 9 2 3 2 6 4" xfId="26151" xr:uid="{00000000-0005-0000-0000-000044650000}"/>
    <cellStyle name="Normal 9 2 3 2 6 4 2" xfId="26152" xr:uid="{00000000-0005-0000-0000-000045650000}"/>
    <cellStyle name="Normal 9 2 3 2 6 5" xfId="26153" xr:uid="{00000000-0005-0000-0000-000046650000}"/>
    <cellStyle name="Normal 9 2 3 2 6 5 2" xfId="26154" xr:uid="{00000000-0005-0000-0000-000047650000}"/>
    <cellStyle name="Normal 9 2 3 2 6 6" xfId="26155" xr:uid="{00000000-0005-0000-0000-000048650000}"/>
    <cellStyle name="Normal 9 2 3 2 7" xfId="26156" xr:uid="{00000000-0005-0000-0000-000049650000}"/>
    <cellStyle name="Normal 9 2 3 2 7 2" xfId="26157" xr:uid="{00000000-0005-0000-0000-00004A650000}"/>
    <cellStyle name="Normal 9 2 3 2 7 2 2" xfId="26158" xr:uid="{00000000-0005-0000-0000-00004B650000}"/>
    <cellStyle name="Normal 9 2 3 2 7 3" xfId="26159" xr:uid="{00000000-0005-0000-0000-00004C650000}"/>
    <cellStyle name="Normal 9 2 3 2 8" xfId="26160" xr:uid="{00000000-0005-0000-0000-00004D650000}"/>
    <cellStyle name="Normal 9 2 3 2 8 2" xfId="26161" xr:uid="{00000000-0005-0000-0000-00004E650000}"/>
    <cellStyle name="Normal 9 2 3 2 8 2 2" xfId="26162" xr:uid="{00000000-0005-0000-0000-00004F650000}"/>
    <cellStyle name="Normal 9 2 3 2 8 3" xfId="26163" xr:uid="{00000000-0005-0000-0000-000050650000}"/>
    <cellStyle name="Normal 9 2 3 2 9" xfId="26164" xr:uid="{00000000-0005-0000-0000-000051650000}"/>
    <cellStyle name="Normal 9 2 3 2 9 2" xfId="26165" xr:uid="{00000000-0005-0000-0000-000052650000}"/>
    <cellStyle name="Normal 9 2 3 3" xfId="26166" xr:uid="{00000000-0005-0000-0000-000053650000}"/>
    <cellStyle name="Normal 9 2 3 3 10" xfId="26167" xr:uid="{00000000-0005-0000-0000-000054650000}"/>
    <cellStyle name="Normal 9 2 3 3 2" xfId="26168" xr:uid="{00000000-0005-0000-0000-000055650000}"/>
    <cellStyle name="Normal 9 2 3 3 2 2" xfId="26169" xr:uid="{00000000-0005-0000-0000-000056650000}"/>
    <cellStyle name="Normal 9 2 3 3 2 2 2" xfId="26170" xr:uid="{00000000-0005-0000-0000-000057650000}"/>
    <cellStyle name="Normal 9 2 3 3 2 2 2 2" xfId="26171" xr:uid="{00000000-0005-0000-0000-000058650000}"/>
    <cellStyle name="Normal 9 2 3 3 2 2 2 2 2" xfId="26172" xr:uid="{00000000-0005-0000-0000-000059650000}"/>
    <cellStyle name="Normal 9 2 3 3 2 2 2 2 2 2" xfId="26173" xr:uid="{00000000-0005-0000-0000-00005A650000}"/>
    <cellStyle name="Normal 9 2 3 3 2 2 2 2 3" xfId="26174" xr:uid="{00000000-0005-0000-0000-00005B650000}"/>
    <cellStyle name="Normal 9 2 3 3 2 2 2 3" xfId="26175" xr:uid="{00000000-0005-0000-0000-00005C650000}"/>
    <cellStyle name="Normal 9 2 3 3 2 2 2 3 2" xfId="26176" xr:uid="{00000000-0005-0000-0000-00005D650000}"/>
    <cellStyle name="Normal 9 2 3 3 2 2 2 3 2 2" xfId="26177" xr:uid="{00000000-0005-0000-0000-00005E650000}"/>
    <cellStyle name="Normal 9 2 3 3 2 2 2 3 3" xfId="26178" xr:uid="{00000000-0005-0000-0000-00005F650000}"/>
    <cellStyle name="Normal 9 2 3 3 2 2 2 4" xfId="26179" xr:uid="{00000000-0005-0000-0000-000060650000}"/>
    <cellStyle name="Normal 9 2 3 3 2 2 2 4 2" xfId="26180" xr:uid="{00000000-0005-0000-0000-000061650000}"/>
    <cellStyle name="Normal 9 2 3 3 2 2 2 5" xfId="26181" xr:uid="{00000000-0005-0000-0000-000062650000}"/>
    <cellStyle name="Normal 9 2 3 3 2 2 2 5 2" xfId="26182" xr:uid="{00000000-0005-0000-0000-000063650000}"/>
    <cellStyle name="Normal 9 2 3 3 2 2 2 6" xfId="26183" xr:uid="{00000000-0005-0000-0000-000064650000}"/>
    <cellStyle name="Normal 9 2 3 3 2 2 3" xfId="26184" xr:uid="{00000000-0005-0000-0000-000065650000}"/>
    <cellStyle name="Normal 9 2 3 3 2 2 3 2" xfId="26185" xr:uid="{00000000-0005-0000-0000-000066650000}"/>
    <cellStyle name="Normal 9 2 3 3 2 2 3 2 2" xfId="26186" xr:uid="{00000000-0005-0000-0000-000067650000}"/>
    <cellStyle name="Normal 9 2 3 3 2 2 3 3" xfId="26187" xr:uid="{00000000-0005-0000-0000-000068650000}"/>
    <cellStyle name="Normal 9 2 3 3 2 2 4" xfId="26188" xr:uid="{00000000-0005-0000-0000-000069650000}"/>
    <cellStyle name="Normal 9 2 3 3 2 2 4 2" xfId="26189" xr:uid="{00000000-0005-0000-0000-00006A650000}"/>
    <cellStyle name="Normal 9 2 3 3 2 2 4 2 2" xfId="26190" xr:uid="{00000000-0005-0000-0000-00006B650000}"/>
    <cellStyle name="Normal 9 2 3 3 2 2 4 3" xfId="26191" xr:uid="{00000000-0005-0000-0000-00006C650000}"/>
    <cellStyle name="Normal 9 2 3 3 2 2 5" xfId="26192" xr:uid="{00000000-0005-0000-0000-00006D650000}"/>
    <cellStyle name="Normal 9 2 3 3 2 2 5 2" xfId="26193" xr:uid="{00000000-0005-0000-0000-00006E650000}"/>
    <cellStyle name="Normal 9 2 3 3 2 2 6" xfId="26194" xr:uid="{00000000-0005-0000-0000-00006F650000}"/>
    <cellStyle name="Normal 9 2 3 3 2 2 6 2" xfId="26195" xr:uid="{00000000-0005-0000-0000-000070650000}"/>
    <cellStyle name="Normal 9 2 3 3 2 2 7" xfId="26196" xr:uid="{00000000-0005-0000-0000-000071650000}"/>
    <cellStyle name="Normal 9 2 3 3 2 3" xfId="26197" xr:uid="{00000000-0005-0000-0000-000072650000}"/>
    <cellStyle name="Normal 9 2 3 3 2 3 2" xfId="26198" xr:uid="{00000000-0005-0000-0000-000073650000}"/>
    <cellStyle name="Normal 9 2 3 3 2 3 2 2" xfId="26199" xr:uid="{00000000-0005-0000-0000-000074650000}"/>
    <cellStyle name="Normal 9 2 3 3 2 3 2 2 2" xfId="26200" xr:uid="{00000000-0005-0000-0000-000075650000}"/>
    <cellStyle name="Normal 9 2 3 3 2 3 2 3" xfId="26201" xr:uid="{00000000-0005-0000-0000-000076650000}"/>
    <cellStyle name="Normal 9 2 3 3 2 3 3" xfId="26202" xr:uid="{00000000-0005-0000-0000-000077650000}"/>
    <cellStyle name="Normal 9 2 3 3 2 3 3 2" xfId="26203" xr:uid="{00000000-0005-0000-0000-000078650000}"/>
    <cellStyle name="Normal 9 2 3 3 2 3 3 2 2" xfId="26204" xr:uid="{00000000-0005-0000-0000-000079650000}"/>
    <cellStyle name="Normal 9 2 3 3 2 3 3 3" xfId="26205" xr:uid="{00000000-0005-0000-0000-00007A650000}"/>
    <cellStyle name="Normal 9 2 3 3 2 3 4" xfId="26206" xr:uid="{00000000-0005-0000-0000-00007B650000}"/>
    <cellStyle name="Normal 9 2 3 3 2 3 4 2" xfId="26207" xr:uid="{00000000-0005-0000-0000-00007C650000}"/>
    <cellStyle name="Normal 9 2 3 3 2 3 5" xfId="26208" xr:uid="{00000000-0005-0000-0000-00007D650000}"/>
    <cellStyle name="Normal 9 2 3 3 2 3 5 2" xfId="26209" xr:uid="{00000000-0005-0000-0000-00007E650000}"/>
    <cellStyle name="Normal 9 2 3 3 2 3 6" xfId="26210" xr:uid="{00000000-0005-0000-0000-00007F650000}"/>
    <cellStyle name="Normal 9 2 3 3 2 4" xfId="26211" xr:uid="{00000000-0005-0000-0000-000080650000}"/>
    <cellStyle name="Normal 9 2 3 3 2 4 2" xfId="26212" xr:uid="{00000000-0005-0000-0000-000081650000}"/>
    <cellStyle name="Normal 9 2 3 3 2 4 2 2" xfId="26213" xr:uid="{00000000-0005-0000-0000-000082650000}"/>
    <cellStyle name="Normal 9 2 3 3 2 4 3" xfId="26214" xr:uid="{00000000-0005-0000-0000-000083650000}"/>
    <cellStyle name="Normal 9 2 3 3 2 5" xfId="26215" xr:uid="{00000000-0005-0000-0000-000084650000}"/>
    <cellStyle name="Normal 9 2 3 3 2 5 2" xfId="26216" xr:uid="{00000000-0005-0000-0000-000085650000}"/>
    <cellStyle name="Normal 9 2 3 3 2 5 2 2" xfId="26217" xr:uid="{00000000-0005-0000-0000-000086650000}"/>
    <cellStyle name="Normal 9 2 3 3 2 5 3" xfId="26218" xr:uid="{00000000-0005-0000-0000-000087650000}"/>
    <cellStyle name="Normal 9 2 3 3 2 6" xfId="26219" xr:uid="{00000000-0005-0000-0000-000088650000}"/>
    <cellStyle name="Normal 9 2 3 3 2 6 2" xfId="26220" xr:uid="{00000000-0005-0000-0000-000089650000}"/>
    <cellStyle name="Normal 9 2 3 3 2 7" xfId="26221" xr:uid="{00000000-0005-0000-0000-00008A650000}"/>
    <cellStyle name="Normal 9 2 3 3 2 7 2" xfId="26222" xr:uid="{00000000-0005-0000-0000-00008B650000}"/>
    <cellStyle name="Normal 9 2 3 3 2 8" xfId="26223" xr:uid="{00000000-0005-0000-0000-00008C650000}"/>
    <cellStyle name="Normal 9 2 3 3 3" xfId="26224" xr:uid="{00000000-0005-0000-0000-00008D650000}"/>
    <cellStyle name="Normal 9 2 3 3 3 2" xfId="26225" xr:uid="{00000000-0005-0000-0000-00008E650000}"/>
    <cellStyle name="Normal 9 2 3 3 3 2 2" xfId="26226" xr:uid="{00000000-0005-0000-0000-00008F650000}"/>
    <cellStyle name="Normal 9 2 3 3 3 2 2 2" xfId="26227" xr:uid="{00000000-0005-0000-0000-000090650000}"/>
    <cellStyle name="Normal 9 2 3 3 3 2 2 2 2" xfId="26228" xr:uid="{00000000-0005-0000-0000-000091650000}"/>
    <cellStyle name="Normal 9 2 3 3 3 2 2 3" xfId="26229" xr:uid="{00000000-0005-0000-0000-000092650000}"/>
    <cellStyle name="Normal 9 2 3 3 3 2 3" xfId="26230" xr:uid="{00000000-0005-0000-0000-000093650000}"/>
    <cellStyle name="Normal 9 2 3 3 3 2 3 2" xfId="26231" xr:uid="{00000000-0005-0000-0000-000094650000}"/>
    <cellStyle name="Normal 9 2 3 3 3 2 3 2 2" xfId="26232" xr:uid="{00000000-0005-0000-0000-000095650000}"/>
    <cellStyle name="Normal 9 2 3 3 3 2 3 3" xfId="26233" xr:uid="{00000000-0005-0000-0000-000096650000}"/>
    <cellStyle name="Normal 9 2 3 3 3 2 4" xfId="26234" xr:uid="{00000000-0005-0000-0000-000097650000}"/>
    <cellStyle name="Normal 9 2 3 3 3 2 4 2" xfId="26235" xr:uid="{00000000-0005-0000-0000-000098650000}"/>
    <cellStyle name="Normal 9 2 3 3 3 2 5" xfId="26236" xr:uid="{00000000-0005-0000-0000-000099650000}"/>
    <cellStyle name="Normal 9 2 3 3 3 2 5 2" xfId="26237" xr:uid="{00000000-0005-0000-0000-00009A650000}"/>
    <cellStyle name="Normal 9 2 3 3 3 2 6" xfId="26238" xr:uid="{00000000-0005-0000-0000-00009B650000}"/>
    <cellStyle name="Normal 9 2 3 3 3 3" xfId="26239" xr:uid="{00000000-0005-0000-0000-00009C650000}"/>
    <cellStyle name="Normal 9 2 3 3 3 3 2" xfId="26240" xr:uid="{00000000-0005-0000-0000-00009D650000}"/>
    <cellStyle name="Normal 9 2 3 3 3 3 2 2" xfId="26241" xr:uid="{00000000-0005-0000-0000-00009E650000}"/>
    <cellStyle name="Normal 9 2 3 3 3 3 3" xfId="26242" xr:uid="{00000000-0005-0000-0000-00009F650000}"/>
    <cellStyle name="Normal 9 2 3 3 3 4" xfId="26243" xr:uid="{00000000-0005-0000-0000-0000A0650000}"/>
    <cellStyle name="Normal 9 2 3 3 3 4 2" xfId="26244" xr:uid="{00000000-0005-0000-0000-0000A1650000}"/>
    <cellStyle name="Normal 9 2 3 3 3 4 2 2" xfId="26245" xr:uid="{00000000-0005-0000-0000-0000A2650000}"/>
    <cellStyle name="Normal 9 2 3 3 3 4 3" xfId="26246" xr:uid="{00000000-0005-0000-0000-0000A3650000}"/>
    <cellStyle name="Normal 9 2 3 3 3 5" xfId="26247" xr:uid="{00000000-0005-0000-0000-0000A4650000}"/>
    <cellStyle name="Normal 9 2 3 3 3 5 2" xfId="26248" xr:uid="{00000000-0005-0000-0000-0000A5650000}"/>
    <cellStyle name="Normal 9 2 3 3 3 6" xfId="26249" xr:uid="{00000000-0005-0000-0000-0000A6650000}"/>
    <cellStyle name="Normal 9 2 3 3 3 6 2" xfId="26250" xr:uid="{00000000-0005-0000-0000-0000A7650000}"/>
    <cellStyle name="Normal 9 2 3 3 3 7" xfId="26251" xr:uid="{00000000-0005-0000-0000-0000A8650000}"/>
    <cellStyle name="Normal 9 2 3 3 4" xfId="26252" xr:uid="{00000000-0005-0000-0000-0000A9650000}"/>
    <cellStyle name="Normal 9 2 3 3 4 2" xfId="26253" xr:uid="{00000000-0005-0000-0000-0000AA650000}"/>
    <cellStyle name="Normal 9 2 3 3 4 2 2" xfId="26254" xr:uid="{00000000-0005-0000-0000-0000AB650000}"/>
    <cellStyle name="Normal 9 2 3 3 4 2 2 2" xfId="26255" xr:uid="{00000000-0005-0000-0000-0000AC650000}"/>
    <cellStyle name="Normal 9 2 3 3 4 2 2 2 2" xfId="26256" xr:uid="{00000000-0005-0000-0000-0000AD650000}"/>
    <cellStyle name="Normal 9 2 3 3 4 2 2 3" xfId="26257" xr:uid="{00000000-0005-0000-0000-0000AE650000}"/>
    <cellStyle name="Normal 9 2 3 3 4 2 3" xfId="26258" xr:uid="{00000000-0005-0000-0000-0000AF650000}"/>
    <cellStyle name="Normal 9 2 3 3 4 2 3 2" xfId="26259" xr:uid="{00000000-0005-0000-0000-0000B0650000}"/>
    <cellStyle name="Normal 9 2 3 3 4 2 3 2 2" xfId="26260" xr:uid="{00000000-0005-0000-0000-0000B1650000}"/>
    <cellStyle name="Normal 9 2 3 3 4 2 3 3" xfId="26261" xr:uid="{00000000-0005-0000-0000-0000B2650000}"/>
    <cellStyle name="Normal 9 2 3 3 4 2 4" xfId="26262" xr:uid="{00000000-0005-0000-0000-0000B3650000}"/>
    <cellStyle name="Normal 9 2 3 3 4 2 4 2" xfId="26263" xr:uid="{00000000-0005-0000-0000-0000B4650000}"/>
    <cellStyle name="Normal 9 2 3 3 4 2 5" xfId="26264" xr:uid="{00000000-0005-0000-0000-0000B5650000}"/>
    <cellStyle name="Normal 9 2 3 3 4 2 5 2" xfId="26265" xr:uid="{00000000-0005-0000-0000-0000B6650000}"/>
    <cellStyle name="Normal 9 2 3 3 4 2 6" xfId="26266" xr:uid="{00000000-0005-0000-0000-0000B7650000}"/>
    <cellStyle name="Normal 9 2 3 3 4 3" xfId="26267" xr:uid="{00000000-0005-0000-0000-0000B8650000}"/>
    <cellStyle name="Normal 9 2 3 3 4 3 2" xfId="26268" xr:uid="{00000000-0005-0000-0000-0000B9650000}"/>
    <cellStyle name="Normal 9 2 3 3 4 3 2 2" xfId="26269" xr:uid="{00000000-0005-0000-0000-0000BA650000}"/>
    <cellStyle name="Normal 9 2 3 3 4 3 3" xfId="26270" xr:uid="{00000000-0005-0000-0000-0000BB650000}"/>
    <cellStyle name="Normal 9 2 3 3 4 4" xfId="26271" xr:uid="{00000000-0005-0000-0000-0000BC650000}"/>
    <cellStyle name="Normal 9 2 3 3 4 4 2" xfId="26272" xr:uid="{00000000-0005-0000-0000-0000BD650000}"/>
    <cellStyle name="Normal 9 2 3 3 4 4 2 2" xfId="26273" xr:uid="{00000000-0005-0000-0000-0000BE650000}"/>
    <cellStyle name="Normal 9 2 3 3 4 4 3" xfId="26274" xr:uid="{00000000-0005-0000-0000-0000BF650000}"/>
    <cellStyle name="Normal 9 2 3 3 4 5" xfId="26275" xr:uid="{00000000-0005-0000-0000-0000C0650000}"/>
    <cellStyle name="Normal 9 2 3 3 4 5 2" xfId="26276" xr:uid="{00000000-0005-0000-0000-0000C1650000}"/>
    <cellStyle name="Normal 9 2 3 3 4 6" xfId="26277" xr:uid="{00000000-0005-0000-0000-0000C2650000}"/>
    <cellStyle name="Normal 9 2 3 3 4 6 2" xfId="26278" xr:uid="{00000000-0005-0000-0000-0000C3650000}"/>
    <cellStyle name="Normal 9 2 3 3 4 7" xfId="26279" xr:uid="{00000000-0005-0000-0000-0000C4650000}"/>
    <cellStyle name="Normal 9 2 3 3 5" xfId="26280" xr:uid="{00000000-0005-0000-0000-0000C5650000}"/>
    <cellStyle name="Normal 9 2 3 3 5 2" xfId="26281" xr:uid="{00000000-0005-0000-0000-0000C6650000}"/>
    <cellStyle name="Normal 9 2 3 3 5 2 2" xfId="26282" xr:uid="{00000000-0005-0000-0000-0000C7650000}"/>
    <cellStyle name="Normal 9 2 3 3 5 2 2 2" xfId="26283" xr:uid="{00000000-0005-0000-0000-0000C8650000}"/>
    <cellStyle name="Normal 9 2 3 3 5 2 3" xfId="26284" xr:uid="{00000000-0005-0000-0000-0000C9650000}"/>
    <cellStyle name="Normal 9 2 3 3 5 3" xfId="26285" xr:uid="{00000000-0005-0000-0000-0000CA650000}"/>
    <cellStyle name="Normal 9 2 3 3 5 3 2" xfId="26286" xr:uid="{00000000-0005-0000-0000-0000CB650000}"/>
    <cellStyle name="Normal 9 2 3 3 5 3 2 2" xfId="26287" xr:uid="{00000000-0005-0000-0000-0000CC650000}"/>
    <cellStyle name="Normal 9 2 3 3 5 3 3" xfId="26288" xr:uid="{00000000-0005-0000-0000-0000CD650000}"/>
    <cellStyle name="Normal 9 2 3 3 5 4" xfId="26289" xr:uid="{00000000-0005-0000-0000-0000CE650000}"/>
    <cellStyle name="Normal 9 2 3 3 5 4 2" xfId="26290" xr:uid="{00000000-0005-0000-0000-0000CF650000}"/>
    <cellStyle name="Normal 9 2 3 3 5 5" xfId="26291" xr:uid="{00000000-0005-0000-0000-0000D0650000}"/>
    <cellStyle name="Normal 9 2 3 3 5 5 2" xfId="26292" xr:uid="{00000000-0005-0000-0000-0000D1650000}"/>
    <cellStyle name="Normal 9 2 3 3 5 6" xfId="26293" xr:uid="{00000000-0005-0000-0000-0000D2650000}"/>
    <cellStyle name="Normal 9 2 3 3 6" xfId="26294" xr:uid="{00000000-0005-0000-0000-0000D3650000}"/>
    <cellStyle name="Normal 9 2 3 3 6 2" xfId="26295" xr:uid="{00000000-0005-0000-0000-0000D4650000}"/>
    <cellStyle name="Normal 9 2 3 3 6 2 2" xfId="26296" xr:uid="{00000000-0005-0000-0000-0000D5650000}"/>
    <cellStyle name="Normal 9 2 3 3 6 3" xfId="26297" xr:uid="{00000000-0005-0000-0000-0000D6650000}"/>
    <cellStyle name="Normal 9 2 3 3 7" xfId="26298" xr:uid="{00000000-0005-0000-0000-0000D7650000}"/>
    <cellStyle name="Normal 9 2 3 3 7 2" xfId="26299" xr:uid="{00000000-0005-0000-0000-0000D8650000}"/>
    <cellStyle name="Normal 9 2 3 3 7 2 2" xfId="26300" xr:uid="{00000000-0005-0000-0000-0000D9650000}"/>
    <cellStyle name="Normal 9 2 3 3 7 3" xfId="26301" xr:uid="{00000000-0005-0000-0000-0000DA650000}"/>
    <cellStyle name="Normal 9 2 3 3 8" xfId="26302" xr:uid="{00000000-0005-0000-0000-0000DB650000}"/>
    <cellStyle name="Normal 9 2 3 3 8 2" xfId="26303" xr:uid="{00000000-0005-0000-0000-0000DC650000}"/>
    <cellStyle name="Normal 9 2 3 3 9" xfId="26304" xr:uid="{00000000-0005-0000-0000-0000DD650000}"/>
    <cellStyle name="Normal 9 2 3 3 9 2" xfId="26305" xr:uid="{00000000-0005-0000-0000-0000DE650000}"/>
    <cellStyle name="Normal 9 2 3 4" xfId="26306" xr:uid="{00000000-0005-0000-0000-0000DF650000}"/>
    <cellStyle name="Normal 9 2 3 4 2" xfId="26307" xr:uid="{00000000-0005-0000-0000-0000E0650000}"/>
    <cellStyle name="Normal 9 2 3 4 2 2" xfId="26308" xr:uid="{00000000-0005-0000-0000-0000E1650000}"/>
    <cellStyle name="Normal 9 2 3 4 2 2 2" xfId="26309" xr:uid="{00000000-0005-0000-0000-0000E2650000}"/>
    <cellStyle name="Normal 9 2 3 4 2 2 2 2" xfId="26310" xr:uid="{00000000-0005-0000-0000-0000E3650000}"/>
    <cellStyle name="Normal 9 2 3 4 2 2 2 2 2" xfId="26311" xr:uid="{00000000-0005-0000-0000-0000E4650000}"/>
    <cellStyle name="Normal 9 2 3 4 2 2 2 3" xfId="26312" xr:uid="{00000000-0005-0000-0000-0000E5650000}"/>
    <cellStyle name="Normal 9 2 3 4 2 2 3" xfId="26313" xr:uid="{00000000-0005-0000-0000-0000E6650000}"/>
    <cellStyle name="Normal 9 2 3 4 2 2 3 2" xfId="26314" xr:uid="{00000000-0005-0000-0000-0000E7650000}"/>
    <cellStyle name="Normal 9 2 3 4 2 2 3 2 2" xfId="26315" xr:uid="{00000000-0005-0000-0000-0000E8650000}"/>
    <cellStyle name="Normal 9 2 3 4 2 2 3 3" xfId="26316" xr:uid="{00000000-0005-0000-0000-0000E9650000}"/>
    <cellStyle name="Normal 9 2 3 4 2 2 4" xfId="26317" xr:uid="{00000000-0005-0000-0000-0000EA650000}"/>
    <cellStyle name="Normal 9 2 3 4 2 2 4 2" xfId="26318" xr:uid="{00000000-0005-0000-0000-0000EB650000}"/>
    <cellStyle name="Normal 9 2 3 4 2 2 5" xfId="26319" xr:uid="{00000000-0005-0000-0000-0000EC650000}"/>
    <cellStyle name="Normal 9 2 3 4 2 2 5 2" xfId="26320" xr:uid="{00000000-0005-0000-0000-0000ED650000}"/>
    <cellStyle name="Normal 9 2 3 4 2 2 6" xfId="26321" xr:uid="{00000000-0005-0000-0000-0000EE650000}"/>
    <cellStyle name="Normal 9 2 3 4 2 3" xfId="26322" xr:uid="{00000000-0005-0000-0000-0000EF650000}"/>
    <cellStyle name="Normal 9 2 3 4 2 3 2" xfId="26323" xr:uid="{00000000-0005-0000-0000-0000F0650000}"/>
    <cellStyle name="Normal 9 2 3 4 2 3 2 2" xfId="26324" xr:uid="{00000000-0005-0000-0000-0000F1650000}"/>
    <cellStyle name="Normal 9 2 3 4 2 3 3" xfId="26325" xr:uid="{00000000-0005-0000-0000-0000F2650000}"/>
    <cellStyle name="Normal 9 2 3 4 2 4" xfId="26326" xr:uid="{00000000-0005-0000-0000-0000F3650000}"/>
    <cellStyle name="Normal 9 2 3 4 2 4 2" xfId="26327" xr:uid="{00000000-0005-0000-0000-0000F4650000}"/>
    <cellStyle name="Normal 9 2 3 4 2 4 2 2" xfId="26328" xr:uid="{00000000-0005-0000-0000-0000F5650000}"/>
    <cellStyle name="Normal 9 2 3 4 2 4 3" xfId="26329" xr:uid="{00000000-0005-0000-0000-0000F6650000}"/>
    <cellStyle name="Normal 9 2 3 4 2 5" xfId="26330" xr:uid="{00000000-0005-0000-0000-0000F7650000}"/>
    <cellStyle name="Normal 9 2 3 4 2 5 2" xfId="26331" xr:uid="{00000000-0005-0000-0000-0000F8650000}"/>
    <cellStyle name="Normal 9 2 3 4 2 6" xfId="26332" xr:uid="{00000000-0005-0000-0000-0000F9650000}"/>
    <cellStyle name="Normal 9 2 3 4 2 6 2" xfId="26333" xr:uid="{00000000-0005-0000-0000-0000FA650000}"/>
    <cellStyle name="Normal 9 2 3 4 2 7" xfId="26334" xr:uid="{00000000-0005-0000-0000-0000FB650000}"/>
    <cellStyle name="Normal 9 2 3 4 3" xfId="26335" xr:uid="{00000000-0005-0000-0000-0000FC650000}"/>
    <cellStyle name="Normal 9 2 3 4 3 2" xfId="26336" xr:uid="{00000000-0005-0000-0000-0000FD650000}"/>
    <cellStyle name="Normal 9 2 3 4 3 2 2" xfId="26337" xr:uid="{00000000-0005-0000-0000-0000FE650000}"/>
    <cellStyle name="Normal 9 2 3 4 3 2 2 2" xfId="26338" xr:uid="{00000000-0005-0000-0000-0000FF650000}"/>
    <cellStyle name="Normal 9 2 3 4 3 2 3" xfId="26339" xr:uid="{00000000-0005-0000-0000-000000660000}"/>
    <cellStyle name="Normal 9 2 3 4 3 3" xfId="26340" xr:uid="{00000000-0005-0000-0000-000001660000}"/>
    <cellStyle name="Normal 9 2 3 4 3 3 2" xfId="26341" xr:uid="{00000000-0005-0000-0000-000002660000}"/>
    <cellStyle name="Normal 9 2 3 4 3 3 2 2" xfId="26342" xr:uid="{00000000-0005-0000-0000-000003660000}"/>
    <cellStyle name="Normal 9 2 3 4 3 3 3" xfId="26343" xr:uid="{00000000-0005-0000-0000-000004660000}"/>
    <cellStyle name="Normal 9 2 3 4 3 4" xfId="26344" xr:uid="{00000000-0005-0000-0000-000005660000}"/>
    <cellStyle name="Normal 9 2 3 4 3 4 2" xfId="26345" xr:uid="{00000000-0005-0000-0000-000006660000}"/>
    <cellStyle name="Normal 9 2 3 4 3 5" xfId="26346" xr:uid="{00000000-0005-0000-0000-000007660000}"/>
    <cellStyle name="Normal 9 2 3 4 3 5 2" xfId="26347" xr:uid="{00000000-0005-0000-0000-000008660000}"/>
    <cellStyle name="Normal 9 2 3 4 3 6" xfId="26348" xr:uid="{00000000-0005-0000-0000-000009660000}"/>
    <cellStyle name="Normal 9 2 3 4 4" xfId="26349" xr:uid="{00000000-0005-0000-0000-00000A660000}"/>
    <cellStyle name="Normal 9 2 3 4 4 2" xfId="26350" xr:uid="{00000000-0005-0000-0000-00000B660000}"/>
    <cellStyle name="Normal 9 2 3 4 4 2 2" xfId="26351" xr:uid="{00000000-0005-0000-0000-00000C660000}"/>
    <cellStyle name="Normal 9 2 3 4 4 3" xfId="26352" xr:uid="{00000000-0005-0000-0000-00000D660000}"/>
    <cellStyle name="Normal 9 2 3 4 5" xfId="26353" xr:uid="{00000000-0005-0000-0000-00000E660000}"/>
    <cellStyle name="Normal 9 2 3 4 5 2" xfId="26354" xr:uid="{00000000-0005-0000-0000-00000F660000}"/>
    <cellStyle name="Normal 9 2 3 4 5 2 2" xfId="26355" xr:uid="{00000000-0005-0000-0000-000010660000}"/>
    <cellStyle name="Normal 9 2 3 4 5 3" xfId="26356" xr:uid="{00000000-0005-0000-0000-000011660000}"/>
    <cellStyle name="Normal 9 2 3 4 6" xfId="26357" xr:uid="{00000000-0005-0000-0000-000012660000}"/>
    <cellStyle name="Normal 9 2 3 4 6 2" xfId="26358" xr:uid="{00000000-0005-0000-0000-000013660000}"/>
    <cellStyle name="Normal 9 2 3 4 7" xfId="26359" xr:uid="{00000000-0005-0000-0000-000014660000}"/>
    <cellStyle name="Normal 9 2 3 4 7 2" xfId="26360" xr:uid="{00000000-0005-0000-0000-000015660000}"/>
    <cellStyle name="Normal 9 2 3 4 8" xfId="26361" xr:uid="{00000000-0005-0000-0000-000016660000}"/>
    <cellStyle name="Normal 9 2 3 5" xfId="26362" xr:uid="{00000000-0005-0000-0000-000017660000}"/>
    <cellStyle name="Normal 9 2 3 5 2" xfId="26363" xr:uid="{00000000-0005-0000-0000-000018660000}"/>
    <cellStyle name="Normal 9 2 3 5 2 2" xfId="26364" xr:uid="{00000000-0005-0000-0000-000019660000}"/>
    <cellStyle name="Normal 9 2 3 5 2 2 2" xfId="26365" xr:uid="{00000000-0005-0000-0000-00001A660000}"/>
    <cellStyle name="Normal 9 2 3 5 2 2 2 2" xfId="26366" xr:uid="{00000000-0005-0000-0000-00001B660000}"/>
    <cellStyle name="Normal 9 2 3 5 2 2 3" xfId="26367" xr:uid="{00000000-0005-0000-0000-00001C660000}"/>
    <cellStyle name="Normal 9 2 3 5 2 3" xfId="26368" xr:uid="{00000000-0005-0000-0000-00001D660000}"/>
    <cellStyle name="Normal 9 2 3 5 2 3 2" xfId="26369" xr:uid="{00000000-0005-0000-0000-00001E660000}"/>
    <cellStyle name="Normal 9 2 3 5 2 3 2 2" xfId="26370" xr:uid="{00000000-0005-0000-0000-00001F660000}"/>
    <cellStyle name="Normal 9 2 3 5 2 3 3" xfId="26371" xr:uid="{00000000-0005-0000-0000-000020660000}"/>
    <cellStyle name="Normal 9 2 3 5 2 4" xfId="26372" xr:uid="{00000000-0005-0000-0000-000021660000}"/>
    <cellStyle name="Normal 9 2 3 5 2 4 2" xfId="26373" xr:uid="{00000000-0005-0000-0000-000022660000}"/>
    <cellStyle name="Normal 9 2 3 5 2 5" xfId="26374" xr:uid="{00000000-0005-0000-0000-000023660000}"/>
    <cellStyle name="Normal 9 2 3 5 2 5 2" xfId="26375" xr:uid="{00000000-0005-0000-0000-000024660000}"/>
    <cellStyle name="Normal 9 2 3 5 2 6" xfId="26376" xr:uid="{00000000-0005-0000-0000-000025660000}"/>
    <cellStyle name="Normal 9 2 3 5 3" xfId="26377" xr:uid="{00000000-0005-0000-0000-000026660000}"/>
    <cellStyle name="Normal 9 2 3 5 3 2" xfId="26378" xr:uid="{00000000-0005-0000-0000-000027660000}"/>
    <cellStyle name="Normal 9 2 3 5 3 2 2" xfId="26379" xr:uid="{00000000-0005-0000-0000-000028660000}"/>
    <cellStyle name="Normal 9 2 3 5 3 3" xfId="26380" xr:uid="{00000000-0005-0000-0000-000029660000}"/>
    <cellStyle name="Normal 9 2 3 5 4" xfId="26381" xr:uid="{00000000-0005-0000-0000-00002A660000}"/>
    <cellStyle name="Normal 9 2 3 5 4 2" xfId="26382" xr:uid="{00000000-0005-0000-0000-00002B660000}"/>
    <cellStyle name="Normal 9 2 3 5 4 2 2" xfId="26383" xr:uid="{00000000-0005-0000-0000-00002C660000}"/>
    <cellStyle name="Normal 9 2 3 5 4 3" xfId="26384" xr:uid="{00000000-0005-0000-0000-00002D660000}"/>
    <cellStyle name="Normal 9 2 3 5 5" xfId="26385" xr:uid="{00000000-0005-0000-0000-00002E660000}"/>
    <cellStyle name="Normal 9 2 3 5 5 2" xfId="26386" xr:uid="{00000000-0005-0000-0000-00002F660000}"/>
    <cellStyle name="Normal 9 2 3 5 6" xfId="26387" xr:uid="{00000000-0005-0000-0000-000030660000}"/>
    <cellStyle name="Normal 9 2 3 5 6 2" xfId="26388" xr:uid="{00000000-0005-0000-0000-000031660000}"/>
    <cellStyle name="Normal 9 2 3 5 7" xfId="26389" xr:uid="{00000000-0005-0000-0000-000032660000}"/>
    <cellStyle name="Normal 9 2 3 6" xfId="26390" xr:uid="{00000000-0005-0000-0000-000033660000}"/>
    <cellStyle name="Normal 9 2 3 6 2" xfId="26391" xr:uid="{00000000-0005-0000-0000-000034660000}"/>
    <cellStyle name="Normal 9 2 3 6 2 2" xfId="26392" xr:uid="{00000000-0005-0000-0000-000035660000}"/>
    <cellStyle name="Normal 9 2 3 6 2 2 2" xfId="26393" xr:uid="{00000000-0005-0000-0000-000036660000}"/>
    <cellStyle name="Normal 9 2 3 6 2 2 2 2" xfId="26394" xr:uid="{00000000-0005-0000-0000-000037660000}"/>
    <cellStyle name="Normal 9 2 3 6 2 2 3" xfId="26395" xr:uid="{00000000-0005-0000-0000-000038660000}"/>
    <cellStyle name="Normal 9 2 3 6 2 3" xfId="26396" xr:uid="{00000000-0005-0000-0000-000039660000}"/>
    <cellStyle name="Normal 9 2 3 6 2 3 2" xfId="26397" xr:uid="{00000000-0005-0000-0000-00003A660000}"/>
    <cellStyle name="Normal 9 2 3 6 2 3 2 2" xfId="26398" xr:uid="{00000000-0005-0000-0000-00003B660000}"/>
    <cellStyle name="Normal 9 2 3 6 2 3 3" xfId="26399" xr:uid="{00000000-0005-0000-0000-00003C660000}"/>
    <cellStyle name="Normal 9 2 3 6 2 4" xfId="26400" xr:uid="{00000000-0005-0000-0000-00003D660000}"/>
    <cellStyle name="Normal 9 2 3 6 2 4 2" xfId="26401" xr:uid="{00000000-0005-0000-0000-00003E660000}"/>
    <cellStyle name="Normal 9 2 3 6 2 5" xfId="26402" xr:uid="{00000000-0005-0000-0000-00003F660000}"/>
    <cellStyle name="Normal 9 2 3 6 2 5 2" xfId="26403" xr:uid="{00000000-0005-0000-0000-000040660000}"/>
    <cellStyle name="Normal 9 2 3 6 2 6" xfId="26404" xr:uid="{00000000-0005-0000-0000-000041660000}"/>
    <cellStyle name="Normal 9 2 3 6 3" xfId="26405" xr:uid="{00000000-0005-0000-0000-000042660000}"/>
    <cellStyle name="Normal 9 2 3 6 3 2" xfId="26406" xr:uid="{00000000-0005-0000-0000-000043660000}"/>
    <cellStyle name="Normal 9 2 3 6 3 2 2" xfId="26407" xr:uid="{00000000-0005-0000-0000-000044660000}"/>
    <cellStyle name="Normal 9 2 3 6 3 3" xfId="26408" xr:uid="{00000000-0005-0000-0000-000045660000}"/>
    <cellStyle name="Normal 9 2 3 6 4" xfId="26409" xr:uid="{00000000-0005-0000-0000-000046660000}"/>
    <cellStyle name="Normal 9 2 3 6 4 2" xfId="26410" xr:uid="{00000000-0005-0000-0000-000047660000}"/>
    <cellStyle name="Normal 9 2 3 6 4 2 2" xfId="26411" xr:uid="{00000000-0005-0000-0000-000048660000}"/>
    <cellStyle name="Normal 9 2 3 6 4 3" xfId="26412" xr:uid="{00000000-0005-0000-0000-000049660000}"/>
    <cellStyle name="Normal 9 2 3 6 5" xfId="26413" xr:uid="{00000000-0005-0000-0000-00004A660000}"/>
    <cellStyle name="Normal 9 2 3 6 5 2" xfId="26414" xr:uid="{00000000-0005-0000-0000-00004B660000}"/>
    <cellStyle name="Normal 9 2 3 6 6" xfId="26415" xr:uid="{00000000-0005-0000-0000-00004C660000}"/>
    <cellStyle name="Normal 9 2 3 6 6 2" xfId="26416" xr:uid="{00000000-0005-0000-0000-00004D660000}"/>
    <cellStyle name="Normal 9 2 3 6 7" xfId="26417" xr:uid="{00000000-0005-0000-0000-00004E660000}"/>
    <cellStyle name="Normal 9 2 3 7" xfId="26418" xr:uid="{00000000-0005-0000-0000-00004F660000}"/>
    <cellStyle name="Normal 9 2 3 7 2" xfId="26419" xr:uid="{00000000-0005-0000-0000-000050660000}"/>
    <cellStyle name="Normal 9 2 3 7 2 2" xfId="26420" xr:uid="{00000000-0005-0000-0000-000051660000}"/>
    <cellStyle name="Normal 9 2 3 7 2 2 2" xfId="26421" xr:uid="{00000000-0005-0000-0000-000052660000}"/>
    <cellStyle name="Normal 9 2 3 7 2 3" xfId="26422" xr:uid="{00000000-0005-0000-0000-000053660000}"/>
    <cellStyle name="Normal 9 2 3 7 3" xfId="26423" xr:uid="{00000000-0005-0000-0000-000054660000}"/>
    <cellStyle name="Normal 9 2 3 7 3 2" xfId="26424" xr:uid="{00000000-0005-0000-0000-000055660000}"/>
    <cellStyle name="Normal 9 2 3 7 3 2 2" xfId="26425" xr:uid="{00000000-0005-0000-0000-000056660000}"/>
    <cellStyle name="Normal 9 2 3 7 3 3" xfId="26426" xr:uid="{00000000-0005-0000-0000-000057660000}"/>
    <cellStyle name="Normal 9 2 3 7 4" xfId="26427" xr:uid="{00000000-0005-0000-0000-000058660000}"/>
    <cellStyle name="Normal 9 2 3 7 4 2" xfId="26428" xr:uid="{00000000-0005-0000-0000-000059660000}"/>
    <cellStyle name="Normal 9 2 3 7 5" xfId="26429" xr:uid="{00000000-0005-0000-0000-00005A660000}"/>
    <cellStyle name="Normal 9 2 3 7 5 2" xfId="26430" xr:uid="{00000000-0005-0000-0000-00005B660000}"/>
    <cellStyle name="Normal 9 2 3 7 6" xfId="26431" xr:uid="{00000000-0005-0000-0000-00005C660000}"/>
    <cellStyle name="Normal 9 2 3 8" xfId="26432" xr:uid="{00000000-0005-0000-0000-00005D660000}"/>
    <cellStyle name="Normal 9 2 3 8 2" xfId="26433" xr:uid="{00000000-0005-0000-0000-00005E660000}"/>
    <cellStyle name="Normal 9 2 3 8 2 2" xfId="26434" xr:uid="{00000000-0005-0000-0000-00005F660000}"/>
    <cellStyle name="Normal 9 2 3 8 3" xfId="26435" xr:uid="{00000000-0005-0000-0000-000060660000}"/>
    <cellStyle name="Normal 9 2 3 9" xfId="26436" xr:uid="{00000000-0005-0000-0000-000061660000}"/>
    <cellStyle name="Normal 9 2 3 9 2" xfId="26437" xr:uid="{00000000-0005-0000-0000-000062660000}"/>
    <cellStyle name="Normal 9 2 3 9 2 2" xfId="26438" xr:uid="{00000000-0005-0000-0000-000063660000}"/>
    <cellStyle name="Normal 9 2 3 9 3" xfId="26439" xr:uid="{00000000-0005-0000-0000-000064660000}"/>
    <cellStyle name="Normal 9 2 4" xfId="26440" xr:uid="{00000000-0005-0000-0000-000065660000}"/>
    <cellStyle name="Normal 9 2 4 10" xfId="26441" xr:uid="{00000000-0005-0000-0000-000066660000}"/>
    <cellStyle name="Normal 9 2 4 10 2" xfId="26442" xr:uid="{00000000-0005-0000-0000-000067660000}"/>
    <cellStyle name="Normal 9 2 4 11" xfId="26443" xr:uid="{00000000-0005-0000-0000-000068660000}"/>
    <cellStyle name="Normal 9 2 4 2" xfId="26444" xr:uid="{00000000-0005-0000-0000-000069660000}"/>
    <cellStyle name="Normal 9 2 4 2 10" xfId="26445" xr:uid="{00000000-0005-0000-0000-00006A660000}"/>
    <cellStyle name="Normal 9 2 4 2 2" xfId="26446" xr:uid="{00000000-0005-0000-0000-00006B660000}"/>
    <cellStyle name="Normal 9 2 4 2 2 2" xfId="26447" xr:uid="{00000000-0005-0000-0000-00006C660000}"/>
    <cellStyle name="Normal 9 2 4 2 2 2 2" xfId="26448" xr:uid="{00000000-0005-0000-0000-00006D660000}"/>
    <cellStyle name="Normal 9 2 4 2 2 2 2 2" xfId="26449" xr:uid="{00000000-0005-0000-0000-00006E660000}"/>
    <cellStyle name="Normal 9 2 4 2 2 2 2 2 2" xfId="26450" xr:uid="{00000000-0005-0000-0000-00006F660000}"/>
    <cellStyle name="Normal 9 2 4 2 2 2 2 2 2 2" xfId="26451" xr:uid="{00000000-0005-0000-0000-000070660000}"/>
    <cellStyle name="Normal 9 2 4 2 2 2 2 2 3" xfId="26452" xr:uid="{00000000-0005-0000-0000-000071660000}"/>
    <cellStyle name="Normal 9 2 4 2 2 2 2 3" xfId="26453" xr:uid="{00000000-0005-0000-0000-000072660000}"/>
    <cellStyle name="Normal 9 2 4 2 2 2 2 3 2" xfId="26454" xr:uid="{00000000-0005-0000-0000-000073660000}"/>
    <cellStyle name="Normal 9 2 4 2 2 2 2 3 2 2" xfId="26455" xr:uid="{00000000-0005-0000-0000-000074660000}"/>
    <cellStyle name="Normal 9 2 4 2 2 2 2 3 3" xfId="26456" xr:uid="{00000000-0005-0000-0000-000075660000}"/>
    <cellStyle name="Normal 9 2 4 2 2 2 2 4" xfId="26457" xr:uid="{00000000-0005-0000-0000-000076660000}"/>
    <cellStyle name="Normal 9 2 4 2 2 2 2 4 2" xfId="26458" xr:uid="{00000000-0005-0000-0000-000077660000}"/>
    <cellStyle name="Normal 9 2 4 2 2 2 2 5" xfId="26459" xr:uid="{00000000-0005-0000-0000-000078660000}"/>
    <cellStyle name="Normal 9 2 4 2 2 2 2 5 2" xfId="26460" xr:uid="{00000000-0005-0000-0000-000079660000}"/>
    <cellStyle name="Normal 9 2 4 2 2 2 2 6" xfId="26461" xr:uid="{00000000-0005-0000-0000-00007A660000}"/>
    <cellStyle name="Normal 9 2 4 2 2 2 3" xfId="26462" xr:uid="{00000000-0005-0000-0000-00007B660000}"/>
    <cellStyle name="Normal 9 2 4 2 2 2 3 2" xfId="26463" xr:uid="{00000000-0005-0000-0000-00007C660000}"/>
    <cellStyle name="Normal 9 2 4 2 2 2 3 2 2" xfId="26464" xr:uid="{00000000-0005-0000-0000-00007D660000}"/>
    <cellStyle name="Normal 9 2 4 2 2 2 3 3" xfId="26465" xr:uid="{00000000-0005-0000-0000-00007E660000}"/>
    <cellStyle name="Normal 9 2 4 2 2 2 4" xfId="26466" xr:uid="{00000000-0005-0000-0000-00007F660000}"/>
    <cellStyle name="Normal 9 2 4 2 2 2 4 2" xfId="26467" xr:uid="{00000000-0005-0000-0000-000080660000}"/>
    <cellStyle name="Normal 9 2 4 2 2 2 4 2 2" xfId="26468" xr:uid="{00000000-0005-0000-0000-000081660000}"/>
    <cellStyle name="Normal 9 2 4 2 2 2 4 3" xfId="26469" xr:uid="{00000000-0005-0000-0000-000082660000}"/>
    <cellStyle name="Normal 9 2 4 2 2 2 5" xfId="26470" xr:uid="{00000000-0005-0000-0000-000083660000}"/>
    <cellStyle name="Normal 9 2 4 2 2 2 5 2" xfId="26471" xr:uid="{00000000-0005-0000-0000-000084660000}"/>
    <cellStyle name="Normal 9 2 4 2 2 2 6" xfId="26472" xr:uid="{00000000-0005-0000-0000-000085660000}"/>
    <cellStyle name="Normal 9 2 4 2 2 2 6 2" xfId="26473" xr:uid="{00000000-0005-0000-0000-000086660000}"/>
    <cellStyle name="Normal 9 2 4 2 2 2 7" xfId="26474" xr:uid="{00000000-0005-0000-0000-000087660000}"/>
    <cellStyle name="Normal 9 2 4 2 2 3" xfId="26475" xr:uid="{00000000-0005-0000-0000-000088660000}"/>
    <cellStyle name="Normal 9 2 4 2 2 3 2" xfId="26476" xr:uid="{00000000-0005-0000-0000-000089660000}"/>
    <cellStyle name="Normal 9 2 4 2 2 3 2 2" xfId="26477" xr:uid="{00000000-0005-0000-0000-00008A660000}"/>
    <cellStyle name="Normal 9 2 4 2 2 3 2 2 2" xfId="26478" xr:uid="{00000000-0005-0000-0000-00008B660000}"/>
    <cellStyle name="Normal 9 2 4 2 2 3 2 3" xfId="26479" xr:uid="{00000000-0005-0000-0000-00008C660000}"/>
    <cellStyle name="Normal 9 2 4 2 2 3 3" xfId="26480" xr:uid="{00000000-0005-0000-0000-00008D660000}"/>
    <cellStyle name="Normal 9 2 4 2 2 3 3 2" xfId="26481" xr:uid="{00000000-0005-0000-0000-00008E660000}"/>
    <cellStyle name="Normal 9 2 4 2 2 3 3 2 2" xfId="26482" xr:uid="{00000000-0005-0000-0000-00008F660000}"/>
    <cellStyle name="Normal 9 2 4 2 2 3 3 3" xfId="26483" xr:uid="{00000000-0005-0000-0000-000090660000}"/>
    <cellStyle name="Normal 9 2 4 2 2 3 4" xfId="26484" xr:uid="{00000000-0005-0000-0000-000091660000}"/>
    <cellStyle name="Normal 9 2 4 2 2 3 4 2" xfId="26485" xr:uid="{00000000-0005-0000-0000-000092660000}"/>
    <cellStyle name="Normal 9 2 4 2 2 3 5" xfId="26486" xr:uid="{00000000-0005-0000-0000-000093660000}"/>
    <cellStyle name="Normal 9 2 4 2 2 3 5 2" xfId="26487" xr:uid="{00000000-0005-0000-0000-000094660000}"/>
    <cellStyle name="Normal 9 2 4 2 2 3 6" xfId="26488" xr:uid="{00000000-0005-0000-0000-000095660000}"/>
    <cellStyle name="Normal 9 2 4 2 2 4" xfId="26489" xr:uid="{00000000-0005-0000-0000-000096660000}"/>
    <cellStyle name="Normal 9 2 4 2 2 4 2" xfId="26490" xr:uid="{00000000-0005-0000-0000-000097660000}"/>
    <cellStyle name="Normal 9 2 4 2 2 4 2 2" xfId="26491" xr:uid="{00000000-0005-0000-0000-000098660000}"/>
    <cellStyle name="Normal 9 2 4 2 2 4 3" xfId="26492" xr:uid="{00000000-0005-0000-0000-000099660000}"/>
    <cellStyle name="Normal 9 2 4 2 2 5" xfId="26493" xr:uid="{00000000-0005-0000-0000-00009A660000}"/>
    <cellStyle name="Normal 9 2 4 2 2 5 2" xfId="26494" xr:uid="{00000000-0005-0000-0000-00009B660000}"/>
    <cellStyle name="Normal 9 2 4 2 2 5 2 2" xfId="26495" xr:uid="{00000000-0005-0000-0000-00009C660000}"/>
    <cellStyle name="Normal 9 2 4 2 2 5 3" xfId="26496" xr:uid="{00000000-0005-0000-0000-00009D660000}"/>
    <cellStyle name="Normal 9 2 4 2 2 6" xfId="26497" xr:uid="{00000000-0005-0000-0000-00009E660000}"/>
    <cellStyle name="Normal 9 2 4 2 2 6 2" xfId="26498" xr:uid="{00000000-0005-0000-0000-00009F660000}"/>
    <cellStyle name="Normal 9 2 4 2 2 7" xfId="26499" xr:uid="{00000000-0005-0000-0000-0000A0660000}"/>
    <cellStyle name="Normal 9 2 4 2 2 7 2" xfId="26500" xr:uid="{00000000-0005-0000-0000-0000A1660000}"/>
    <cellStyle name="Normal 9 2 4 2 2 8" xfId="26501" xr:uid="{00000000-0005-0000-0000-0000A2660000}"/>
    <cellStyle name="Normal 9 2 4 2 3" xfId="26502" xr:uid="{00000000-0005-0000-0000-0000A3660000}"/>
    <cellStyle name="Normal 9 2 4 2 3 2" xfId="26503" xr:uid="{00000000-0005-0000-0000-0000A4660000}"/>
    <cellStyle name="Normal 9 2 4 2 3 2 2" xfId="26504" xr:uid="{00000000-0005-0000-0000-0000A5660000}"/>
    <cellStyle name="Normal 9 2 4 2 3 2 2 2" xfId="26505" xr:uid="{00000000-0005-0000-0000-0000A6660000}"/>
    <cellStyle name="Normal 9 2 4 2 3 2 2 2 2" xfId="26506" xr:uid="{00000000-0005-0000-0000-0000A7660000}"/>
    <cellStyle name="Normal 9 2 4 2 3 2 2 3" xfId="26507" xr:uid="{00000000-0005-0000-0000-0000A8660000}"/>
    <cellStyle name="Normal 9 2 4 2 3 2 3" xfId="26508" xr:uid="{00000000-0005-0000-0000-0000A9660000}"/>
    <cellStyle name="Normal 9 2 4 2 3 2 3 2" xfId="26509" xr:uid="{00000000-0005-0000-0000-0000AA660000}"/>
    <cellStyle name="Normal 9 2 4 2 3 2 3 2 2" xfId="26510" xr:uid="{00000000-0005-0000-0000-0000AB660000}"/>
    <cellStyle name="Normal 9 2 4 2 3 2 3 3" xfId="26511" xr:uid="{00000000-0005-0000-0000-0000AC660000}"/>
    <cellStyle name="Normal 9 2 4 2 3 2 4" xfId="26512" xr:uid="{00000000-0005-0000-0000-0000AD660000}"/>
    <cellStyle name="Normal 9 2 4 2 3 2 4 2" xfId="26513" xr:uid="{00000000-0005-0000-0000-0000AE660000}"/>
    <cellStyle name="Normal 9 2 4 2 3 2 5" xfId="26514" xr:uid="{00000000-0005-0000-0000-0000AF660000}"/>
    <cellStyle name="Normal 9 2 4 2 3 2 5 2" xfId="26515" xr:uid="{00000000-0005-0000-0000-0000B0660000}"/>
    <cellStyle name="Normal 9 2 4 2 3 2 6" xfId="26516" xr:uid="{00000000-0005-0000-0000-0000B1660000}"/>
    <cellStyle name="Normal 9 2 4 2 3 3" xfId="26517" xr:uid="{00000000-0005-0000-0000-0000B2660000}"/>
    <cellStyle name="Normal 9 2 4 2 3 3 2" xfId="26518" xr:uid="{00000000-0005-0000-0000-0000B3660000}"/>
    <cellStyle name="Normal 9 2 4 2 3 3 2 2" xfId="26519" xr:uid="{00000000-0005-0000-0000-0000B4660000}"/>
    <cellStyle name="Normal 9 2 4 2 3 3 3" xfId="26520" xr:uid="{00000000-0005-0000-0000-0000B5660000}"/>
    <cellStyle name="Normal 9 2 4 2 3 4" xfId="26521" xr:uid="{00000000-0005-0000-0000-0000B6660000}"/>
    <cellStyle name="Normal 9 2 4 2 3 4 2" xfId="26522" xr:uid="{00000000-0005-0000-0000-0000B7660000}"/>
    <cellStyle name="Normal 9 2 4 2 3 4 2 2" xfId="26523" xr:uid="{00000000-0005-0000-0000-0000B8660000}"/>
    <cellStyle name="Normal 9 2 4 2 3 4 3" xfId="26524" xr:uid="{00000000-0005-0000-0000-0000B9660000}"/>
    <cellStyle name="Normal 9 2 4 2 3 5" xfId="26525" xr:uid="{00000000-0005-0000-0000-0000BA660000}"/>
    <cellStyle name="Normal 9 2 4 2 3 5 2" xfId="26526" xr:uid="{00000000-0005-0000-0000-0000BB660000}"/>
    <cellStyle name="Normal 9 2 4 2 3 6" xfId="26527" xr:uid="{00000000-0005-0000-0000-0000BC660000}"/>
    <cellStyle name="Normal 9 2 4 2 3 6 2" xfId="26528" xr:uid="{00000000-0005-0000-0000-0000BD660000}"/>
    <cellStyle name="Normal 9 2 4 2 3 7" xfId="26529" xr:uid="{00000000-0005-0000-0000-0000BE660000}"/>
    <cellStyle name="Normal 9 2 4 2 4" xfId="26530" xr:uid="{00000000-0005-0000-0000-0000BF660000}"/>
    <cellStyle name="Normal 9 2 4 2 4 2" xfId="26531" xr:uid="{00000000-0005-0000-0000-0000C0660000}"/>
    <cellStyle name="Normal 9 2 4 2 4 2 2" xfId="26532" xr:uid="{00000000-0005-0000-0000-0000C1660000}"/>
    <cellStyle name="Normal 9 2 4 2 4 2 2 2" xfId="26533" xr:uid="{00000000-0005-0000-0000-0000C2660000}"/>
    <cellStyle name="Normal 9 2 4 2 4 2 2 2 2" xfId="26534" xr:uid="{00000000-0005-0000-0000-0000C3660000}"/>
    <cellStyle name="Normal 9 2 4 2 4 2 2 3" xfId="26535" xr:uid="{00000000-0005-0000-0000-0000C4660000}"/>
    <cellStyle name="Normal 9 2 4 2 4 2 3" xfId="26536" xr:uid="{00000000-0005-0000-0000-0000C5660000}"/>
    <cellStyle name="Normal 9 2 4 2 4 2 3 2" xfId="26537" xr:uid="{00000000-0005-0000-0000-0000C6660000}"/>
    <cellStyle name="Normal 9 2 4 2 4 2 3 2 2" xfId="26538" xr:uid="{00000000-0005-0000-0000-0000C7660000}"/>
    <cellStyle name="Normal 9 2 4 2 4 2 3 3" xfId="26539" xr:uid="{00000000-0005-0000-0000-0000C8660000}"/>
    <cellStyle name="Normal 9 2 4 2 4 2 4" xfId="26540" xr:uid="{00000000-0005-0000-0000-0000C9660000}"/>
    <cellStyle name="Normal 9 2 4 2 4 2 4 2" xfId="26541" xr:uid="{00000000-0005-0000-0000-0000CA660000}"/>
    <cellStyle name="Normal 9 2 4 2 4 2 5" xfId="26542" xr:uid="{00000000-0005-0000-0000-0000CB660000}"/>
    <cellStyle name="Normal 9 2 4 2 4 2 5 2" xfId="26543" xr:uid="{00000000-0005-0000-0000-0000CC660000}"/>
    <cellStyle name="Normal 9 2 4 2 4 2 6" xfId="26544" xr:uid="{00000000-0005-0000-0000-0000CD660000}"/>
    <cellStyle name="Normal 9 2 4 2 4 3" xfId="26545" xr:uid="{00000000-0005-0000-0000-0000CE660000}"/>
    <cellStyle name="Normal 9 2 4 2 4 3 2" xfId="26546" xr:uid="{00000000-0005-0000-0000-0000CF660000}"/>
    <cellStyle name="Normal 9 2 4 2 4 3 2 2" xfId="26547" xr:uid="{00000000-0005-0000-0000-0000D0660000}"/>
    <cellStyle name="Normal 9 2 4 2 4 3 3" xfId="26548" xr:uid="{00000000-0005-0000-0000-0000D1660000}"/>
    <cellStyle name="Normal 9 2 4 2 4 4" xfId="26549" xr:uid="{00000000-0005-0000-0000-0000D2660000}"/>
    <cellStyle name="Normal 9 2 4 2 4 4 2" xfId="26550" xr:uid="{00000000-0005-0000-0000-0000D3660000}"/>
    <cellStyle name="Normal 9 2 4 2 4 4 2 2" xfId="26551" xr:uid="{00000000-0005-0000-0000-0000D4660000}"/>
    <cellStyle name="Normal 9 2 4 2 4 4 3" xfId="26552" xr:uid="{00000000-0005-0000-0000-0000D5660000}"/>
    <cellStyle name="Normal 9 2 4 2 4 5" xfId="26553" xr:uid="{00000000-0005-0000-0000-0000D6660000}"/>
    <cellStyle name="Normal 9 2 4 2 4 5 2" xfId="26554" xr:uid="{00000000-0005-0000-0000-0000D7660000}"/>
    <cellStyle name="Normal 9 2 4 2 4 6" xfId="26555" xr:uid="{00000000-0005-0000-0000-0000D8660000}"/>
    <cellStyle name="Normal 9 2 4 2 4 6 2" xfId="26556" xr:uid="{00000000-0005-0000-0000-0000D9660000}"/>
    <cellStyle name="Normal 9 2 4 2 4 7" xfId="26557" xr:uid="{00000000-0005-0000-0000-0000DA660000}"/>
    <cellStyle name="Normal 9 2 4 2 5" xfId="26558" xr:uid="{00000000-0005-0000-0000-0000DB660000}"/>
    <cellStyle name="Normal 9 2 4 2 5 2" xfId="26559" xr:uid="{00000000-0005-0000-0000-0000DC660000}"/>
    <cellStyle name="Normal 9 2 4 2 5 2 2" xfId="26560" xr:uid="{00000000-0005-0000-0000-0000DD660000}"/>
    <cellStyle name="Normal 9 2 4 2 5 2 2 2" xfId="26561" xr:uid="{00000000-0005-0000-0000-0000DE660000}"/>
    <cellStyle name="Normal 9 2 4 2 5 2 3" xfId="26562" xr:uid="{00000000-0005-0000-0000-0000DF660000}"/>
    <cellStyle name="Normal 9 2 4 2 5 3" xfId="26563" xr:uid="{00000000-0005-0000-0000-0000E0660000}"/>
    <cellStyle name="Normal 9 2 4 2 5 3 2" xfId="26564" xr:uid="{00000000-0005-0000-0000-0000E1660000}"/>
    <cellStyle name="Normal 9 2 4 2 5 3 2 2" xfId="26565" xr:uid="{00000000-0005-0000-0000-0000E2660000}"/>
    <cellStyle name="Normal 9 2 4 2 5 3 3" xfId="26566" xr:uid="{00000000-0005-0000-0000-0000E3660000}"/>
    <cellStyle name="Normal 9 2 4 2 5 4" xfId="26567" xr:uid="{00000000-0005-0000-0000-0000E4660000}"/>
    <cellStyle name="Normal 9 2 4 2 5 4 2" xfId="26568" xr:uid="{00000000-0005-0000-0000-0000E5660000}"/>
    <cellStyle name="Normal 9 2 4 2 5 5" xfId="26569" xr:uid="{00000000-0005-0000-0000-0000E6660000}"/>
    <cellStyle name="Normal 9 2 4 2 5 5 2" xfId="26570" xr:uid="{00000000-0005-0000-0000-0000E7660000}"/>
    <cellStyle name="Normal 9 2 4 2 5 6" xfId="26571" xr:uid="{00000000-0005-0000-0000-0000E8660000}"/>
    <cellStyle name="Normal 9 2 4 2 6" xfId="26572" xr:uid="{00000000-0005-0000-0000-0000E9660000}"/>
    <cellStyle name="Normal 9 2 4 2 6 2" xfId="26573" xr:uid="{00000000-0005-0000-0000-0000EA660000}"/>
    <cellStyle name="Normal 9 2 4 2 6 2 2" xfId="26574" xr:uid="{00000000-0005-0000-0000-0000EB660000}"/>
    <cellStyle name="Normal 9 2 4 2 6 3" xfId="26575" xr:uid="{00000000-0005-0000-0000-0000EC660000}"/>
    <cellStyle name="Normal 9 2 4 2 7" xfId="26576" xr:uid="{00000000-0005-0000-0000-0000ED660000}"/>
    <cellStyle name="Normal 9 2 4 2 7 2" xfId="26577" xr:uid="{00000000-0005-0000-0000-0000EE660000}"/>
    <cellStyle name="Normal 9 2 4 2 7 2 2" xfId="26578" xr:uid="{00000000-0005-0000-0000-0000EF660000}"/>
    <cellStyle name="Normal 9 2 4 2 7 3" xfId="26579" xr:uid="{00000000-0005-0000-0000-0000F0660000}"/>
    <cellStyle name="Normal 9 2 4 2 8" xfId="26580" xr:uid="{00000000-0005-0000-0000-0000F1660000}"/>
    <cellStyle name="Normal 9 2 4 2 8 2" xfId="26581" xr:uid="{00000000-0005-0000-0000-0000F2660000}"/>
    <cellStyle name="Normal 9 2 4 2 9" xfId="26582" xr:uid="{00000000-0005-0000-0000-0000F3660000}"/>
    <cellStyle name="Normal 9 2 4 2 9 2" xfId="26583" xr:uid="{00000000-0005-0000-0000-0000F4660000}"/>
    <cellStyle name="Normal 9 2 4 3" xfId="26584" xr:uid="{00000000-0005-0000-0000-0000F5660000}"/>
    <cellStyle name="Normal 9 2 4 3 2" xfId="26585" xr:uid="{00000000-0005-0000-0000-0000F6660000}"/>
    <cellStyle name="Normal 9 2 4 3 2 2" xfId="26586" xr:uid="{00000000-0005-0000-0000-0000F7660000}"/>
    <cellStyle name="Normal 9 2 4 3 2 2 2" xfId="26587" xr:uid="{00000000-0005-0000-0000-0000F8660000}"/>
    <cellStyle name="Normal 9 2 4 3 2 2 2 2" xfId="26588" xr:uid="{00000000-0005-0000-0000-0000F9660000}"/>
    <cellStyle name="Normal 9 2 4 3 2 2 2 2 2" xfId="26589" xr:uid="{00000000-0005-0000-0000-0000FA660000}"/>
    <cellStyle name="Normal 9 2 4 3 2 2 2 3" xfId="26590" xr:uid="{00000000-0005-0000-0000-0000FB660000}"/>
    <cellStyle name="Normal 9 2 4 3 2 2 3" xfId="26591" xr:uid="{00000000-0005-0000-0000-0000FC660000}"/>
    <cellStyle name="Normal 9 2 4 3 2 2 3 2" xfId="26592" xr:uid="{00000000-0005-0000-0000-0000FD660000}"/>
    <cellStyle name="Normal 9 2 4 3 2 2 3 2 2" xfId="26593" xr:uid="{00000000-0005-0000-0000-0000FE660000}"/>
    <cellStyle name="Normal 9 2 4 3 2 2 3 3" xfId="26594" xr:uid="{00000000-0005-0000-0000-0000FF660000}"/>
    <cellStyle name="Normal 9 2 4 3 2 2 4" xfId="26595" xr:uid="{00000000-0005-0000-0000-000000670000}"/>
    <cellStyle name="Normal 9 2 4 3 2 2 4 2" xfId="26596" xr:uid="{00000000-0005-0000-0000-000001670000}"/>
    <cellStyle name="Normal 9 2 4 3 2 2 5" xfId="26597" xr:uid="{00000000-0005-0000-0000-000002670000}"/>
    <cellStyle name="Normal 9 2 4 3 2 2 5 2" xfId="26598" xr:uid="{00000000-0005-0000-0000-000003670000}"/>
    <cellStyle name="Normal 9 2 4 3 2 2 6" xfId="26599" xr:uid="{00000000-0005-0000-0000-000004670000}"/>
    <cellStyle name="Normal 9 2 4 3 2 3" xfId="26600" xr:uid="{00000000-0005-0000-0000-000005670000}"/>
    <cellStyle name="Normal 9 2 4 3 2 3 2" xfId="26601" xr:uid="{00000000-0005-0000-0000-000006670000}"/>
    <cellStyle name="Normal 9 2 4 3 2 3 2 2" xfId="26602" xr:uid="{00000000-0005-0000-0000-000007670000}"/>
    <cellStyle name="Normal 9 2 4 3 2 3 3" xfId="26603" xr:uid="{00000000-0005-0000-0000-000008670000}"/>
    <cellStyle name="Normal 9 2 4 3 2 4" xfId="26604" xr:uid="{00000000-0005-0000-0000-000009670000}"/>
    <cellStyle name="Normal 9 2 4 3 2 4 2" xfId="26605" xr:uid="{00000000-0005-0000-0000-00000A670000}"/>
    <cellStyle name="Normal 9 2 4 3 2 4 2 2" xfId="26606" xr:uid="{00000000-0005-0000-0000-00000B670000}"/>
    <cellStyle name="Normal 9 2 4 3 2 4 3" xfId="26607" xr:uid="{00000000-0005-0000-0000-00000C670000}"/>
    <cellStyle name="Normal 9 2 4 3 2 5" xfId="26608" xr:uid="{00000000-0005-0000-0000-00000D670000}"/>
    <cellStyle name="Normal 9 2 4 3 2 5 2" xfId="26609" xr:uid="{00000000-0005-0000-0000-00000E670000}"/>
    <cellStyle name="Normal 9 2 4 3 2 6" xfId="26610" xr:uid="{00000000-0005-0000-0000-00000F670000}"/>
    <cellStyle name="Normal 9 2 4 3 2 6 2" xfId="26611" xr:uid="{00000000-0005-0000-0000-000010670000}"/>
    <cellStyle name="Normal 9 2 4 3 2 7" xfId="26612" xr:uid="{00000000-0005-0000-0000-000011670000}"/>
    <cellStyle name="Normal 9 2 4 3 3" xfId="26613" xr:uid="{00000000-0005-0000-0000-000012670000}"/>
    <cellStyle name="Normal 9 2 4 3 3 2" xfId="26614" xr:uid="{00000000-0005-0000-0000-000013670000}"/>
    <cellStyle name="Normal 9 2 4 3 3 2 2" xfId="26615" xr:uid="{00000000-0005-0000-0000-000014670000}"/>
    <cellStyle name="Normal 9 2 4 3 3 2 2 2" xfId="26616" xr:uid="{00000000-0005-0000-0000-000015670000}"/>
    <cellStyle name="Normal 9 2 4 3 3 2 3" xfId="26617" xr:uid="{00000000-0005-0000-0000-000016670000}"/>
    <cellStyle name="Normal 9 2 4 3 3 3" xfId="26618" xr:uid="{00000000-0005-0000-0000-000017670000}"/>
    <cellStyle name="Normal 9 2 4 3 3 3 2" xfId="26619" xr:uid="{00000000-0005-0000-0000-000018670000}"/>
    <cellStyle name="Normal 9 2 4 3 3 3 2 2" xfId="26620" xr:uid="{00000000-0005-0000-0000-000019670000}"/>
    <cellStyle name="Normal 9 2 4 3 3 3 3" xfId="26621" xr:uid="{00000000-0005-0000-0000-00001A670000}"/>
    <cellStyle name="Normal 9 2 4 3 3 4" xfId="26622" xr:uid="{00000000-0005-0000-0000-00001B670000}"/>
    <cellStyle name="Normal 9 2 4 3 3 4 2" xfId="26623" xr:uid="{00000000-0005-0000-0000-00001C670000}"/>
    <cellStyle name="Normal 9 2 4 3 3 5" xfId="26624" xr:uid="{00000000-0005-0000-0000-00001D670000}"/>
    <cellStyle name="Normal 9 2 4 3 3 5 2" xfId="26625" xr:uid="{00000000-0005-0000-0000-00001E670000}"/>
    <cellStyle name="Normal 9 2 4 3 3 6" xfId="26626" xr:uid="{00000000-0005-0000-0000-00001F670000}"/>
    <cellStyle name="Normal 9 2 4 3 4" xfId="26627" xr:uid="{00000000-0005-0000-0000-000020670000}"/>
    <cellStyle name="Normal 9 2 4 3 4 2" xfId="26628" xr:uid="{00000000-0005-0000-0000-000021670000}"/>
    <cellStyle name="Normal 9 2 4 3 4 2 2" xfId="26629" xr:uid="{00000000-0005-0000-0000-000022670000}"/>
    <cellStyle name="Normal 9 2 4 3 4 3" xfId="26630" xr:uid="{00000000-0005-0000-0000-000023670000}"/>
    <cellStyle name="Normal 9 2 4 3 5" xfId="26631" xr:uid="{00000000-0005-0000-0000-000024670000}"/>
    <cellStyle name="Normal 9 2 4 3 5 2" xfId="26632" xr:uid="{00000000-0005-0000-0000-000025670000}"/>
    <cellStyle name="Normal 9 2 4 3 5 2 2" xfId="26633" xr:uid="{00000000-0005-0000-0000-000026670000}"/>
    <cellStyle name="Normal 9 2 4 3 5 3" xfId="26634" xr:uid="{00000000-0005-0000-0000-000027670000}"/>
    <cellStyle name="Normal 9 2 4 3 6" xfId="26635" xr:uid="{00000000-0005-0000-0000-000028670000}"/>
    <cellStyle name="Normal 9 2 4 3 6 2" xfId="26636" xr:uid="{00000000-0005-0000-0000-000029670000}"/>
    <cellStyle name="Normal 9 2 4 3 7" xfId="26637" xr:uid="{00000000-0005-0000-0000-00002A670000}"/>
    <cellStyle name="Normal 9 2 4 3 7 2" xfId="26638" xr:uid="{00000000-0005-0000-0000-00002B670000}"/>
    <cellStyle name="Normal 9 2 4 3 8" xfId="26639" xr:uid="{00000000-0005-0000-0000-00002C670000}"/>
    <cellStyle name="Normal 9 2 4 4" xfId="26640" xr:uid="{00000000-0005-0000-0000-00002D670000}"/>
    <cellStyle name="Normal 9 2 4 4 2" xfId="26641" xr:uid="{00000000-0005-0000-0000-00002E670000}"/>
    <cellStyle name="Normal 9 2 4 4 2 2" xfId="26642" xr:uid="{00000000-0005-0000-0000-00002F670000}"/>
    <cellStyle name="Normal 9 2 4 4 2 2 2" xfId="26643" xr:uid="{00000000-0005-0000-0000-000030670000}"/>
    <cellStyle name="Normal 9 2 4 4 2 2 2 2" xfId="26644" xr:uid="{00000000-0005-0000-0000-000031670000}"/>
    <cellStyle name="Normal 9 2 4 4 2 2 3" xfId="26645" xr:uid="{00000000-0005-0000-0000-000032670000}"/>
    <cellStyle name="Normal 9 2 4 4 2 3" xfId="26646" xr:uid="{00000000-0005-0000-0000-000033670000}"/>
    <cellStyle name="Normal 9 2 4 4 2 3 2" xfId="26647" xr:uid="{00000000-0005-0000-0000-000034670000}"/>
    <cellStyle name="Normal 9 2 4 4 2 3 2 2" xfId="26648" xr:uid="{00000000-0005-0000-0000-000035670000}"/>
    <cellStyle name="Normal 9 2 4 4 2 3 3" xfId="26649" xr:uid="{00000000-0005-0000-0000-000036670000}"/>
    <cellStyle name="Normal 9 2 4 4 2 4" xfId="26650" xr:uid="{00000000-0005-0000-0000-000037670000}"/>
    <cellStyle name="Normal 9 2 4 4 2 4 2" xfId="26651" xr:uid="{00000000-0005-0000-0000-000038670000}"/>
    <cellStyle name="Normal 9 2 4 4 2 5" xfId="26652" xr:uid="{00000000-0005-0000-0000-000039670000}"/>
    <cellStyle name="Normal 9 2 4 4 2 5 2" xfId="26653" xr:uid="{00000000-0005-0000-0000-00003A670000}"/>
    <cellStyle name="Normal 9 2 4 4 2 6" xfId="26654" xr:uid="{00000000-0005-0000-0000-00003B670000}"/>
    <cellStyle name="Normal 9 2 4 4 3" xfId="26655" xr:uid="{00000000-0005-0000-0000-00003C670000}"/>
    <cellStyle name="Normal 9 2 4 4 3 2" xfId="26656" xr:uid="{00000000-0005-0000-0000-00003D670000}"/>
    <cellStyle name="Normal 9 2 4 4 3 2 2" xfId="26657" xr:uid="{00000000-0005-0000-0000-00003E670000}"/>
    <cellStyle name="Normal 9 2 4 4 3 3" xfId="26658" xr:uid="{00000000-0005-0000-0000-00003F670000}"/>
    <cellStyle name="Normal 9 2 4 4 4" xfId="26659" xr:uid="{00000000-0005-0000-0000-000040670000}"/>
    <cellStyle name="Normal 9 2 4 4 4 2" xfId="26660" xr:uid="{00000000-0005-0000-0000-000041670000}"/>
    <cellStyle name="Normal 9 2 4 4 4 2 2" xfId="26661" xr:uid="{00000000-0005-0000-0000-000042670000}"/>
    <cellStyle name="Normal 9 2 4 4 4 3" xfId="26662" xr:uid="{00000000-0005-0000-0000-000043670000}"/>
    <cellStyle name="Normal 9 2 4 4 5" xfId="26663" xr:uid="{00000000-0005-0000-0000-000044670000}"/>
    <cellStyle name="Normal 9 2 4 4 5 2" xfId="26664" xr:uid="{00000000-0005-0000-0000-000045670000}"/>
    <cellStyle name="Normal 9 2 4 4 6" xfId="26665" xr:uid="{00000000-0005-0000-0000-000046670000}"/>
    <cellStyle name="Normal 9 2 4 4 6 2" xfId="26666" xr:uid="{00000000-0005-0000-0000-000047670000}"/>
    <cellStyle name="Normal 9 2 4 4 7" xfId="26667" xr:uid="{00000000-0005-0000-0000-000048670000}"/>
    <cellStyle name="Normal 9 2 4 5" xfId="26668" xr:uid="{00000000-0005-0000-0000-000049670000}"/>
    <cellStyle name="Normal 9 2 4 5 2" xfId="26669" xr:uid="{00000000-0005-0000-0000-00004A670000}"/>
    <cellStyle name="Normal 9 2 4 5 2 2" xfId="26670" xr:uid="{00000000-0005-0000-0000-00004B670000}"/>
    <cellStyle name="Normal 9 2 4 5 2 2 2" xfId="26671" xr:uid="{00000000-0005-0000-0000-00004C670000}"/>
    <cellStyle name="Normal 9 2 4 5 2 2 2 2" xfId="26672" xr:uid="{00000000-0005-0000-0000-00004D670000}"/>
    <cellStyle name="Normal 9 2 4 5 2 2 3" xfId="26673" xr:uid="{00000000-0005-0000-0000-00004E670000}"/>
    <cellStyle name="Normal 9 2 4 5 2 3" xfId="26674" xr:uid="{00000000-0005-0000-0000-00004F670000}"/>
    <cellStyle name="Normal 9 2 4 5 2 3 2" xfId="26675" xr:uid="{00000000-0005-0000-0000-000050670000}"/>
    <cellStyle name="Normal 9 2 4 5 2 3 2 2" xfId="26676" xr:uid="{00000000-0005-0000-0000-000051670000}"/>
    <cellStyle name="Normal 9 2 4 5 2 3 3" xfId="26677" xr:uid="{00000000-0005-0000-0000-000052670000}"/>
    <cellStyle name="Normal 9 2 4 5 2 4" xfId="26678" xr:uid="{00000000-0005-0000-0000-000053670000}"/>
    <cellStyle name="Normal 9 2 4 5 2 4 2" xfId="26679" xr:uid="{00000000-0005-0000-0000-000054670000}"/>
    <cellStyle name="Normal 9 2 4 5 2 5" xfId="26680" xr:uid="{00000000-0005-0000-0000-000055670000}"/>
    <cellStyle name="Normal 9 2 4 5 2 5 2" xfId="26681" xr:uid="{00000000-0005-0000-0000-000056670000}"/>
    <cellStyle name="Normal 9 2 4 5 2 6" xfId="26682" xr:uid="{00000000-0005-0000-0000-000057670000}"/>
    <cellStyle name="Normal 9 2 4 5 3" xfId="26683" xr:uid="{00000000-0005-0000-0000-000058670000}"/>
    <cellStyle name="Normal 9 2 4 5 3 2" xfId="26684" xr:uid="{00000000-0005-0000-0000-000059670000}"/>
    <cellStyle name="Normal 9 2 4 5 3 2 2" xfId="26685" xr:uid="{00000000-0005-0000-0000-00005A670000}"/>
    <cellStyle name="Normal 9 2 4 5 3 3" xfId="26686" xr:uid="{00000000-0005-0000-0000-00005B670000}"/>
    <cellStyle name="Normal 9 2 4 5 4" xfId="26687" xr:uid="{00000000-0005-0000-0000-00005C670000}"/>
    <cellStyle name="Normal 9 2 4 5 4 2" xfId="26688" xr:uid="{00000000-0005-0000-0000-00005D670000}"/>
    <cellStyle name="Normal 9 2 4 5 4 2 2" xfId="26689" xr:uid="{00000000-0005-0000-0000-00005E670000}"/>
    <cellStyle name="Normal 9 2 4 5 4 3" xfId="26690" xr:uid="{00000000-0005-0000-0000-00005F670000}"/>
    <cellStyle name="Normal 9 2 4 5 5" xfId="26691" xr:uid="{00000000-0005-0000-0000-000060670000}"/>
    <cellStyle name="Normal 9 2 4 5 5 2" xfId="26692" xr:uid="{00000000-0005-0000-0000-000061670000}"/>
    <cellStyle name="Normal 9 2 4 5 6" xfId="26693" xr:uid="{00000000-0005-0000-0000-000062670000}"/>
    <cellStyle name="Normal 9 2 4 5 6 2" xfId="26694" xr:uid="{00000000-0005-0000-0000-000063670000}"/>
    <cellStyle name="Normal 9 2 4 5 7" xfId="26695" xr:uid="{00000000-0005-0000-0000-000064670000}"/>
    <cellStyle name="Normal 9 2 4 6" xfId="26696" xr:uid="{00000000-0005-0000-0000-000065670000}"/>
    <cellStyle name="Normal 9 2 4 6 2" xfId="26697" xr:uid="{00000000-0005-0000-0000-000066670000}"/>
    <cellStyle name="Normal 9 2 4 6 2 2" xfId="26698" xr:uid="{00000000-0005-0000-0000-000067670000}"/>
    <cellStyle name="Normal 9 2 4 6 2 2 2" xfId="26699" xr:uid="{00000000-0005-0000-0000-000068670000}"/>
    <cellStyle name="Normal 9 2 4 6 2 3" xfId="26700" xr:uid="{00000000-0005-0000-0000-000069670000}"/>
    <cellStyle name="Normal 9 2 4 6 3" xfId="26701" xr:uid="{00000000-0005-0000-0000-00006A670000}"/>
    <cellStyle name="Normal 9 2 4 6 3 2" xfId="26702" xr:uid="{00000000-0005-0000-0000-00006B670000}"/>
    <cellStyle name="Normal 9 2 4 6 3 2 2" xfId="26703" xr:uid="{00000000-0005-0000-0000-00006C670000}"/>
    <cellStyle name="Normal 9 2 4 6 3 3" xfId="26704" xr:uid="{00000000-0005-0000-0000-00006D670000}"/>
    <cellStyle name="Normal 9 2 4 6 4" xfId="26705" xr:uid="{00000000-0005-0000-0000-00006E670000}"/>
    <cellStyle name="Normal 9 2 4 6 4 2" xfId="26706" xr:uid="{00000000-0005-0000-0000-00006F670000}"/>
    <cellStyle name="Normal 9 2 4 6 5" xfId="26707" xr:uid="{00000000-0005-0000-0000-000070670000}"/>
    <cellStyle name="Normal 9 2 4 6 5 2" xfId="26708" xr:uid="{00000000-0005-0000-0000-000071670000}"/>
    <cellStyle name="Normal 9 2 4 6 6" xfId="26709" xr:uid="{00000000-0005-0000-0000-000072670000}"/>
    <cellStyle name="Normal 9 2 4 7" xfId="26710" xr:uid="{00000000-0005-0000-0000-000073670000}"/>
    <cellStyle name="Normal 9 2 4 7 2" xfId="26711" xr:uid="{00000000-0005-0000-0000-000074670000}"/>
    <cellStyle name="Normal 9 2 4 7 2 2" xfId="26712" xr:uid="{00000000-0005-0000-0000-000075670000}"/>
    <cellStyle name="Normal 9 2 4 7 3" xfId="26713" xr:uid="{00000000-0005-0000-0000-000076670000}"/>
    <cellStyle name="Normal 9 2 4 8" xfId="26714" xr:uid="{00000000-0005-0000-0000-000077670000}"/>
    <cellStyle name="Normal 9 2 4 8 2" xfId="26715" xr:uid="{00000000-0005-0000-0000-000078670000}"/>
    <cellStyle name="Normal 9 2 4 8 2 2" xfId="26716" xr:uid="{00000000-0005-0000-0000-000079670000}"/>
    <cellStyle name="Normal 9 2 4 8 3" xfId="26717" xr:uid="{00000000-0005-0000-0000-00007A670000}"/>
    <cellStyle name="Normal 9 2 4 9" xfId="26718" xr:uid="{00000000-0005-0000-0000-00007B670000}"/>
    <cellStyle name="Normal 9 2 4 9 2" xfId="26719" xr:uid="{00000000-0005-0000-0000-00007C670000}"/>
    <cellStyle name="Normal 9 2 5" xfId="26720" xr:uid="{00000000-0005-0000-0000-00007D670000}"/>
    <cellStyle name="Normal 9 2 5 10" xfId="26721" xr:uid="{00000000-0005-0000-0000-00007E670000}"/>
    <cellStyle name="Normal 9 2 5 2" xfId="26722" xr:uid="{00000000-0005-0000-0000-00007F670000}"/>
    <cellStyle name="Normal 9 2 5 2 2" xfId="26723" xr:uid="{00000000-0005-0000-0000-000080670000}"/>
    <cellStyle name="Normal 9 2 5 2 2 2" xfId="26724" xr:uid="{00000000-0005-0000-0000-000081670000}"/>
    <cellStyle name="Normal 9 2 5 2 2 2 2" xfId="26725" xr:uid="{00000000-0005-0000-0000-000082670000}"/>
    <cellStyle name="Normal 9 2 5 2 2 2 2 2" xfId="26726" xr:uid="{00000000-0005-0000-0000-000083670000}"/>
    <cellStyle name="Normal 9 2 5 2 2 2 2 2 2" xfId="26727" xr:uid="{00000000-0005-0000-0000-000084670000}"/>
    <cellStyle name="Normal 9 2 5 2 2 2 2 3" xfId="26728" xr:uid="{00000000-0005-0000-0000-000085670000}"/>
    <cellStyle name="Normal 9 2 5 2 2 2 3" xfId="26729" xr:uid="{00000000-0005-0000-0000-000086670000}"/>
    <cellStyle name="Normal 9 2 5 2 2 2 3 2" xfId="26730" xr:uid="{00000000-0005-0000-0000-000087670000}"/>
    <cellStyle name="Normal 9 2 5 2 2 2 3 2 2" xfId="26731" xr:uid="{00000000-0005-0000-0000-000088670000}"/>
    <cellStyle name="Normal 9 2 5 2 2 2 3 3" xfId="26732" xr:uid="{00000000-0005-0000-0000-000089670000}"/>
    <cellStyle name="Normal 9 2 5 2 2 2 4" xfId="26733" xr:uid="{00000000-0005-0000-0000-00008A670000}"/>
    <cellStyle name="Normal 9 2 5 2 2 2 4 2" xfId="26734" xr:uid="{00000000-0005-0000-0000-00008B670000}"/>
    <cellStyle name="Normal 9 2 5 2 2 2 5" xfId="26735" xr:uid="{00000000-0005-0000-0000-00008C670000}"/>
    <cellStyle name="Normal 9 2 5 2 2 2 5 2" xfId="26736" xr:uid="{00000000-0005-0000-0000-00008D670000}"/>
    <cellStyle name="Normal 9 2 5 2 2 2 6" xfId="26737" xr:uid="{00000000-0005-0000-0000-00008E670000}"/>
    <cellStyle name="Normal 9 2 5 2 2 3" xfId="26738" xr:uid="{00000000-0005-0000-0000-00008F670000}"/>
    <cellStyle name="Normal 9 2 5 2 2 3 2" xfId="26739" xr:uid="{00000000-0005-0000-0000-000090670000}"/>
    <cellStyle name="Normal 9 2 5 2 2 3 2 2" xfId="26740" xr:uid="{00000000-0005-0000-0000-000091670000}"/>
    <cellStyle name="Normal 9 2 5 2 2 3 3" xfId="26741" xr:uid="{00000000-0005-0000-0000-000092670000}"/>
    <cellStyle name="Normal 9 2 5 2 2 4" xfId="26742" xr:uid="{00000000-0005-0000-0000-000093670000}"/>
    <cellStyle name="Normal 9 2 5 2 2 4 2" xfId="26743" xr:uid="{00000000-0005-0000-0000-000094670000}"/>
    <cellStyle name="Normal 9 2 5 2 2 4 2 2" xfId="26744" xr:uid="{00000000-0005-0000-0000-000095670000}"/>
    <cellStyle name="Normal 9 2 5 2 2 4 3" xfId="26745" xr:uid="{00000000-0005-0000-0000-000096670000}"/>
    <cellStyle name="Normal 9 2 5 2 2 5" xfId="26746" xr:uid="{00000000-0005-0000-0000-000097670000}"/>
    <cellStyle name="Normal 9 2 5 2 2 5 2" xfId="26747" xr:uid="{00000000-0005-0000-0000-000098670000}"/>
    <cellStyle name="Normal 9 2 5 2 2 6" xfId="26748" xr:uid="{00000000-0005-0000-0000-000099670000}"/>
    <cellStyle name="Normal 9 2 5 2 2 6 2" xfId="26749" xr:uid="{00000000-0005-0000-0000-00009A670000}"/>
    <cellStyle name="Normal 9 2 5 2 2 7" xfId="26750" xr:uid="{00000000-0005-0000-0000-00009B670000}"/>
    <cellStyle name="Normal 9 2 5 2 3" xfId="26751" xr:uid="{00000000-0005-0000-0000-00009C670000}"/>
    <cellStyle name="Normal 9 2 5 2 3 2" xfId="26752" xr:uid="{00000000-0005-0000-0000-00009D670000}"/>
    <cellStyle name="Normal 9 2 5 2 3 2 2" xfId="26753" xr:uid="{00000000-0005-0000-0000-00009E670000}"/>
    <cellStyle name="Normal 9 2 5 2 3 2 2 2" xfId="26754" xr:uid="{00000000-0005-0000-0000-00009F670000}"/>
    <cellStyle name="Normal 9 2 5 2 3 2 3" xfId="26755" xr:uid="{00000000-0005-0000-0000-0000A0670000}"/>
    <cellStyle name="Normal 9 2 5 2 3 3" xfId="26756" xr:uid="{00000000-0005-0000-0000-0000A1670000}"/>
    <cellStyle name="Normal 9 2 5 2 3 3 2" xfId="26757" xr:uid="{00000000-0005-0000-0000-0000A2670000}"/>
    <cellStyle name="Normal 9 2 5 2 3 3 2 2" xfId="26758" xr:uid="{00000000-0005-0000-0000-0000A3670000}"/>
    <cellStyle name="Normal 9 2 5 2 3 3 3" xfId="26759" xr:uid="{00000000-0005-0000-0000-0000A4670000}"/>
    <cellStyle name="Normal 9 2 5 2 3 4" xfId="26760" xr:uid="{00000000-0005-0000-0000-0000A5670000}"/>
    <cellStyle name="Normal 9 2 5 2 3 4 2" xfId="26761" xr:uid="{00000000-0005-0000-0000-0000A6670000}"/>
    <cellStyle name="Normal 9 2 5 2 3 5" xfId="26762" xr:uid="{00000000-0005-0000-0000-0000A7670000}"/>
    <cellStyle name="Normal 9 2 5 2 3 5 2" xfId="26763" xr:uid="{00000000-0005-0000-0000-0000A8670000}"/>
    <cellStyle name="Normal 9 2 5 2 3 6" xfId="26764" xr:uid="{00000000-0005-0000-0000-0000A9670000}"/>
    <cellStyle name="Normal 9 2 5 2 4" xfId="26765" xr:uid="{00000000-0005-0000-0000-0000AA670000}"/>
    <cellStyle name="Normal 9 2 5 2 4 2" xfId="26766" xr:uid="{00000000-0005-0000-0000-0000AB670000}"/>
    <cellStyle name="Normal 9 2 5 2 4 2 2" xfId="26767" xr:uid="{00000000-0005-0000-0000-0000AC670000}"/>
    <cellStyle name="Normal 9 2 5 2 4 3" xfId="26768" xr:uid="{00000000-0005-0000-0000-0000AD670000}"/>
    <cellStyle name="Normal 9 2 5 2 5" xfId="26769" xr:uid="{00000000-0005-0000-0000-0000AE670000}"/>
    <cellStyle name="Normal 9 2 5 2 5 2" xfId="26770" xr:uid="{00000000-0005-0000-0000-0000AF670000}"/>
    <cellStyle name="Normal 9 2 5 2 5 2 2" xfId="26771" xr:uid="{00000000-0005-0000-0000-0000B0670000}"/>
    <cellStyle name="Normal 9 2 5 2 5 3" xfId="26772" xr:uid="{00000000-0005-0000-0000-0000B1670000}"/>
    <cellStyle name="Normal 9 2 5 2 6" xfId="26773" xr:uid="{00000000-0005-0000-0000-0000B2670000}"/>
    <cellStyle name="Normal 9 2 5 2 6 2" xfId="26774" xr:uid="{00000000-0005-0000-0000-0000B3670000}"/>
    <cellStyle name="Normal 9 2 5 2 7" xfId="26775" xr:uid="{00000000-0005-0000-0000-0000B4670000}"/>
    <cellStyle name="Normal 9 2 5 2 7 2" xfId="26776" xr:uid="{00000000-0005-0000-0000-0000B5670000}"/>
    <cellStyle name="Normal 9 2 5 2 8" xfId="26777" xr:uid="{00000000-0005-0000-0000-0000B6670000}"/>
    <cellStyle name="Normal 9 2 5 3" xfId="26778" xr:uid="{00000000-0005-0000-0000-0000B7670000}"/>
    <cellStyle name="Normal 9 2 5 3 2" xfId="26779" xr:uid="{00000000-0005-0000-0000-0000B8670000}"/>
    <cellStyle name="Normal 9 2 5 3 2 2" xfId="26780" xr:uid="{00000000-0005-0000-0000-0000B9670000}"/>
    <cellStyle name="Normal 9 2 5 3 2 2 2" xfId="26781" xr:uid="{00000000-0005-0000-0000-0000BA670000}"/>
    <cellStyle name="Normal 9 2 5 3 2 2 2 2" xfId="26782" xr:uid="{00000000-0005-0000-0000-0000BB670000}"/>
    <cellStyle name="Normal 9 2 5 3 2 2 3" xfId="26783" xr:uid="{00000000-0005-0000-0000-0000BC670000}"/>
    <cellStyle name="Normal 9 2 5 3 2 3" xfId="26784" xr:uid="{00000000-0005-0000-0000-0000BD670000}"/>
    <cellStyle name="Normal 9 2 5 3 2 3 2" xfId="26785" xr:uid="{00000000-0005-0000-0000-0000BE670000}"/>
    <cellStyle name="Normal 9 2 5 3 2 3 2 2" xfId="26786" xr:uid="{00000000-0005-0000-0000-0000BF670000}"/>
    <cellStyle name="Normal 9 2 5 3 2 3 3" xfId="26787" xr:uid="{00000000-0005-0000-0000-0000C0670000}"/>
    <cellStyle name="Normal 9 2 5 3 2 4" xfId="26788" xr:uid="{00000000-0005-0000-0000-0000C1670000}"/>
    <cellStyle name="Normal 9 2 5 3 2 4 2" xfId="26789" xr:uid="{00000000-0005-0000-0000-0000C2670000}"/>
    <cellStyle name="Normal 9 2 5 3 2 5" xfId="26790" xr:uid="{00000000-0005-0000-0000-0000C3670000}"/>
    <cellStyle name="Normal 9 2 5 3 2 5 2" xfId="26791" xr:uid="{00000000-0005-0000-0000-0000C4670000}"/>
    <cellStyle name="Normal 9 2 5 3 2 6" xfId="26792" xr:uid="{00000000-0005-0000-0000-0000C5670000}"/>
    <cellStyle name="Normal 9 2 5 3 3" xfId="26793" xr:uid="{00000000-0005-0000-0000-0000C6670000}"/>
    <cellStyle name="Normal 9 2 5 3 3 2" xfId="26794" xr:uid="{00000000-0005-0000-0000-0000C7670000}"/>
    <cellStyle name="Normal 9 2 5 3 3 2 2" xfId="26795" xr:uid="{00000000-0005-0000-0000-0000C8670000}"/>
    <cellStyle name="Normal 9 2 5 3 3 3" xfId="26796" xr:uid="{00000000-0005-0000-0000-0000C9670000}"/>
    <cellStyle name="Normal 9 2 5 3 4" xfId="26797" xr:uid="{00000000-0005-0000-0000-0000CA670000}"/>
    <cellStyle name="Normal 9 2 5 3 4 2" xfId="26798" xr:uid="{00000000-0005-0000-0000-0000CB670000}"/>
    <cellStyle name="Normal 9 2 5 3 4 2 2" xfId="26799" xr:uid="{00000000-0005-0000-0000-0000CC670000}"/>
    <cellStyle name="Normal 9 2 5 3 4 3" xfId="26800" xr:uid="{00000000-0005-0000-0000-0000CD670000}"/>
    <cellStyle name="Normal 9 2 5 3 5" xfId="26801" xr:uid="{00000000-0005-0000-0000-0000CE670000}"/>
    <cellStyle name="Normal 9 2 5 3 5 2" xfId="26802" xr:uid="{00000000-0005-0000-0000-0000CF670000}"/>
    <cellStyle name="Normal 9 2 5 3 6" xfId="26803" xr:uid="{00000000-0005-0000-0000-0000D0670000}"/>
    <cellStyle name="Normal 9 2 5 3 6 2" xfId="26804" xr:uid="{00000000-0005-0000-0000-0000D1670000}"/>
    <cellStyle name="Normal 9 2 5 3 7" xfId="26805" xr:uid="{00000000-0005-0000-0000-0000D2670000}"/>
    <cellStyle name="Normal 9 2 5 4" xfId="26806" xr:uid="{00000000-0005-0000-0000-0000D3670000}"/>
    <cellStyle name="Normal 9 2 5 4 2" xfId="26807" xr:uid="{00000000-0005-0000-0000-0000D4670000}"/>
    <cellStyle name="Normal 9 2 5 4 2 2" xfId="26808" xr:uid="{00000000-0005-0000-0000-0000D5670000}"/>
    <cellStyle name="Normal 9 2 5 4 2 2 2" xfId="26809" xr:uid="{00000000-0005-0000-0000-0000D6670000}"/>
    <cellStyle name="Normal 9 2 5 4 2 2 2 2" xfId="26810" xr:uid="{00000000-0005-0000-0000-0000D7670000}"/>
    <cellStyle name="Normal 9 2 5 4 2 2 3" xfId="26811" xr:uid="{00000000-0005-0000-0000-0000D8670000}"/>
    <cellStyle name="Normal 9 2 5 4 2 3" xfId="26812" xr:uid="{00000000-0005-0000-0000-0000D9670000}"/>
    <cellStyle name="Normal 9 2 5 4 2 3 2" xfId="26813" xr:uid="{00000000-0005-0000-0000-0000DA670000}"/>
    <cellStyle name="Normal 9 2 5 4 2 3 2 2" xfId="26814" xr:uid="{00000000-0005-0000-0000-0000DB670000}"/>
    <cellStyle name="Normal 9 2 5 4 2 3 3" xfId="26815" xr:uid="{00000000-0005-0000-0000-0000DC670000}"/>
    <cellStyle name="Normal 9 2 5 4 2 4" xfId="26816" xr:uid="{00000000-0005-0000-0000-0000DD670000}"/>
    <cellStyle name="Normal 9 2 5 4 2 4 2" xfId="26817" xr:uid="{00000000-0005-0000-0000-0000DE670000}"/>
    <cellStyle name="Normal 9 2 5 4 2 5" xfId="26818" xr:uid="{00000000-0005-0000-0000-0000DF670000}"/>
    <cellStyle name="Normal 9 2 5 4 2 5 2" xfId="26819" xr:uid="{00000000-0005-0000-0000-0000E0670000}"/>
    <cellStyle name="Normal 9 2 5 4 2 6" xfId="26820" xr:uid="{00000000-0005-0000-0000-0000E1670000}"/>
    <cellStyle name="Normal 9 2 5 4 3" xfId="26821" xr:uid="{00000000-0005-0000-0000-0000E2670000}"/>
    <cellStyle name="Normal 9 2 5 4 3 2" xfId="26822" xr:uid="{00000000-0005-0000-0000-0000E3670000}"/>
    <cellStyle name="Normal 9 2 5 4 3 2 2" xfId="26823" xr:uid="{00000000-0005-0000-0000-0000E4670000}"/>
    <cellStyle name="Normal 9 2 5 4 3 3" xfId="26824" xr:uid="{00000000-0005-0000-0000-0000E5670000}"/>
    <cellStyle name="Normal 9 2 5 4 4" xfId="26825" xr:uid="{00000000-0005-0000-0000-0000E6670000}"/>
    <cellStyle name="Normal 9 2 5 4 4 2" xfId="26826" xr:uid="{00000000-0005-0000-0000-0000E7670000}"/>
    <cellStyle name="Normal 9 2 5 4 4 2 2" xfId="26827" xr:uid="{00000000-0005-0000-0000-0000E8670000}"/>
    <cellStyle name="Normal 9 2 5 4 4 3" xfId="26828" xr:uid="{00000000-0005-0000-0000-0000E9670000}"/>
    <cellStyle name="Normal 9 2 5 4 5" xfId="26829" xr:uid="{00000000-0005-0000-0000-0000EA670000}"/>
    <cellStyle name="Normal 9 2 5 4 5 2" xfId="26830" xr:uid="{00000000-0005-0000-0000-0000EB670000}"/>
    <cellStyle name="Normal 9 2 5 4 6" xfId="26831" xr:uid="{00000000-0005-0000-0000-0000EC670000}"/>
    <cellStyle name="Normal 9 2 5 4 6 2" xfId="26832" xr:uid="{00000000-0005-0000-0000-0000ED670000}"/>
    <cellStyle name="Normal 9 2 5 4 7" xfId="26833" xr:uid="{00000000-0005-0000-0000-0000EE670000}"/>
    <cellStyle name="Normal 9 2 5 5" xfId="26834" xr:uid="{00000000-0005-0000-0000-0000EF670000}"/>
    <cellStyle name="Normal 9 2 5 5 2" xfId="26835" xr:uid="{00000000-0005-0000-0000-0000F0670000}"/>
    <cellStyle name="Normal 9 2 5 5 2 2" xfId="26836" xr:uid="{00000000-0005-0000-0000-0000F1670000}"/>
    <cellStyle name="Normal 9 2 5 5 2 2 2" xfId="26837" xr:uid="{00000000-0005-0000-0000-0000F2670000}"/>
    <cellStyle name="Normal 9 2 5 5 2 3" xfId="26838" xr:uid="{00000000-0005-0000-0000-0000F3670000}"/>
    <cellStyle name="Normal 9 2 5 5 3" xfId="26839" xr:uid="{00000000-0005-0000-0000-0000F4670000}"/>
    <cellStyle name="Normal 9 2 5 5 3 2" xfId="26840" xr:uid="{00000000-0005-0000-0000-0000F5670000}"/>
    <cellStyle name="Normal 9 2 5 5 3 2 2" xfId="26841" xr:uid="{00000000-0005-0000-0000-0000F6670000}"/>
    <cellStyle name="Normal 9 2 5 5 3 3" xfId="26842" xr:uid="{00000000-0005-0000-0000-0000F7670000}"/>
    <cellStyle name="Normal 9 2 5 5 4" xfId="26843" xr:uid="{00000000-0005-0000-0000-0000F8670000}"/>
    <cellStyle name="Normal 9 2 5 5 4 2" xfId="26844" xr:uid="{00000000-0005-0000-0000-0000F9670000}"/>
    <cellStyle name="Normal 9 2 5 5 5" xfId="26845" xr:uid="{00000000-0005-0000-0000-0000FA670000}"/>
    <cellStyle name="Normal 9 2 5 5 5 2" xfId="26846" xr:uid="{00000000-0005-0000-0000-0000FB670000}"/>
    <cellStyle name="Normal 9 2 5 5 6" xfId="26847" xr:uid="{00000000-0005-0000-0000-0000FC670000}"/>
    <cellStyle name="Normal 9 2 5 6" xfId="26848" xr:uid="{00000000-0005-0000-0000-0000FD670000}"/>
    <cellStyle name="Normal 9 2 5 6 2" xfId="26849" xr:uid="{00000000-0005-0000-0000-0000FE670000}"/>
    <cellStyle name="Normal 9 2 5 6 2 2" xfId="26850" xr:uid="{00000000-0005-0000-0000-0000FF670000}"/>
    <cellStyle name="Normal 9 2 5 6 3" xfId="26851" xr:uid="{00000000-0005-0000-0000-000000680000}"/>
    <cellStyle name="Normal 9 2 5 7" xfId="26852" xr:uid="{00000000-0005-0000-0000-000001680000}"/>
    <cellStyle name="Normal 9 2 5 7 2" xfId="26853" xr:uid="{00000000-0005-0000-0000-000002680000}"/>
    <cellStyle name="Normal 9 2 5 7 2 2" xfId="26854" xr:uid="{00000000-0005-0000-0000-000003680000}"/>
    <cellStyle name="Normal 9 2 5 7 3" xfId="26855" xr:uid="{00000000-0005-0000-0000-000004680000}"/>
    <cellStyle name="Normal 9 2 5 8" xfId="26856" xr:uid="{00000000-0005-0000-0000-000005680000}"/>
    <cellStyle name="Normal 9 2 5 8 2" xfId="26857" xr:uid="{00000000-0005-0000-0000-000006680000}"/>
    <cellStyle name="Normal 9 2 5 9" xfId="26858" xr:uid="{00000000-0005-0000-0000-000007680000}"/>
    <cellStyle name="Normal 9 2 5 9 2" xfId="26859" xr:uid="{00000000-0005-0000-0000-000008680000}"/>
    <cellStyle name="Normal 9 2 6" xfId="26860" xr:uid="{00000000-0005-0000-0000-000009680000}"/>
    <cellStyle name="Normal 9 2 6 10" xfId="26861" xr:uid="{00000000-0005-0000-0000-00000A680000}"/>
    <cellStyle name="Normal 9 2 6 2" xfId="26862" xr:uid="{00000000-0005-0000-0000-00000B680000}"/>
    <cellStyle name="Normal 9 2 6 2 2" xfId="26863" xr:uid="{00000000-0005-0000-0000-00000C680000}"/>
    <cellStyle name="Normal 9 2 6 2 2 2" xfId="26864" xr:uid="{00000000-0005-0000-0000-00000D680000}"/>
    <cellStyle name="Normal 9 2 6 2 2 2 2" xfId="26865" xr:uid="{00000000-0005-0000-0000-00000E680000}"/>
    <cellStyle name="Normal 9 2 6 2 2 2 2 2" xfId="26866" xr:uid="{00000000-0005-0000-0000-00000F680000}"/>
    <cellStyle name="Normal 9 2 6 2 2 2 2 2 2" xfId="26867" xr:uid="{00000000-0005-0000-0000-000010680000}"/>
    <cellStyle name="Normal 9 2 6 2 2 2 2 3" xfId="26868" xr:uid="{00000000-0005-0000-0000-000011680000}"/>
    <cellStyle name="Normal 9 2 6 2 2 2 3" xfId="26869" xr:uid="{00000000-0005-0000-0000-000012680000}"/>
    <cellStyle name="Normal 9 2 6 2 2 2 3 2" xfId="26870" xr:uid="{00000000-0005-0000-0000-000013680000}"/>
    <cellStyle name="Normal 9 2 6 2 2 2 3 2 2" xfId="26871" xr:uid="{00000000-0005-0000-0000-000014680000}"/>
    <cellStyle name="Normal 9 2 6 2 2 2 3 3" xfId="26872" xr:uid="{00000000-0005-0000-0000-000015680000}"/>
    <cellStyle name="Normal 9 2 6 2 2 2 4" xfId="26873" xr:uid="{00000000-0005-0000-0000-000016680000}"/>
    <cellStyle name="Normal 9 2 6 2 2 2 4 2" xfId="26874" xr:uid="{00000000-0005-0000-0000-000017680000}"/>
    <cellStyle name="Normal 9 2 6 2 2 2 5" xfId="26875" xr:uid="{00000000-0005-0000-0000-000018680000}"/>
    <cellStyle name="Normal 9 2 6 2 2 2 5 2" xfId="26876" xr:uid="{00000000-0005-0000-0000-000019680000}"/>
    <cellStyle name="Normal 9 2 6 2 2 2 6" xfId="26877" xr:uid="{00000000-0005-0000-0000-00001A680000}"/>
    <cellStyle name="Normal 9 2 6 2 2 3" xfId="26878" xr:uid="{00000000-0005-0000-0000-00001B680000}"/>
    <cellStyle name="Normal 9 2 6 2 2 3 2" xfId="26879" xr:uid="{00000000-0005-0000-0000-00001C680000}"/>
    <cellStyle name="Normal 9 2 6 2 2 3 2 2" xfId="26880" xr:uid="{00000000-0005-0000-0000-00001D680000}"/>
    <cellStyle name="Normal 9 2 6 2 2 3 3" xfId="26881" xr:uid="{00000000-0005-0000-0000-00001E680000}"/>
    <cellStyle name="Normal 9 2 6 2 2 4" xfId="26882" xr:uid="{00000000-0005-0000-0000-00001F680000}"/>
    <cellStyle name="Normal 9 2 6 2 2 4 2" xfId="26883" xr:uid="{00000000-0005-0000-0000-000020680000}"/>
    <cellStyle name="Normal 9 2 6 2 2 4 2 2" xfId="26884" xr:uid="{00000000-0005-0000-0000-000021680000}"/>
    <cellStyle name="Normal 9 2 6 2 2 4 3" xfId="26885" xr:uid="{00000000-0005-0000-0000-000022680000}"/>
    <cellStyle name="Normal 9 2 6 2 2 5" xfId="26886" xr:uid="{00000000-0005-0000-0000-000023680000}"/>
    <cellStyle name="Normal 9 2 6 2 2 5 2" xfId="26887" xr:uid="{00000000-0005-0000-0000-000024680000}"/>
    <cellStyle name="Normal 9 2 6 2 2 6" xfId="26888" xr:uid="{00000000-0005-0000-0000-000025680000}"/>
    <cellStyle name="Normal 9 2 6 2 2 6 2" xfId="26889" xr:uid="{00000000-0005-0000-0000-000026680000}"/>
    <cellStyle name="Normal 9 2 6 2 2 7" xfId="26890" xr:uid="{00000000-0005-0000-0000-000027680000}"/>
    <cellStyle name="Normal 9 2 6 2 3" xfId="26891" xr:uid="{00000000-0005-0000-0000-000028680000}"/>
    <cellStyle name="Normal 9 2 6 2 3 2" xfId="26892" xr:uid="{00000000-0005-0000-0000-000029680000}"/>
    <cellStyle name="Normal 9 2 6 2 3 2 2" xfId="26893" xr:uid="{00000000-0005-0000-0000-00002A680000}"/>
    <cellStyle name="Normal 9 2 6 2 3 2 2 2" xfId="26894" xr:uid="{00000000-0005-0000-0000-00002B680000}"/>
    <cellStyle name="Normal 9 2 6 2 3 2 3" xfId="26895" xr:uid="{00000000-0005-0000-0000-00002C680000}"/>
    <cellStyle name="Normal 9 2 6 2 3 3" xfId="26896" xr:uid="{00000000-0005-0000-0000-00002D680000}"/>
    <cellStyle name="Normal 9 2 6 2 3 3 2" xfId="26897" xr:uid="{00000000-0005-0000-0000-00002E680000}"/>
    <cellStyle name="Normal 9 2 6 2 3 3 2 2" xfId="26898" xr:uid="{00000000-0005-0000-0000-00002F680000}"/>
    <cellStyle name="Normal 9 2 6 2 3 3 3" xfId="26899" xr:uid="{00000000-0005-0000-0000-000030680000}"/>
    <cellStyle name="Normal 9 2 6 2 3 4" xfId="26900" xr:uid="{00000000-0005-0000-0000-000031680000}"/>
    <cellStyle name="Normal 9 2 6 2 3 4 2" xfId="26901" xr:uid="{00000000-0005-0000-0000-000032680000}"/>
    <cellStyle name="Normal 9 2 6 2 3 5" xfId="26902" xr:uid="{00000000-0005-0000-0000-000033680000}"/>
    <cellStyle name="Normal 9 2 6 2 3 5 2" xfId="26903" xr:uid="{00000000-0005-0000-0000-000034680000}"/>
    <cellStyle name="Normal 9 2 6 2 3 6" xfId="26904" xr:uid="{00000000-0005-0000-0000-000035680000}"/>
    <cellStyle name="Normal 9 2 6 2 4" xfId="26905" xr:uid="{00000000-0005-0000-0000-000036680000}"/>
    <cellStyle name="Normal 9 2 6 2 4 2" xfId="26906" xr:uid="{00000000-0005-0000-0000-000037680000}"/>
    <cellStyle name="Normal 9 2 6 2 4 2 2" xfId="26907" xr:uid="{00000000-0005-0000-0000-000038680000}"/>
    <cellStyle name="Normal 9 2 6 2 4 3" xfId="26908" xr:uid="{00000000-0005-0000-0000-000039680000}"/>
    <cellStyle name="Normal 9 2 6 2 5" xfId="26909" xr:uid="{00000000-0005-0000-0000-00003A680000}"/>
    <cellStyle name="Normal 9 2 6 2 5 2" xfId="26910" xr:uid="{00000000-0005-0000-0000-00003B680000}"/>
    <cellStyle name="Normal 9 2 6 2 5 2 2" xfId="26911" xr:uid="{00000000-0005-0000-0000-00003C680000}"/>
    <cellStyle name="Normal 9 2 6 2 5 3" xfId="26912" xr:uid="{00000000-0005-0000-0000-00003D680000}"/>
    <cellStyle name="Normal 9 2 6 2 6" xfId="26913" xr:uid="{00000000-0005-0000-0000-00003E680000}"/>
    <cellStyle name="Normal 9 2 6 2 6 2" xfId="26914" xr:uid="{00000000-0005-0000-0000-00003F680000}"/>
    <cellStyle name="Normal 9 2 6 2 7" xfId="26915" xr:uid="{00000000-0005-0000-0000-000040680000}"/>
    <cellStyle name="Normal 9 2 6 2 7 2" xfId="26916" xr:uid="{00000000-0005-0000-0000-000041680000}"/>
    <cellStyle name="Normal 9 2 6 2 8" xfId="26917" xr:uid="{00000000-0005-0000-0000-000042680000}"/>
    <cellStyle name="Normal 9 2 6 3" xfId="26918" xr:uid="{00000000-0005-0000-0000-000043680000}"/>
    <cellStyle name="Normal 9 2 6 3 2" xfId="26919" xr:uid="{00000000-0005-0000-0000-000044680000}"/>
    <cellStyle name="Normal 9 2 6 3 2 2" xfId="26920" xr:uid="{00000000-0005-0000-0000-000045680000}"/>
    <cellStyle name="Normal 9 2 6 3 2 2 2" xfId="26921" xr:uid="{00000000-0005-0000-0000-000046680000}"/>
    <cellStyle name="Normal 9 2 6 3 2 2 2 2" xfId="26922" xr:uid="{00000000-0005-0000-0000-000047680000}"/>
    <cellStyle name="Normal 9 2 6 3 2 2 3" xfId="26923" xr:uid="{00000000-0005-0000-0000-000048680000}"/>
    <cellStyle name="Normal 9 2 6 3 2 3" xfId="26924" xr:uid="{00000000-0005-0000-0000-000049680000}"/>
    <cellStyle name="Normal 9 2 6 3 2 3 2" xfId="26925" xr:uid="{00000000-0005-0000-0000-00004A680000}"/>
    <cellStyle name="Normal 9 2 6 3 2 3 2 2" xfId="26926" xr:uid="{00000000-0005-0000-0000-00004B680000}"/>
    <cellStyle name="Normal 9 2 6 3 2 3 3" xfId="26927" xr:uid="{00000000-0005-0000-0000-00004C680000}"/>
    <cellStyle name="Normal 9 2 6 3 2 4" xfId="26928" xr:uid="{00000000-0005-0000-0000-00004D680000}"/>
    <cellStyle name="Normal 9 2 6 3 2 4 2" xfId="26929" xr:uid="{00000000-0005-0000-0000-00004E680000}"/>
    <cellStyle name="Normal 9 2 6 3 2 5" xfId="26930" xr:uid="{00000000-0005-0000-0000-00004F680000}"/>
    <cellStyle name="Normal 9 2 6 3 2 5 2" xfId="26931" xr:uid="{00000000-0005-0000-0000-000050680000}"/>
    <cellStyle name="Normal 9 2 6 3 2 6" xfId="26932" xr:uid="{00000000-0005-0000-0000-000051680000}"/>
    <cellStyle name="Normal 9 2 6 3 3" xfId="26933" xr:uid="{00000000-0005-0000-0000-000052680000}"/>
    <cellStyle name="Normal 9 2 6 3 3 2" xfId="26934" xr:uid="{00000000-0005-0000-0000-000053680000}"/>
    <cellStyle name="Normal 9 2 6 3 3 2 2" xfId="26935" xr:uid="{00000000-0005-0000-0000-000054680000}"/>
    <cellStyle name="Normal 9 2 6 3 3 3" xfId="26936" xr:uid="{00000000-0005-0000-0000-000055680000}"/>
    <cellStyle name="Normal 9 2 6 3 4" xfId="26937" xr:uid="{00000000-0005-0000-0000-000056680000}"/>
    <cellStyle name="Normal 9 2 6 3 4 2" xfId="26938" xr:uid="{00000000-0005-0000-0000-000057680000}"/>
    <cellStyle name="Normal 9 2 6 3 4 2 2" xfId="26939" xr:uid="{00000000-0005-0000-0000-000058680000}"/>
    <cellStyle name="Normal 9 2 6 3 4 3" xfId="26940" xr:uid="{00000000-0005-0000-0000-000059680000}"/>
    <cellStyle name="Normal 9 2 6 3 5" xfId="26941" xr:uid="{00000000-0005-0000-0000-00005A680000}"/>
    <cellStyle name="Normal 9 2 6 3 5 2" xfId="26942" xr:uid="{00000000-0005-0000-0000-00005B680000}"/>
    <cellStyle name="Normal 9 2 6 3 6" xfId="26943" xr:uid="{00000000-0005-0000-0000-00005C680000}"/>
    <cellStyle name="Normal 9 2 6 3 6 2" xfId="26944" xr:uid="{00000000-0005-0000-0000-00005D680000}"/>
    <cellStyle name="Normal 9 2 6 3 7" xfId="26945" xr:uid="{00000000-0005-0000-0000-00005E680000}"/>
    <cellStyle name="Normal 9 2 6 4" xfId="26946" xr:uid="{00000000-0005-0000-0000-00005F680000}"/>
    <cellStyle name="Normal 9 2 6 4 2" xfId="26947" xr:uid="{00000000-0005-0000-0000-000060680000}"/>
    <cellStyle name="Normal 9 2 6 4 2 2" xfId="26948" xr:uid="{00000000-0005-0000-0000-000061680000}"/>
    <cellStyle name="Normal 9 2 6 4 2 2 2" xfId="26949" xr:uid="{00000000-0005-0000-0000-000062680000}"/>
    <cellStyle name="Normal 9 2 6 4 2 2 2 2" xfId="26950" xr:uid="{00000000-0005-0000-0000-000063680000}"/>
    <cellStyle name="Normal 9 2 6 4 2 2 3" xfId="26951" xr:uid="{00000000-0005-0000-0000-000064680000}"/>
    <cellStyle name="Normal 9 2 6 4 2 3" xfId="26952" xr:uid="{00000000-0005-0000-0000-000065680000}"/>
    <cellStyle name="Normal 9 2 6 4 2 3 2" xfId="26953" xr:uid="{00000000-0005-0000-0000-000066680000}"/>
    <cellStyle name="Normal 9 2 6 4 2 3 2 2" xfId="26954" xr:uid="{00000000-0005-0000-0000-000067680000}"/>
    <cellStyle name="Normal 9 2 6 4 2 3 3" xfId="26955" xr:uid="{00000000-0005-0000-0000-000068680000}"/>
    <cellStyle name="Normal 9 2 6 4 2 4" xfId="26956" xr:uid="{00000000-0005-0000-0000-000069680000}"/>
    <cellStyle name="Normal 9 2 6 4 2 4 2" xfId="26957" xr:uid="{00000000-0005-0000-0000-00006A680000}"/>
    <cellStyle name="Normal 9 2 6 4 2 5" xfId="26958" xr:uid="{00000000-0005-0000-0000-00006B680000}"/>
    <cellStyle name="Normal 9 2 6 4 2 5 2" xfId="26959" xr:uid="{00000000-0005-0000-0000-00006C680000}"/>
    <cellStyle name="Normal 9 2 6 4 2 6" xfId="26960" xr:uid="{00000000-0005-0000-0000-00006D680000}"/>
    <cellStyle name="Normal 9 2 6 4 3" xfId="26961" xr:uid="{00000000-0005-0000-0000-00006E680000}"/>
    <cellStyle name="Normal 9 2 6 4 3 2" xfId="26962" xr:uid="{00000000-0005-0000-0000-00006F680000}"/>
    <cellStyle name="Normal 9 2 6 4 3 2 2" xfId="26963" xr:uid="{00000000-0005-0000-0000-000070680000}"/>
    <cellStyle name="Normal 9 2 6 4 3 3" xfId="26964" xr:uid="{00000000-0005-0000-0000-000071680000}"/>
    <cellStyle name="Normal 9 2 6 4 4" xfId="26965" xr:uid="{00000000-0005-0000-0000-000072680000}"/>
    <cellStyle name="Normal 9 2 6 4 4 2" xfId="26966" xr:uid="{00000000-0005-0000-0000-000073680000}"/>
    <cellStyle name="Normal 9 2 6 4 4 2 2" xfId="26967" xr:uid="{00000000-0005-0000-0000-000074680000}"/>
    <cellStyle name="Normal 9 2 6 4 4 3" xfId="26968" xr:uid="{00000000-0005-0000-0000-000075680000}"/>
    <cellStyle name="Normal 9 2 6 4 5" xfId="26969" xr:uid="{00000000-0005-0000-0000-000076680000}"/>
    <cellStyle name="Normal 9 2 6 4 5 2" xfId="26970" xr:uid="{00000000-0005-0000-0000-000077680000}"/>
    <cellStyle name="Normal 9 2 6 4 6" xfId="26971" xr:uid="{00000000-0005-0000-0000-000078680000}"/>
    <cellStyle name="Normal 9 2 6 4 6 2" xfId="26972" xr:uid="{00000000-0005-0000-0000-000079680000}"/>
    <cellStyle name="Normal 9 2 6 4 7" xfId="26973" xr:uid="{00000000-0005-0000-0000-00007A680000}"/>
    <cellStyle name="Normal 9 2 6 5" xfId="26974" xr:uid="{00000000-0005-0000-0000-00007B680000}"/>
    <cellStyle name="Normal 9 2 6 5 2" xfId="26975" xr:uid="{00000000-0005-0000-0000-00007C680000}"/>
    <cellStyle name="Normal 9 2 6 5 2 2" xfId="26976" xr:uid="{00000000-0005-0000-0000-00007D680000}"/>
    <cellStyle name="Normal 9 2 6 5 2 2 2" xfId="26977" xr:uid="{00000000-0005-0000-0000-00007E680000}"/>
    <cellStyle name="Normal 9 2 6 5 2 3" xfId="26978" xr:uid="{00000000-0005-0000-0000-00007F680000}"/>
    <cellStyle name="Normal 9 2 6 5 3" xfId="26979" xr:uid="{00000000-0005-0000-0000-000080680000}"/>
    <cellStyle name="Normal 9 2 6 5 3 2" xfId="26980" xr:uid="{00000000-0005-0000-0000-000081680000}"/>
    <cellStyle name="Normal 9 2 6 5 3 2 2" xfId="26981" xr:uid="{00000000-0005-0000-0000-000082680000}"/>
    <cellStyle name="Normal 9 2 6 5 3 3" xfId="26982" xr:uid="{00000000-0005-0000-0000-000083680000}"/>
    <cellStyle name="Normal 9 2 6 5 4" xfId="26983" xr:uid="{00000000-0005-0000-0000-000084680000}"/>
    <cellStyle name="Normal 9 2 6 5 4 2" xfId="26984" xr:uid="{00000000-0005-0000-0000-000085680000}"/>
    <cellStyle name="Normal 9 2 6 5 5" xfId="26985" xr:uid="{00000000-0005-0000-0000-000086680000}"/>
    <cellStyle name="Normal 9 2 6 5 5 2" xfId="26986" xr:uid="{00000000-0005-0000-0000-000087680000}"/>
    <cellStyle name="Normal 9 2 6 5 6" xfId="26987" xr:uid="{00000000-0005-0000-0000-000088680000}"/>
    <cellStyle name="Normal 9 2 6 6" xfId="26988" xr:uid="{00000000-0005-0000-0000-000089680000}"/>
    <cellStyle name="Normal 9 2 6 6 2" xfId="26989" xr:uid="{00000000-0005-0000-0000-00008A680000}"/>
    <cellStyle name="Normal 9 2 6 6 2 2" xfId="26990" xr:uid="{00000000-0005-0000-0000-00008B680000}"/>
    <cellStyle name="Normal 9 2 6 6 3" xfId="26991" xr:uid="{00000000-0005-0000-0000-00008C680000}"/>
    <cellStyle name="Normal 9 2 6 7" xfId="26992" xr:uid="{00000000-0005-0000-0000-00008D680000}"/>
    <cellStyle name="Normal 9 2 6 7 2" xfId="26993" xr:uid="{00000000-0005-0000-0000-00008E680000}"/>
    <cellStyle name="Normal 9 2 6 7 2 2" xfId="26994" xr:uid="{00000000-0005-0000-0000-00008F680000}"/>
    <cellStyle name="Normal 9 2 6 7 3" xfId="26995" xr:uid="{00000000-0005-0000-0000-000090680000}"/>
    <cellStyle name="Normal 9 2 6 8" xfId="26996" xr:uid="{00000000-0005-0000-0000-000091680000}"/>
    <cellStyle name="Normal 9 2 6 8 2" xfId="26997" xr:uid="{00000000-0005-0000-0000-000092680000}"/>
    <cellStyle name="Normal 9 2 6 9" xfId="26998" xr:uid="{00000000-0005-0000-0000-000093680000}"/>
    <cellStyle name="Normal 9 2 6 9 2" xfId="26999" xr:uid="{00000000-0005-0000-0000-000094680000}"/>
    <cellStyle name="Normal 9 2 7" xfId="27000" xr:uid="{00000000-0005-0000-0000-000095680000}"/>
    <cellStyle name="Normal 9 2 7 2" xfId="27001" xr:uid="{00000000-0005-0000-0000-000096680000}"/>
    <cellStyle name="Normal 9 2 7 2 2" xfId="27002" xr:uid="{00000000-0005-0000-0000-000097680000}"/>
    <cellStyle name="Normal 9 2 7 2 2 2" xfId="27003" xr:uid="{00000000-0005-0000-0000-000098680000}"/>
    <cellStyle name="Normal 9 2 7 2 2 2 2" xfId="27004" xr:uid="{00000000-0005-0000-0000-000099680000}"/>
    <cellStyle name="Normal 9 2 7 2 2 2 2 2" xfId="27005" xr:uid="{00000000-0005-0000-0000-00009A680000}"/>
    <cellStyle name="Normal 9 2 7 2 2 2 3" xfId="27006" xr:uid="{00000000-0005-0000-0000-00009B680000}"/>
    <cellStyle name="Normal 9 2 7 2 2 3" xfId="27007" xr:uid="{00000000-0005-0000-0000-00009C680000}"/>
    <cellStyle name="Normal 9 2 7 2 2 3 2" xfId="27008" xr:uid="{00000000-0005-0000-0000-00009D680000}"/>
    <cellStyle name="Normal 9 2 7 2 2 3 2 2" xfId="27009" xr:uid="{00000000-0005-0000-0000-00009E680000}"/>
    <cellStyle name="Normal 9 2 7 2 2 3 3" xfId="27010" xr:uid="{00000000-0005-0000-0000-00009F680000}"/>
    <cellStyle name="Normal 9 2 7 2 2 4" xfId="27011" xr:uid="{00000000-0005-0000-0000-0000A0680000}"/>
    <cellStyle name="Normal 9 2 7 2 2 4 2" xfId="27012" xr:uid="{00000000-0005-0000-0000-0000A1680000}"/>
    <cellStyle name="Normal 9 2 7 2 2 5" xfId="27013" xr:uid="{00000000-0005-0000-0000-0000A2680000}"/>
    <cellStyle name="Normal 9 2 7 2 2 5 2" xfId="27014" xr:uid="{00000000-0005-0000-0000-0000A3680000}"/>
    <cellStyle name="Normal 9 2 7 2 2 6" xfId="27015" xr:uid="{00000000-0005-0000-0000-0000A4680000}"/>
    <cellStyle name="Normal 9 2 7 2 3" xfId="27016" xr:uid="{00000000-0005-0000-0000-0000A5680000}"/>
    <cellStyle name="Normal 9 2 7 2 3 2" xfId="27017" xr:uid="{00000000-0005-0000-0000-0000A6680000}"/>
    <cellStyle name="Normal 9 2 7 2 3 2 2" xfId="27018" xr:uid="{00000000-0005-0000-0000-0000A7680000}"/>
    <cellStyle name="Normal 9 2 7 2 3 3" xfId="27019" xr:uid="{00000000-0005-0000-0000-0000A8680000}"/>
    <cellStyle name="Normal 9 2 7 2 4" xfId="27020" xr:uid="{00000000-0005-0000-0000-0000A9680000}"/>
    <cellStyle name="Normal 9 2 7 2 4 2" xfId="27021" xr:uid="{00000000-0005-0000-0000-0000AA680000}"/>
    <cellStyle name="Normal 9 2 7 2 4 2 2" xfId="27022" xr:uid="{00000000-0005-0000-0000-0000AB680000}"/>
    <cellStyle name="Normal 9 2 7 2 4 3" xfId="27023" xr:uid="{00000000-0005-0000-0000-0000AC680000}"/>
    <cellStyle name="Normal 9 2 7 2 5" xfId="27024" xr:uid="{00000000-0005-0000-0000-0000AD680000}"/>
    <cellStyle name="Normal 9 2 7 2 5 2" xfId="27025" xr:uid="{00000000-0005-0000-0000-0000AE680000}"/>
    <cellStyle name="Normal 9 2 7 2 6" xfId="27026" xr:uid="{00000000-0005-0000-0000-0000AF680000}"/>
    <cellStyle name="Normal 9 2 7 2 6 2" xfId="27027" xr:uid="{00000000-0005-0000-0000-0000B0680000}"/>
    <cellStyle name="Normal 9 2 7 2 7" xfId="27028" xr:uid="{00000000-0005-0000-0000-0000B1680000}"/>
    <cellStyle name="Normal 9 2 7 3" xfId="27029" xr:uid="{00000000-0005-0000-0000-0000B2680000}"/>
    <cellStyle name="Normal 9 2 7 3 2" xfId="27030" xr:uid="{00000000-0005-0000-0000-0000B3680000}"/>
    <cellStyle name="Normal 9 2 7 3 2 2" xfId="27031" xr:uid="{00000000-0005-0000-0000-0000B4680000}"/>
    <cellStyle name="Normal 9 2 7 3 2 2 2" xfId="27032" xr:uid="{00000000-0005-0000-0000-0000B5680000}"/>
    <cellStyle name="Normal 9 2 7 3 2 3" xfId="27033" xr:uid="{00000000-0005-0000-0000-0000B6680000}"/>
    <cellStyle name="Normal 9 2 7 3 3" xfId="27034" xr:uid="{00000000-0005-0000-0000-0000B7680000}"/>
    <cellStyle name="Normal 9 2 7 3 3 2" xfId="27035" xr:uid="{00000000-0005-0000-0000-0000B8680000}"/>
    <cellStyle name="Normal 9 2 7 3 3 2 2" xfId="27036" xr:uid="{00000000-0005-0000-0000-0000B9680000}"/>
    <cellStyle name="Normal 9 2 7 3 3 3" xfId="27037" xr:uid="{00000000-0005-0000-0000-0000BA680000}"/>
    <cellStyle name="Normal 9 2 7 3 4" xfId="27038" xr:uid="{00000000-0005-0000-0000-0000BB680000}"/>
    <cellStyle name="Normal 9 2 7 3 4 2" xfId="27039" xr:uid="{00000000-0005-0000-0000-0000BC680000}"/>
    <cellStyle name="Normal 9 2 7 3 5" xfId="27040" xr:uid="{00000000-0005-0000-0000-0000BD680000}"/>
    <cellStyle name="Normal 9 2 7 3 5 2" xfId="27041" xr:uid="{00000000-0005-0000-0000-0000BE680000}"/>
    <cellStyle name="Normal 9 2 7 3 6" xfId="27042" xr:uid="{00000000-0005-0000-0000-0000BF680000}"/>
    <cellStyle name="Normal 9 2 7 4" xfId="27043" xr:uid="{00000000-0005-0000-0000-0000C0680000}"/>
    <cellStyle name="Normal 9 2 7 4 2" xfId="27044" xr:uid="{00000000-0005-0000-0000-0000C1680000}"/>
    <cellStyle name="Normal 9 2 7 4 2 2" xfId="27045" xr:uid="{00000000-0005-0000-0000-0000C2680000}"/>
    <cellStyle name="Normal 9 2 7 4 3" xfId="27046" xr:uid="{00000000-0005-0000-0000-0000C3680000}"/>
    <cellStyle name="Normal 9 2 7 5" xfId="27047" xr:uid="{00000000-0005-0000-0000-0000C4680000}"/>
    <cellStyle name="Normal 9 2 7 5 2" xfId="27048" xr:uid="{00000000-0005-0000-0000-0000C5680000}"/>
    <cellStyle name="Normal 9 2 7 5 2 2" xfId="27049" xr:uid="{00000000-0005-0000-0000-0000C6680000}"/>
    <cellStyle name="Normal 9 2 7 5 3" xfId="27050" xr:uid="{00000000-0005-0000-0000-0000C7680000}"/>
    <cellStyle name="Normal 9 2 7 6" xfId="27051" xr:uid="{00000000-0005-0000-0000-0000C8680000}"/>
    <cellStyle name="Normal 9 2 7 6 2" xfId="27052" xr:uid="{00000000-0005-0000-0000-0000C9680000}"/>
    <cellStyle name="Normal 9 2 7 7" xfId="27053" xr:uid="{00000000-0005-0000-0000-0000CA680000}"/>
    <cellStyle name="Normal 9 2 7 7 2" xfId="27054" xr:uid="{00000000-0005-0000-0000-0000CB680000}"/>
    <cellStyle name="Normal 9 2 7 8" xfId="27055" xr:uid="{00000000-0005-0000-0000-0000CC680000}"/>
    <cellStyle name="Normal 9 2 8" xfId="27056" xr:uid="{00000000-0005-0000-0000-0000CD680000}"/>
    <cellStyle name="Normal 9 2 8 2" xfId="27057" xr:uid="{00000000-0005-0000-0000-0000CE680000}"/>
    <cellStyle name="Normal 9 2 8 2 2" xfId="27058" xr:uid="{00000000-0005-0000-0000-0000CF680000}"/>
    <cellStyle name="Normal 9 2 8 2 2 2" xfId="27059" xr:uid="{00000000-0005-0000-0000-0000D0680000}"/>
    <cellStyle name="Normal 9 2 8 2 2 2 2" xfId="27060" xr:uid="{00000000-0005-0000-0000-0000D1680000}"/>
    <cellStyle name="Normal 9 2 8 2 2 3" xfId="27061" xr:uid="{00000000-0005-0000-0000-0000D2680000}"/>
    <cellStyle name="Normal 9 2 8 2 3" xfId="27062" xr:uid="{00000000-0005-0000-0000-0000D3680000}"/>
    <cellStyle name="Normal 9 2 8 2 3 2" xfId="27063" xr:uid="{00000000-0005-0000-0000-0000D4680000}"/>
    <cellStyle name="Normal 9 2 8 2 3 2 2" xfId="27064" xr:uid="{00000000-0005-0000-0000-0000D5680000}"/>
    <cellStyle name="Normal 9 2 8 2 3 3" xfId="27065" xr:uid="{00000000-0005-0000-0000-0000D6680000}"/>
    <cellStyle name="Normal 9 2 8 2 4" xfId="27066" xr:uid="{00000000-0005-0000-0000-0000D7680000}"/>
    <cellStyle name="Normal 9 2 8 2 4 2" xfId="27067" xr:uid="{00000000-0005-0000-0000-0000D8680000}"/>
    <cellStyle name="Normal 9 2 8 2 5" xfId="27068" xr:uid="{00000000-0005-0000-0000-0000D9680000}"/>
    <cellStyle name="Normal 9 2 8 2 5 2" xfId="27069" xr:uid="{00000000-0005-0000-0000-0000DA680000}"/>
    <cellStyle name="Normal 9 2 8 2 6" xfId="27070" xr:uid="{00000000-0005-0000-0000-0000DB680000}"/>
    <cellStyle name="Normal 9 2 8 3" xfId="27071" xr:uid="{00000000-0005-0000-0000-0000DC680000}"/>
    <cellStyle name="Normal 9 2 8 3 2" xfId="27072" xr:uid="{00000000-0005-0000-0000-0000DD680000}"/>
    <cellStyle name="Normal 9 2 8 3 2 2" xfId="27073" xr:uid="{00000000-0005-0000-0000-0000DE680000}"/>
    <cellStyle name="Normal 9 2 8 3 3" xfId="27074" xr:uid="{00000000-0005-0000-0000-0000DF680000}"/>
    <cellStyle name="Normal 9 2 8 4" xfId="27075" xr:uid="{00000000-0005-0000-0000-0000E0680000}"/>
    <cellStyle name="Normal 9 2 8 4 2" xfId="27076" xr:uid="{00000000-0005-0000-0000-0000E1680000}"/>
    <cellStyle name="Normal 9 2 8 4 2 2" xfId="27077" xr:uid="{00000000-0005-0000-0000-0000E2680000}"/>
    <cellStyle name="Normal 9 2 8 4 3" xfId="27078" xr:uid="{00000000-0005-0000-0000-0000E3680000}"/>
    <cellStyle name="Normal 9 2 8 5" xfId="27079" xr:uid="{00000000-0005-0000-0000-0000E4680000}"/>
    <cellStyle name="Normal 9 2 8 5 2" xfId="27080" xr:uid="{00000000-0005-0000-0000-0000E5680000}"/>
    <cellStyle name="Normal 9 2 8 6" xfId="27081" xr:uid="{00000000-0005-0000-0000-0000E6680000}"/>
    <cellStyle name="Normal 9 2 8 6 2" xfId="27082" xr:uid="{00000000-0005-0000-0000-0000E7680000}"/>
    <cellStyle name="Normal 9 2 8 7" xfId="27083" xr:uid="{00000000-0005-0000-0000-0000E8680000}"/>
    <cellStyle name="Normal 9 2 9" xfId="27084" xr:uid="{00000000-0005-0000-0000-0000E9680000}"/>
    <cellStyle name="Normal 9 2 9 2" xfId="27085" xr:uid="{00000000-0005-0000-0000-0000EA680000}"/>
    <cellStyle name="Normal 9 2 9 2 2" xfId="27086" xr:uid="{00000000-0005-0000-0000-0000EB680000}"/>
    <cellStyle name="Normal 9 2 9 2 2 2" xfId="27087" xr:uid="{00000000-0005-0000-0000-0000EC680000}"/>
    <cellStyle name="Normal 9 2 9 2 2 2 2" xfId="27088" xr:uid="{00000000-0005-0000-0000-0000ED680000}"/>
    <cellStyle name="Normal 9 2 9 2 2 3" xfId="27089" xr:uid="{00000000-0005-0000-0000-0000EE680000}"/>
    <cellStyle name="Normal 9 2 9 2 3" xfId="27090" xr:uid="{00000000-0005-0000-0000-0000EF680000}"/>
    <cellStyle name="Normal 9 2 9 2 3 2" xfId="27091" xr:uid="{00000000-0005-0000-0000-0000F0680000}"/>
    <cellStyle name="Normal 9 2 9 2 3 2 2" xfId="27092" xr:uid="{00000000-0005-0000-0000-0000F1680000}"/>
    <cellStyle name="Normal 9 2 9 2 3 3" xfId="27093" xr:uid="{00000000-0005-0000-0000-0000F2680000}"/>
    <cellStyle name="Normal 9 2 9 2 4" xfId="27094" xr:uid="{00000000-0005-0000-0000-0000F3680000}"/>
    <cellStyle name="Normal 9 2 9 2 4 2" xfId="27095" xr:uid="{00000000-0005-0000-0000-0000F4680000}"/>
    <cellStyle name="Normal 9 2 9 2 5" xfId="27096" xr:uid="{00000000-0005-0000-0000-0000F5680000}"/>
    <cellStyle name="Normal 9 2 9 2 5 2" xfId="27097" xr:uid="{00000000-0005-0000-0000-0000F6680000}"/>
    <cellStyle name="Normal 9 2 9 2 6" xfId="27098" xr:uid="{00000000-0005-0000-0000-0000F7680000}"/>
    <cellStyle name="Normal 9 2 9 3" xfId="27099" xr:uid="{00000000-0005-0000-0000-0000F8680000}"/>
    <cellStyle name="Normal 9 2 9 3 2" xfId="27100" xr:uid="{00000000-0005-0000-0000-0000F9680000}"/>
    <cellStyle name="Normal 9 2 9 3 2 2" xfId="27101" xr:uid="{00000000-0005-0000-0000-0000FA680000}"/>
    <cellStyle name="Normal 9 2 9 3 3" xfId="27102" xr:uid="{00000000-0005-0000-0000-0000FB680000}"/>
    <cellStyle name="Normal 9 2 9 4" xfId="27103" xr:uid="{00000000-0005-0000-0000-0000FC680000}"/>
    <cellStyle name="Normal 9 2 9 4 2" xfId="27104" xr:uid="{00000000-0005-0000-0000-0000FD680000}"/>
    <cellStyle name="Normal 9 2 9 4 2 2" xfId="27105" xr:uid="{00000000-0005-0000-0000-0000FE680000}"/>
    <cellStyle name="Normal 9 2 9 4 3" xfId="27106" xr:uid="{00000000-0005-0000-0000-0000FF680000}"/>
    <cellStyle name="Normal 9 2 9 5" xfId="27107" xr:uid="{00000000-0005-0000-0000-000000690000}"/>
    <cellStyle name="Normal 9 2 9 5 2" xfId="27108" xr:uid="{00000000-0005-0000-0000-000001690000}"/>
    <cellStyle name="Normal 9 2 9 6" xfId="27109" xr:uid="{00000000-0005-0000-0000-000002690000}"/>
    <cellStyle name="Normal 9 2 9 6 2" xfId="27110" xr:uid="{00000000-0005-0000-0000-000003690000}"/>
    <cellStyle name="Normal 9 2 9 7" xfId="27111" xr:uid="{00000000-0005-0000-0000-000004690000}"/>
    <cellStyle name="Normal 9 2_3 - Revenue Credits" xfId="27112" xr:uid="{00000000-0005-0000-0000-000005690000}"/>
    <cellStyle name="Normal 9 3" xfId="27113" xr:uid="{00000000-0005-0000-0000-000006690000}"/>
    <cellStyle name="Normal 9 4" xfId="27114" xr:uid="{00000000-0005-0000-0000-000007690000}"/>
    <cellStyle name="Normal 9 4 10" xfId="27115" xr:uid="{00000000-0005-0000-0000-000008690000}"/>
    <cellStyle name="Normal 9 4 10 2" xfId="27116" xr:uid="{00000000-0005-0000-0000-000009690000}"/>
    <cellStyle name="Normal 9 4 11" xfId="27117" xr:uid="{00000000-0005-0000-0000-00000A690000}"/>
    <cellStyle name="Normal 9 4 11 2" xfId="27118" xr:uid="{00000000-0005-0000-0000-00000B690000}"/>
    <cellStyle name="Normal 9 4 12" xfId="27119" xr:uid="{00000000-0005-0000-0000-00000C690000}"/>
    <cellStyle name="Normal 9 4 2" xfId="27120" xr:uid="{00000000-0005-0000-0000-00000D690000}"/>
    <cellStyle name="Normal 9 4 2 10" xfId="27121" xr:uid="{00000000-0005-0000-0000-00000E690000}"/>
    <cellStyle name="Normal 9 4 2 10 2" xfId="27122" xr:uid="{00000000-0005-0000-0000-00000F690000}"/>
    <cellStyle name="Normal 9 4 2 11" xfId="27123" xr:uid="{00000000-0005-0000-0000-000010690000}"/>
    <cellStyle name="Normal 9 4 2 2" xfId="27124" xr:uid="{00000000-0005-0000-0000-000011690000}"/>
    <cellStyle name="Normal 9 4 2 2 10" xfId="27125" xr:uid="{00000000-0005-0000-0000-000012690000}"/>
    <cellStyle name="Normal 9 4 2 2 2" xfId="27126" xr:uid="{00000000-0005-0000-0000-000013690000}"/>
    <cellStyle name="Normal 9 4 2 2 2 2" xfId="27127" xr:uid="{00000000-0005-0000-0000-000014690000}"/>
    <cellStyle name="Normal 9 4 2 2 2 2 2" xfId="27128" xr:uid="{00000000-0005-0000-0000-000015690000}"/>
    <cellStyle name="Normal 9 4 2 2 2 2 2 2" xfId="27129" xr:uid="{00000000-0005-0000-0000-000016690000}"/>
    <cellStyle name="Normal 9 4 2 2 2 2 2 2 2" xfId="27130" xr:uid="{00000000-0005-0000-0000-000017690000}"/>
    <cellStyle name="Normal 9 4 2 2 2 2 2 2 2 2" xfId="27131" xr:uid="{00000000-0005-0000-0000-000018690000}"/>
    <cellStyle name="Normal 9 4 2 2 2 2 2 2 3" xfId="27132" xr:uid="{00000000-0005-0000-0000-000019690000}"/>
    <cellStyle name="Normal 9 4 2 2 2 2 2 3" xfId="27133" xr:uid="{00000000-0005-0000-0000-00001A690000}"/>
    <cellStyle name="Normal 9 4 2 2 2 2 2 3 2" xfId="27134" xr:uid="{00000000-0005-0000-0000-00001B690000}"/>
    <cellStyle name="Normal 9 4 2 2 2 2 2 3 2 2" xfId="27135" xr:uid="{00000000-0005-0000-0000-00001C690000}"/>
    <cellStyle name="Normal 9 4 2 2 2 2 2 3 3" xfId="27136" xr:uid="{00000000-0005-0000-0000-00001D690000}"/>
    <cellStyle name="Normal 9 4 2 2 2 2 2 4" xfId="27137" xr:uid="{00000000-0005-0000-0000-00001E690000}"/>
    <cellStyle name="Normal 9 4 2 2 2 2 2 4 2" xfId="27138" xr:uid="{00000000-0005-0000-0000-00001F690000}"/>
    <cellStyle name="Normal 9 4 2 2 2 2 2 5" xfId="27139" xr:uid="{00000000-0005-0000-0000-000020690000}"/>
    <cellStyle name="Normal 9 4 2 2 2 2 2 5 2" xfId="27140" xr:uid="{00000000-0005-0000-0000-000021690000}"/>
    <cellStyle name="Normal 9 4 2 2 2 2 2 6" xfId="27141" xr:uid="{00000000-0005-0000-0000-000022690000}"/>
    <cellStyle name="Normal 9 4 2 2 2 2 3" xfId="27142" xr:uid="{00000000-0005-0000-0000-000023690000}"/>
    <cellStyle name="Normal 9 4 2 2 2 2 3 2" xfId="27143" xr:uid="{00000000-0005-0000-0000-000024690000}"/>
    <cellStyle name="Normal 9 4 2 2 2 2 3 2 2" xfId="27144" xr:uid="{00000000-0005-0000-0000-000025690000}"/>
    <cellStyle name="Normal 9 4 2 2 2 2 3 3" xfId="27145" xr:uid="{00000000-0005-0000-0000-000026690000}"/>
    <cellStyle name="Normal 9 4 2 2 2 2 4" xfId="27146" xr:uid="{00000000-0005-0000-0000-000027690000}"/>
    <cellStyle name="Normal 9 4 2 2 2 2 4 2" xfId="27147" xr:uid="{00000000-0005-0000-0000-000028690000}"/>
    <cellStyle name="Normal 9 4 2 2 2 2 4 2 2" xfId="27148" xr:uid="{00000000-0005-0000-0000-000029690000}"/>
    <cellStyle name="Normal 9 4 2 2 2 2 4 3" xfId="27149" xr:uid="{00000000-0005-0000-0000-00002A690000}"/>
    <cellStyle name="Normal 9 4 2 2 2 2 5" xfId="27150" xr:uid="{00000000-0005-0000-0000-00002B690000}"/>
    <cellStyle name="Normal 9 4 2 2 2 2 5 2" xfId="27151" xr:uid="{00000000-0005-0000-0000-00002C690000}"/>
    <cellStyle name="Normal 9 4 2 2 2 2 6" xfId="27152" xr:uid="{00000000-0005-0000-0000-00002D690000}"/>
    <cellStyle name="Normal 9 4 2 2 2 2 6 2" xfId="27153" xr:uid="{00000000-0005-0000-0000-00002E690000}"/>
    <cellStyle name="Normal 9 4 2 2 2 2 7" xfId="27154" xr:uid="{00000000-0005-0000-0000-00002F690000}"/>
    <cellStyle name="Normal 9 4 2 2 2 3" xfId="27155" xr:uid="{00000000-0005-0000-0000-000030690000}"/>
    <cellStyle name="Normal 9 4 2 2 2 3 2" xfId="27156" xr:uid="{00000000-0005-0000-0000-000031690000}"/>
    <cellStyle name="Normal 9 4 2 2 2 3 2 2" xfId="27157" xr:uid="{00000000-0005-0000-0000-000032690000}"/>
    <cellStyle name="Normal 9 4 2 2 2 3 2 2 2" xfId="27158" xr:uid="{00000000-0005-0000-0000-000033690000}"/>
    <cellStyle name="Normal 9 4 2 2 2 3 2 3" xfId="27159" xr:uid="{00000000-0005-0000-0000-000034690000}"/>
    <cellStyle name="Normal 9 4 2 2 2 3 3" xfId="27160" xr:uid="{00000000-0005-0000-0000-000035690000}"/>
    <cellStyle name="Normal 9 4 2 2 2 3 3 2" xfId="27161" xr:uid="{00000000-0005-0000-0000-000036690000}"/>
    <cellStyle name="Normal 9 4 2 2 2 3 3 2 2" xfId="27162" xr:uid="{00000000-0005-0000-0000-000037690000}"/>
    <cellStyle name="Normal 9 4 2 2 2 3 3 3" xfId="27163" xr:uid="{00000000-0005-0000-0000-000038690000}"/>
    <cellStyle name="Normal 9 4 2 2 2 3 4" xfId="27164" xr:uid="{00000000-0005-0000-0000-000039690000}"/>
    <cellStyle name="Normal 9 4 2 2 2 3 4 2" xfId="27165" xr:uid="{00000000-0005-0000-0000-00003A690000}"/>
    <cellStyle name="Normal 9 4 2 2 2 3 5" xfId="27166" xr:uid="{00000000-0005-0000-0000-00003B690000}"/>
    <cellStyle name="Normal 9 4 2 2 2 3 5 2" xfId="27167" xr:uid="{00000000-0005-0000-0000-00003C690000}"/>
    <cellStyle name="Normal 9 4 2 2 2 3 6" xfId="27168" xr:uid="{00000000-0005-0000-0000-00003D690000}"/>
    <cellStyle name="Normal 9 4 2 2 2 4" xfId="27169" xr:uid="{00000000-0005-0000-0000-00003E690000}"/>
    <cellStyle name="Normal 9 4 2 2 2 4 2" xfId="27170" xr:uid="{00000000-0005-0000-0000-00003F690000}"/>
    <cellStyle name="Normal 9 4 2 2 2 4 2 2" xfId="27171" xr:uid="{00000000-0005-0000-0000-000040690000}"/>
    <cellStyle name="Normal 9 4 2 2 2 4 3" xfId="27172" xr:uid="{00000000-0005-0000-0000-000041690000}"/>
    <cellStyle name="Normal 9 4 2 2 2 5" xfId="27173" xr:uid="{00000000-0005-0000-0000-000042690000}"/>
    <cellStyle name="Normal 9 4 2 2 2 5 2" xfId="27174" xr:uid="{00000000-0005-0000-0000-000043690000}"/>
    <cellStyle name="Normal 9 4 2 2 2 5 2 2" xfId="27175" xr:uid="{00000000-0005-0000-0000-000044690000}"/>
    <cellStyle name="Normal 9 4 2 2 2 5 3" xfId="27176" xr:uid="{00000000-0005-0000-0000-000045690000}"/>
    <cellStyle name="Normal 9 4 2 2 2 6" xfId="27177" xr:uid="{00000000-0005-0000-0000-000046690000}"/>
    <cellStyle name="Normal 9 4 2 2 2 6 2" xfId="27178" xr:uid="{00000000-0005-0000-0000-000047690000}"/>
    <cellStyle name="Normal 9 4 2 2 2 7" xfId="27179" xr:uid="{00000000-0005-0000-0000-000048690000}"/>
    <cellStyle name="Normal 9 4 2 2 2 7 2" xfId="27180" xr:uid="{00000000-0005-0000-0000-000049690000}"/>
    <cellStyle name="Normal 9 4 2 2 2 8" xfId="27181" xr:uid="{00000000-0005-0000-0000-00004A690000}"/>
    <cellStyle name="Normal 9 4 2 2 3" xfId="27182" xr:uid="{00000000-0005-0000-0000-00004B690000}"/>
    <cellStyle name="Normal 9 4 2 2 3 2" xfId="27183" xr:uid="{00000000-0005-0000-0000-00004C690000}"/>
    <cellStyle name="Normal 9 4 2 2 3 2 2" xfId="27184" xr:uid="{00000000-0005-0000-0000-00004D690000}"/>
    <cellStyle name="Normal 9 4 2 2 3 2 2 2" xfId="27185" xr:uid="{00000000-0005-0000-0000-00004E690000}"/>
    <cellStyle name="Normal 9 4 2 2 3 2 2 2 2" xfId="27186" xr:uid="{00000000-0005-0000-0000-00004F690000}"/>
    <cellStyle name="Normal 9 4 2 2 3 2 2 3" xfId="27187" xr:uid="{00000000-0005-0000-0000-000050690000}"/>
    <cellStyle name="Normal 9 4 2 2 3 2 3" xfId="27188" xr:uid="{00000000-0005-0000-0000-000051690000}"/>
    <cellStyle name="Normal 9 4 2 2 3 2 3 2" xfId="27189" xr:uid="{00000000-0005-0000-0000-000052690000}"/>
    <cellStyle name="Normal 9 4 2 2 3 2 3 2 2" xfId="27190" xr:uid="{00000000-0005-0000-0000-000053690000}"/>
    <cellStyle name="Normal 9 4 2 2 3 2 3 3" xfId="27191" xr:uid="{00000000-0005-0000-0000-000054690000}"/>
    <cellStyle name="Normal 9 4 2 2 3 2 4" xfId="27192" xr:uid="{00000000-0005-0000-0000-000055690000}"/>
    <cellStyle name="Normal 9 4 2 2 3 2 4 2" xfId="27193" xr:uid="{00000000-0005-0000-0000-000056690000}"/>
    <cellStyle name="Normal 9 4 2 2 3 2 5" xfId="27194" xr:uid="{00000000-0005-0000-0000-000057690000}"/>
    <cellStyle name="Normal 9 4 2 2 3 2 5 2" xfId="27195" xr:uid="{00000000-0005-0000-0000-000058690000}"/>
    <cellStyle name="Normal 9 4 2 2 3 2 6" xfId="27196" xr:uid="{00000000-0005-0000-0000-000059690000}"/>
    <cellStyle name="Normal 9 4 2 2 3 3" xfId="27197" xr:uid="{00000000-0005-0000-0000-00005A690000}"/>
    <cellStyle name="Normal 9 4 2 2 3 3 2" xfId="27198" xr:uid="{00000000-0005-0000-0000-00005B690000}"/>
    <cellStyle name="Normal 9 4 2 2 3 3 2 2" xfId="27199" xr:uid="{00000000-0005-0000-0000-00005C690000}"/>
    <cellStyle name="Normal 9 4 2 2 3 3 3" xfId="27200" xr:uid="{00000000-0005-0000-0000-00005D690000}"/>
    <cellStyle name="Normal 9 4 2 2 3 4" xfId="27201" xr:uid="{00000000-0005-0000-0000-00005E690000}"/>
    <cellStyle name="Normal 9 4 2 2 3 4 2" xfId="27202" xr:uid="{00000000-0005-0000-0000-00005F690000}"/>
    <cellStyle name="Normal 9 4 2 2 3 4 2 2" xfId="27203" xr:uid="{00000000-0005-0000-0000-000060690000}"/>
    <cellStyle name="Normal 9 4 2 2 3 4 3" xfId="27204" xr:uid="{00000000-0005-0000-0000-000061690000}"/>
    <cellStyle name="Normal 9 4 2 2 3 5" xfId="27205" xr:uid="{00000000-0005-0000-0000-000062690000}"/>
    <cellStyle name="Normal 9 4 2 2 3 5 2" xfId="27206" xr:uid="{00000000-0005-0000-0000-000063690000}"/>
    <cellStyle name="Normal 9 4 2 2 3 6" xfId="27207" xr:uid="{00000000-0005-0000-0000-000064690000}"/>
    <cellStyle name="Normal 9 4 2 2 3 6 2" xfId="27208" xr:uid="{00000000-0005-0000-0000-000065690000}"/>
    <cellStyle name="Normal 9 4 2 2 3 7" xfId="27209" xr:uid="{00000000-0005-0000-0000-000066690000}"/>
    <cellStyle name="Normal 9 4 2 2 4" xfId="27210" xr:uid="{00000000-0005-0000-0000-000067690000}"/>
    <cellStyle name="Normal 9 4 2 2 4 2" xfId="27211" xr:uid="{00000000-0005-0000-0000-000068690000}"/>
    <cellStyle name="Normal 9 4 2 2 4 2 2" xfId="27212" xr:uid="{00000000-0005-0000-0000-000069690000}"/>
    <cellStyle name="Normal 9 4 2 2 4 2 2 2" xfId="27213" xr:uid="{00000000-0005-0000-0000-00006A690000}"/>
    <cellStyle name="Normal 9 4 2 2 4 2 2 2 2" xfId="27214" xr:uid="{00000000-0005-0000-0000-00006B690000}"/>
    <cellStyle name="Normal 9 4 2 2 4 2 2 3" xfId="27215" xr:uid="{00000000-0005-0000-0000-00006C690000}"/>
    <cellStyle name="Normal 9 4 2 2 4 2 3" xfId="27216" xr:uid="{00000000-0005-0000-0000-00006D690000}"/>
    <cellStyle name="Normal 9 4 2 2 4 2 3 2" xfId="27217" xr:uid="{00000000-0005-0000-0000-00006E690000}"/>
    <cellStyle name="Normal 9 4 2 2 4 2 3 2 2" xfId="27218" xr:uid="{00000000-0005-0000-0000-00006F690000}"/>
    <cellStyle name="Normal 9 4 2 2 4 2 3 3" xfId="27219" xr:uid="{00000000-0005-0000-0000-000070690000}"/>
    <cellStyle name="Normal 9 4 2 2 4 2 4" xfId="27220" xr:uid="{00000000-0005-0000-0000-000071690000}"/>
    <cellStyle name="Normal 9 4 2 2 4 2 4 2" xfId="27221" xr:uid="{00000000-0005-0000-0000-000072690000}"/>
    <cellStyle name="Normal 9 4 2 2 4 2 5" xfId="27222" xr:uid="{00000000-0005-0000-0000-000073690000}"/>
    <cellStyle name="Normal 9 4 2 2 4 2 5 2" xfId="27223" xr:uid="{00000000-0005-0000-0000-000074690000}"/>
    <cellStyle name="Normal 9 4 2 2 4 2 6" xfId="27224" xr:uid="{00000000-0005-0000-0000-000075690000}"/>
    <cellStyle name="Normal 9 4 2 2 4 3" xfId="27225" xr:uid="{00000000-0005-0000-0000-000076690000}"/>
    <cellStyle name="Normal 9 4 2 2 4 3 2" xfId="27226" xr:uid="{00000000-0005-0000-0000-000077690000}"/>
    <cellStyle name="Normal 9 4 2 2 4 3 2 2" xfId="27227" xr:uid="{00000000-0005-0000-0000-000078690000}"/>
    <cellStyle name="Normal 9 4 2 2 4 3 3" xfId="27228" xr:uid="{00000000-0005-0000-0000-000079690000}"/>
    <cellStyle name="Normal 9 4 2 2 4 4" xfId="27229" xr:uid="{00000000-0005-0000-0000-00007A690000}"/>
    <cellStyle name="Normal 9 4 2 2 4 4 2" xfId="27230" xr:uid="{00000000-0005-0000-0000-00007B690000}"/>
    <cellStyle name="Normal 9 4 2 2 4 4 2 2" xfId="27231" xr:uid="{00000000-0005-0000-0000-00007C690000}"/>
    <cellStyle name="Normal 9 4 2 2 4 4 3" xfId="27232" xr:uid="{00000000-0005-0000-0000-00007D690000}"/>
    <cellStyle name="Normal 9 4 2 2 4 5" xfId="27233" xr:uid="{00000000-0005-0000-0000-00007E690000}"/>
    <cellStyle name="Normal 9 4 2 2 4 5 2" xfId="27234" xr:uid="{00000000-0005-0000-0000-00007F690000}"/>
    <cellStyle name="Normal 9 4 2 2 4 6" xfId="27235" xr:uid="{00000000-0005-0000-0000-000080690000}"/>
    <cellStyle name="Normal 9 4 2 2 4 6 2" xfId="27236" xr:uid="{00000000-0005-0000-0000-000081690000}"/>
    <cellStyle name="Normal 9 4 2 2 4 7" xfId="27237" xr:uid="{00000000-0005-0000-0000-000082690000}"/>
    <cellStyle name="Normal 9 4 2 2 5" xfId="27238" xr:uid="{00000000-0005-0000-0000-000083690000}"/>
    <cellStyle name="Normal 9 4 2 2 5 2" xfId="27239" xr:uid="{00000000-0005-0000-0000-000084690000}"/>
    <cellStyle name="Normal 9 4 2 2 5 2 2" xfId="27240" xr:uid="{00000000-0005-0000-0000-000085690000}"/>
    <cellStyle name="Normal 9 4 2 2 5 2 2 2" xfId="27241" xr:uid="{00000000-0005-0000-0000-000086690000}"/>
    <cellStyle name="Normal 9 4 2 2 5 2 3" xfId="27242" xr:uid="{00000000-0005-0000-0000-000087690000}"/>
    <cellStyle name="Normal 9 4 2 2 5 3" xfId="27243" xr:uid="{00000000-0005-0000-0000-000088690000}"/>
    <cellStyle name="Normal 9 4 2 2 5 3 2" xfId="27244" xr:uid="{00000000-0005-0000-0000-000089690000}"/>
    <cellStyle name="Normal 9 4 2 2 5 3 2 2" xfId="27245" xr:uid="{00000000-0005-0000-0000-00008A690000}"/>
    <cellStyle name="Normal 9 4 2 2 5 3 3" xfId="27246" xr:uid="{00000000-0005-0000-0000-00008B690000}"/>
    <cellStyle name="Normal 9 4 2 2 5 4" xfId="27247" xr:uid="{00000000-0005-0000-0000-00008C690000}"/>
    <cellStyle name="Normal 9 4 2 2 5 4 2" xfId="27248" xr:uid="{00000000-0005-0000-0000-00008D690000}"/>
    <cellStyle name="Normal 9 4 2 2 5 5" xfId="27249" xr:uid="{00000000-0005-0000-0000-00008E690000}"/>
    <cellStyle name="Normal 9 4 2 2 5 5 2" xfId="27250" xr:uid="{00000000-0005-0000-0000-00008F690000}"/>
    <cellStyle name="Normal 9 4 2 2 5 6" xfId="27251" xr:uid="{00000000-0005-0000-0000-000090690000}"/>
    <cellStyle name="Normal 9 4 2 2 6" xfId="27252" xr:uid="{00000000-0005-0000-0000-000091690000}"/>
    <cellStyle name="Normal 9 4 2 2 6 2" xfId="27253" xr:uid="{00000000-0005-0000-0000-000092690000}"/>
    <cellStyle name="Normal 9 4 2 2 6 2 2" xfId="27254" xr:uid="{00000000-0005-0000-0000-000093690000}"/>
    <cellStyle name="Normal 9 4 2 2 6 3" xfId="27255" xr:uid="{00000000-0005-0000-0000-000094690000}"/>
    <cellStyle name="Normal 9 4 2 2 7" xfId="27256" xr:uid="{00000000-0005-0000-0000-000095690000}"/>
    <cellStyle name="Normal 9 4 2 2 7 2" xfId="27257" xr:uid="{00000000-0005-0000-0000-000096690000}"/>
    <cellStyle name="Normal 9 4 2 2 7 2 2" xfId="27258" xr:uid="{00000000-0005-0000-0000-000097690000}"/>
    <cellStyle name="Normal 9 4 2 2 7 3" xfId="27259" xr:uid="{00000000-0005-0000-0000-000098690000}"/>
    <cellStyle name="Normal 9 4 2 2 8" xfId="27260" xr:uid="{00000000-0005-0000-0000-000099690000}"/>
    <cellStyle name="Normal 9 4 2 2 8 2" xfId="27261" xr:uid="{00000000-0005-0000-0000-00009A690000}"/>
    <cellStyle name="Normal 9 4 2 2 9" xfId="27262" xr:uid="{00000000-0005-0000-0000-00009B690000}"/>
    <cellStyle name="Normal 9 4 2 2 9 2" xfId="27263" xr:uid="{00000000-0005-0000-0000-00009C690000}"/>
    <cellStyle name="Normal 9 4 2 3" xfId="27264" xr:uid="{00000000-0005-0000-0000-00009D690000}"/>
    <cellStyle name="Normal 9 4 2 3 2" xfId="27265" xr:uid="{00000000-0005-0000-0000-00009E690000}"/>
    <cellStyle name="Normal 9 4 2 3 2 2" xfId="27266" xr:uid="{00000000-0005-0000-0000-00009F690000}"/>
    <cellStyle name="Normal 9 4 2 3 2 2 2" xfId="27267" xr:uid="{00000000-0005-0000-0000-0000A0690000}"/>
    <cellStyle name="Normal 9 4 2 3 2 2 2 2" xfId="27268" xr:uid="{00000000-0005-0000-0000-0000A1690000}"/>
    <cellStyle name="Normal 9 4 2 3 2 2 2 2 2" xfId="27269" xr:uid="{00000000-0005-0000-0000-0000A2690000}"/>
    <cellStyle name="Normal 9 4 2 3 2 2 2 3" xfId="27270" xr:uid="{00000000-0005-0000-0000-0000A3690000}"/>
    <cellStyle name="Normal 9 4 2 3 2 2 3" xfId="27271" xr:uid="{00000000-0005-0000-0000-0000A4690000}"/>
    <cellStyle name="Normal 9 4 2 3 2 2 3 2" xfId="27272" xr:uid="{00000000-0005-0000-0000-0000A5690000}"/>
    <cellStyle name="Normal 9 4 2 3 2 2 3 2 2" xfId="27273" xr:uid="{00000000-0005-0000-0000-0000A6690000}"/>
    <cellStyle name="Normal 9 4 2 3 2 2 3 3" xfId="27274" xr:uid="{00000000-0005-0000-0000-0000A7690000}"/>
    <cellStyle name="Normal 9 4 2 3 2 2 4" xfId="27275" xr:uid="{00000000-0005-0000-0000-0000A8690000}"/>
    <cellStyle name="Normal 9 4 2 3 2 2 4 2" xfId="27276" xr:uid="{00000000-0005-0000-0000-0000A9690000}"/>
    <cellStyle name="Normal 9 4 2 3 2 2 5" xfId="27277" xr:uid="{00000000-0005-0000-0000-0000AA690000}"/>
    <cellStyle name="Normal 9 4 2 3 2 2 5 2" xfId="27278" xr:uid="{00000000-0005-0000-0000-0000AB690000}"/>
    <cellStyle name="Normal 9 4 2 3 2 2 6" xfId="27279" xr:uid="{00000000-0005-0000-0000-0000AC690000}"/>
    <cellStyle name="Normal 9 4 2 3 2 3" xfId="27280" xr:uid="{00000000-0005-0000-0000-0000AD690000}"/>
    <cellStyle name="Normal 9 4 2 3 2 3 2" xfId="27281" xr:uid="{00000000-0005-0000-0000-0000AE690000}"/>
    <cellStyle name="Normal 9 4 2 3 2 3 2 2" xfId="27282" xr:uid="{00000000-0005-0000-0000-0000AF690000}"/>
    <cellStyle name="Normal 9 4 2 3 2 3 3" xfId="27283" xr:uid="{00000000-0005-0000-0000-0000B0690000}"/>
    <cellStyle name="Normal 9 4 2 3 2 4" xfId="27284" xr:uid="{00000000-0005-0000-0000-0000B1690000}"/>
    <cellStyle name="Normal 9 4 2 3 2 4 2" xfId="27285" xr:uid="{00000000-0005-0000-0000-0000B2690000}"/>
    <cellStyle name="Normal 9 4 2 3 2 4 2 2" xfId="27286" xr:uid="{00000000-0005-0000-0000-0000B3690000}"/>
    <cellStyle name="Normal 9 4 2 3 2 4 3" xfId="27287" xr:uid="{00000000-0005-0000-0000-0000B4690000}"/>
    <cellStyle name="Normal 9 4 2 3 2 5" xfId="27288" xr:uid="{00000000-0005-0000-0000-0000B5690000}"/>
    <cellStyle name="Normal 9 4 2 3 2 5 2" xfId="27289" xr:uid="{00000000-0005-0000-0000-0000B6690000}"/>
    <cellStyle name="Normal 9 4 2 3 2 6" xfId="27290" xr:uid="{00000000-0005-0000-0000-0000B7690000}"/>
    <cellStyle name="Normal 9 4 2 3 2 6 2" xfId="27291" xr:uid="{00000000-0005-0000-0000-0000B8690000}"/>
    <cellStyle name="Normal 9 4 2 3 2 7" xfId="27292" xr:uid="{00000000-0005-0000-0000-0000B9690000}"/>
    <cellStyle name="Normal 9 4 2 3 3" xfId="27293" xr:uid="{00000000-0005-0000-0000-0000BA690000}"/>
    <cellStyle name="Normal 9 4 2 3 3 2" xfId="27294" xr:uid="{00000000-0005-0000-0000-0000BB690000}"/>
    <cellStyle name="Normal 9 4 2 3 3 2 2" xfId="27295" xr:uid="{00000000-0005-0000-0000-0000BC690000}"/>
    <cellStyle name="Normal 9 4 2 3 3 2 2 2" xfId="27296" xr:uid="{00000000-0005-0000-0000-0000BD690000}"/>
    <cellStyle name="Normal 9 4 2 3 3 2 3" xfId="27297" xr:uid="{00000000-0005-0000-0000-0000BE690000}"/>
    <cellStyle name="Normal 9 4 2 3 3 3" xfId="27298" xr:uid="{00000000-0005-0000-0000-0000BF690000}"/>
    <cellStyle name="Normal 9 4 2 3 3 3 2" xfId="27299" xr:uid="{00000000-0005-0000-0000-0000C0690000}"/>
    <cellStyle name="Normal 9 4 2 3 3 3 2 2" xfId="27300" xr:uid="{00000000-0005-0000-0000-0000C1690000}"/>
    <cellStyle name="Normal 9 4 2 3 3 3 3" xfId="27301" xr:uid="{00000000-0005-0000-0000-0000C2690000}"/>
    <cellStyle name="Normal 9 4 2 3 3 4" xfId="27302" xr:uid="{00000000-0005-0000-0000-0000C3690000}"/>
    <cellStyle name="Normal 9 4 2 3 3 4 2" xfId="27303" xr:uid="{00000000-0005-0000-0000-0000C4690000}"/>
    <cellStyle name="Normal 9 4 2 3 3 5" xfId="27304" xr:uid="{00000000-0005-0000-0000-0000C5690000}"/>
    <cellStyle name="Normal 9 4 2 3 3 5 2" xfId="27305" xr:uid="{00000000-0005-0000-0000-0000C6690000}"/>
    <cellStyle name="Normal 9 4 2 3 3 6" xfId="27306" xr:uid="{00000000-0005-0000-0000-0000C7690000}"/>
    <cellStyle name="Normal 9 4 2 3 4" xfId="27307" xr:uid="{00000000-0005-0000-0000-0000C8690000}"/>
    <cellStyle name="Normal 9 4 2 3 4 2" xfId="27308" xr:uid="{00000000-0005-0000-0000-0000C9690000}"/>
    <cellStyle name="Normal 9 4 2 3 4 2 2" xfId="27309" xr:uid="{00000000-0005-0000-0000-0000CA690000}"/>
    <cellStyle name="Normal 9 4 2 3 4 3" xfId="27310" xr:uid="{00000000-0005-0000-0000-0000CB690000}"/>
    <cellStyle name="Normal 9 4 2 3 5" xfId="27311" xr:uid="{00000000-0005-0000-0000-0000CC690000}"/>
    <cellStyle name="Normal 9 4 2 3 5 2" xfId="27312" xr:uid="{00000000-0005-0000-0000-0000CD690000}"/>
    <cellStyle name="Normal 9 4 2 3 5 2 2" xfId="27313" xr:uid="{00000000-0005-0000-0000-0000CE690000}"/>
    <cellStyle name="Normal 9 4 2 3 5 3" xfId="27314" xr:uid="{00000000-0005-0000-0000-0000CF690000}"/>
    <cellStyle name="Normal 9 4 2 3 6" xfId="27315" xr:uid="{00000000-0005-0000-0000-0000D0690000}"/>
    <cellStyle name="Normal 9 4 2 3 6 2" xfId="27316" xr:uid="{00000000-0005-0000-0000-0000D1690000}"/>
    <cellStyle name="Normal 9 4 2 3 7" xfId="27317" xr:uid="{00000000-0005-0000-0000-0000D2690000}"/>
    <cellStyle name="Normal 9 4 2 3 7 2" xfId="27318" xr:uid="{00000000-0005-0000-0000-0000D3690000}"/>
    <cellStyle name="Normal 9 4 2 3 8" xfId="27319" xr:uid="{00000000-0005-0000-0000-0000D4690000}"/>
    <cellStyle name="Normal 9 4 2 4" xfId="27320" xr:uid="{00000000-0005-0000-0000-0000D5690000}"/>
    <cellStyle name="Normal 9 4 2 4 2" xfId="27321" xr:uid="{00000000-0005-0000-0000-0000D6690000}"/>
    <cellStyle name="Normal 9 4 2 4 2 2" xfId="27322" xr:uid="{00000000-0005-0000-0000-0000D7690000}"/>
    <cellStyle name="Normal 9 4 2 4 2 2 2" xfId="27323" xr:uid="{00000000-0005-0000-0000-0000D8690000}"/>
    <cellStyle name="Normal 9 4 2 4 2 2 2 2" xfId="27324" xr:uid="{00000000-0005-0000-0000-0000D9690000}"/>
    <cellStyle name="Normal 9 4 2 4 2 2 3" xfId="27325" xr:uid="{00000000-0005-0000-0000-0000DA690000}"/>
    <cellStyle name="Normal 9 4 2 4 2 3" xfId="27326" xr:uid="{00000000-0005-0000-0000-0000DB690000}"/>
    <cellStyle name="Normal 9 4 2 4 2 3 2" xfId="27327" xr:uid="{00000000-0005-0000-0000-0000DC690000}"/>
    <cellStyle name="Normal 9 4 2 4 2 3 2 2" xfId="27328" xr:uid="{00000000-0005-0000-0000-0000DD690000}"/>
    <cellStyle name="Normal 9 4 2 4 2 3 3" xfId="27329" xr:uid="{00000000-0005-0000-0000-0000DE690000}"/>
    <cellStyle name="Normal 9 4 2 4 2 4" xfId="27330" xr:uid="{00000000-0005-0000-0000-0000DF690000}"/>
    <cellStyle name="Normal 9 4 2 4 2 4 2" xfId="27331" xr:uid="{00000000-0005-0000-0000-0000E0690000}"/>
    <cellStyle name="Normal 9 4 2 4 2 5" xfId="27332" xr:uid="{00000000-0005-0000-0000-0000E1690000}"/>
    <cellStyle name="Normal 9 4 2 4 2 5 2" xfId="27333" xr:uid="{00000000-0005-0000-0000-0000E2690000}"/>
    <cellStyle name="Normal 9 4 2 4 2 6" xfId="27334" xr:uid="{00000000-0005-0000-0000-0000E3690000}"/>
    <cellStyle name="Normal 9 4 2 4 3" xfId="27335" xr:uid="{00000000-0005-0000-0000-0000E4690000}"/>
    <cellStyle name="Normal 9 4 2 4 3 2" xfId="27336" xr:uid="{00000000-0005-0000-0000-0000E5690000}"/>
    <cellStyle name="Normal 9 4 2 4 3 2 2" xfId="27337" xr:uid="{00000000-0005-0000-0000-0000E6690000}"/>
    <cellStyle name="Normal 9 4 2 4 3 3" xfId="27338" xr:uid="{00000000-0005-0000-0000-0000E7690000}"/>
    <cellStyle name="Normal 9 4 2 4 4" xfId="27339" xr:uid="{00000000-0005-0000-0000-0000E8690000}"/>
    <cellStyle name="Normal 9 4 2 4 4 2" xfId="27340" xr:uid="{00000000-0005-0000-0000-0000E9690000}"/>
    <cellStyle name="Normal 9 4 2 4 4 2 2" xfId="27341" xr:uid="{00000000-0005-0000-0000-0000EA690000}"/>
    <cellStyle name="Normal 9 4 2 4 4 3" xfId="27342" xr:uid="{00000000-0005-0000-0000-0000EB690000}"/>
    <cellStyle name="Normal 9 4 2 4 5" xfId="27343" xr:uid="{00000000-0005-0000-0000-0000EC690000}"/>
    <cellStyle name="Normal 9 4 2 4 5 2" xfId="27344" xr:uid="{00000000-0005-0000-0000-0000ED690000}"/>
    <cellStyle name="Normal 9 4 2 4 6" xfId="27345" xr:uid="{00000000-0005-0000-0000-0000EE690000}"/>
    <cellStyle name="Normal 9 4 2 4 6 2" xfId="27346" xr:uid="{00000000-0005-0000-0000-0000EF690000}"/>
    <cellStyle name="Normal 9 4 2 4 7" xfId="27347" xr:uid="{00000000-0005-0000-0000-0000F0690000}"/>
    <cellStyle name="Normal 9 4 2 5" xfId="27348" xr:uid="{00000000-0005-0000-0000-0000F1690000}"/>
    <cellStyle name="Normal 9 4 2 5 2" xfId="27349" xr:uid="{00000000-0005-0000-0000-0000F2690000}"/>
    <cellStyle name="Normal 9 4 2 5 2 2" xfId="27350" xr:uid="{00000000-0005-0000-0000-0000F3690000}"/>
    <cellStyle name="Normal 9 4 2 5 2 2 2" xfId="27351" xr:uid="{00000000-0005-0000-0000-0000F4690000}"/>
    <cellStyle name="Normal 9 4 2 5 2 2 2 2" xfId="27352" xr:uid="{00000000-0005-0000-0000-0000F5690000}"/>
    <cellStyle name="Normal 9 4 2 5 2 2 3" xfId="27353" xr:uid="{00000000-0005-0000-0000-0000F6690000}"/>
    <cellStyle name="Normal 9 4 2 5 2 3" xfId="27354" xr:uid="{00000000-0005-0000-0000-0000F7690000}"/>
    <cellStyle name="Normal 9 4 2 5 2 3 2" xfId="27355" xr:uid="{00000000-0005-0000-0000-0000F8690000}"/>
    <cellStyle name="Normal 9 4 2 5 2 3 2 2" xfId="27356" xr:uid="{00000000-0005-0000-0000-0000F9690000}"/>
    <cellStyle name="Normal 9 4 2 5 2 3 3" xfId="27357" xr:uid="{00000000-0005-0000-0000-0000FA690000}"/>
    <cellStyle name="Normal 9 4 2 5 2 4" xfId="27358" xr:uid="{00000000-0005-0000-0000-0000FB690000}"/>
    <cellStyle name="Normal 9 4 2 5 2 4 2" xfId="27359" xr:uid="{00000000-0005-0000-0000-0000FC690000}"/>
    <cellStyle name="Normal 9 4 2 5 2 5" xfId="27360" xr:uid="{00000000-0005-0000-0000-0000FD690000}"/>
    <cellStyle name="Normal 9 4 2 5 2 5 2" xfId="27361" xr:uid="{00000000-0005-0000-0000-0000FE690000}"/>
    <cellStyle name="Normal 9 4 2 5 2 6" xfId="27362" xr:uid="{00000000-0005-0000-0000-0000FF690000}"/>
    <cellStyle name="Normal 9 4 2 5 3" xfId="27363" xr:uid="{00000000-0005-0000-0000-0000006A0000}"/>
    <cellStyle name="Normal 9 4 2 5 3 2" xfId="27364" xr:uid="{00000000-0005-0000-0000-0000016A0000}"/>
    <cellStyle name="Normal 9 4 2 5 3 2 2" xfId="27365" xr:uid="{00000000-0005-0000-0000-0000026A0000}"/>
    <cellStyle name="Normal 9 4 2 5 3 3" xfId="27366" xr:uid="{00000000-0005-0000-0000-0000036A0000}"/>
    <cellStyle name="Normal 9 4 2 5 4" xfId="27367" xr:uid="{00000000-0005-0000-0000-0000046A0000}"/>
    <cellStyle name="Normal 9 4 2 5 4 2" xfId="27368" xr:uid="{00000000-0005-0000-0000-0000056A0000}"/>
    <cellStyle name="Normal 9 4 2 5 4 2 2" xfId="27369" xr:uid="{00000000-0005-0000-0000-0000066A0000}"/>
    <cellStyle name="Normal 9 4 2 5 4 3" xfId="27370" xr:uid="{00000000-0005-0000-0000-0000076A0000}"/>
    <cellStyle name="Normal 9 4 2 5 5" xfId="27371" xr:uid="{00000000-0005-0000-0000-0000086A0000}"/>
    <cellStyle name="Normal 9 4 2 5 5 2" xfId="27372" xr:uid="{00000000-0005-0000-0000-0000096A0000}"/>
    <cellStyle name="Normal 9 4 2 5 6" xfId="27373" xr:uid="{00000000-0005-0000-0000-00000A6A0000}"/>
    <cellStyle name="Normal 9 4 2 5 6 2" xfId="27374" xr:uid="{00000000-0005-0000-0000-00000B6A0000}"/>
    <cellStyle name="Normal 9 4 2 5 7" xfId="27375" xr:uid="{00000000-0005-0000-0000-00000C6A0000}"/>
    <cellStyle name="Normal 9 4 2 6" xfId="27376" xr:uid="{00000000-0005-0000-0000-00000D6A0000}"/>
    <cellStyle name="Normal 9 4 2 6 2" xfId="27377" xr:uid="{00000000-0005-0000-0000-00000E6A0000}"/>
    <cellStyle name="Normal 9 4 2 6 2 2" xfId="27378" xr:uid="{00000000-0005-0000-0000-00000F6A0000}"/>
    <cellStyle name="Normal 9 4 2 6 2 2 2" xfId="27379" xr:uid="{00000000-0005-0000-0000-0000106A0000}"/>
    <cellStyle name="Normal 9 4 2 6 2 3" xfId="27380" xr:uid="{00000000-0005-0000-0000-0000116A0000}"/>
    <cellStyle name="Normal 9 4 2 6 3" xfId="27381" xr:uid="{00000000-0005-0000-0000-0000126A0000}"/>
    <cellStyle name="Normal 9 4 2 6 3 2" xfId="27382" xr:uid="{00000000-0005-0000-0000-0000136A0000}"/>
    <cellStyle name="Normal 9 4 2 6 3 2 2" xfId="27383" xr:uid="{00000000-0005-0000-0000-0000146A0000}"/>
    <cellStyle name="Normal 9 4 2 6 3 3" xfId="27384" xr:uid="{00000000-0005-0000-0000-0000156A0000}"/>
    <cellStyle name="Normal 9 4 2 6 4" xfId="27385" xr:uid="{00000000-0005-0000-0000-0000166A0000}"/>
    <cellStyle name="Normal 9 4 2 6 4 2" xfId="27386" xr:uid="{00000000-0005-0000-0000-0000176A0000}"/>
    <cellStyle name="Normal 9 4 2 6 5" xfId="27387" xr:uid="{00000000-0005-0000-0000-0000186A0000}"/>
    <cellStyle name="Normal 9 4 2 6 5 2" xfId="27388" xr:uid="{00000000-0005-0000-0000-0000196A0000}"/>
    <cellStyle name="Normal 9 4 2 6 6" xfId="27389" xr:uid="{00000000-0005-0000-0000-00001A6A0000}"/>
    <cellStyle name="Normal 9 4 2 7" xfId="27390" xr:uid="{00000000-0005-0000-0000-00001B6A0000}"/>
    <cellStyle name="Normal 9 4 2 7 2" xfId="27391" xr:uid="{00000000-0005-0000-0000-00001C6A0000}"/>
    <cellStyle name="Normal 9 4 2 7 2 2" xfId="27392" xr:uid="{00000000-0005-0000-0000-00001D6A0000}"/>
    <cellStyle name="Normal 9 4 2 7 3" xfId="27393" xr:uid="{00000000-0005-0000-0000-00001E6A0000}"/>
    <cellStyle name="Normal 9 4 2 8" xfId="27394" xr:uid="{00000000-0005-0000-0000-00001F6A0000}"/>
    <cellStyle name="Normal 9 4 2 8 2" xfId="27395" xr:uid="{00000000-0005-0000-0000-0000206A0000}"/>
    <cellStyle name="Normal 9 4 2 8 2 2" xfId="27396" xr:uid="{00000000-0005-0000-0000-0000216A0000}"/>
    <cellStyle name="Normal 9 4 2 8 3" xfId="27397" xr:uid="{00000000-0005-0000-0000-0000226A0000}"/>
    <cellStyle name="Normal 9 4 2 9" xfId="27398" xr:uid="{00000000-0005-0000-0000-0000236A0000}"/>
    <cellStyle name="Normal 9 4 2 9 2" xfId="27399" xr:uid="{00000000-0005-0000-0000-0000246A0000}"/>
    <cellStyle name="Normal 9 4 3" xfId="27400" xr:uid="{00000000-0005-0000-0000-0000256A0000}"/>
    <cellStyle name="Normal 9 4 3 10" xfId="27401" xr:uid="{00000000-0005-0000-0000-0000266A0000}"/>
    <cellStyle name="Normal 9 4 3 2" xfId="27402" xr:uid="{00000000-0005-0000-0000-0000276A0000}"/>
    <cellStyle name="Normal 9 4 3 2 2" xfId="27403" xr:uid="{00000000-0005-0000-0000-0000286A0000}"/>
    <cellStyle name="Normal 9 4 3 2 2 2" xfId="27404" xr:uid="{00000000-0005-0000-0000-0000296A0000}"/>
    <cellStyle name="Normal 9 4 3 2 2 2 2" xfId="27405" xr:uid="{00000000-0005-0000-0000-00002A6A0000}"/>
    <cellStyle name="Normal 9 4 3 2 2 2 2 2" xfId="27406" xr:uid="{00000000-0005-0000-0000-00002B6A0000}"/>
    <cellStyle name="Normal 9 4 3 2 2 2 2 2 2" xfId="27407" xr:uid="{00000000-0005-0000-0000-00002C6A0000}"/>
    <cellStyle name="Normal 9 4 3 2 2 2 2 3" xfId="27408" xr:uid="{00000000-0005-0000-0000-00002D6A0000}"/>
    <cellStyle name="Normal 9 4 3 2 2 2 3" xfId="27409" xr:uid="{00000000-0005-0000-0000-00002E6A0000}"/>
    <cellStyle name="Normal 9 4 3 2 2 2 3 2" xfId="27410" xr:uid="{00000000-0005-0000-0000-00002F6A0000}"/>
    <cellStyle name="Normal 9 4 3 2 2 2 3 2 2" xfId="27411" xr:uid="{00000000-0005-0000-0000-0000306A0000}"/>
    <cellStyle name="Normal 9 4 3 2 2 2 3 3" xfId="27412" xr:uid="{00000000-0005-0000-0000-0000316A0000}"/>
    <cellStyle name="Normal 9 4 3 2 2 2 4" xfId="27413" xr:uid="{00000000-0005-0000-0000-0000326A0000}"/>
    <cellStyle name="Normal 9 4 3 2 2 2 4 2" xfId="27414" xr:uid="{00000000-0005-0000-0000-0000336A0000}"/>
    <cellStyle name="Normal 9 4 3 2 2 2 5" xfId="27415" xr:uid="{00000000-0005-0000-0000-0000346A0000}"/>
    <cellStyle name="Normal 9 4 3 2 2 2 5 2" xfId="27416" xr:uid="{00000000-0005-0000-0000-0000356A0000}"/>
    <cellStyle name="Normal 9 4 3 2 2 2 6" xfId="27417" xr:uid="{00000000-0005-0000-0000-0000366A0000}"/>
    <cellStyle name="Normal 9 4 3 2 2 3" xfId="27418" xr:uid="{00000000-0005-0000-0000-0000376A0000}"/>
    <cellStyle name="Normal 9 4 3 2 2 3 2" xfId="27419" xr:uid="{00000000-0005-0000-0000-0000386A0000}"/>
    <cellStyle name="Normal 9 4 3 2 2 3 2 2" xfId="27420" xr:uid="{00000000-0005-0000-0000-0000396A0000}"/>
    <cellStyle name="Normal 9 4 3 2 2 3 3" xfId="27421" xr:uid="{00000000-0005-0000-0000-00003A6A0000}"/>
    <cellStyle name="Normal 9 4 3 2 2 4" xfId="27422" xr:uid="{00000000-0005-0000-0000-00003B6A0000}"/>
    <cellStyle name="Normal 9 4 3 2 2 4 2" xfId="27423" xr:uid="{00000000-0005-0000-0000-00003C6A0000}"/>
    <cellStyle name="Normal 9 4 3 2 2 4 2 2" xfId="27424" xr:uid="{00000000-0005-0000-0000-00003D6A0000}"/>
    <cellStyle name="Normal 9 4 3 2 2 4 3" xfId="27425" xr:uid="{00000000-0005-0000-0000-00003E6A0000}"/>
    <cellStyle name="Normal 9 4 3 2 2 5" xfId="27426" xr:uid="{00000000-0005-0000-0000-00003F6A0000}"/>
    <cellStyle name="Normal 9 4 3 2 2 5 2" xfId="27427" xr:uid="{00000000-0005-0000-0000-0000406A0000}"/>
    <cellStyle name="Normal 9 4 3 2 2 6" xfId="27428" xr:uid="{00000000-0005-0000-0000-0000416A0000}"/>
    <cellStyle name="Normal 9 4 3 2 2 6 2" xfId="27429" xr:uid="{00000000-0005-0000-0000-0000426A0000}"/>
    <cellStyle name="Normal 9 4 3 2 2 7" xfId="27430" xr:uid="{00000000-0005-0000-0000-0000436A0000}"/>
    <cellStyle name="Normal 9 4 3 2 3" xfId="27431" xr:uid="{00000000-0005-0000-0000-0000446A0000}"/>
    <cellStyle name="Normal 9 4 3 2 3 2" xfId="27432" xr:uid="{00000000-0005-0000-0000-0000456A0000}"/>
    <cellStyle name="Normal 9 4 3 2 3 2 2" xfId="27433" xr:uid="{00000000-0005-0000-0000-0000466A0000}"/>
    <cellStyle name="Normal 9 4 3 2 3 2 2 2" xfId="27434" xr:uid="{00000000-0005-0000-0000-0000476A0000}"/>
    <cellStyle name="Normal 9 4 3 2 3 2 3" xfId="27435" xr:uid="{00000000-0005-0000-0000-0000486A0000}"/>
    <cellStyle name="Normal 9 4 3 2 3 3" xfId="27436" xr:uid="{00000000-0005-0000-0000-0000496A0000}"/>
    <cellStyle name="Normal 9 4 3 2 3 3 2" xfId="27437" xr:uid="{00000000-0005-0000-0000-00004A6A0000}"/>
    <cellStyle name="Normal 9 4 3 2 3 3 2 2" xfId="27438" xr:uid="{00000000-0005-0000-0000-00004B6A0000}"/>
    <cellStyle name="Normal 9 4 3 2 3 3 3" xfId="27439" xr:uid="{00000000-0005-0000-0000-00004C6A0000}"/>
    <cellStyle name="Normal 9 4 3 2 3 4" xfId="27440" xr:uid="{00000000-0005-0000-0000-00004D6A0000}"/>
    <cellStyle name="Normal 9 4 3 2 3 4 2" xfId="27441" xr:uid="{00000000-0005-0000-0000-00004E6A0000}"/>
    <cellStyle name="Normal 9 4 3 2 3 5" xfId="27442" xr:uid="{00000000-0005-0000-0000-00004F6A0000}"/>
    <cellStyle name="Normal 9 4 3 2 3 5 2" xfId="27443" xr:uid="{00000000-0005-0000-0000-0000506A0000}"/>
    <cellStyle name="Normal 9 4 3 2 3 6" xfId="27444" xr:uid="{00000000-0005-0000-0000-0000516A0000}"/>
    <cellStyle name="Normal 9 4 3 2 4" xfId="27445" xr:uid="{00000000-0005-0000-0000-0000526A0000}"/>
    <cellStyle name="Normal 9 4 3 2 4 2" xfId="27446" xr:uid="{00000000-0005-0000-0000-0000536A0000}"/>
    <cellStyle name="Normal 9 4 3 2 4 2 2" xfId="27447" xr:uid="{00000000-0005-0000-0000-0000546A0000}"/>
    <cellStyle name="Normal 9 4 3 2 4 3" xfId="27448" xr:uid="{00000000-0005-0000-0000-0000556A0000}"/>
    <cellStyle name="Normal 9 4 3 2 5" xfId="27449" xr:uid="{00000000-0005-0000-0000-0000566A0000}"/>
    <cellStyle name="Normal 9 4 3 2 5 2" xfId="27450" xr:uid="{00000000-0005-0000-0000-0000576A0000}"/>
    <cellStyle name="Normal 9 4 3 2 5 2 2" xfId="27451" xr:uid="{00000000-0005-0000-0000-0000586A0000}"/>
    <cellStyle name="Normal 9 4 3 2 5 3" xfId="27452" xr:uid="{00000000-0005-0000-0000-0000596A0000}"/>
    <cellStyle name="Normal 9 4 3 2 6" xfId="27453" xr:uid="{00000000-0005-0000-0000-00005A6A0000}"/>
    <cellStyle name="Normal 9 4 3 2 6 2" xfId="27454" xr:uid="{00000000-0005-0000-0000-00005B6A0000}"/>
    <cellStyle name="Normal 9 4 3 2 7" xfId="27455" xr:uid="{00000000-0005-0000-0000-00005C6A0000}"/>
    <cellStyle name="Normal 9 4 3 2 7 2" xfId="27456" xr:uid="{00000000-0005-0000-0000-00005D6A0000}"/>
    <cellStyle name="Normal 9 4 3 2 8" xfId="27457" xr:uid="{00000000-0005-0000-0000-00005E6A0000}"/>
    <cellStyle name="Normal 9 4 3 3" xfId="27458" xr:uid="{00000000-0005-0000-0000-00005F6A0000}"/>
    <cellStyle name="Normal 9 4 3 3 2" xfId="27459" xr:uid="{00000000-0005-0000-0000-0000606A0000}"/>
    <cellStyle name="Normal 9 4 3 3 2 2" xfId="27460" xr:uid="{00000000-0005-0000-0000-0000616A0000}"/>
    <cellStyle name="Normal 9 4 3 3 2 2 2" xfId="27461" xr:uid="{00000000-0005-0000-0000-0000626A0000}"/>
    <cellStyle name="Normal 9 4 3 3 2 2 2 2" xfId="27462" xr:uid="{00000000-0005-0000-0000-0000636A0000}"/>
    <cellStyle name="Normal 9 4 3 3 2 2 3" xfId="27463" xr:uid="{00000000-0005-0000-0000-0000646A0000}"/>
    <cellStyle name="Normal 9 4 3 3 2 3" xfId="27464" xr:uid="{00000000-0005-0000-0000-0000656A0000}"/>
    <cellStyle name="Normal 9 4 3 3 2 3 2" xfId="27465" xr:uid="{00000000-0005-0000-0000-0000666A0000}"/>
    <cellStyle name="Normal 9 4 3 3 2 3 2 2" xfId="27466" xr:uid="{00000000-0005-0000-0000-0000676A0000}"/>
    <cellStyle name="Normal 9 4 3 3 2 3 3" xfId="27467" xr:uid="{00000000-0005-0000-0000-0000686A0000}"/>
    <cellStyle name="Normal 9 4 3 3 2 4" xfId="27468" xr:uid="{00000000-0005-0000-0000-0000696A0000}"/>
    <cellStyle name="Normal 9 4 3 3 2 4 2" xfId="27469" xr:uid="{00000000-0005-0000-0000-00006A6A0000}"/>
    <cellStyle name="Normal 9 4 3 3 2 5" xfId="27470" xr:uid="{00000000-0005-0000-0000-00006B6A0000}"/>
    <cellStyle name="Normal 9 4 3 3 2 5 2" xfId="27471" xr:uid="{00000000-0005-0000-0000-00006C6A0000}"/>
    <cellStyle name="Normal 9 4 3 3 2 6" xfId="27472" xr:uid="{00000000-0005-0000-0000-00006D6A0000}"/>
    <cellStyle name="Normal 9 4 3 3 3" xfId="27473" xr:uid="{00000000-0005-0000-0000-00006E6A0000}"/>
    <cellStyle name="Normal 9 4 3 3 3 2" xfId="27474" xr:uid="{00000000-0005-0000-0000-00006F6A0000}"/>
    <cellStyle name="Normal 9 4 3 3 3 2 2" xfId="27475" xr:uid="{00000000-0005-0000-0000-0000706A0000}"/>
    <cellStyle name="Normal 9 4 3 3 3 3" xfId="27476" xr:uid="{00000000-0005-0000-0000-0000716A0000}"/>
    <cellStyle name="Normal 9 4 3 3 4" xfId="27477" xr:uid="{00000000-0005-0000-0000-0000726A0000}"/>
    <cellStyle name="Normal 9 4 3 3 4 2" xfId="27478" xr:uid="{00000000-0005-0000-0000-0000736A0000}"/>
    <cellStyle name="Normal 9 4 3 3 4 2 2" xfId="27479" xr:uid="{00000000-0005-0000-0000-0000746A0000}"/>
    <cellStyle name="Normal 9 4 3 3 4 3" xfId="27480" xr:uid="{00000000-0005-0000-0000-0000756A0000}"/>
    <cellStyle name="Normal 9 4 3 3 5" xfId="27481" xr:uid="{00000000-0005-0000-0000-0000766A0000}"/>
    <cellStyle name="Normal 9 4 3 3 5 2" xfId="27482" xr:uid="{00000000-0005-0000-0000-0000776A0000}"/>
    <cellStyle name="Normal 9 4 3 3 6" xfId="27483" xr:uid="{00000000-0005-0000-0000-0000786A0000}"/>
    <cellStyle name="Normal 9 4 3 3 6 2" xfId="27484" xr:uid="{00000000-0005-0000-0000-0000796A0000}"/>
    <cellStyle name="Normal 9 4 3 3 7" xfId="27485" xr:uid="{00000000-0005-0000-0000-00007A6A0000}"/>
    <cellStyle name="Normal 9 4 3 4" xfId="27486" xr:uid="{00000000-0005-0000-0000-00007B6A0000}"/>
    <cellStyle name="Normal 9 4 3 4 2" xfId="27487" xr:uid="{00000000-0005-0000-0000-00007C6A0000}"/>
    <cellStyle name="Normal 9 4 3 4 2 2" xfId="27488" xr:uid="{00000000-0005-0000-0000-00007D6A0000}"/>
    <cellStyle name="Normal 9 4 3 4 2 2 2" xfId="27489" xr:uid="{00000000-0005-0000-0000-00007E6A0000}"/>
    <cellStyle name="Normal 9 4 3 4 2 2 2 2" xfId="27490" xr:uid="{00000000-0005-0000-0000-00007F6A0000}"/>
    <cellStyle name="Normal 9 4 3 4 2 2 3" xfId="27491" xr:uid="{00000000-0005-0000-0000-0000806A0000}"/>
    <cellStyle name="Normal 9 4 3 4 2 3" xfId="27492" xr:uid="{00000000-0005-0000-0000-0000816A0000}"/>
    <cellStyle name="Normal 9 4 3 4 2 3 2" xfId="27493" xr:uid="{00000000-0005-0000-0000-0000826A0000}"/>
    <cellStyle name="Normal 9 4 3 4 2 3 2 2" xfId="27494" xr:uid="{00000000-0005-0000-0000-0000836A0000}"/>
    <cellStyle name="Normal 9 4 3 4 2 3 3" xfId="27495" xr:uid="{00000000-0005-0000-0000-0000846A0000}"/>
    <cellStyle name="Normal 9 4 3 4 2 4" xfId="27496" xr:uid="{00000000-0005-0000-0000-0000856A0000}"/>
    <cellStyle name="Normal 9 4 3 4 2 4 2" xfId="27497" xr:uid="{00000000-0005-0000-0000-0000866A0000}"/>
    <cellStyle name="Normal 9 4 3 4 2 5" xfId="27498" xr:uid="{00000000-0005-0000-0000-0000876A0000}"/>
    <cellStyle name="Normal 9 4 3 4 2 5 2" xfId="27499" xr:uid="{00000000-0005-0000-0000-0000886A0000}"/>
    <cellStyle name="Normal 9 4 3 4 2 6" xfId="27500" xr:uid="{00000000-0005-0000-0000-0000896A0000}"/>
    <cellStyle name="Normal 9 4 3 4 3" xfId="27501" xr:uid="{00000000-0005-0000-0000-00008A6A0000}"/>
    <cellStyle name="Normal 9 4 3 4 3 2" xfId="27502" xr:uid="{00000000-0005-0000-0000-00008B6A0000}"/>
    <cellStyle name="Normal 9 4 3 4 3 2 2" xfId="27503" xr:uid="{00000000-0005-0000-0000-00008C6A0000}"/>
    <cellStyle name="Normal 9 4 3 4 3 3" xfId="27504" xr:uid="{00000000-0005-0000-0000-00008D6A0000}"/>
    <cellStyle name="Normal 9 4 3 4 4" xfId="27505" xr:uid="{00000000-0005-0000-0000-00008E6A0000}"/>
    <cellStyle name="Normal 9 4 3 4 4 2" xfId="27506" xr:uid="{00000000-0005-0000-0000-00008F6A0000}"/>
    <cellStyle name="Normal 9 4 3 4 4 2 2" xfId="27507" xr:uid="{00000000-0005-0000-0000-0000906A0000}"/>
    <cellStyle name="Normal 9 4 3 4 4 3" xfId="27508" xr:uid="{00000000-0005-0000-0000-0000916A0000}"/>
    <cellStyle name="Normal 9 4 3 4 5" xfId="27509" xr:uid="{00000000-0005-0000-0000-0000926A0000}"/>
    <cellStyle name="Normal 9 4 3 4 5 2" xfId="27510" xr:uid="{00000000-0005-0000-0000-0000936A0000}"/>
    <cellStyle name="Normal 9 4 3 4 6" xfId="27511" xr:uid="{00000000-0005-0000-0000-0000946A0000}"/>
    <cellStyle name="Normal 9 4 3 4 6 2" xfId="27512" xr:uid="{00000000-0005-0000-0000-0000956A0000}"/>
    <cellStyle name="Normal 9 4 3 4 7" xfId="27513" xr:uid="{00000000-0005-0000-0000-0000966A0000}"/>
    <cellStyle name="Normal 9 4 3 5" xfId="27514" xr:uid="{00000000-0005-0000-0000-0000976A0000}"/>
    <cellStyle name="Normal 9 4 3 5 2" xfId="27515" xr:uid="{00000000-0005-0000-0000-0000986A0000}"/>
    <cellStyle name="Normal 9 4 3 5 2 2" xfId="27516" xr:uid="{00000000-0005-0000-0000-0000996A0000}"/>
    <cellStyle name="Normal 9 4 3 5 2 2 2" xfId="27517" xr:uid="{00000000-0005-0000-0000-00009A6A0000}"/>
    <cellStyle name="Normal 9 4 3 5 2 3" xfId="27518" xr:uid="{00000000-0005-0000-0000-00009B6A0000}"/>
    <cellStyle name="Normal 9 4 3 5 3" xfId="27519" xr:uid="{00000000-0005-0000-0000-00009C6A0000}"/>
    <cellStyle name="Normal 9 4 3 5 3 2" xfId="27520" xr:uid="{00000000-0005-0000-0000-00009D6A0000}"/>
    <cellStyle name="Normal 9 4 3 5 3 2 2" xfId="27521" xr:uid="{00000000-0005-0000-0000-00009E6A0000}"/>
    <cellStyle name="Normal 9 4 3 5 3 3" xfId="27522" xr:uid="{00000000-0005-0000-0000-00009F6A0000}"/>
    <cellStyle name="Normal 9 4 3 5 4" xfId="27523" xr:uid="{00000000-0005-0000-0000-0000A06A0000}"/>
    <cellStyle name="Normal 9 4 3 5 4 2" xfId="27524" xr:uid="{00000000-0005-0000-0000-0000A16A0000}"/>
    <cellStyle name="Normal 9 4 3 5 5" xfId="27525" xr:uid="{00000000-0005-0000-0000-0000A26A0000}"/>
    <cellStyle name="Normal 9 4 3 5 5 2" xfId="27526" xr:uid="{00000000-0005-0000-0000-0000A36A0000}"/>
    <cellStyle name="Normal 9 4 3 5 6" xfId="27527" xr:uid="{00000000-0005-0000-0000-0000A46A0000}"/>
    <cellStyle name="Normal 9 4 3 6" xfId="27528" xr:uid="{00000000-0005-0000-0000-0000A56A0000}"/>
    <cellStyle name="Normal 9 4 3 6 2" xfId="27529" xr:uid="{00000000-0005-0000-0000-0000A66A0000}"/>
    <cellStyle name="Normal 9 4 3 6 2 2" xfId="27530" xr:uid="{00000000-0005-0000-0000-0000A76A0000}"/>
    <cellStyle name="Normal 9 4 3 6 3" xfId="27531" xr:uid="{00000000-0005-0000-0000-0000A86A0000}"/>
    <cellStyle name="Normal 9 4 3 7" xfId="27532" xr:uid="{00000000-0005-0000-0000-0000A96A0000}"/>
    <cellStyle name="Normal 9 4 3 7 2" xfId="27533" xr:uid="{00000000-0005-0000-0000-0000AA6A0000}"/>
    <cellStyle name="Normal 9 4 3 7 2 2" xfId="27534" xr:uid="{00000000-0005-0000-0000-0000AB6A0000}"/>
    <cellStyle name="Normal 9 4 3 7 3" xfId="27535" xr:uid="{00000000-0005-0000-0000-0000AC6A0000}"/>
    <cellStyle name="Normal 9 4 3 8" xfId="27536" xr:uid="{00000000-0005-0000-0000-0000AD6A0000}"/>
    <cellStyle name="Normal 9 4 3 8 2" xfId="27537" xr:uid="{00000000-0005-0000-0000-0000AE6A0000}"/>
    <cellStyle name="Normal 9 4 3 9" xfId="27538" xr:uid="{00000000-0005-0000-0000-0000AF6A0000}"/>
    <cellStyle name="Normal 9 4 3 9 2" xfId="27539" xr:uid="{00000000-0005-0000-0000-0000B06A0000}"/>
    <cellStyle name="Normal 9 4 4" xfId="27540" xr:uid="{00000000-0005-0000-0000-0000B16A0000}"/>
    <cellStyle name="Normal 9 4 4 2" xfId="27541" xr:uid="{00000000-0005-0000-0000-0000B26A0000}"/>
    <cellStyle name="Normal 9 4 4 2 2" xfId="27542" xr:uid="{00000000-0005-0000-0000-0000B36A0000}"/>
    <cellStyle name="Normal 9 4 4 2 2 2" xfId="27543" xr:uid="{00000000-0005-0000-0000-0000B46A0000}"/>
    <cellStyle name="Normal 9 4 4 2 2 2 2" xfId="27544" xr:uid="{00000000-0005-0000-0000-0000B56A0000}"/>
    <cellStyle name="Normal 9 4 4 2 2 2 2 2" xfId="27545" xr:uid="{00000000-0005-0000-0000-0000B66A0000}"/>
    <cellStyle name="Normal 9 4 4 2 2 2 3" xfId="27546" xr:uid="{00000000-0005-0000-0000-0000B76A0000}"/>
    <cellStyle name="Normal 9 4 4 2 2 3" xfId="27547" xr:uid="{00000000-0005-0000-0000-0000B86A0000}"/>
    <cellStyle name="Normal 9 4 4 2 2 3 2" xfId="27548" xr:uid="{00000000-0005-0000-0000-0000B96A0000}"/>
    <cellStyle name="Normal 9 4 4 2 2 3 2 2" xfId="27549" xr:uid="{00000000-0005-0000-0000-0000BA6A0000}"/>
    <cellStyle name="Normal 9 4 4 2 2 3 3" xfId="27550" xr:uid="{00000000-0005-0000-0000-0000BB6A0000}"/>
    <cellStyle name="Normal 9 4 4 2 2 4" xfId="27551" xr:uid="{00000000-0005-0000-0000-0000BC6A0000}"/>
    <cellStyle name="Normal 9 4 4 2 2 4 2" xfId="27552" xr:uid="{00000000-0005-0000-0000-0000BD6A0000}"/>
    <cellStyle name="Normal 9 4 4 2 2 5" xfId="27553" xr:uid="{00000000-0005-0000-0000-0000BE6A0000}"/>
    <cellStyle name="Normal 9 4 4 2 2 5 2" xfId="27554" xr:uid="{00000000-0005-0000-0000-0000BF6A0000}"/>
    <cellStyle name="Normal 9 4 4 2 2 6" xfId="27555" xr:uid="{00000000-0005-0000-0000-0000C06A0000}"/>
    <cellStyle name="Normal 9 4 4 2 3" xfId="27556" xr:uid="{00000000-0005-0000-0000-0000C16A0000}"/>
    <cellStyle name="Normal 9 4 4 2 3 2" xfId="27557" xr:uid="{00000000-0005-0000-0000-0000C26A0000}"/>
    <cellStyle name="Normal 9 4 4 2 3 2 2" xfId="27558" xr:uid="{00000000-0005-0000-0000-0000C36A0000}"/>
    <cellStyle name="Normal 9 4 4 2 3 3" xfId="27559" xr:uid="{00000000-0005-0000-0000-0000C46A0000}"/>
    <cellStyle name="Normal 9 4 4 2 4" xfId="27560" xr:uid="{00000000-0005-0000-0000-0000C56A0000}"/>
    <cellStyle name="Normal 9 4 4 2 4 2" xfId="27561" xr:uid="{00000000-0005-0000-0000-0000C66A0000}"/>
    <cellStyle name="Normal 9 4 4 2 4 2 2" xfId="27562" xr:uid="{00000000-0005-0000-0000-0000C76A0000}"/>
    <cellStyle name="Normal 9 4 4 2 4 3" xfId="27563" xr:uid="{00000000-0005-0000-0000-0000C86A0000}"/>
    <cellStyle name="Normal 9 4 4 2 5" xfId="27564" xr:uid="{00000000-0005-0000-0000-0000C96A0000}"/>
    <cellStyle name="Normal 9 4 4 2 5 2" xfId="27565" xr:uid="{00000000-0005-0000-0000-0000CA6A0000}"/>
    <cellStyle name="Normal 9 4 4 2 6" xfId="27566" xr:uid="{00000000-0005-0000-0000-0000CB6A0000}"/>
    <cellStyle name="Normal 9 4 4 2 6 2" xfId="27567" xr:uid="{00000000-0005-0000-0000-0000CC6A0000}"/>
    <cellStyle name="Normal 9 4 4 2 7" xfId="27568" xr:uid="{00000000-0005-0000-0000-0000CD6A0000}"/>
    <cellStyle name="Normal 9 4 4 3" xfId="27569" xr:uid="{00000000-0005-0000-0000-0000CE6A0000}"/>
    <cellStyle name="Normal 9 4 4 3 2" xfId="27570" xr:uid="{00000000-0005-0000-0000-0000CF6A0000}"/>
    <cellStyle name="Normal 9 4 4 3 2 2" xfId="27571" xr:uid="{00000000-0005-0000-0000-0000D06A0000}"/>
    <cellStyle name="Normal 9 4 4 3 2 2 2" xfId="27572" xr:uid="{00000000-0005-0000-0000-0000D16A0000}"/>
    <cellStyle name="Normal 9 4 4 3 2 3" xfId="27573" xr:uid="{00000000-0005-0000-0000-0000D26A0000}"/>
    <cellStyle name="Normal 9 4 4 3 3" xfId="27574" xr:uid="{00000000-0005-0000-0000-0000D36A0000}"/>
    <cellStyle name="Normal 9 4 4 3 3 2" xfId="27575" xr:uid="{00000000-0005-0000-0000-0000D46A0000}"/>
    <cellStyle name="Normal 9 4 4 3 3 2 2" xfId="27576" xr:uid="{00000000-0005-0000-0000-0000D56A0000}"/>
    <cellStyle name="Normal 9 4 4 3 3 3" xfId="27577" xr:uid="{00000000-0005-0000-0000-0000D66A0000}"/>
    <cellStyle name="Normal 9 4 4 3 4" xfId="27578" xr:uid="{00000000-0005-0000-0000-0000D76A0000}"/>
    <cellStyle name="Normal 9 4 4 3 4 2" xfId="27579" xr:uid="{00000000-0005-0000-0000-0000D86A0000}"/>
    <cellStyle name="Normal 9 4 4 3 5" xfId="27580" xr:uid="{00000000-0005-0000-0000-0000D96A0000}"/>
    <cellStyle name="Normal 9 4 4 3 5 2" xfId="27581" xr:uid="{00000000-0005-0000-0000-0000DA6A0000}"/>
    <cellStyle name="Normal 9 4 4 3 6" xfId="27582" xr:uid="{00000000-0005-0000-0000-0000DB6A0000}"/>
    <cellStyle name="Normal 9 4 4 4" xfId="27583" xr:uid="{00000000-0005-0000-0000-0000DC6A0000}"/>
    <cellStyle name="Normal 9 4 4 4 2" xfId="27584" xr:uid="{00000000-0005-0000-0000-0000DD6A0000}"/>
    <cellStyle name="Normal 9 4 4 4 2 2" xfId="27585" xr:uid="{00000000-0005-0000-0000-0000DE6A0000}"/>
    <cellStyle name="Normal 9 4 4 4 3" xfId="27586" xr:uid="{00000000-0005-0000-0000-0000DF6A0000}"/>
    <cellStyle name="Normal 9 4 4 5" xfId="27587" xr:uid="{00000000-0005-0000-0000-0000E06A0000}"/>
    <cellStyle name="Normal 9 4 4 5 2" xfId="27588" xr:uid="{00000000-0005-0000-0000-0000E16A0000}"/>
    <cellStyle name="Normal 9 4 4 5 2 2" xfId="27589" xr:uid="{00000000-0005-0000-0000-0000E26A0000}"/>
    <cellStyle name="Normal 9 4 4 5 3" xfId="27590" xr:uid="{00000000-0005-0000-0000-0000E36A0000}"/>
    <cellStyle name="Normal 9 4 4 6" xfId="27591" xr:uid="{00000000-0005-0000-0000-0000E46A0000}"/>
    <cellStyle name="Normal 9 4 4 6 2" xfId="27592" xr:uid="{00000000-0005-0000-0000-0000E56A0000}"/>
    <cellStyle name="Normal 9 4 4 7" xfId="27593" xr:uid="{00000000-0005-0000-0000-0000E66A0000}"/>
    <cellStyle name="Normal 9 4 4 7 2" xfId="27594" xr:uid="{00000000-0005-0000-0000-0000E76A0000}"/>
    <cellStyle name="Normal 9 4 4 8" xfId="27595" xr:uid="{00000000-0005-0000-0000-0000E86A0000}"/>
    <cellStyle name="Normal 9 4 5" xfId="27596" xr:uid="{00000000-0005-0000-0000-0000E96A0000}"/>
    <cellStyle name="Normal 9 4 5 2" xfId="27597" xr:uid="{00000000-0005-0000-0000-0000EA6A0000}"/>
    <cellStyle name="Normal 9 4 5 2 2" xfId="27598" xr:uid="{00000000-0005-0000-0000-0000EB6A0000}"/>
    <cellStyle name="Normal 9 4 5 2 2 2" xfId="27599" xr:uid="{00000000-0005-0000-0000-0000EC6A0000}"/>
    <cellStyle name="Normal 9 4 5 2 2 2 2" xfId="27600" xr:uid="{00000000-0005-0000-0000-0000ED6A0000}"/>
    <cellStyle name="Normal 9 4 5 2 2 3" xfId="27601" xr:uid="{00000000-0005-0000-0000-0000EE6A0000}"/>
    <cellStyle name="Normal 9 4 5 2 3" xfId="27602" xr:uid="{00000000-0005-0000-0000-0000EF6A0000}"/>
    <cellStyle name="Normal 9 4 5 2 3 2" xfId="27603" xr:uid="{00000000-0005-0000-0000-0000F06A0000}"/>
    <cellStyle name="Normal 9 4 5 2 3 2 2" xfId="27604" xr:uid="{00000000-0005-0000-0000-0000F16A0000}"/>
    <cellStyle name="Normal 9 4 5 2 3 3" xfId="27605" xr:uid="{00000000-0005-0000-0000-0000F26A0000}"/>
    <cellStyle name="Normal 9 4 5 2 4" xfId="27606" xr:uid="{00000000-0005-0000-0000-0000F36A0000}"/>
    <cellStyle name="Normal 9 4 5 2 4 2" xfId="27607" xr:uid="{00000000-0005-0000-0000-0000F46A0000}"/>
    <cellStyle name="Normal 9 4 5 2 5" xfId="27608" xr:uid="{00000000-0005-0000-0000-0000F56A0000}"/>
    <cellStyle name="Normal 9 4 5 2 5 2" xfId="27609" xr:uid="{00000000-0005-0000-0000-0000F66A0000}"/>
    <cellStyle name="Normal 9 4 5 2 6" xfId="27610" xr:uid="{00000000-0005-0000-0000-0000F76A0000}"/>
    <cellStyle name="Normal 9 4 5 3" xfId="27611" xr:uid="{00000000-0005-0000-0000-0000F86A0000}"/>
    <cellStyle name="Normal 9 4 5 3 2" xfId="27612" xr:uid="{00000000-0005-0000-0000-0000F96A0000}"/>
    <cellStyle name="Normal 9 4 5 3 2 2" xfId="27613" xr:uid="{00000000-0005-0000-0000-0000FA6A0000}"/>
    <cellStyle name="Normal 9 4 5 3 3" xfId="27614" xr:uid="{00000000-0005-0000-0000-0000FB6A0000}"/>
    <cellStyle name="Normal 9 4 5 4" xfId="27615" xr:uid="{00000000-0005-0000-0000-0000FC6A0000}"/>
    <cellStyle name="Normal 9 4 5 4 2" xfId="27616" xr:uid="{00000000-0005-0000-0000-0000FD6A0000}"/>
    <cellStyle name="Normal 9 4 5 4 2 2" xfId="27617" xr:uid="{00000000-0005-0000-0000-0000FE6A0000}"/>
    <cellStyle name="Normal 9 4 5 4 3" xfId="27618" xr:uid="{00000000-0005-0000-0000-0000FF6A0000}"/>
    <cellStyle name="Normal 9 4 5 5" xfId="27619" xr:uid="{00000000-0005-0000-0000-0000006B0000}"/>
    <cellStyle name="Normal 9 4 5 5 2" xfId="27620" xr:uid="{00000000-0005-0000-0000-0000016B0000}"/>
    <cellStyle name="Normal 9 4 5 6" xfId="27621" xr:uid="{00000000-0005-0000-0000-0000026B0000}"/>
    <cellStyle name="Normal 9 4 5 6 2" xfId="27622" xr:uid="{00000000-0005-0000-0000-0000036B0000}"/>
    <cellStyle name="Normal 9 4 5 7" xfId="27623" xr:uid="{00000000-0005-0000-0000-0000046B0000}"/>
    <cellStyle name="Normal 9 4 6" xfId="27624" xr:uid="{00000000-0005-0000-0000-0000056B0000}"/>
    <cellStyle name="Normal 9 4 6 2" xfId="27625" xr:uid="{00000000-0005-0000-0000-0000066B0000}"/>
    <cellStyle name="Normal 9 4 6 2 2" xfId="27626" xr:uid="{00000000-0005-0000-0000-0000076B0000}"/>
    <cellStyle name="Normal 9 4 6 2 2 2" xfId="27627" xr:uid="{00000000-0005-0000-0000-0000086B0000}"/>
    <cellStyle name="Normal 9 4 6 2 2 2 2" xfId="27628" xr:uid="{00000000-0005-0000-0000-0000096B0000}"/>
    <cellStyle name="Normal 9 4 6 2 2 3" xfId="27629" xr:uid="{00000000-0005-0000-0000-00000A6B0000}"/>
    <cellStyle name="Normal 9 4 6 2 3" xfId="27630" xr:uid="{00000000-0005-0000-0000-00000B6B0000}"/>
    <cellStyle name="Normal 9 4 6 2 3 2" xfId="27631" xr:uid="{00000000-0005-0000-0000-00000C6B0000}"/>
    <cellStyle name="Normal 9 4 6 2 3 2 2" xfId="27632" xr:uid="{00000000-0005-0000-0000-00000D6B0000}"/>
    <cellStyle name="Normal 9 4 6 2 3 3" xfId="27633" xr:uid="{00000000-0005-0000-0000-00000E6B0000}"/>
    <cellStyle name="Normal 9 4 6 2 4" xfId="27634" xr:uid="{00000000-0005-0000-0000-00000F6B0000}"/>
    <cellStyle name="Normal 9 4 6 2 4 2" xfId="27635" xr:uid="{00000000-0005-0000-0000-0000106B0000}"/>
    <cellStyle name="Normal 9 4 6 2 5" xfId="27636" xr:uid="{00000000-0005-0000-0000-0000116B0000}"/>
    <cellStyle name="Normal 9 4 6 2 5 2" xfId="27637" xr:uid="{00000000-0005-0000-0000-0000126B0000}"/>
    <cellStyle name="Normal 9 4 6 2 6" xfId="27638" xr:uid="{00000000-0005-0000-0000-0000136B0000}"/>
    <cellStyle name="Normal 9 4 6 3" xfId="27639" xr:uid="{00000000-0005-0000-0000-0000146B0000}"/>
    <cellStyle name="Normal 9 4 6 3 2" xfId="27640" xr:uid="{00000000-0005-0000-0000-0000156B0000}"/>
    <cellStyle name="Normal 9 4 6 3 2 2" xfId="27641" xr:uid="{00000000-0005-0000-0000-0000166B0000}"/>
    <cellStyle name="Normal 9 4 6 3 3" xfId="27642" xr:uid="{00000000-0005-0000-0000-0000176B0000}"/>
    <cellStyle name="Normal 9 4 6 4" xfId="27643" xr:uid="{00000000-0005-0000-0000-0000186B0000}"/>
    <cellStyle name="Normal 9 4 6 4 2" xfId="27644" xr:uid="{00000000-0005-0000-0000-0000196B0000}"/>
    <cellStyle name="Normal 9 4 6 4 2 2" xfId="27645" xr:uid="{00000000-0005-0000-0000-00001A6B0000}"/>
    <cellStyle name="Normal 9 4 6 4 3" xfId="27646" xr:uid="{00000000-0005-0000-0000-00001B6B0000}"/>
    <cellStyle name="Normal 9 4 6 5" xfId="27647" xr:uid="{00000000-0005-0000-0000-00001C6B0000}"/>
    <cellStyle name="Normal 9 4 6 5 2" xfId="27648" xr:uid="{00000000-0005-0000-0000-00001D6B0000}"/>
    <cellStyle name="Normal 9 4 6 6" xfId="27649" xr:uid="{00000000-0005-0000-0000-00001E6B0000}"/>
    <cellStyle name="Normal 9 4 6 6 2" xfId="27650" xr:uid="{00000000-0005-0000-0000-00001F6B0000}"/>
    <cellStyle name="Normal 9 4 6 7" xfId="27651" xr:uid="{00000000-0005-0000-0000-0000206B0000}"/>
    <cellStyle name="Normal 9 4 7" xfId="27652" xr:uid="{00000000-0005-0000-0000-0000216B0000}"/>
    <cellStyle name="Normal 9 4 7 2" xfId="27653" xr:uid="{00000000-0005-0000-0000-0000226B0000}"/>
    <cellStyle name="Normal 9 4 7 2 2" xfId="27654" xr:uid="{00000000-0005-0000-0000-0000236B0000}"/>
    <cellStyle name="Normal 9 4 7 2 2 2" xfId="27655" xr:uid="{00000000-0005-0000-0000-0000246B0000}"/>
    <cellStyle name="Normal 9 4 7 2 3" xfId="27656" xr:uid="{00000000-0005-0000-0000-0000256B0000}"/>
    <cellStyle name="Normal 9 4 7 3" xfId="27657" xr:uid="{00000000-0005-0000-0000-0000266B0000}"/>
    <cellStyle name="Normal 9 4 7 3 2" xfId="27658" xr:uid="{00000000-0005-0000-0000-0000276B0000}"/>
    <cellStyle name="Normal 9 4 7 3 2 2" xfId="27659" xr:uid="{00000000-0005-0000-0000-0000286B0000}"/>
    <cellStyle name="Normal 9 4 7 3 3" xfId="27660" xr:uid="{00000000-0005-0000-0000-0000296B0000}"/>
    <cellStyle name="Normal 9 4 7 4" xfId="27661" xr:uid="{00000000-0005-0000-0000-00002A6B0000}"/>
    <cellStyle name="Normal 9 4 7 4 2" xfId="27662" xr:uid="{00000000-0005-0000-0000-00002B6B0000}"/>
    <cellStyle name="Normal 9 4 7 5" xfId="27663" xr:uid="{00000000-0005-0000-0000-00002C6B0000}"/>
    <cellStyle name="Normal 9 4 7 5 2" xfId="27664" xr:uid="{00000000-0005-0000-0000-00002D6B0000}"/>
    <cellStyle name="Normal 9 4 7 6" xfId="27665" xr:uid="{00000000-0005-0000-0000-00002E6B0000}"/>
    <cellStyle name="Normal 9 4 8" xfId="27666" xr:uid="{00000000-0005-0000-0000-00002F6B0000}"/>
    <cellStyle name="Normal 9 4 8 2" xfId="27667" xr:uid="{00000000-0005-0000-0000-0000306B0000}"/>
    <cellStyle name="Normal 9 4 8 2 2" xfId="27668" xr:uid="{00000000-0005-0000-0000-0000316B0000}"/>
    <cellStyle name="Normal 9 4 8 3" xfId="27669" xr:uid="{00000000-0005-0000-0000-0000326B0000}"/>
    <cellStyle name="Normal 9 4 9" xfId="27670" xr:uid="{00000000-0005-0000-0000-0000336B0000}"/>
    <cellStyle name="Normal 9 4 9 2" xfId="27671" xr:uid="{00000000-0005-0000-0000-0000346B0000}"/>
    <cellStyle name="Normal 9 4 9 2 2" xfId="27672" xr:uid="{00000000-0005-0000-0000-0000356B0000}"/>
    <cellStyle name="Normal 9 4 9 3" xfId="27673" xr:uid="{00000000-0005-0000-0000-0000366B0000}"/>
    <cellStyle name="Normal 9 5" xfId="27674" xr:uid="{00000000-0005-0000-0000-0000376B0000}"/>
    <cellStyle name="Normal 9 5 10" xfId="27675" xr:uid="{00000000-0005-0000-0000-0000386B0000}"/>
    <cellStyle name="Normal 9 5 10 2" xfId="27676" xr:uid="{00000000-0005-0000-0000-0000396B0000}"/>
    <cellStyle name="Normal 9 5 11" xfId="27677" xr:uid="{00000000-0005-0000-0000-00003A6B0000}"/>
    <cellStyle name="Normal 9 5 2" xfId="27678" xr:uid="{00000000-0005-0000-0000-00003B6B0000}"/>
    <cellStyle name="Normal 9 5 2 10" xfId="27679" xr:uid="{00000000-0005-0000-0000-00003C6B0000}"/>
    <cellStyle name="Normal 9 5 2 2" xfId="27680" xr:uid="{00000000-0005-0000-0000-00003D6B0000}"/>
    <cellStyle name="Normal 9 5 2 2 2" xfId="27681" xr:uid="{00000000-0005-0000-0000-00003E6B0000}"/>
    <cellStyle name="Normal 9 5 2 2 2 2" xfId="27682" xr:uid="{00000000-0005-0000-0000-00003F6B0000}"/>
    <cellStyle name="Normal 9 5 2 2 2 2 2" xfId="27683" xr:uid="{00000000-0005-0000-0000-0000406B0000}"/>
    <cellStyle name="Normal 9 5 2 2 2 2 2 2" xfId="27684" xr:uid="{00000000-0005-0000-0000-0000416B0000}"/>
    <cellStyle name="Normal 9 5 2 2 2 2 2 2 2" xfId="27685" xr:uid="{00000000-0005-0000-0000-0000426B0000}"/>
    <cellStyle name="Normal 9 5 2 2 2 2 2 3" xfId="27686" xr:uid="{00000000-0005-0000-0000-0000436B0000}"/>
    <cellStyle name="Normal 9 5 2 2 2 2 3" xfId="27687" xr:uid="{00000000-0005-0000-0000-0000446B0000}"/>
    <cellStyle name="Normal 9 5 2 2 2 2 3 2" xfId="27688" xr:uid="{00000000-0005-0000-0000-0000456B0000}"/>
    <cellStyle name="Normal 9 5 2 2 2 2 3 2 2" xfId="27689" xr:uid="{00000000-0005-0000-0000-0000466B0000}"/>
    <cellStyle name="Normal 9 5 2 2 2 2 3 3" xfId="27690" xr:uid="{00000000-0005-0000-0000-0000476B0000}"/>
    <cellStyle name="Normal 9 5 2 2 2 2 4" xfId="27691" xr:uid="{00000000-0005-0000-0000-0000486B0000}"/>
    <cellStyle name="Normal 9 5 2 2 2 2 4 2" xfId="27692" xr:uid="{00000000-0005-0000-0000-0000496B0000}"/>
    <cellStyle name="Normal 9 5 2 2 2 2 5" xfId="27693" xr:uid="{00000000-0005-0000-0000-00004A6B0000}"/>
    <cellStyle name="Normal 9 5 2 2 2 2 5 2" xfId="27694" xr:uid="{00000000-0005-0000-0000-00004B6B0000}"/>
    <cellStyle name="Normal 9 5 2 2 2 2 6" xfId="27695" xr:uid="{00000000-0005-0000-0000-00004C6B0000}"/>
    <cellStyle name="Normal 9 5 2 2 2 3" xfId="27696" xr:uid="{00000000-0005-0000-0000-00004D6B0000}"/>
    <cellStyle name="Normal 9 5 2 2 2 3 2" xfId="27697" xr:uid="{00000000-0005-0000-0000-00004E6B0000}"/>
    <cellStyle name="Normal 9 5 2 2 2 3 2 2" xfId="27698" xr:uid="{00000000-0005-0000-0000-00004F6B0000}"/>
    <cellStyle name="Normal 9 5 2 2 2 3 3" xfId="27699" xr:uid="{00000000-0005-0000-0000-0000506B0000}"/>
    <cellStyle name="Normal 9 5 2 2 2 4" xfId="27700" xr:uid="{00000000-0005-0000-0000-0000516B0000}"/>
    <cellStyle name="Normal 9 5 2 2 2 4 2" xfId="27701" xr:uid="{00000000-0005-0000-0000-0000526B0000}"/>
    <cellStyle name="Normal 9 5 2 2 2 4 2 2" xfId="27702" xr:uid="{00000000-0005-0000-0000-0000536B0000}"/>
    <cellStyle name="Normal 9 5 2 2 2 4 3" xfId="27703" xr:uid="{00000000-0005-0000-0000-0000546B0000}"/>
    <cellStyle name="Normal 9 5 2 2 2 5" xfId="27704" xr:uid="{00000000-0005-0000-0000-0000556B0000}"/>
    <cellStyle name="Normal 9 5 2 2 2 5 2" xfId="27705" xr:uid="{00000000-0005-0000-0000-0000566B0000}"/>
    <cellStyle name="Normal 9 5 2 2 2 6" xfId="27706" xr:uid="{00000000-0005-0000-0000-0000576B0000}"/>
    <cellStyle name="Normal 9 5 2 2 2 6 2" xfId="27707" xr:uid="{00000000-0005-0000-0000-0000586B0000}"/>
    <cellStyle name="Normal 9 5 2 2 2 7" xfId="27708" xr:uid="{00000000-0005-0000-0000-0000596B0000}"/>
    <cellStyle name="Normal 9 5 2 2 3" xfId="27709" xr:uid="{00000000-0005-0000-0000-00005A6B0000}"/>
    <cellStyle name="Normal 9 5 2 2 3 2" xfId="27710" xr:uid="{00000000-0005-0000-0000-00005B6B0000}"/>
    <cellStyle name="Normal 9 5 2 2 3 2 2" xfId="27711" xr:uid="{00000000-0005-0000-0000-00005C6B0000}"/>
    <cellStyle name="Normal 9 5 2 2 3 2 2 2" xfId="27712" xr:uid="{00000000-0005-0000-0000-00005D6B0000}"/>
    <cellStyle name="Normal 9 5 2 2 3 2 3" xfId="27713" xr:uid="{00000000-0005-0000-0000-00005E6B0000}"/>
    <cellStyle name="Normal 9 5 2 2 3 3" xfId="27714" xr:uid="{00000000-0005-0000-0000-00005F6B0000}"/>
    <cellStyle name="Normal 9 5 2 2 3 3 2" xfId="27715" xr:uid="{00000000-0005-0000-0000-0000606B0000}"/>
    <cellStyle name="Normal 9 5 2 2 3 3 2 2" xfId="27716" xr:uid="{00000000-0005-0000-0000-0000616B0000}"/>
    <cellStyle name="Normal 9 5 2 2 3 3 3" xfId="27717" xr:uid="{00000000-0005-0000-0000-0000626B0000}"/>
    <cellStyle name="Normal 9 5 2 2 3 4" xfId="27718" xr:uid="{00000000-0005-0000-0000-0000636B0000}"/>
    <cellStyle name="Normal 9 5 2 2 3 4 2" xfId="27719" xr:uid="{00000000-0005-0000-0000-0000646B0000}"/>
    <cellStyle name="Normal 9 5 2 2 3 5" xfId="27720" xr:uid="{00000000-0005-0000-0000-0000656B0000}"/>
    <cellStyle name="Normal 9 5 2 2 3 5 2" xfId="27721" xr:uid="{00000000-0005-0000-0000-0000666B0000}"/>
    <cellStyle name="Normal 9 5 2 2 3 6" xfId="27722" xr:uid="{00000000-0005-0000-0000-0000676B0000}"/>
    <cellStyle name="Normal 9 5 2 2 4" xfId="27723" xr:uid="{00000000-0005-0000-0000-0000686B0000}"/>
    <cellStyle name="Normal 9 5 2 2 4 2" xfId="27724" xr:uid="{00000000-0005-0000-0000-0000696B0000}"/>
    <cellStyle name="Normal 9 5 2 2 4 2 2" xfId="27725" xr:uid="{00000000-0005-0000-0000-00006A6B0000}"/>
    <cellStyle name="Normal 9 5 2 2 4 3" xfId="27726" xr:uid="{00000000-0005-0000-0000-00006B6B0000}"/>
    <cellStyle name="Normal 9 5 2 2 5" xfId="27727" xr:uid="{00000000-0005-0000-0000-00006C6B0000}"/>
    <cellStyle name="Normal 9 5 2 2 5 2" xfId="27728" xr:uid="{00000000-0005-0000-0000-00006D6B0000}"/>
    <cellStyle name="Normal 9 5 2 2 5 2 2" xfId="27729" xr:uid="{00000000-0005-0000-0000-00006E6B0000}"/>
    <cellStyle name="Normal 9 5 2 2 5 3" xfId="27730" xr:uid="{00000000-0005-0000-0000-00006F6B0000}"/>
    <cellStyle name="Normal 9 5 2 2 6" xfId="27731" xr:uid="{00000000-0005-0000-0000-0000706B0000}"/>
    <cellStyle name="Normal 9 5 2 2 6 2" xfId="27732" xr:uid="{00000000-0005-0000-0000-0000716B0000}"/>
    <cellStyle name="Normal 9 5 2 2 7" xfId="27733" xr:uid="{00000000-0005-0000-0000-0000726B0000}"/>
    <cellStyle name="Normal 9 5 2 2 7 2" xfId="27734" xr:uid="{00000000-0005-0000-0000-0000736B0000}"/>
    <cellStyle name="Normal 9 5 2 2 8" xfId="27735" xr:uid="{00000000-0005-0000-0000-0000746B0000}"/>
    <cellStyle name="Normal 9 5 2 3" xfId="27736" xr:uid="{00000000-0005-0000-0000-0000756B0000}"/>
    <cellStyle name="Normal 9 5 2 3 2" xfId="27737" xr:uid="{00000000-0005-0000-0000-0000766B0000}"/>
    <cellStyle name="Normal 9 5 2 3 2 2" xfId="27738" xr:uid="{00000000-0005-0000-0000-0000776B0000}"/>
    <cellStyle name="Normal 9 5 2 3 2 2 2" xfId="27739" xr:uid="{00000000-0005-0000-0000-0000786B0000}"/>
    <cellStyle name="Normal 9 5 2 3 2 2 2 2" xfId="27740" xr:uid="{00000000-0005-0000-0000-0000796B0000}"/>
    <cellStyle name="Normal 9 5 2 3 2 2 3" xfId="27741" xr:uid="{00000000-0005-0000-0000-00007A6B0000}"/>
    <cellStyle name="Normal 9 5 2 3 2 3" xfId="27742" xr:uid="{00000000-0005-0000-0000-00007B6B0000}"/>
    <cellStyle name="Normal 9 5 2 3 2 3 2" xfId="27743" xr:uid="{00000000-0005-0000-0000-00007C6B0000}"/>
    <cellStyle name="Normal 9 5 2 3 2 3 2 2" xfId="27744" xr:uid="{00000000-0005-0000-0000-00007D6B0000}"/>
    <cellStyle name="Normal 9 5 2 3 2 3 3" xfId="27745" xr:uid="{00000000-0005-0000-0000-00007E6B0000}"/>
    <cellStyle name="Normal 9 5 2 3 2 4" xfId="27746" xr:uid="{00000000-0005-0000-0000-00007F6B0000}"/>
    <cellStyle name="Normal 9 5 2 3 2 4 2" xfId="27747" xr:uid="{00000000-0005-0000-0000-0000806B0000}"/>
    <cellStyle name="Normal 9 5 2 3 2 5" xfId="27748" xr:uid="{00000000-0005-0000-0000-0000816B0000}"/>
    <cellStyle name="Normal 9 5 2 3 2 5 2" xfId="27749" xr:uid="{00000000-0005-0000-0000-0000826B0000}"/>
    <cellStyle name="Normal 9 5 2 3 2 6" xfId="27750" xr:uid="{00000000-0005-0000-0000-0000836B0000}"/>
    <cellStyle name="Normal 9 5 2 3 3" xfId="27751" xr:uid="{00000000-0005-0000-0000-0000846B0000}"/>
    <cellStyle name="Normal 9 5 2 3 3 2" xfId="27752" xr:uid="{00000000-0005-0000-0000-0000856B0000}"/>
    <cellStyle name="Normal 9 5 2 3 3 2 2" xfId="27753" xr:uid="{00000000-0005-0000-0000-0000866B0000}"/>
    <cellStyle name="Normal 9 5 2 3 3 3" xfId="27754" xr:uid="{00000000-0005-0000-0000-0000876B0000}"/>
    <cellStyle name="Normal 9 5 2 3 4" xfId="27755" xr:uid="{00000000-0005-0000-0000-0000886B0000}"/>
    <cellStyle name="Normal 9 5 2 3 4 2" xfId="27756" xr:uid="{00000000-0005-0000-0000-0000896B0000}"/>
    <cellStyle name="Normal 9 5 2 3 4 2 2" xfId="27757" xr:uid="{00000000-0005-0000-0000-00008A6B0000}"/>
    <cellStyle name="Normal 9 5 2 3 4 3" xfId="27758" xr:uid="{00000000-0005-0000-0000-00008B6B0000}"/>
    <cellStyle name="Normal 9 5 2 3 5" xfId="27759" xr:uid="{00000000-0005-0000-0000-00008C6B0000}"/>
    <cellStyle name="Normal 9 5 2 3 5 2" xfId="27760" xr:uid="{00000000-0005-0000-0000-00008D6B0000}"/>
    <cellStyle name="Normal 9 5 2 3 6" xfId="27761" xr:uid="{00000000-0005-0000-0000-00008E6B0000}"/>
    <cellStyle name="Normal 9 5 2 3 6 2" xfId="27762" xr:uid="{00000000-0005-0000-0000-00008F6B0000}"/>
    <cellStyle name="Normal 9 5 2 3 7" xfId="27763" xr:uid="{00000000-0005-0000-0000-0000906B0000}"/>
    <cellStyle name="Normal 9 5 2 4" xfId="27764" xr:uid="{00000000-0005-0000-0000-0000916B0000}"/>
    <cellStyle name="Normal 9 5 2 4 2" xfId="27765" xr:uid="{00000000-0005-0000-0000-0000926B0000}"/>
    <cellStyle name="Normal 9 5 2 4 2 2" xfId="27766" xr:uid="{00000000-0005-0000-0000-0000936B0000}"/>
    <cellStyle name="Normal 9 5 2 4 2 2 2" xfId="27767" xr:uid="{00000000-0005-0000-0000-0000946B0000}"/>
    <cellStyle name="Normal 9 5 2 4 2 2 2 2" xfId="27768" xr:uid="{00000000-0005-0000-0000-0000956B0000}"/>
    <cellStyle name="Normal 9 5 2 4 2 2 3" xfId="27769" xr:uid="{00000000-0005-0000-0000-0000966B0000}"/>
    <cellStyle name="Normal 9 5 2 4 2 3" xfId="27770" xr:uid="{00000000-0005-0000-0000-0000976B0000}"/>
    <cellStyle name="Normal 9 5 2 4 2 3 2" xfId="27771" xr:uid="{00000000-0005-0000-0000-0000986B0000}"/>
    <cellStyle name="Normal 9 5 2 4 2 3 2 2" xfId="27772" xr:uid="{00000000-0005-0000-0000-0000996B0000}"/>
    <cellStyle name="Normal 9 5 2 4 2 3 3" xfId="27773" xr:uid="{00000000-0005-0000-0000-00009A6B0000}"/>
    <cellStyle name="Normal 9 5 2 4 2 4" xfId="27774" xr:uid="{00000000-0005-0000-0000-00009B6B0000}"/>
    <cellStyle name="Normal 9 5 2 4 2 4 2" xfId="27775" xr:uid="{00000000-0005-0000-0000-00009C6B0000}"/>
    <cellStyle name="Normal 9 5 2 4 2 5" xfId="27776" xr:uid="{00000000-0005-0000-0000-00009D6B0000}"/>
    <cellStyle name="Normal 9 5 2 4 2 5 2" xfId="27777" xr:uid="{00000000-0005-0000-0000-00009E6B0000}"/>
    <cellStyle name="Normal 9 5 2 4 2 6" xfId="27778" xr:uid="{00000000-0005-0000-0000-00009F6B0000}"/>
    <cellStyle name="Normal 9 5 2 4 3" xfId="27779" xr:uid="{00000000-0005-0000-0000-0000A06B0000}"/>
    <cellStyle name="Normal 9 5 2 4 3 2" xfId="27780" xr:uid="{00000000-0005-0000-0000-0000A16B0000}"/>
    <cellStyle name="Normal 9 5 2 4 3 2 2" xfId="27781" xr:uid="{00000000-0005-0000-0000-0000A26B0000}"/>
    <cellStyle name="Normal 9 5 2 4 3 3" xfId="27782" xr:uid="{00000000-0005-0000-0000-0000A36B0000}"/>
    <cellStyle name="Normal 9 5 2 4 4" xfId="27783" xr:uid="{00000000-0005-0000-0000-0000A46B0000}"/>
    <cellStyle name="Normal 9 5 2 4 4 2" xfId="27784" xr:uid="{00000000-0005-0000-0000-0000A56B0000}"/>
    <cellStyle name="Normal 9 5 2 4 4 2 2" xfId="27785" xr:uid="{00000000-0005-0000-0000-0000A66B0000}"/>
    <cellStyle name="Normal 9 5 2 4 4 3" xfId="27786" xr:uid="{00000000-0005-0000-0000-0000A76B0000}"/>
    <cellStyle name="Normal 9 5 2 4 5" xfId="27787" xr:uid="{00000000-0005-0000-0000-0000A86B0000}"/>
    <cellStyle name="Normal 9 5 2 4 5 2" xfId="27788" xr:uid="{00000000-0005-0000-0000-0000A96B0000}"/>
    <cellStyle name="Normal 9 5 2 4 6" xfId="27789" xr:uid="{00000000-0005-0000-0000-0000AA6B0000}"/>
    <cellStyle name="Normal 9 5 2 4 6 2" xfId="27790" xr:uid="{00000000-0005-0000-0000-0000AB6B0000}"/>
    <cellStyle name="Normal 9 5 2 4 7" xfId="27791" xr:uid="{00000000-0005-0000-0000-0000AC6B0000}"/>
    <cellStyle name="Normal 9 5 2 5" xfId="27792" xr:uid="{00000000-0005-0000-0000-0000AD6B0000}"/>
    <cellStyle name="Normal 9 5 2 5 2" xfId="27793" xr:uid="{00000000-0005-0000-0000-0000AE6B0000}"/>
    <cellStyle name="Normal 9 5 2 5 2 2" xfId="27794" xr:uid="{00000000-0005-0000-0000-0000AF6B0000}"/>
    <cellStyle name="Normal 9 5 2 5 2 2 2" xfId="27795" xr:uid="{00000000-0005-0000-0000-0000B06B0000}"/>
    <cellStyle name="Normal 9 5 2 5 2 3" xfId="27796" xr:uid="{00000000-0005-0000-0000-0000B16B0000}"/>
    <cellStyle name="Normal 9 5 2 5 3" xfId="27797" xr:uid="{00000000-0005-0000-0000-0000B26B0000}"/>
    <cellStyle name="Normal 9 5 2 5 3 2" xfId="27798" xr:uid="{00000000-0005-0000-0000-0000B36B0000}"/>
    <cellStyle name="Normal 9 5 2 5 3 2 2" xfId="27799" xr:uid="{00000000-0005-0000-0000-0000B46B0000}"/>
    <cellStyle name="Normal 9 5 2 5 3 3" xfId="27800" xr:uid="{00000000-0005-0000-0000-0000B56B0000}"/>
    <cellStyle name="Normal 9 5 2 5 4" xfId="27801" xr:uid="{00000000-0005-0000-0000-0000B66B0000}"/>
    <cellStyle name="Normal 9 5 2 5 4 2" xfId="27802" xr:uid="{00000000-0005-0000-0000-0000B76B0000}"/>
    <cellStyle name="Normal 9 5 2 5 5" xfId="27803" xr:uid="{00000000-0005-0000-0000-0000B86B0000}"/>
    <cellStyle name="Normal 9 5 2 5 5 2" xfId="27804" xr:uid="{00000000-0005-0000-0000-0000B96B0000}"/>
    <cellStyle name="Normal 9 5 2 5 6" xfId="27805" xr:uid="{00000000-0005-0000-0000-0000BA6B0000}"/>
    <cellStyle name="Normal 9 5 2 6" xfId="27806" xr:uid="{00000000-0005-0000-0000-0000BB6B0000}"/>
    <cellStyle name="Normal 9 5 2 6 2" xfId="27807" xr:uid="{00000000-0005-0000-0000-0000BC6B0000}"/>
    <cellStyle name="Normal 9 5 2 6 2 2" xfId="27808" xr:uid="{00000000-0005-0000-0000-0000BD6B0000}"/>
    <cellStyle name="Normal 9 5 2 6 3" xfId="27809" xr:uid="{00000000-0005-0000-0000-0000BE6B0000}"/>
    <cellStyle name="Normal 9 5 2 7" xfId="27810" xr:uid="{00000000-0005-0000-0000-0000BF6B0000}"/>
    <cellStyle name="Normal 9 5 2 7 2" xfId="27811" xr:uid="{00000000-0005-0000-0000-0000C06B0000}"/>
    <cellStyle name="Normal 9 5 2 7 2 2" xfId="27812" xr:uid="{00000000-0005-0000-0000-0000C16B0000}"/>
    <cellStyle name="Normal 9 5 2 7 3" xfId="27813" xr:uid="{00000000-0005-0000-0000-0000C26B0000}"/>
    <cellStyle name="Normal 9 5 2 8" xfId="27814" xr:uid="{00000000-0005-0000-0000-0000C36B0000}"/>
    <cellStyle name="Normal 9 5 2 8 2" xfId="27815" xr:uid="{00000000-0005-0000-0000-0000C46B0000}"/>
    <cellStyle name="Normal 9 5 2 9" xfId="27816" xr:uid="{00000000-0005-0000-0000-0000C56B0000}"/>
    <cellStyle name="Normal 9 5 2 9 2" xfId="27817" xr:uid="{00000000-0005-0000-0000-0000C66B0000}"/>
    <cellStyle name="Normal 9 5 3" xfId="27818" xr:uid="{00000000-0005-0000-0000-0000C76B0000}"/>
    <cellStyle name="Normal 9 5 3 2" xfId="27819" xr:uid="{00000000-0005-0000-0000-0000C86B0000}"/>
    <cellStyle name="Normal 9 5 3 2 2" xfId="27820" xr:uid="{00000000-0005-0000-0000-0000C96B0000}"/>
    <cellStyle name="Normal 9 5 3 2 2 2" xfId="27821" xr:uid="{00000000-0005-0000-0000-0000CA6B0000}"/>
    <cellStyle name="Normal 9 5 3 2 2 2 2" xfId="27822" xr:uid="{00000000-0005-0000-0000-0000CB6B0000}"/>
    <cellStyle name="Normal 9 5 3 2 2 2 2 2" xfId="27823" xr:uid="{00000000-0005-0000-0000-0000CC6B0000}"/>
    <cellStyle name="Normal 9 5 3 2 2 2 3" xfId="27824" xr:uid="{00000000-0005-0000-0000-0000CD6B0000}"/>
    <cellStyle name="Normal 9 5 3 2 2 3" xfId="27825" xr:uid="{00000000-0005-0000-0000-0000CE6B0000}"/>
    <cellStyle name="Normal 9 5 3 2 2 3 2" xfId="27826" xr:uid="{00000000-0005-0000-0000-0000CF6B0000}"/>
    <cellStyle name="Normal 9 5 3 2 2 3 2 2" xfId="27827" xr:uid="{00000000-0005-0000-0000-0000D06B0000}"/>
    <cellStyle name="Normal 9 5 3 2 2 3 3" xfId="27828" xr:uid="{00000000-0005-0000-0000-0000D16B0000}"/>
    <cellStyle name="Normal 9 5 3 2 2 4" xfId="27829" xr:uid="{00000000-0005-0000-0000-0000D26B0000}"/>
    <cellStyle name="Normal 9 5 3 2 2 4 2" xfId="27830" xr:uid="{00000000-0005-0000-0000-0000D36B0000}"/>
    <cellStyle name="Normal 9 5 3 2 2 5" xfId="27831" xr:uid="{00000000-0005-0000-0000-0000D46B0000}"/>
    <cellStyle name="Normal 9 5 3 2 2 5 2" xfId="27832" xr:uid="{00000000-0005-0000-0000-0000D56B0000}"/>
    <cellStyle name="Normal 9 5 3 2 2 6" xfId="27833" xr:uid="{00000000-0005-0000-0000-0000D66B0000}"/>
    <cellStyle name="Normal 9 5 3 2 3" xfId="27834" xr:uid="{00000000-0005-0000-0000-0000D76B0000}"/>
    <cellStyle name="Normal 9 5 3 2 3 2" xfId="27835" xr:uid="{00000000-0005-0000-0000-0000D86B0000}"/>
    <cellStyle name="Normal 9 5 3 2 3 2 2" xfId="27836" xr:uid="{00000000-0005-0000-0000-0000D96B0000}"/>
    <cellStyle name="Normal 9 5 3 2 3 3" xfId="27837" xr:uid="{00000000-0005-0000-0000-0000DA6B0000}"/>
    <cellStyle name="Normal 9 5 3 2 4" xfId="27838" xr:uid="{00000000-0005-0000-0000-0000DB6B0000}"/>
    <cellStyle name="Normal 9 5 3 2 4 2" xfId="27839" xr:uid="{00000000-0005-0000-0000-0000DC6B0000}"/>
    <cellStyle name="Normal 9 5 3 2 4 2 2" xfId="27840" xr:uid="{00000000-0005-0000-0000-0000DD6B0000}"/>
    <cellStyle name="Normal 9 5 3 2 4 3" xfId="27841" xr:uid="{00000000-0005-0000-0000-0000DE6B0000}"/>
    <cellStyle name="Normal 9 5 3 2 5" xfId="27842" xr:uid="{00000000-0005-0000-0000-0000DF6B0000}"/>
    <cellStyle name="Normal 9 5 3 2 5 2" xfId="27843" xr:uid="{00000000-0005-0000-0000-0000E06B0000}"/>
    <cellStyle name="Normal 9 5 3 2 6" xfId="27844" xr:uid="{00000000-0005-0000-0000-0000E16B0000}"/>
    <cellStyle name="Normal 9 5 3 2 6 2" xfId="27845" xr:uid="{00000000-0005-0000-0000-0000E26B0000}"/>
    <cellStyle name="Normal 9 5 3 2 7" xfId="27846" xr:uid="{00000000-0005-0000-0000-0000E36B0000}"/>
    <cellStyle name="Normal 9 5 3 3" xfId="27847" xr:uid="{00000000-0005-0000-0000-0000E46B0000}"/>
    <cellStyle name="Normal 9 5 3 3 2" xfId="27848" xr:uid="{00000000-0005-0000-0000-0000E56B0000}"/>
    <cellStyle name="Normal 9 5 3 3 2 2" xfId="27849" xr:uid="{00000000-0005-0000-0000-0000E66B0000}"/>
    <cellStyle name="Normal 9 5 3 3 2 2 2" xfId="27850" xr:uid="{00000000-0005-0000-0000-0000E76B0000}"/>
    <cellStyle name="Normal 9 5 3 3 2 3" xfId="27851" xr:uid="{00000000-0005-0000-0000-0000E86B0000}"/>
    <cellStyle name="Normal 9 5 3 3 3" xfId="27852" xr:uid="{00000000-0005-0000-0000-0000E96B0000}"/>
    <cellStyle name="Normal 9 5 3 3 3 2" xfId="27853" xr:uid="{00000000-0005-0000-0000-0000EA6B0000}"/>
    <cellStyle name="Normal 9 5 3 3 3 2 2" xfId="27854" xr:uid="{00000000-0005-0000-0000-0000EB6B0000}"/>
    <cellStyle name="Normal 9 5 3 3 3 3" xfId="27855" xr:uid="{00000000-0005-0000-0000-0000EC6B0000}"/>
    <cellStyle name="Normal 9 5 3 3 4" xfId="27856" xr:uid="{00000000-0005-0000-0000-0000ED6B0000}"/>
    <cellStyle name="Normal 9 5 3 3 4 2" xfId="27857" xr:uid="{00000000-0005-0000-0000-0000EE6B0000}"/>
    <cellStyle name="Normal 9 5 3 3 5" xfId="27858" xr:uid="{00000000-0005-0000-0000-0000EF6B0000}"/>
    <cellStyle name="Normal 9 5 3 3 5 2" xfId="27859" xr:uid="{00000000-0005-0000-0000-0000F06B0000}"/>
    <cellStyle name="Normal 9 5 3 3 6" xfId="27860" xr:uid="{00000000-0005-0000-0000-0000F16B0000}"/>
    <cellStyle name="Normal 9 5 3 4" xfId="27861" xr:uid="{00000000-0005-0000-0000-0000F26B0000}"/>
    <cellStyle name="Normal 9 5 3 4 2" xfId="27862" xr:uid="{00000000-0005-0000-0000-0000F36B0000}"/>
    <cellStyle name="Normal 9 5 3 4 2 2" xfId="27863" xr:uid="{00000000-0005-0000-0000-0000F46B0000}"/>
    <cellStyle name="Normal 9 5 3 4 3" xfId="27864" xr:uid="{00000000-0005-0000-0000-0000F56B0000}"/>
    <cellStyle name="Normal 9 5 3 5" xfId="27865" xr:uid="{00000000-0005-0000-0000-0000F66B0000}"/>
    <cellStyle name="Normal 9 5 3 5 2" xfId="27866" xr:uid="{00000000-0005-0000-0000-0000F76B0000}"/>
    <cellStyle name="Normal 9 5 3 5 2 2" xfId="27867" xr:uid="{00000000-0005-0000-0000-0000F86B0000}"/>
    <cellStyle name="Normal 9 5 3 5 3" xfId="27868" xr:uid="{00000000-0005-0000-0000-0000F96B0000}"/>
    <cellStyle name="Normal 9 5 3 6" xfId="27869" xr:uid="{00000000-0005-0000-0000-0000FA6B0000}"/>
    <cellStyle name="Normal 9 5 3 6 2" xfId="27870" xr:uid="{00000000-0005-0000-0000-0000FB6B0000}"/>
    <cellStyle name="Normal 9 5 3 7" xfId="27871" xr:uid="{00000000-0005-0000-0000-0000FC6B0000}"/>
    <cellStyle name="Normal 9 5 3 7 2" xfId="27872" xr:uid="{00000000-0005-0000-0000-0000FD6B0000}"/>
    <cellStyle name="Normal 9 5 3 8" xfId="27873" xr:uid="{00000000-0005-0000-0000-0000FE6B0000}"/>
    <cellStyle name="Normal 9 5 4" xfId="27874" xr:uid="{00000000-0005-0000-0000-0000FF6B0000}"/>
    <cellStyle name="Normal 9 5 4 2" xfId="27875" xr:uid="{00000000-0005-0000-0000-0000006C0000}"/>
    <cellStyle name="Normal 9 5 4 2 2" xfId="27876" xr:uid="{00000000-0005-0000-0000-0000016C0000}"/>
    <cellStyle name="Normal 9 5 4 2 2 2" xfId="27877" xr:uid="{00000000-0005-0000-0000-0000026C0000}"/>
    <cellStyle name="Normal 9 5 4 2 2 2 2" xfId="27878" xr:uid="{00000000-0005-0000-0000-0000036C0000}"/>
    <cellStyle name="Normal 9 5 4 2 2 3" xfId="27879" xr:uid="{00000000-0005-0000-0000-0000046C0000}"/>
    <cellStyle name="Normal 9 5 4 2 3" xfId="27880" xr:uid="{00000000-0005-0000-0000-0000056C0000}"/>
    <cellStyle name="Normal 9 5 4 2 3 2" xfId="27881" xr:uid="{00000000-0005-0000-0000-0000066C0000}"/>
    <cellStyle name="Normal 9 5 4 2 3 2 2" xfId="27882" xr:uid="{00000000-0005-0000-0000-0000076C0000}"/>
    <cellStyle name="Normal 9 5 4 2 3 3" xfId="27883" xr:uid="{00000000-0005-0000-0000-0000086C0000}"/>
    <cellStyle name="Normal 9 5 4 2 4" xfId="27884" xr:uid="{00000000-0005-0000-0000-0000096C0000}"/>
    <cellStyle name="Normal 9 5 4 2 4 2" xfId="27885" xr:uid="{00000000-0005-0000-0000-00000A6C0000}"/>
    <cellStyle name="Normal 9 5 4 2 5" xfId="27886" xr:uid="{00000000-0005-0000-0000-00000B6C0000}"/>
    <cellStyle name="Normal 9 5 4 2 5 2" xfId="27887" xr:uid="{00000000-0005-0000-0000-00000C6C0000}"/>
    <cellStyle name="Normal 9 5 4 2 6" xfId="27888" xr:uid="{00000000-0005-0000-0000-00000D6C0000}"/>
    <cellStyle name="Normal 9 5 4 3" xfId="27889" xr:uid="{00000000-0005-0000-0000-00000E6C0000}"/>
    <cellStyle name="Normal 9 5 4 3 2" xfId="27890" xr:uid="{00000000-0005-0000-0000-00000F6C0000}"/>
    <cellStyle name="Normal 9 5 4 3 2 2" xfId="27891" xr:uid="{00000000-0005-0000-0000-0000106C0000}"/>
    <cellStyle name="Normal 9 5 4 3 3" xfId="27892" xr:uid="{00000000-0005-0000-0000-0000116C0000}"/>
    <cellStyle name="Normal 9 5 4 4" xfId="27893" xr:uid="{00000000-0005-0000-0000-0000126C0000}"/>
    <cellStyle name="Normal 9 5 4 4 2" xfId="27894" xr:uid="{00000000-0005-0000-0000-0000136C0000}"/>
    <cellStyle name="Normal 9 5 4 4 2 2" xfId="27895" xr:uid="{00000000-0005-0000-0000-0000146C0000}"/>
    <cellStyle name="Normal 9 5 4 4 3" xfId="27896" xr:uid="{00000000-0005-0000-0000-0000156C0000}"/>
    <cellStyle name="Normal 9 5 4 5" xfId="27897" xr:uid="{00000000-0005-0000-0000-0000166C0000}"/>
    <cellStyle name="Normal 9 5 4 5 2" xfId="27898" xr:uid="{00000000-0005-0000-0000-0000176C0000}"/>
    <cellStyle name="Normal 9 5 4 6" xfId="27899" xr:uid="{00000000-0005-0000-0000-0000186C0000}"/>
    <cellStyle name="Normal 9 5 4 6 2" xfId="27900" xr:uid="{00000000-0005-0000-0000-0000196C0000}"/>
    <cellStyle name="Normal 9 5 4 7" xfId="27901" xr:uid="{00000000-0005-0000-0000-00001A6C0000}"/>
    <cellStyle name="Normal 9 5 5" xfId="27902" xr:uid="{00000000-0005-0000-0000-00001B6C0000}"/>
    <cellStyle name="Normal 9 5 5 2" xfId="27903" xr:uid="{00000000-0005-0000-0000-00001C6C0000}"/>
    <cellStyle name="Normal 9 5 5 2 2" xfId="27904" xr:uid="{00000000-0005-0000-0000-00001D6C0000}"/>
    <cellStyle name="Normal 9 5 5 2 2 2" xfId="27905" xr:uid="{00000000-0005-0000-0000-00001E6C0000}"/>
    <cellStyle name="Normal 9 5 5 2 2 2 2" xfId="27906" xr:uid="{00000000-0005-0000-0000-00001F6C0000}"/>
    <cellStyle name="Normal 9 5 5 2 2 3" xfId="27907" xr:uid="{00000000-0005-0000-0000-0000206C0000}"/>
    <cellStyle name="Normal 9 5 5 2 3" xfId="27908" xr:uid="{00000000-0005-0000-0000-0000216C0000}"/>
    <cellStyle name="Normal 9 5 5 2 3 2" xfId="27909" xr:uid="{00000000-0005-0000-0000-0000226C0000}"/>
    <cellStyle name="Normal 9 5 5 2 3 2 2" xfId="27910" xr:uid="{00000000-0005-0000-0000-0000236C0000}"/>
    <cellStyle name="Normal 9 5 5 2 3 3" xfId="27911" xr:uid="{00000000-0005-0000-0000-0000246C0000}"/>
    <cellStyle name="Normal 9 5 5 2 4" xfId="27912" xr:uid="{00000000-0005-0000-0000-0000256C0000}"/>
    <cellStyle name="Normal 9 5 5 2 4 2" xfId="27913" xr:uid="{00000000-0005-0000-0000-0000266C0000}"/>
    <cellStyle name="Normal 9 5 5 2 5" xfId="27914" xr:uid="{00000000-0005-0000-0000-0000276C0000}"/>
    <cellStyle name="Normal 9 5 5 2 5 2" xfId="27915" xr:uid="{00000000-0005-0000-0000-0000286C0000}"/>
    <cellStyle name="Normal 9 5 5 2 6" xfId="27916" xr:uid="{00000000-0005-0000-0000-0000296C0000}"/>
    <cellStyle name="Normal 9 5 5 3" xfId="27917" xr:uid="{00000000-0005-0000-0000-00002A6C0000}"/>
    <cellStyle name="Normal 9 5 5 3 2" xfId="27918" xr:uid="{00000000-0005-0000-0000-00002B6C0000}"/>
    <cellStyle name="Normal 9 5 5 3 2 2" xfId="27919" xr:uid="{00000000-0005-0000-0000-00002C6C0000}"/>
    <cellStyle name="Normal 9 5 5 3 3" xfId="27920" xr:uid="{00000000-0005-0000-0000-00002D6C0000}"/>
    <cellStyle name="Normal 9 5 5 4" xfId="27921" xr:uid="{00000000-0005-0000-0000-00002E6C0000}"/>
    <cellStyle name="Normal 9 5 5 4 2" xfId="27922" xr:uid="{00000000-0005-0000-0000-00002F6C0000}"/>
    <cellStyle name="Normal 9 5 5 4 2 2" xfId="27923" xr:uid="{00000000-0005-0000-0000-0000306C0000}"/>
    <cellStyle name="Normal 9 5 5 4 3" xfId="27924" xr:uid="{00000000-0005-0000-0000-0000316C0000}"/>
    <cellStyle name="Normal 9 5 5 5" xfId="27925" xr:uid="{00000000-0005-0000-0000-0000326C0000}"/>
    <cellStyle name="Normal 9 5 5 5 2" xfId="27926" xr:uid="{00000000-0005-0000-0000-0000336C0000}"/>
    <cellStyle name="Normal 9 5 5 6" xfId="27927" xr:uid="{00000000-0005-0000-0000-0000346C0000}"/>
    <cellStyle name="Normal 9 5 5 6 2" xfId="27928" xr:uid="{00000000-0005-0000-0000-0000356C0000}"/>
    <cellStyle name="Normal 9 5 5 7" xfId="27929" xr:uid="{00000000-0005-0000-0000-0000366C0000}"/>
    <cellStyle name="Normal 9 5 6" xfId="27930" xr:uid="{00000000-0005-0000-0000-0000376C0000}"/>
    <cellStyle name="Normal 9 5 6 2" xfId="27931" xr:uid="{00000000-0005-0000-0000-0000386C0000}"/>
    <cellStyle name="Normal 9 5 6 2 2" xfId="27932" xr:uid="{00000000-0005-0000-0000-0000396C0000}"/>
    <cellStyle name="Normal 9 5 6 2 2 2" xfId="27933" xr:uid="{00000000-0005-0000-0000-00003A6C0000}"/>
    <cellStyle name="Normal 9 5 6 2 3" xfId="27934" xr:uid="{00000000-0005-0000-0000-00003B6C0000}"/>
    <cellStyle name="Normal 9 5 6 3" xfId="27935" xr:uid="{00000000-0005-0000-0000-00003C6C0000}"/>
    <cellStyle name="Normal 9 5 6 3 2" xfId="27936" xr:uid="{00000000-0005-0000-0000-00003D6C0000}"/>
    <cellStyle name="Normal 9 5 6 3 2 2" xfId="27937" xr:uid="{00000000-0005-0000-0000-00003E6C0000}"/>
    <cellStyle name="Normal 9 5 6 3 3" xfId="27938" xr:uid="{00000000-0005-0000-0000-00003F6C0000}"/>
    <cellStyle name="Normal 9 5 6 4" xfId="27939" xr:uid="{00000000-0005-0000-0000-0000406C0000}"/>
    <cellStyle name="Normal 9 5 6 4 2" xfId="27940" xr:uid="{00000000-0005-0000-0000-0000416C0000}"/>
    <cellStyle name="Normal 9 5 6 5" xfId="27941" xr:uid="{00000000-0005-0000-0000-0000426C0000}"/>
    <cellStyle name="Normal 9 5 6 5 2" xfId="27942" xr:uid="{00000000-0005-0000-0000-0000436C0000}"/>
    <cellStyle name="Normal 9 5 6 6" xfId="27943" xr:uid="{00000000-0005-0000-0000-0000446C0000}"/>
    <cellStyle name="Normal 9 5 7" xfId="27944" xr:uid="{00000000-0005-0000-0000-0000456C0000}"/>
    <cellStyle name="Normal 9 5 7 2" xfId="27945" xr:uid="{00000000-0005-0000-0000-0000466C0000}"/>
    <cellStyle name="Normal 9 5 7 2 2" xfId="27946" xr:uid="{00000000-0005-0000-0000-0000476C0000}"/>
    <cellStyle name="Normal 9 5 7 3" xfId="27947" xr:uid="{00000000-0005-0000-0000-0000486C0000}"/>
    <cellStyle name="Normal 9 5 8" xfId="27948" xr:uid="{00000000-0005-0000-0000-0000496C0000}"/>
    <cellStyle name="Normal 9 5 8 2" xfId="27949" xr:uid="{00000000-0005-0000-0000-00004A6C0000}"/>
    <cellStyle name="Normal 9 5 8 2 2" xfId="27950" xr:uid="{00000000-0005-0000-0000-00004B6C0000}"/>
    <cellStyle name="Normal 9 5 8 3" xfId="27951" xr:uid="{00000000-0005-0000-0000-00004C6C0000}"/>
    <cellStyle name="Normal 9 5 9" xfId="27952" xr:uid="{00000000-0005-0000-0000-00004D6C0000}"/>
    <cellStyle name="Normal 9 5 9 2" xfId="27953" xr:uid="{00000000-0005-0000-0000-00004E6C0000}"/>
    <cellStyle name="Normal 9 6" xfId="27954" xr:uid="{00000000-0005-0000-0000-00004F6C0000}"/>
    <cellStyle name="Normal 9 6 10" xfId="27955" xr:uid="{00000000-0005-0000-0000-0000506C0000}"/>
    <cellStyle name="Normal 9 6 2" xfId="27956" xr:uid="{00000000-0005-0000-0000-0000516C0000}"/>
    <cellStyle name="Normal 9 6 2 2" xfId="27957" xr:uid="{00000000-0005-0000-0000-0000526C0000}"/>
    <cellStyle name="Normal 9 6 2 2 2" xfId="27958" xr:uid="{00000000-0005-0000-0000-0000536C0000}"/>
    <cellStyle name="Normal 9 6 2 2 2 2" xfId="27959" xr:uid="{00000000-0005-0000-0000-0000546C0000}"/>
    <cellStyle name="Normal 9 6 2 2 2 2 2" xfId="27960" xr:uid="{00000000-0005-0000-0000-0000556C0000}"/>
    <cellStyle name="Normal 9 6 2 2 2 2 2 2" xfId="27961" xr:uid="{00000000-0005-0000-0000-0000566C0000}"/>
    <cellStyle name="Normal 9 6 2 2 2 2 3" xfId="27962" xr:uid="{00000000-0005-0000-0000-0000576C0000}"/>
    <cellStyle name="Normal 9 6 2 2 2 3" xfId="27963" xr:uid="{00000000-0005-0000-0000-0000586C0000}"/>
    <cellStyle name="Normal 9 6 2 2 2 3 2" xfId="27964" xr:uid="{00000000-0005-0000-0000-0000596C0000}"/>
    <cellStyle name="Normal 9 6 2 2 2 3 2 2" xfId="27965" xr:uid="{00000000-0005-0000-0000-00005A6C0000}"/>
    <cellStyle name="Normal 9 6 2 2 2 3 3" xfId="27966" xr:uid="{00000000-0005-0000-0000-00005B6C0000}"/>
    <cellStyle name="Normal 9 6 2 2 2 4" xfId="27967" xr:uid="{00000000-0005-0000-0000-00005C6C0000}"/>
    <cellStyle name="Normal 9 6 2 2 2 4 2" xfId="27968" xr:uid="{00000000-0005-0000-0000-00005D6C0000}"/>
    <cellStyle name="Normal 9 6 2 2 2 5" xfId="27969" xr:uid="{00000000-0005-0000-0000-00005E6C0000}"/>
    <cellStyle name="Normal 9 6 2 2 2 5 2" xfId="27970" xr:uid="{00000000-0005-0000-0000-00005F6C0000}"/>
    <cellStyle name="Normal 9 6 2 2 2 6" xfId="27971" xr:uid="{00000000-0005-0000-0000-0000606C0000}"/>
    <cellStyle name="Normal 9 6 2 2 3" xfId="27972" xr:uid="{00000000-0005-0000-0000-0000616C0000}"/>
    <cellStyle name="Normal 9 6 2 2 3 2" xfId="27973" xr:uid="{00000000-0005-0000-0000-0000626C0000}"/>
    <cellStyle name="Normal 9 6 2 2 3 2 2" xfId="27974" xr:uid="{00000000-0005-0000-0000-0000636C0000}"/>
    <cellStyle name="Normal 9 6 2 2 3 3" xfId="27975" xr:uid="{00000000-0005-0000-0000-0000646C0000}"/>
    <cellStyle name="Normal 9 6 2 2 4" xfId="27976" xr:uid="{00000000-0005-0000-0000-0000656C0000}"/>
    <cellStyle name="Normal 9 6 2 2 4 2" xfId="27977" xr:uid="{00000000-0005-0000-0000-0000666C0000}"/>
    <cellStyle name="Normal 9 6 2 2 4 2 2" xfId="27978" xr:uid="{00000000-0005-0000-0000-0000676C0000}"/>
    <cellStyle name="Normal 9 6 2 2 4 3" xfId="27979" xr:uid="{00000000-0005-0000-0000-0000686C0000}"/>
    <cellStyle name="Normal 9 6 2 2 5" xfId="27980" xr:uid="{00000000-0005-0000-0000-0000696C0000}"/>
    <cellStyle name="Normal 9 6 2 2 5 2" xfId="27981" xr:uid="{00000000-0005-0000-0000-00006A6C0000}"/>
    <cellStyle name="Normal 9 6 2 2 6" xfId="27982" xr:uid="{00000000-0005-0000-0000-00006B6C0000}"/>
    <cellStyle name="Normal 9 6 2 2 6 2" xfId="27983" xr:uid="{00000000-0005-0000-0000-00006C6C0000}"/>
    <cellStyle name="Normal 9 6 2 2 7" xfId="27984" xr:uid="{00000000-0005-0000-0000-00006D6C0000}"/>
    <cellStyle name="Normal 9 6 2 3" xfId="27985" xr:uid="{00000000-0005-0000-0000-00006E6C0000}"/>
    <cellStyle name="Normal 9 6 2 3 2" xfId="27986" xr:uid="{00000000-0005-0000-0000-00006F6C0000}"/>
    <cellStyle name="Normal 9 6 2 3 2 2" xfId="27987" xr:uid="{00000000-0005-0000-0000-0000706C0000}"/>
    <cellStyle name="Normal 9 6 2 3 2 2 2" xfId="27988" xr:uid="{00000000-0005-0000-0000-0000716C0000}"/>
    <cellStyle name="Normal 9 6 2 3 2 3" xfId="27989" xr:uid="{00000000-0005-0000-0000-0000726C0000}"/>
    <cellStyle name="Normal 9 6 2 3 3" xfId="27990" xr:uid="{00000000-0005-0000-0000-0000736C0000}"/>
    <cellStyle name="Normal 9 6 2 3 3 2" xfId="27991" xr:uid="{00000000-0005-0000-0000-0000746C0000}"/>
    <cellStyle name="Normal 9 6 2 3 3 2 2" xfId="27992" xr:uid="{00000000-0005-0000-0000-0000756C0000}"/>
    <cellStyle name="Normal 9 6 2 3 3 3" xfId="27993" xr:uid="{00000000-0005-0000-0000-0000766C0000}"/>
    <cellStyle name="Normal 9 6 2 3 4" xfId="27994" xr:uid="{00000000-0005-0000-0000-0000776C0000}"/>
    <cellStyle name="Normal 9 6 2 3 4 2" xfId="27995" xr:uid="{00000000-0005-0000-0000-0000786C0000}"/>
    <cellStyle name="Normal 9 6 2 3 5" xfId="27996" xr:uid="{00000000-0005-0000-0000-0000796C0000}"/>
    <cellStyle name="Normal 9 6 2 3 5 2" xfId="27997" xr:uid="{00000000-0005-0000-0000-00007A6C0000}"/>
    <cellStyle name="Normal 9 6 2 3 6" xfId="27998" xr:uid="{00000000-0005-0000-0000-00007B6C0000}"/>
    <cellStyle name="Normal 9 6 2 4" xfId="27999" xr:uid="{00000000-0005-0000-0000-00007C6C0000}"/>
    <cellStyle name="Normal 9 6 2 4 2" xfId="28000" xr:uid="{00000000-0005-0000-0000-00007D6C0000}"/>
    <cellStyle name="Normal 9 6 2 4 2 2" xfId="28001" xr:uid="{00000000-0005-0000-0000-00007E6C0000}"/>
    <cellStyle name="Normal 9 6 2 4 3" xfId="28002" xr:uid="{00000000-0005-0000-0000-00007F6C0000}"/>
    <cellStyle name="Normal 9 6 2 5" xfId="28003" xr:uid="{00000000-0005-0000-0000-0000806C0000}"/>
    <cellStyle name="Normal 9 6 2 5 2" xfId="28004" xr:uid="{00000000-0005-0000-0000-0000816C0000}"/>
    <cellStyle name="Normal 9 6 2 5 2 2" xfId="28005" xr:uid="{00000000-0005-0000-0000-0000826C0000}"/>
    <cellStyle name="Normal 9 6 2 5 3" xfId="28006" xr:uid="{00000000-0005-0000-0000-0000836C0000}"/>
    <cellStyle name="Normal 9 6 2 6" xfId="28007" xr:uid="{00000000-0005-0000-0000-0000846C0000}"/>
    <cellStyle name="Normal 9 6 2 6 2" xfId="28008" xr:uid="{00000000-0005-0000-0000-0000856C0000}"/>
    <cellStyle name="Normal 9 6 2 7" xfId="28009" xr:uid="{00000000-0005-0000-0000-0000866C0000}"/>
    <cellStyle name="Normal 9 6 2 7 2" xfId="28010" xr:uid="{00000000-0005-0000-0000-0000876C0000}"/>
    <cellStyle name="Normal 9 6 2 8" xfId="28011" xr:uid="{00000000-0005-0000-0000-0000886C0000}"/>
    <cellStyle name="Normal 9 6 3" xfId="28012" xr:uid="{00000000-0005-0000-0000-0000896C0000}"/>
    <cellStyle name="Normal 9 6 3 2" xfId="28013" xr:uid="{00000000-0005-0000-0000-00008A6C0000}"/>
    <cellStyle name="Normal 9 6 3 2 2" xfId="28014" xr:uid="{00000000-0005-0000-0000-00008B6C0000}"/>
    <cellStyle name="Normal 9 6 3 2 2 2" xfId="28015" xr:uid="{00000000-0005-0000-0000-00008C6C0000}"/>
    <cellStyle name="Normal 9 6 3 2 2 2 2" xfId="28016" xr:uid="{00000000-0005-0000-0000-00008D6C0000}"/>
    <cellStyle name="Normal 9 6 3 2 2 3" xfId="28017" xr:uid="{00000000-0005-0000-0000-00008E6C0000}"/>
    <cellStyle name="Normal 9 6 3 2 3" xfId="28018" xr:uid="{00000000-0005-0000-0000-00008F6C0000}"/>
    <cellStyle name="Normal 9 6 3 2 3 2" xfId="28019" xr:uid="{00000000-0005-0000-0000-0000906C0000}"/>
    <cellStyle name="Normal 9 6 3 2 3 2 2" xfId="28020" xr:uid="{00000000-0005-0000-0000-0000916C0000}"/>
    <cellStyle name="Normal 9 6 3 2 3 3" xfId="28021" xr:uid="{00000000-0005-0000-0000-0000926C0000}"/>
    <cellStyle name="Normal 9 6 3 2 4" xfId="28022" xr:uid="{00000000-0005-0000-0000-0000936C0000}"/>
    <cellStyle name="Normal 9 6 3 2 4 2" xfId="28023" xr:uid="{00000000-0005-0000-0000-0000946C0000}"/>
    <cellStyle name="Normal 9 6 3 2 5" xfId="28024" xr:uid="{00000000-0005-0000-0000-0000956C0000}"/>
    <cellStyle name="Normal 9 6 3 2 5 2" xfId="28025" xr:uid="{00000000-0005-0000-0000-0000966C0000}"/>
    <cellStyle name="Normal 9 6 3 2 6" xfId="28026" xr:uid="{00000000-0005-0000-0000-0000976C0000}"/>
    <cellStyle name="Normal 9 6 3 3" xfId="28027" xr:uid="{00000000-0005-0000-0000-0000986C0000}"/>
    <cellStyle name="Normal 9 6 3 3 2" xfId="28028" xr:uid="{00000000-0005-0000-0000-0000996C0000}"/>
    <cellStyle name="Normal 9 6 3 3 2 2" xfId="28029" xr:uid="{00000000-0005-0000-0000-00009A6C0000}"/>
    <cellStyle name="Normal 9 6 3 3 3" xfId="28030" xr:uid="{00000000-0005-0000-0000-00009B6C0000}"/>
    <cellStyle name="Normal 9 6 3 4" xfId="28031" xr:uid="{00000000-0005-0000-0000-00009C6C0000}"/>
    <cellStyle name="Normal 9 6 3 4 2" xfId="28032" xr:uid="{00000000-0005-0000-0000-00009D6C0000}"/>
    <cellStyle name="Normal 9 6 3 4 2 2" xfId="28033" xr:uid="{00000000-0005-0000-0000-00009E6C0000}"/>
    <cellStyle name="Normal 9 6 3 4 3" xfId="28034" xr:uid="{00000000-0005-0000-0000-00009F6C0000}"/>
    <cellStyle name="Normal 9 6 3 5" xfId="28035" xr:uid="{00000000-0005-0000-0000-0000A06C0000}"/>
    <cellStyle name="Normal 9 6 3 5 2" xfId="28036" xr:uid="{00000000-0005-0000-0000-0000A16C0000}"/>
    <cellStyle name="Normal 9 6 3 6" xfId="28037" xr:uid="{00000000-0005-0000-0000-0000A26C0000}"/>
    <cellStyle name="Normal 9 6 3 6 2" xfId="28038" xr:uid="{00000000-0005-0000-0000-0000A36C0000}"/>
    <cellStyle name="Normal 9 6 3 7" xfId="28039" xr:uid="{00000000-0005-0000-0000-0000A46C0000}"/>
    <cellStyle name="Normal 9 6 4" xfId="28040" xr:uid="{00000000-0005-0000-0000-0000A56C0000}"/>
    <cellStyle name="Normal 9 6 4 2" xfId="28041" xr:uid="{00000000-0005-0000-0000-0000A66C0000}"/>
    <cellStyle name="Normal 9 6 4 2 2" xfId="28042" xr:uid="{00000000-0005-0000-0000-0000A76C0000}"/>
    <cellStyle name="Normal 9 6 4 2 2 2" xfId="28043" xr:uid="{00000000-0005-0000-0000-0000A86C0000}"/>
    <cellStyle name="Normal 9 6 4 2 2 2 2" xfId="28044" xr:uid="{00000000-0005-0000-0000-0000A96C0000}"/>
    <cellStyle name="Normal 9 6 4 2 2 3" xfId="28045" xr:uid="{00000000-0005-0000-0000-0000AA6C0000}"/>
    <cellStyle name="Normal 9 6 4 2 3" xfId="28046" xr:uid="{00000000-0005-0000-0000-0000AB6C0000}"/>
    <cellStyle name="Normal 9 6 4 2 3 2" xfId="28047" xr:uid="{00000000-0005-0000-0000-0000AC6C0000}"/>
    <cellStyle name="Normal 9 6 4 2 3 2 2" xfId="28048" xr:uid="{00000000-0005-0000-0000-0000AD6C0000}"/>
    <cellStyle name="Normal 9 6 4 2 3 3" xfId="28049" xr:uid="{00000000-0005-0000-0000-0000AE6C0000}"/>
    <cellStyle name="Normal 9 6 4 2 4" xfId="28050" xr:uid="{00000000-0005-0000-0000-0000AF6C0000}"/>
    <cellStyle name="Normal 9 6 4 2 4 2" xfId="28051" xr:uid="{00000000-0005-0000-0000-0000B06C0000}"/>
    <cellStyle name="Normal 9 6 4 2 5" xfId="28052" xr:uid="{00000000-0005-0000-0000-0000B16C0000}"/>
    <cellStyle name="Normal 9 6 4 2 5 2" xfId="28053" xr:uid="{00000000-0005-0000-0000-0000B26C0000}"/>
    <cellStyle name="Normal 9 6 4 2 6" xfId="28054" xr:uid="{00000000-0005-0000-0000-0000B36C0000}"/>
    <cellStyle name="Normal 9 6 4 3" xfId="28055" xr:uid="{00000000-0005-0000-0000-0000B46C0000}"/>
    <cellStyle name="Normal 9 6 4 3 2" xfId="28056" xr:uid="{00000000-0005-0000-0000-0000B56C0000}"/>
    <cellStyle name="Normal 9 6 4 3 2 2" xfId="28057" xr:uid="{00000000-0005-0000-0000-0000B66C0000}"/>
    <cellStyle name="Normal 9 6 4 3 3" xfId="28058" xr:uid="{00000000-0005-0000-0000-0000B76C0000}"/>
    <cellStyle name="Normal 9 6 4 4" xfId="28059" xr:uid="{00000000-0005-0000-0000-0000B86C0000}"/>
    <cellStyle name="Normal 9 6 4 4 2" xfId="28060" xr:uid="{00000000-0005-0000-0000-0000B96C0000}"/>
    <cellStyle name="Normal 9 6 4 4 2 2" xfId="28061" xr:uid="{00000000-0005-0000-0000-0000BA6C0000}"/>
    <cellStyle name="Normal 9 6 4 4 3" xfId="28062" xr:uid="{00000000-0005-0000-0000-0000BB6C0000}"/>
    <cellStyle name="Normal 9 6 4 5" xfId="28063" xr:uid="{00000000-0005-0000-0000-0000BC6C0000}"/>
    <cellStyle name="Normal 9 6 4 5 2" xfId="28064" xr:uid="{00000000-0005-0000-0000-0000BD6C0000}"/>
    <cellStyle name="Normal 9 6 4 6" xfId="28065" xr:uid="{00000000-0005-0000-0000-0000BE6C0000}"/>
    <cellStyle name="Normal 9 6 4 6 2" xfId="28066" xr:uid="{00000000-0005-0000-0000-0000BF6C0000}"/>
    <cellStyle name="Normal 9 6 4 7" xfId="28067" xr:uid="{00000000-0005-0000-0000-0000C06C0000}"/>
    <cellStyle name="Normal 9 6 5" xfId="28068" xr:uid="{00000000-0005-0000-0000-0000C16C0000}"/>
    <cellStyle name="Normal 9 6 5 2" xfId="28069" xr:uid="{00000000-0005-0000-0000-0000C26C0000}"/>
    <cellStyle name="Normal 9 6 5 2 2" xfId="28070" xr:uid="{00000000-0005-0000-0000-0000C36C0000}"/>
    <cellStyle name="Normal 9 6 5 2 2 2" xfId="28071" xr:uid="{00000000-0005-0000-0000-0000C46C0000}"/>
    <cellStyle name="Normal 9 6 5 2 3" xfId="28072" xr:uid="{00000000-0005-0000-0000-0000C56C0000}"/>
    <cellStyle name="Normal 9 6 5 3" xfId="28073" xr:uid="{00000000-0005-0000-0000-0000C66C0000}"/>
    <cellStyle name="Normal 9 6 5 3 2" xfId="28074" xr:uid="{00000000-0005-0000-0000-0000C76C0000}"/>
    <cellStyle name="Normal 9 6 5 3 2 2" xfId="28075" xr:uid="{00000000-0005-0000-0000-0000C86C0000}"/>
    <cellStyle name="Normal 9 6 5 3 3" xfId="28076" xr:uid="{00000000-0005-0000-0000-0000C96C0000}"/>
    <cellStyle name="Normal 9 6 5 4" xfId="28077" xr:uid="{00000000-0005-0000-0000-0000CA6C0000}"/>
    <cellStyle name="Normal 9 6 5 4 2" xfId="28078" xr:uid="{00000000-0005-0000-0000-0000CB6C0000}"/>
    <cellStyle name="Normal 9 6 5 5" xfId="28079" xr:uid="{00000000-0005-0000-0000-0000CC6C0000}"/>
    <cellStyle name="Normal 9 6 5 5 2" xfId="28080" xr:uid="{00000000-0005-0000-0000-0000CD6C0000}"/>
    <cellStyle name="Normal 9 6 5 6" xfId="28081" xr:uid="{00000000-0005-0000-0000-0000CE6C0000}"/>
    <cellStyle name="Normal 9 6 6" xfId="28082" xr:uid="{00000000-0005-0000-0000-0000CF6C0000}"/>
    <cellStyle name="Normal 9 6 6 2" xfId="28083" xr:uid="{00000000-0005-0000-0000-0000D06C0000}"/>
    <cellStyle name="Normal 9 6 6 2 2" xfId="28084" xr:uid="{00000000-0005-0000-0000-0000D16C0000}"/>
    <cellStyle name="Normal 9 6 6 3" xfId="28085" xr:uid="{00000000-0005-0000-0000-0000D26C0000}"/>
    <cellStyle name="Normal 9 6 7" xfId="28086" xr:uid="{00000000-0005-0000-0000-0000D36C0000}"/>
    <cellStyle name="Normal 9 6 7 2" xfId="28087" xr:uid="{00000000-0005-0000-0000-0000D46C0000}"/>
    <cellStyle name="Normal 9 6 7 2 2" xfId="28088" xr:uid="{00000000-0005-0000-0000-0000D56C0000}"/>
    <cellStyle name="Normal 9 6 7 3" xfId="28089" xr:uid="{00000000-0005-0000-0000-0000D66C0000}"/>
    <cellStyle name="Normal 9 6 8" xfId="28090" xr:uid="{00000000-0005-0000-0000-0000D76C0000}"/>
    <cellStyle name="Normal 9 6 8 2" xfId="28091" xr:uid="{00000000-0005-0000-0000-0000D86C0000}"/>
    <cellStyle name="Normal 9 6 9" xfId="28092" xr:uid="{00000000-0005-0000-0000-0000D96C0000}"/>
    <cellStyle name="Normal 9 6 9 2" xfId="28093" xr:uid="{00000000-0005-0000-0000-0000DA6C0000}"/>
    <cellStyle name="Normal 9 7" xfId="28094" xr:uid="{00000000-0005-0000-0000-0000DB6C0000}"/>
    <cellStyle name="Normal 9 7 2" xfId="28095" xr:uid="{00000000-0005-0000-0000-0000DC6C0000}"/>
    <cellStyle name="Normal 9 7 2 2" xfId="28096" xr:uid="{00000000-0005-0000-0000-0000DD6C0000}"/>
    <cellStyle name="Normal 9 7 2 2 2" xfId="28097" xr:uid="{00000000-0005-0000-0000-0000DE6C0000}"/>
    <cellStyle name="Normal 9 7 2 2 2 2" xfId="28098" xr:uid="{00000000-0005-0000-0000-0000DF6C0000}"/>
    <cellStyle name="Normal 9 7 2 2 2 2 2" xfId="28099" xr:uid="{00000000-0005-0000-0000-0000E06C0000}"/>
    <cellStyle name="Normal 9 7 2 2 2 3" xfId="28100" xr:uid="{00000000-0005-0000-0000-0000E16C0000}"/>
    <cellStyle name="Normal 9 7 2 2 3" xfId="28101" xr:uid="{00000000-0005-0000-0000-0000E26C0000}"/>
    <cellStyle name="Normal 9 7 2 2 3 2" xfId="28102" xr:uid="{00000000-0005-0000-0000-0000E36C0000}"/>
    <cellStyle name="Normal 9 7 2 2 3 2 2" xfId="28103" xr:uid="{00000000-0005-0000-0000-0000E46C0000}"/>
    <cellStyle name="Normal 9 7 2 2 3 3" xfId="28104" xr:uid="{00000000-0005-0000-0000-0000E56C0000}"/>
    <cellStyle name="Normal 9 7 2 2 4" xfId="28105" xr:uid="{00000000-0005-0000-0000-0000E66C0000}"/>
    <cellStyle name="Normal 9 7 2 2 4 2" xfId="28106" xr:uid="{00000000-0005-0000-0000-0000E76C0000}"/>
    <cellStyle name="Normal 9 7 2 2 5" xfId="28107" xr:uid="{00000000-0005-0000-0000-0000E86C0000}"/>
    <cellStyle name="Normal 9 7 2 2 5 2" xfId="28108" xr:uid="{00000000-0005-0000-0000-0000E96C0000}"/>
    <cellStyle name="Normal 9 7 2 2 6" xfId="28109" xr:uid="{00000000-0005-0000-0000-0000EA6C0000}"/>
    <cellStyle name="Normal 9 7 2 3" xfId="28110" xr:uid="{00000000-0005-0000-0000-0000EB6C0000}"/>
    <cellStyle name="Normal 9 7 2 3 2" xfId="28111" xr:uid="{00000000-0005-0000-0000-0000EC6C0000}"/>
    <cellStyle name="Normal 9 7 2 3 2 2" xfId="28112" xr:uid="{00000000-0005-0000-0000-0000ED6C0000}"/>
    <cellStyle name="Normal 9 7 2 3 3" xfId="28113" xr:uid="{00000000-0005-0000-0000-0000EE6C0000}"/>
    <cellStyle name="Normal 9 7 2 4" xfId="28114" xr:uid="{00000000-0005-0000-0000-0000EF6C0000}"/>
    <cellStyle name="Normal 9 7 2 4 2" xfId="28115" xr:uid="{00000000-0005-0000-0000-0000F06C0000}"/>
    <cellStyle name="Normal 9 7 2 4 2 2" xfId="28116" xr:uid="{00000000-0005-0000-0000-0000F16C0000}"/>
    <cellStyle name="Normal 9 7 2 4 3" xfId="28117" xr:uid="{00000000-0005-0000-0000-0000F26C0000}"/>
    <cellStyle name="Normal 9 7 2 5" xfId="28118" xr:uid="{00000000-0005-0000-0000-0000F36C0000}"/>
    <cellStyle name="Normal 9 7 2 5 2" xfId="28119" xr:uid="{00000000-0005-0000-0000-0000F46C0000}"/>
    <cellStyle name="Normal 9 7 2 6" xfId="28120" xr:uid="{00000000-0005-0000-0000-0000F56C0000}"/>
    <cellStyle name="Normal 9 7 2 6 2" xfId="28121" xr:uid="{00000000-0005-0000-0000-0000F66C0000}"/>
    <cellStyle name="Normal 9 7 2 7" xfId="28122" xr:uid="{00000000-0005-0000-0000-0000F76C0000}"/>
    <cellStyle name="Normal 9 7 3" xfId="28123" xr:uid="{00000000-0005-0000-0000-0000F86C0000}"/>
    <cellStyle name="Normal 9 7 3 2" xfId="28124" xr:uid="{00000000-0005-0000-0000-0000F96C0000}"/>
    <cellStyle name="Normal 9 7 3 2 2" xfId="28125" xr:uid="{00000000-0005-0000-0000-0000FA6C0000}"/>
    <cellStyle name="Normal 9 7 3 2 2 2" xfId="28126" xr:uid="{00000000-0005-0000-0000-0000FB6C0000}"/>
    <cellStyle name="Normal 9 7 3 2 3" xfId="28127" xr:uid="{00000000-0005-0000-0000-0000FC6C0000}"/>
    <cellStyle name="Normal 9 7 3 3" xfId="28128" xr:uid="{00000000-0005-0000-0000-0000FD6C0000}"/>
    <cellStyle name="Normal 9 7 3 3 2" xfId="28129" xr:uid="{00000000-0005-0000-0000-0000FE6C0000}"/>
    <cellStyle name="Normal 9 7 3 3 2 2" xfId="28130" xr:uid="{00000000-0005-0000-0000-0000FF6C0000}"/>
    <cellStyle name="Normal 9 7 3 3 3" xfId="28131" xr:uid="{00000000-0005-0000-0000-0000006D0000}"/>
    <cellStyle name="Normal 9 7 3 4" xfId="28132" xr:uid="{00000000-0005-0000-0000-0000016D0000}"/>
    <cellStyle name="Normal 9 7 3 4 2" xfId="28133" xr:uid="{00000000-0005-0000-0000-0000026D0000}"/>
    <cellStyle name="Normal 9 7 3 5" xfId="28134" xr:uid="{00000000-0005-0000-0000-0000036D0000}"/>
    <cellStyle name="Normal 9 7 3 5 2" xfId="28135" xr:uid="{00000000-0005-0000-0000-0000046D0000}"/>
    <cellStyle name="Normal 9 7 3 6" xfId="28136" xr:uid="{00000000-0005-0000-0000-0000056D0000}"/>
    <cellStyle name="Normal 9 7 4" xfId="28137" xr:uid="{00000000-0005-0000-0000-0000066D0000}"/>
    <cellStyle name="Normal 9 7 4 2" xfId="28138" xr:uid="{00000000-0005-0000-0000-0000076D0000}"/>
    <cellStyle name="Normal 9 7 4 2 2" xfId="28139" xr:uid="{00000000-0005-0000-0000-0000086D0000}"/>
    <cellStyle name="Normal 9 7 4 3" xfId="28140" xr:uid="{00000000-0005-0000-0000-0000096D0000}"/>
    <cellStyle name="Normal 9 7 5" xfId="28141" xr:uid="{00000000-0005-0000-0000-00000A6D0000}"/>
    <cellStyle name="Normal 9 7 5 2" xfId="28142" xr:uid="{00000000-0005-0000-0000-00000B6D0000}"/>
    <cellStyle name="Normal 9 7 5 2 2" xfId="28143" xr:uid="{00000000-0005-0000-0000-00000C6D0000}"/>
    <cellStyle name="Normal 9 7 5 3" xfId="28144" xr:uid="{00000000-0005-0000-0000-00000D6D0000}"/>
    <cellStyle name="Normal 9 7 6" xfId="28145" xr:uid="{00000000-0005-0000-0000-00000E6D0000}"/>
    <cellStyle name="Normal 9 7 6 2" xfId="28146" xr:uid="{00000000-0005-0000-0000-00000F6D0000}"/>
    <cellStyle name="Normal 9 7 7" xfId="28147" xr:uid="{00000000-0005-0000-0000-0000106D0000}"/>
    <cellStyle name="Normal 9 7 7 2" xfId="28148" xr:uid="{00000000-0005-0000-0000-0000116D0000}"/>
    <cellStyle name="Normal 9 7 8" xfId="28149" xr:uid="{00000000-0005-0000-0000-0000126D0000}"/>
    <cellStyle name="Normal 9 8" xfId="28150" xr:uid="{00000000-0005-0000-0000-0000136D0000}"/>
    <cellStyle name="Normal 9 8 2" xfId="28151" xr:uid="{00000000-0005-0000-0000-0000146D0000}"/>
    <cellStyle name="Normal 9 8 2 2" xfId="28152" xr:uid="{00000000-0005-0000-0000-0000156D0000}"/>
    <cellStyle name="Normal 9 8 2 2 2" xfId="28153" xr:uid="{00000000-0005-0000-0000-0000166D0000}"/>
    <cellStyle name="Normal 9 8 2 2 2 2" xfId="28154" xr:uid="{00000000-0005-0000-0000-0000176D0000}"/>
    <cellStyle name="Normal 9 8 2 2 3" xfId="28155" xr:uid="{00000000-0005-0000-0000-0000186D0000}"/>
    <cellStyle name="Normal 9 8 2 3" xfId="28156" xr:uid="{00000000-0005-0000-0000-0000196D0000}"/>
    <cellStyle name="Normal 9 8 2 3 2" xfId="28157" xr:uid="{00000000-0005-0000-0000-00001A6D0000}"/>
    <cellStyle name="Normal 9 8 2 3 2 2" xfId="28158" xr:uid="{00000000-0005-0000-0000-00001B6D0000}"/>
    <cellStyle name="Normal 9 8 2 3 3" xfId="28159" xr:uid="{00000000-0005-0000-0000-00001C6D0000}"/>
    <cellStyle name="Normal 9 8 2 4" xfId="28160" xr:uid="{00000000-0005-0000-0000-00001D6D0000}"/>
    <cellStyle name="Normal 9 8 2 4 2" xfId="28161" xr:uid="{00000000-0005-0000-0000-00001E6D0000}"/>
    <cellStyle name="Normal 9 8 2 5" xfId="28162" xr:uid="{00000000-0005-0000-0000-00001F6D0000}"/>
    <cellStyle name="Normal 9 8 2 5 2" xfId="28163" xr:uid="{00000000-0005-0000-0000-0000206D0000}"/>
    <cellStyle name="Normal 9 8 2 6" xfId="28164" xr:uid="{00000000-0005-0000-0000-0000216D0000}"/>
    <cellStyle name="Normal 9 8 3" xfId="28165" xr:uid="{00000000-0005-0000-0000-0000226D0000}"/>
    <cellStyle name="Normal 9 8 3 2" xfId="28166" xr:uid="{00000000-0005-0000-0000-0000236D0000}"/>
    <cellStyle name="Normal 9 8 3 2 2" xfId="28167" xr:uid="{00000000-0005-0000-0000-0000246D0000}"/>
    <cellStyle name="Normal 9 8 3 3" xfId="28168" xr:uid="{00000000-0005-0000-0000-0000256D0000}"/>
    <cellStyle name="Normal 9 8 4" xfId="28169" xr:uid="{00000000-0005-0000-0000-0000266D0000}"/>
    <cellStyle name="Normal 9 8 4 2" xfId="28170" xr:uid="{00000000-0005-0000-0000-0000276D0000}"/>
    <cellStyle name="Normal 9 8 4 2 2" xfId="28171" xr:uid="{00000000-0005-0000-0000-0000286D0000}"/>
    <cellStyle name="Normal 9 8 4 3" xfId="28172" xr:uid="{00000000-0005-0000-0000-0000296D0000}"/>
    <cellStyle name="Normal 9 8 5" xfId="28173" xr:uid="{00000000-0005-0000-0000-00002A6D0000}"/>
    <cellStyle name="Normal 9 8 5 2" xfId="28174" xr:uid="{00000000-0005-0000-0000-00002B6D0000}"/>
    <cellStyle name="Normal 9 8 6" xfId="28175" xr:uid="{00000000-0005-0000-0000-00002C6D0000}"/>
    <cellStyle name="Normal 9 8 6 2" xfId="28176" xr:uid="{00000000-0005-0000-0000-00002D6D0000}"/>
    <cellStyle name="Normal 9 8 7" xfId="28177" xr:uid="{00000000-0005-0000-0000-00002E6D0000}"/>
    <cellStyle name="Normal 9 9" xfId="28178" xr:uid="{00000000-0005-0000-0000-00002F6D0000}"/>
    <cellStyle name="Normal 9 9 2" xfId="28179" xr:uid="{00000000-0005-0000-0000-0000306D0000}"/>
    <cellStyle name="Normal 9 9 2 2" xfId="28180" xr:uid="{00000000-0005-0000-0000-0000316D0000}"/>
    <cellStyle name="Normal 9 9 2 2 2" xfId="28181" xr:uid="{00000000-0005-0000-0000-0000326D0000}"/>
    <cellStyle name="Normal 9 9 2 2 2 2" xfId="28182" xr:uid="{00000000-0005-0000-0000-0000336D0000}"/>
    <cellStyle name="Normal 9 9 2 2 3" xfId="28183" xr:uid="{00000000-0005-0000-0000-0000346D0000}"/>
    <cellStyle name="Normal 9 9 2 3" xfId="28184" xr:uid="{00000000-0005-0000-0000-0000356D0000}"/>
    <cellStyle name="Normal 9 9 2 3 2" xfId="28185" xr:uid="{00000000-0005-0000-0000-0000366D0000}"/>
    <cellStyle name="Normal 9 9 2 3 2 2" xfId="28186" xr:uid="{00000000-0005-0000-0000-0000376D0000}"/>
    <cellStyle name="Normal 9 9 2 3 3" xfId="28187" xr:uid="{00000000-0005-0000-0000-0000386D0000}"/>
    <cellStyle name="Normal 9 9 2 4" xfId="28188" xr:uid="{00000000-0005-0000-0000-0000396D0000}"/>
    <cellStyle name="Normal 9 9 2 4 2" xfId="28189" xr:uid="{00000000-0005-0000-0000-00003A6D0000}"/>
    <cellStyle name="Normal 9 9 2 5" xfId="28190" xr:uid="{00000000-0005-0000-0000-00003B6D0000}"/>
    <cellStyle name="Normal 9 9 2 5 2" xfId="28191" xr:uid="{00000000-0005-0000-0000-00003C6D0000}"/>
    <cellStyle name="Normal 9 9 2 6" xfId="28192" xr:uid="{00000000-0005-0000-0000-00003D6D0000}"/>
    <cellStyle name="Normal 9 9 3" xfId="28193" xr:uid="{00000000-0005-0000-0000-00003E6D0000}"/>
    <cellStyle name="Normal 9 9 3 2" xfId="28194" xr:uid="{00000000-0005-0000-0000-00003F6D0000}"/>
    <cellStyle name="Normal 9 9 3 2 2" xfId="28195" xr:uid="{00000000-0005-0000-0000-0000406D0000}"/>
    <cellStyle name="Normal 9 9 3 3" xfId="28196" xr:uid="{00000000-0005-0000-0000-0000416D0000}"/>
    <cellStyle name="Normal 9 9 4" xfId="28197" xr:uid="{00000000-0005-0000-0000-0000426D0000}"/>
    <cellStyle name="Normal 9 9 4 2" xfId="28198" xr:uid="{00000000-0005-0000-0000-0000436D0000}"/>
    <cellStyle name="Normal 9 9 4 2 2" xfId="28199" xr:uid="{00000000-0005-0000-0000-0000446D0000}"/>
    <cellStyle name="Normal 9 9 4 3" xfId="28200" xr:uid="{00000000-0005-0000-0000-0000456D0000}"/>
    <cellStyle name="Normal 9 9 5" xfId="28201" xr:uid="{00000000-0005-0000-0000-0000466D0000}"/>
    <cellStyle name="Normal 9 9 5 2" xfId="28202" xr:uid="{00000000-0005-0000-0000-0000476D0000}"/>
    <cellStyle name="Normal 9 9 6" xfId="28203" xr:uid="{00000000-0005-0000-0000-0000486D0000}"/>
    <cellStyle name="Normal 9 9 6 2" xfId="28204" xr:uid="{00000000-0005-0000-0000-0000496D0000}"/>
    <cellStyle name="Normal 9 9 7" xfId="28205" xr:uid="{00000000-0005-0000-0000-00004A6D0000}"/>
    <cellStyle name="Normal 9_10-15-10-Stmt AU - Period I - Working 1 0" xfId="28206" xr:uid="{00000000-0005-0000-0000-00004B6D0000}"/>
    <cellStyle name="Normal dotted under" xfId="356" xr:uid="{00000000-0005-0000-0000-00004C6D0000}"/>
    <cellStyle name="Normal U" xfId="357" xr:uid="{00000000-0005-0000-0000-00004D6D0000}"/>
    <cellStyle name="Normal_21 Exh B" xfId="60" xr:uid="{00000000-0005-0000-0000-00004E6D0000}"/>
    <cellStyle name="Normal_AR workpaper --2002 Def Tax Exp by Account 8-14-02" xfId="61" xr:uid="{00000000-0005-0000-0000-00004F6D0000}"/>
    <cellStyle name="Normal_Attachment GG Template ER11-28 11-18-10" xfId="527" xr:uid="{00000000-0005-0000-0000-0000506D0000}"/>
    <cellStyle name="Normal_Attachment Os for 2002 True-up" xfId="62" xr:uid="{00000000-0005-0000-0000-0000516D0000}"/>
    <cellStyle name="Normal3d" xfId="358" xr:uid="{00000000-0005-0000-0000-0000526D0000}"/>
    <cellStyle name="NormalGB" xfId="359" xr:uid="{00000000-0005-0000-0000-0000536D0000}"/>
    <cellStyle name="Note 10" xfId="28207" xr:uid="{00000000-0005-0000-0000-0000546D0000}"/>
    <cellStyle name="Note 10 10" xfId="28208" xr:uid="{00000000-0005-0000-0000-0000556D0000}"/>
    <cellStyle name="Note 10 10 2" xfId="28209" xr:uid="{00000000-0005-0000-0000-0000566D0000}"/>
    <cellStyle name="Note 10 10 2 2" xfId="28210" xr:uid="{00000000-0005-0000-0000-0000576D0000}"/>
    <cellStyle name="Note 10 10 3" xfId="28211" xr:uid="{00000000-0005-0000-0000-0000586D0000}"/>
    <cellStyle name="Note 10 11" xfId="28212" xr:uid="{00000000-0005-0000-0000-0000596D0000}"/>
    <cellStyle name="Note 10 11 2" xfId="28213" xr:uid="{00000000-0005-0000-0000-00005A6D0000}"/>
    <cellStyle name="Note 10 12" xfId="28214" xr:uid="{00000000-0005-0000-0000-00005B6D0000}"/>
    <cellStyle name="Note 10 12 2" xfId="28215" xr:uid="{00000000-0005-0000-0000-00005C6D0000}"/>
    <cellStyle name="Note 10 13" xfId="28216" xr:uid="{00000000-0005-0000-0000-00005D6D0000}"/>
    <cellStyle name="Note 10 13 2" xfId="28217" xr:uid="{00000000-0005-0000-0000-00005E6D0000}"/>
    <cellStyle name="Note 10 14" xfId="28218" xr:uid="{00000000-0005-0000-0000-00005F6D0000}"/>
    <cellStyle name="Note 10 14 2" xfId="28219" xr:uid="{00000000-0005-0000-0000-0000606D0000}"/>
    <cellStyle name="Note 10 15" xfId="28220" xr:uid="{00000000-0005-0000-0000-0000616D0000}"/>
    <cellStyle name="Note 10 15 2" xfId="28221" xr:uid="{00000000-0005-0000-0000-0000626D0000}"/>
    <cellStyle name="Note 10 16" xfId="28222" xr:uid="{00000000-0005-0000-0000-0000636D0000}"/>
    <cellStyle name="Note 10 2" xfId="28223" xr:uid="{00000000-0005-0000-0000-0000646D0000}"/>
    <cellStyle name="Note 10 2 10" xfId="28224" xr:uid="{00000000-0005-0000-0000-0000656D0000}"/>
    <cellStyle name="Note 10 2 10 2" xfId="28225" xr:uid="{00000000-0005-0000-0000-0000666D0000}"/>
    <cellStyle name="Note 10 2 11" xfId="28226" xr:uid="{00000000-0005-0000-0000-0000676D0000}"/>
    <cellStyle name="Note 10 2 11 2" xfId="28227" xr:uid="{00000000-0005-0000-0000-0000686D0000}"/>
    <cellStyle name="Note 10 2 12" xfId="28228" xr:uid="{00000000-0005-0000-0000-0000696D0000}"/>
    <cellStyle name="Note 10 2 12 2" xfId="28229" xr:uid="{00000000-0005-0000-0000-00006A6D0000}"/>
    <cellStyle name="Note 10 2 13" xfId="28230" xr:uid="{00000000-0005-0000-0000-00006B6D0000}"/>
    <cellStyle name="Note 10 2 13 2" xfId="28231" xr:uid="{00000000-0005-0000-0000-00006C6D0000}"/>
    <cellStyle name="Note 10 2 14" xfId="28232" xr:uid="{00000000-0005-0000-0000-00006D6D0000}"/>
    <cellStyle name="Note 10 2 2" xfId="28233" xr:uid="{00000000-0005-0000-0000-00006E6D0000}"/>
    <cellStyle name="Note 10 2 2 10" xfId="28234" xr:uid="{00000000-0005-0000-0000-00006F6D0000}"/>
    <cellStyle name="Note 10 2 2 10 2" xfId="28235" xr:uid="{00000000-0005-0000-0000-0000706D0000}"/>
    <cellStyle name="Note 10 2 2 11" xfId="28236" xr:uid="{00000000-0005-0000-0000-0000716D0000}"/>
    <cellStyle name="Note 10 2 2 11 2" xfId="28237" xr:uid="{00000000-0005-0000-0000-0000726D0000}"/>
    <cellStyle name="Note 10 2 2 12" xfId="28238" xr:uid="{00000000-0005-0000-0000-0000736D0000}"/>
    <cellStyle name="Note 10 2 2 12 2" xfId="28239" xr:uid="{00000000-0005-0000-0000-0000746D0000}"/>
    <cellStyle name="Note 10 2 2 13" xfId="28240" xr:uid="{00000000-0005-0000-0000-0000756D0000}"/>
    <cellStyle name="Note 10 2 2 2" xfId="28241" xr:uid="{00000000-0005-0000-0000-0000766D0000}"/>
    <cellStyle name="Note 10 2 2 2 2" xfId="28242" xr:uid="{00000000-0005-0000-0000-0000776D0000}"/>
    <cellStyle name="Note 10 2 2 2 2 2" xfId="28243" xr:uid="{00000000-0005-0000-0000-0000786D0000}"/>
    <cellStyle name="Note 10 2 2 2 2 2 2" xfId="28244" xr:uid="{00000000-0005-0000-0000-0000796D0000}"/>
    <cellStyle name="Note 10 2 2 2 2 3" xfId="28245" xr:uid="{00000000-0005-0000-0000-00007A6D0000}"/>
    <cellStyle name="Note 10 2 2 2 3" xfId="28246" xr:uid="{00000000-0005-0000-0000-00007B6D0000}"/>
    <cellStyle name="Note 10 2 2 2 3 2" xfId="28247" xr:uid="{00000000-0005-0000-0000-00007C6D0000}"/>
    <cellStyle name="Note 10 2 2 2 3 2 2" xfId="28248" xr:uid="{00000000-0005-0000-0000-00007D6D0000}"/>
    <cellStyle name="Note 10 2 2 2 3 3" xfId="28249" xr:uid="{00000000-0005-0000-0000-00007E6D0000}"/>
    <cellStyle name="Note 10 2 2 2 4" xfId="28250" xr:uid="{00000000-0005-0000-0000-00007F6D0000}"/>
    <cellStyle name="Note 10 2 2 2 4 2" xfId="28251" xr:uid="{00000000-0005-0000-0000-0000806D0000}"/>
    <cellStyle name="Note 10 2 2 2 5" xfId="28252" xr:uid="{00000000-0005-0000-0000-0000816D0000}"/>
    <cellStyle name="Note 10 2 2 2 5 2" xfId="28253" xr:uid="{00000000-0005-0000-0000-0000826D0000}"/>
    <cellStyle name="Note 10 2 2 2 6" xfId="28254" xr:uid="{00000000-0005-0000-0000-0000836D0000}"/>
    <cellStyle name="Note 10 2 2 2 6 2" xfId="28255" xr:uid="{00000000-0005-0000-0000-0000846D0000}"/>
    <cellStyle name="Note 10 2 2 2 7" xfId="28256" xr:uid="{00000000-0005-0000-0000-0000856D0000}"/>
    <cellStyle name="Note 10 2 2 2 7 2" xfId="28257" xr:uid="{00000000-0005-0000-0000-0000866D0000}"/>
    <cellStyle name="Note 10 2 2 2 8" xfId="28258" xr:uid="{00000000-0005-0000-0000-0000876D0000}"/>
    <cellStyle name="Note 10 2 2 3" xfId="28259" xr:uid="{00000000-0005-0000-0000-0000886D0000}"/>
    <cellStyle name="Note 10 2 2 3 10" xfId="28260" xr:uid="{00000000-0005-0000-0000-0000896D0000}"/>
    <cellStyle name="Note 10 2 2 3 10 2" xfId="28261" xr:uid="{00000000-0005-0000-0000-00008A6D0000}"/>
    <cellStyle name="Note 10 2 2 3 11" xfId="28262" xr:uid="{00000000-0005-0000-0000-00008B6D0000}"/>
    <cellStyle name="Note 10 2 2 3 2" xfId="28263" xr:uid="{00000000-0005-0000-0000-00008C6D0000}"/>
    <cellStyle name="Note 10 2 2 3 2 2" xfId="28264" xr:uid="{00000000-0005-0000-0000-00008D6D0000}"/>
    <cellStyle name="Note 10 2 2 3 2 2 2" xfId="28265" xr:uid="{00000000-0005-0000-0000-00008E6D0000}"/>
    <cellStyle name="Note 10 2 2 3 2 3" xfId="28266" xr:uid="{00000000-0005-0000-0000-00008F6D0000}"/>
    <cellStyle name="Note 10 2 2 3 3" xfId="28267" xr:uid="{00000000-0005-0000-0000-0000906D0000}"/>
    <cellStyle name="Note 10 2 2 3 3 2" xfId="28268" xr:uid="{00000000-0005-0000-0000-0000916D0000}"/>
    <cellStyle name="Note 10 2 2 3 4" xfId="28269" xr:uid="{00000000-0005-0000-0000-0000926D0000}"/>
    <cellStyle name="Note 10 2 2 3 4 2" xfId="28270" xr:uid="{00000000-0005-0000-0000-0000936D0000}"/>
    <cellStyle name="Note 10 2 2 3 5" xfId="28271" xr:uid="{00000000-0005-0000-0000-0000946D0000}"/>
    <cellStyle name="Note 10 2 2 3 5 2" xfId="28272" xr:uid="{00000000-0005-0000-0000-0000956D0000}"/>
    <cellStyle name="Note 10 2 2 3 6" xfId="28273" xr:uid="{00000000-0005-0000-0000-0000966D0000}"/>
    <cellStyle name="Note 10 2 2 3 6 2" xfId="28274" xr:uid="{00000000-0005-0000-0000-0000976D0000}"/>
    <cellStyle name="Note 10 2 2 3 7" xfId="28275" xr:uid="{00000000-0005-0000-0000-0000986D0000}"/>
    <cellStyle name="Note 10 2 2 3 7 2" xfId="28276" xr:uid="{00000000-0005-0000-0000-0000996D0000}"/>
    <cellStyle name="Note 10 2 2 3 8" xfId="28277" xr:uid="{00000000-0005-0000-0000-00009A6D0000}"/>
    <cellStyle name="Note 10 2 2 3 8 2" xfId="28278" xr:uid="{00000000-0005-0000-0000-00009B6D0000}"/>
    <cellStyle name="Note 10 2 2 3 9" xfId="28279" xr:uid="{00000000-0005-0000-0000-00009C6D0000}"/>
    <cellStyle name="Note 10 2 2 3 9 2" xfId="28280" xr:uid="{00000000-0005-0000-0000-00009D6D0000}"/>
    <cellStyle name="Note 10 2 2 4" xfId="28281" xr:uid="{00000000-0005-0000-0000-00009E6D0000}"/>
    <cellStyle name="Note 10 2 2 4 10" xfId="28282" xr:uid="{00000000-0005-0000-0000-00009F6D0000}"/>
    <cellStyle name="Note 10 2 2 4 10 2" xfId="28283" xr:uid="{00000000-0005-0000-0000-0000A06D0000}"/>
    <cellStyle name="Note 10 2 2 4 11" xfId="28284" xr:uid="{00000000-0005-0000-0000-0000A16D0000}"/>
    <cellStyle name="Note 10 2 2 4 2" xfId="28285" xr:uid="{00000000-0005-0000-0000-0000A26D0000}"/>
    <cellStyle name="Note 10 2 2 4 2 2" xfId="28286" xr:uid="{00000000-0005-0000-0000-0000A36D0000}"/>
    <cellStyle name="Note 10 2 2 4 2 2 2" xfId="28287" xr:uid="{00000000-0005-0000-0000-0000A46D0000}"/>
    <cellStyle name="Note 10 2 2 4 2 3" xfId="28288" xr:uid="{00000000-0005-0000-0000-0000A56D0000}"/>
    <cellStyle name="Note 10 2 2 4 3" xfId="28289" xr:uid="{00000000-0005-0000-0000-0000A66D0000}"/>
    <cellStyle name="Note 10 2 2 4 3 2" xfId="28290" xr:uid="{00000000-0005-0000-0000-0000A76D0000}"/>
    <cellStyle name="Note 10 2 2 4 4" xfId="28291" xr:uid="{00000000-0005-0000-0000-0000A86D0000}"/>
    <cellStyle name="Note 10 2 2 4 4 2" xfId="28292" xr:uid="{00000000-0005-0000-0000-0000A96D0000}"/>
    <cellStyle name="Note 10 2 2 4 5" xfId="28293" xr:uid="{00000000-0005-0000-0000-0000AA6D0000}"/>
    <cellStyle name="Note 10 2 2 4 5 2" xfId="28294" xr:uid="{00000000-0005-0000-0000-0000AB6D0000}"/>
    <cellStyle name="Note 10 2 2 4 6" xfId="28295" xr:uid="{00000000-0005-0000-0000-0000AC6D0000}"/>
    <cellStyle name="Note 10 2 2 4 6 2" xfId="28296" xr:uid="{00000000-0005-0000-0000-0000AD6D0000}"/>
    <cellStyle name="Note 10 2 2 4 7" xfId="28297" xr:uid="{00000000-0005-0000-0000-0000AE6D0000}"/>
    <cellStyle name="Note 10 2 2 4 7 2" xfId="28298" xr:uid="{00000000-0005-0000-0000-0000AF6D0000}"/>
    <cellStyle name="Note 10 2 2 4 8" xfId="28299" xr:uid="{00000000-0005-0000-0000-0000B06D0000}"/>
    <cellStyle name="Note 10 2 2 4 8 2" xfId="28300" xr:uid="{00000000-0005-0000-0000-0000B16D0000}"/>
    <cellStyle name="Note 10 2 2 4 9" xfId="28301" xr:uid="{00000000-0005-0000-0000-0000B26D0000}"/>
    <cellStyle name="Note 10 2 2 4 9 2" xfId="28302" xr:uid="{00000000-0005-0000-0000-0000B36D0000}"/>
    <cellStyle name="Note 10 2 2 5" xfId="28303" xr:uid="{00000000-0005-0000-0000-0000B46D0000}"/>
    <cellStyle name="Note 10 2 2 5 10" xfId="28304" xr:uid="{00000000-0005-0000-0000-0000B56D0000}"/>
    <cellStyle name="Note 10 2 2 5 10 2" xfId="28305" xr:uid="{00000000-0005-0000-0000-0000B66D0000}"/>
    <cellStyle name="Note 10 2 2 5 11" xfId="28306" xr:uid="{00000000-0005-0000-0000-0000B76D0000}"/>
    <cellStyle name="Note 10 2 2 5 2" xfId="28307" xr:uid="{00000000-0005-0000-0000-0000B86D0000}"/>
    <cellStyle name="Note 10 2 2 5 2 2" xfId="28308" xr:uid="{00000000-0005-0000-0000-0000B96D0000}"/>
    <cellStyle name="Note 10 2 2 5 2 2 2" xfId="28309" xr:uid="{00000000-0005-0000-0000-0000BA6D0000}"/>
    <cellStyle name="Note 10 2 2 5 2 3" xfId="28310" xr:uid="{00000000-0005-0000-0000-0000BB6D0000}"/>
    <cellStyle name="Note 10 2 2 5 3" xfId="28311" xr:uid="{00000000-0005-0000-0000-0000BC6D0000}"/>
    <cellStyle name="Note 10 2 2 5 3 2" xfId="28312" xr:uid="{00000000-0005-0000-0000-0000BD6D0000}"/>
    <cellStyle name="Note 10 2 2 5 4" xfId="28313" xr:uid="{00000000-0005-0000-0000-0000BE6D0000}"/>
    <cellStyle name="Note 10 2 2 5 4 2" xfId="28314" xr:uid="{00000000-0005-0000-0000-0000BF6D0000}"/>
    <cellStyle name="Note 10 2 2 5 5" xfId="28315" xr:uid="{00000000-0005-0000-0000-0000C06D0000}"/>
    <cellStyle name="Note 10 2 2 5 5 2" xfId="28316" xr:uid="{00000000-0005-0000-0000-0000C16D0000}"/>
    <cellStyle name="Note 10 2 2 5 6" xfId="28317" xr:uid="{00000000-0005-0000-0000-0000C26D0000}"/>
    <cellStyle name="Note 10 2 2 5 6 2" xfId="28318" xr:uid="{00000000-0005-0000-0000-0000C36D0000}"/>
    <cellStyle name="Note 10 2 2 5 7" xfId="28319" xr:uid="{00000000-0005-0000-0000-0000C46D0000}"/>
    <cellStyle name="Note 10 2 2 5 7 2" xfId="28320" xr:uid="{00000000-0005-0000-0000-0000C56D0000}"/>
    <cellStyle name="Note 10 2 2 5 8" xfId="28321" xr:uid="{00000000-0005-0000-0000-0000C66D0000}"/>
    <cellStyle name="Note 10 2 2 5 8 2" xfId="28322" xr:uid="{00000000-0005-0000-0000-0000C76D0000}"/>
    <cellStyle name="Note 10 2 2 5 9" xfId="28323" xr:uid="{00000000-0005-0000-0000-0000C86D0000}"/>
    <cellStyle name="Note 10 2 2 5 9 2" xfId="28324" xr:uid="{00000000-0005-0000-0000-0000C96D0000}"/>
    <cellStyle name="Note 10 2 2 6" xfId="28325" xr:uid="{00000000-0005-0000-0000-0000CA6D0000}"/>
    <cellStyle name="Note 10 2 2 6 10" xfId="28326" xr:uid="{00000000-0005-0000-0000-0000CB6D0000}"/>
    <cellStyle name="Note 10 2 2 6 10 2" xfId="28327" xr:uid="{00000000-0005-0000-0000-0000CC6D0000}"/>
    <cellStyle name="Note 10 2 2 6 11" xfId="28328" xr:uid="{00000000-0005-0000-0000-0000CD6D0000}"/>
    <cellStyle name="Note 10 2 2 6 2" xfId="28329" xr:uid="{00000000-0005-0000-0000-0000CE6D0000}"/>
    <cellStyle name="Note 10 2 2 6 2 2" xfId="28330" xr:uid="{00000000-0005-0000-0000-0000CF6D0000}"/>
    <cellStyle name="Note 10 2 2 6 2 2 2" xfId="28331" xr:uid="{00000000-0005-0000-0000-0000D06D0000}"/>
    <cellStyle name="Note 10 2 2 6 2 3" xfId="28332" xr:uid="{00000000-0005-0000-0000-0000D16D0000}"/>
    <cellStyle name="Note 10 2 2 6 3" xfId="28333" xr:uid="{00000000-0005-0000-0000-0000D26D0000}"/>
    <cellStyle name="Note 10 2 2 6 3 2" xfId="28334" xr:uid="{00000000-0005-0000-0000-0000D36D0000}"/>
    <cellStyle name="Note 10 2 2 6 4" xfId="28335" xr:uid="{00000000-0005-0000-0000-0000D46D0000}"/>
    <cellStyle name="Note 10 2 2 6 4 2" xfId="28336" xr:uid="{00000000-0005-0000-0000-0000D56D0000}"/>
    <cellStyle name="Note 10 2 2 6 5" xfId="28337" xr:uid="{00000000-0005-0000-0000-0000D66D0000}"/>
    <cellStyle name="Note 10 2 2 6 5 2" xfId="28338" xr:uid="{00000000-0005-0000-0000-0000D76D0000}"/>
    <cellStyle name="Note 10 2 2 6 6" xfId="28339" xr:uid="{00000000-0005-0000-0000-0000D86D0000}"/>
    <cellStyle name="Note 10 2 2 6 6 2" xfId="28340" xr:uid="{00000000-0005-0000-0000-0000D96D0000}"/>
    <cellStyle name="Note 10 2 2 6 7" xfId="28341" xr:uid="{00000000-0005-0000-0000-0000DA6D0000}"/>
    <cellStyle name="Note 10 2 2 6 7 2" xfId="28342" xr:uid="{00000000-0005-0000-0000-0000DB6D0000}"/>
    <cellStyle name="Note 10 2 2 6 8" xfId="28343" xr:uid="{00000000-0005-0000-0000-0000DC6D0000}"/>
    <cellStyle name="Note 10 2 2 6 8 2" xfId="28344" xr:uid="{00000000-0005-0000-0000-0000DD6D0000}"/>
    <cellStyle name="Note 10 2 2 6 9" xfId="28345" xr:uid="{00000000-0005-0000-0000-0000DE6D0000}"/>
    <cellStyle name="Note 10 2 2 6 9 2" xfId="28346" xr:uid="{00000000-0005-0000-0000-0000DF6D0000}"/>
    <cellStyle name="Note 10 2 2 7" xfId="28347" xr:uid="{00000000-0005-0000-0000-0000E06D0000}"/>
    <cellStyle name="Note 10 2 2 7 2" xfId="28348" xr:uid="{00000000-0005-0000-0000-0000E16D0000}"/>
    <cellStyle name="Note 10 2 2 7 2 2" xfId="28349" xr:uid="{00000000-0005-0000-0000-0000E26D0000}"/>
    <cellStyle name="Note 10 2 2 7 3" xfId="28350" xr:uid="{00000000-0005-0000-0000-0000E36D0000}"/>
    <cellStyle name="Note 10 2 2 8" xfId="28351" xr:uid="{00000000-0005-0000-0000-0000E46D0000}"/>
    <cellStyle name="Note 10 2 2 8 2" xfId="28352" xr:uid="{00000000-0005-0000-0000-0000E56D0000}"/>
    <cellStyle name="Note 10 2 2 9" xfId="28353" xr:uid="{00000000-0005-0000-0000-0000E66D0000}"/>
    <cellStyle name="Note 10 2 2 9 2" xfId="28354" xr:uid="{00000000-0005-0000-0000-0000E76D0000}"/>
    <cellStyle name="Note 10 2 3" xfId="28355" xr:uid="{00000000-0005-0000-0000-0000E86D0000}"/>
    <cellStyle name="Note 10 2 3 2" xfId="28356" xr:uid="{00000000-0005-0000-0000-0000E96D0000}"/>
    <cellStyle name="Note 10 2 3 2 2" xfId="28357" xr:uid="{00000000-0005-0000-0000-0000EA6D0000}"/>
    <cellStyle name="Note 10 2 3 2 2 2" xfId="28358" xr:uid="{00000000-0005-0000-0000-0000EB6D0000}"/>
    <cellStyle name="Note 10 2 3 2 3" xfId="28359" xr:uid="{00000000-0005-0000-0000-0000EC6D0000}"/>
    <cellStyle name="Note 10 2 3 3" xfId="28360" xr:uid="{00000000-0005-0000-0000-0000ED6D0000}"/>
    <cellStyle name="Note 10 2 3 3 2" xfId="28361" xr:uid="{00000000-0005-0000-0000-0000EE6D0000}"/>
    <cellStyle name="Note 10 2 3 3 2 2" xfId="28362" xr:uid="{00000000-0005-0000-0000-0000EF6D0000}"/>
    <cellStyle name="Note 10 2 3 3 3" xfId="28363" xr:uid="{00000000-0005-0000-0000-0000F06D0000}"/>
    <cellStyle name="Note 10 2 3 4" xfId="28364" xr:uid="{00000000-0005-0000-0000-0000F16D0000}"/>
    <cellStyle name="Note 10 2 3 4 2" xfId="28365" xr:uid="{00000000-0005-0000-0000-0000F26D0000}"/>
    <cellStyle name="Note 10 2 3 5" xfId="28366" xr:uid="{00000000-0005-0000-0000-0000F36D0000}"/>
    <cellStyle name="Note 10 2 3 5 2" xfId="28367" xr:uid="{00000000-0005-0000-0000-0000F46D0000}"/>
    <cellStyle name="Note 10 2 3 6" xfId="28368" xr:uid="{00000000-0005-0000-0000-0000F56D0000}"/>
    <cellStyle name="Note 10 2 3 6 2" xfId="28369" xr:uid="{00000000-0005-0000-0000-0000F66D0000}"/>
    <cellStyle name="Note 10 2 3 7" xfId="28370" xr:uid="{00000000-0005-0000-0000-0000F76D0000}"/>
    <cellStyle name="Note 10 2 3 7 2" xfId="28371" xr:uid="{00000000-0005-0000-0000-0000F86D0000}"/>
    <cellStyle name="Note 10 2 3 8" xfId="28372" xr:uid="{00000000-0005-0000-0000-0000F96D0000}"/>
    <cellStyle name="Note 10 2 4" xfId="28373" xr:uid="{00000000-0005-0000-0000-0000FA6D0000}"/>
    <cellStyle name="Note 10 2 4 10" xfId="28374" xr:uid="{00000000-0005-0000-0000-0000FB6D0000}"/>
    <cellStyle name="Note 10 2 4 10 2" xfId="28375" xr:uid="{00000000-0005-0000-0000-0000FC6D0000}"/>
    <cellStyle name="Note 10 2 4 11" xfId="28376" xr:uid="{00000000-0005-0000-0000-0000FD6D0000}"/>
    <cellStyle name="Note 10 2 4 2" xfId="28377" xr:uid="{00000000-0005-0000-0000-0000FE6D0000}"/>
    <cellStyle name="Note 10 2 4 2 2" xfId="28378" xr:uid="{00000000-0005-0000-0000-0000FF6D0000}"/>
    <cellStyle name="Note 10 2 4 2 2 2" xfId="28379" xr:uid="{00000000-0005-0000-0000-0000006E0000}"/>
    <cellStyle name="Note 10 2 4 2 3" xfId="28380" xr:uid="{00000000-0005-0000-0000-0000016E0000}"/>
    <cellStyle name="Note 10 2 4 3" xfId="28381" xr:uid="{00000000-0005-0000-0000-0000026E0000}"/>
    <cellStyle name="Note 10 2 4 3 2" xfId="28382" xr:uid="{00000000-0005-0000-0000-0000036E0000}"/>
    <cellStyle name="Note 10 2 4 4" xfId="28383" xr:uid="{00000000-0005-0000-0000-0000046E0000}"/>
    <cellStyle name="Note 10 2 4 4 2" xfId="28384" xr:uid="{00000000-0005-0000-0000-0000056E0000}"/>
    <cellStyle name="Note 10 2 4 5" xfId="28385" xr:uid="{00000000-0005-0000-0000-0000066E0000}"/>
    <cellStyle name="Note 10 2 4 5 2" xfId="28386" xr:uid="{00000000-0005-0000-0000-0000076E0000}"/>
    <cellStyle name="Note 10 2 4 6" xfId="28387" xr:uid="{00000000-0005-0000-0000-0000086E0000}"/>
    <cellStyle name="Note 10 2 4 6 2" xfId="28388" xr:uid="{00000000-0005-0000-0000-0000096E0000}"/>
    <cellStyle name="Note 10 2 4 7" xfId="28389" xr:uid="{00000000-0005-0000-0000-00000A6E0000}"/>
    <cellStyle name="Note 10 2 4 7 2" xfId="28390" xr:uid="{00000000-0005-0000-0000-00000B6E0000}"/>
    <cellStyle name="Note 10 2 4 8" xfId="28391" xr:uid="{00000000-0005-0000-0000-00000C6E0000}"/>
    <cellStyle name="Note 10 2 4 8 2" xfId="28392" xr:uid="{00000000-0005-0000-0000-00000D6E0000}"/>
    <cellStyle name="Note 10 2 4 9" xfId="28393" xr:uid="{00000000-0005-0000-0000-00000E6E0000}"/>
    <cellStyle name="Note 10 2 4 9 2" xfId="28394" xr:uid="{00000000-0005-0000-0000-00000F6E0000}"/>
    <cellStyle name="Note 10 2 5" xfId="28395" xr:uid="{00000000-0005-0000-0000-0000106E0000}"/>
    <cellStyle name="Note 10 2 5 10" xfId="28396" xr:uid="{00000000-0005-0000-0000-0000116E0000}"/>
    <cellStyle name="Note 10 2 5 10 2" xfId="28397" xr:uid="{00000000-0005-0000-0000-0000126E0000}"/>
    <cellStyle name="Note 10 2 5 11" xfId="28398" xr:uid="{00000000-0005-0000-0000-0000136E0000}"/>
    <cellStyle name="Note 10 2 5 2" xfId="28399" xr:uid="{00000000-0005-0000-0000-0000146E0000}"/>
    <cellStyle name="Note 10 2 5 2 2" xfId="28400" xr:uid="{00000000-0005-0000-0000-0000156E0000}"/>
    <cellStyle name="Note 10 2 5 2 2 2" xfId="28401" xr:uid="{00000000-0005-0000-0000-0000166E0000}"/>
    <cellStyle name="Note 10 2 5 2 3" xfId="28402" xr:uid="{00000000-0005-0000-0000-0000176E0000}"/>
    <cellStyle name="Note 10 2 5 3" xfId="28403" xr:uid="{00000000-0005-0000-0000-0000186E0000}"/>
    <cellStyle name="Note 10 2 5 3 2" xfId="28404" xr:uid="{00000000-0005-0000-0000-0000196E0000}"/>
    <cellStyle name="Note 10 2 5 4" xfId="28405" xr:uid="{00000000-0005-0000-0000-00001A6E0000}"/>
    <cellStyle name="Note 10 2 5 4 2" xfId="28406" xr:uid="{00000000-0005-0000-0000-00001B6E0000}"/>
    <cellStyle name="Note 10 2 5 5" xfId="28407" xr:uid="{00000000-0005-0000-0000-00001C6E0000}"/>
    <cellStyle name="Note 10 2 5 5 2" xfId="28408" xr:uid="{00000000-0005-0000-0000-00001D6E0000}"/>
    <cellStyle name="Note 10 2 5 6" xfId="28409" xr:uid="{00000000-0005-0000-0000-00001E6E0000}"/>
    <cellStyle name="Note 10 2 5 6 2" xfId="28410" xr:uid="{00000000-0005-0000-0000-00001F6E0000}"/>
    <cellStyle name="Note 10 2 5 7" xfId="28411" xr:uid="{00000000-0005-0000-0000-0000206E0000}"/>
    <cellStyle name="Note 10 2 5 7 2" xfId="28412" xr:uid="{00000000-0005-0000-0000-0000216E0000}"/>
    <cellStyle name="Note 10 2 5 8" xfId="28413" xr:uid="{00000000-0005-0000-0000-0000226E0000}"/>
    <cellStyle name="Note 10 2 5 8 2" xfId="28414" xr:uid="{00000000-0005-0000-0000-0000236E0000}"/>
    <cellStyle name="Note 10 2 5 9" xfId="28415" xr:uid="{00000000-0005-0000-0000-0000246E0000}"/>
    <cellStyle name="Note 10 2 5 9 2" xfId="28416" xr:uid="{00000000-0005-0000-0000-0000256E0000}"/>
    <cellStyle name="Note 10 2 6" xfId="28417" xr:uid="{00000000-0005-0000-0000-0000266E0000}"/>
    <cellStyle name="Note 10 2 6 10" xfId="28418" xr:uid="{00000000-0005-0000-0000-0000276E0000}"/>
    <cellStyle name="Note 10 2 6 10 2" xfId="28419" xr:uid="{00000000-0005-0000-0000-0000286E0000}"/>
    <cellStyle name="Note 10 2 6 11" xfId="28420" xr:uid="{00000000-0005-0000-0000-0000296E0000}"/>
    <cellStyle name="Note 10 2 6 2" xfId="28421" xr:uid="{00000000-0005-0000-0000-00002A6E0000}"/>
    <cellStyle name="Note 10 2 6 2 2" xfId="28422" xr:uid="{00000000-0005-0000-0000-00002B6E0000}"/>
    <cellStyle name="Note 10 2 6 2 2 2" xfId="28423" xr:uid="{00000000-0005-0000-0000-00002C6E0000}"/>
    <cellStyle name="Note 10 2 6 2 3" xfId="28424" xr:uid="{00000000-0005-0000-0000-00002D6E0000}"/>
    <cellStyle name="Note 10 2 6 3" xfId="28425" xr:uid="{00000000-0005-0000-0000-00002E6E0000}"/>
    <cellStyle name="Note 10 2 6 3 2" xfId="28426" xr:uid="{00000000-0005-0000-0000-00002F6E0000}"/>
    <cellStyle name="Note 10 2 6 4" xfId="28427" xr:uid="{00000000-0005-0000-0000-0000306E0000}"/>
    <cellStyle name="Note 10 2 6 4 2" xfId="28428" xr:uid="{00000000-0005-0000-0000-0000316E0000}"/>
    <cellStyle name="Note 10 2 6 5" xfId="28429" xr:uid="{00000000-0005-0000-0000-0000326E0000}"/>
    <cellStyle name="Note 10 2 6 5 2" xfId="28430" xr:uid="{00000000-0005-0000-0000-0000336E0000}"/>
    <cellStyle name="Note 10 2 6 6" xfId="28431" xr:uid="{00000000-0005-0000-0000-0000346E0000}"/>
    <cellStyle name="Note 10 2 6 6 2" xfId="28432" xr:uid="{00000000-0005-0000-0000-0000356E0000}"/>
    <cellStyle name="Note 10 2 6 7" xfId="28433" xr:uid="{00000000-0005-0000-0000-0000366E0000}"/>
    <cellStyle name="Note 10 2 6 7 2" xfId="28434" xr:uid="{00000000-0005-0000-0000-0000376E0000}"/>
    <cellStyle name="Note 10 2 6 8" xfId="28435" xr:uid="{00000000-0005-0000-0000-0000386E0000}"/>
    <cellStyle name="Note 10 2 6 8 2" xfId="28436" xr:uid="{00000000-0005-0000-0000-0000396E0000}"/>
    <cellStyle name="Note 10 2 6 9" xfId="28437" xr:uid="{00000000-0005-0000-0000-00003A6E0000}"/>
    <cellStyle name="Note 10 2 6 9 2" xfId="28438" xr:uid="{00000000-0005-0000-0000-00003B6E0000}"/>
    <cellStyle name="Note 10 2 7" xfId="28439" xr:uid="{00000000-0005-0000-0000-00003C6E0000}"/>
    <cellStyle name="Note 10 2 7 10" xfId="28440" xr:uid="{00000000-0005-0000-0000-00003D6E0000}"/>
    <cellStyle name="Note 10 2 7 10 2" xfId="28441" xr:uid="{00000000-0005-0000-0000-00003E6E0000}"/>
    <cellStyle name="Note 10 2 7 11" xfId="28442" xr:uid="{00000000-0005-0000-0000-00003F6E0000}"/>
    <cellStyle name="Note 10 2 7 2" xfId="28443" xr:uid="{00000000-0005-0000-0000-0000406E0000}"/>
    <cellStyle name="Note 10 2 7 2 2" xfId="28444" xr:uid="{00000000-0005-0000-0000-0000416E0000}"/>
    <cellStyle name="Note 10 2 7 2 2 2" xfId="28445" xr:uid="{00000000-0005-0000-0000-0000426E0000}"/>
    <cellStyle name="Note 10 2 7 2 3" xfId="28446" xr:uid="{00000000-0005-0000-0000-0000436E0000}"/>
    <cellStyle name="Note 10 2 7 3" xfId="28447" xr:uid="{00000000-0005-0000-0000-0000446E0000}"/>
    <cellStyle name="Note 10 2 7 3 2" xfId="28448" xr:uid="{00000000-0005-0000-0000-0000456E0000}"/>
    <cellStyle name="Note 10 2 7 4" xfId="28449" xr:uid="{00000000-0005-0000-0000-0000466E0000}"/>
    <cellStyle name="Note 10 2 7 4 2" xfId="28450" xr:uid="{00000000-0005-0000-0000-0000476E0000}"/>
    <cellStyle name="Note 10 2 7 5" xfId="28451" xr:uid="{00000000-0005-0000-0000-0000486E0000}"/>
    <cellStyle name="Note 10 2 7 5 2" xfId="28452" xr:uid="{00000000-0005-0000-0000-0000496E0000}"/>
    <cellStyle name="Note 10 2 7 6" xfId="28453" xr:uid="{00000000-0005-0000-0000-00004A6E0000}"/>
    <cellStyle name="Note 10 2 7 6 2" xfId="28454" xr:uid="{00000000-0005-0000-0000-00004B6E0000}"/>
    <cellStyle name="Note 10 2 7 7" xfId="28455" xr:uid="{00000000-0005-0000-0000-00004C6E0000}"/>
    <cellStyle name="Note 10 2 7 7 2" xfId="28456" xr:uid="{00000000-0005-0000-0000-00004D6E0000}"/>
    <cellStyle name="Note 10 2 7 8" xfId="28457" xr:uid="{00000000-0005-0000-0000-00004E6E0000}"/>
    <cellStyle name="Note 10 2 7 8 2" xfId="28458" xr:uid="{00000000-0005-0000-0000-00004F6E0000}"/>
    <cellStyle name="Note 10 2 7 9" xfId="28459" xr:uid="{00000000-0005-0000-0000-0000506E0000}"/>
    <cellStyle name="Note 10 2 7 9 2" xfId="28460" xr:uid="{00000000-0005-0000-0000-0000516E0000}"/>
    <cellStyle name="Note 10 2 8" xfId="28461" xr:uid="{00000000-0005-0000-0000-0000526E0000}"/>
    <cellStyle name="Note 10 2 8 2" xfId="28462" xr:uid="{00000000-0005-0000-0000-0000536E0000}"/>
    <cellStyle name="Note 10 2 8 2 2" xfId="28463" xr:uid="{00000000-0005-0000-0000-0000546E0000}"/>
    <cellStyle name="Note 10 2 8 3" xfId="28464" xr:uid="{00000000-0005-0000-0000-0000556E0000}"/>
    <cellStyle name="Note 10 2 9" xfId="28465" xr:uid="{00000000-0005-0000-0000-0000566E0000}"/>
    <cellStyle name="Note 10 2 9 2" xfId="28466" xr:uid="{00000000-0005-0000-0000-0000576E0000}"/>
    <cellStyle name="Note 10 2_7 - Cap Add WS" xfId="28467" xr:uid="{00000000-0005-0000-0000-0000586E0000}"/>
    <cellStyle name="Note 10 3" xfId="28468" xr:uid="{00000000-0005-0000-0000-0000596E0000}"/>
    <cellStyle name="Note 10 3 10" xfId="28469" xr:uid="{00000000-0005-0000-0000-00005A6E0000}"/>
    <cellStyle name="Note 10 3 10 2" xfId="28470" xr:uid="{00000000-0005-0000-0000-00005B6E0000}"/>
    <cellStyle name="Note 10 3 11" xfId="28471" xr:uid="{00000000-0005-0000-0000-00005C6E0000}"/>
    <cellStyle name="Note 10 3 11 2" xfId="28472" xr:uid="{00000000-0005-0000-0000-00005D6E0000}"/>
    <cellStyle name="Note 10 3 12" xfId="28473" xr:uid="{00000000-0005-0000-0000-00005E6E0000}"/>
    <cellStyle name="Note 10 3 12 2" xfId="28474" xr:uid="{00000000-0005-0000-0000-00005F6E0000}"/>
    <cellStyle name="Note 10 3 13" xfId="28475" xr:uid="{00000000-0005-0000-0000-0000606E0000}"/>
    <cellStyle name="Note 10 3 13 2" xfId="28476" xr:uid="{00000000-0005-0000-0000-0000616E0000}"/>
    <cellStyle name="Note 10 3 14" xfId="28477" xr:uid="{00000000-0005-0000-0000-0000626E0000}"/>
    <cellStyle name="Note 10 3 2" xfId="28478" xr:uid="{00000000-0005-0000-0000-0000636E0000}"/>
    <cellStyle name="Note 10 3 2 10" xfId="28479" xr:uid="{00000000-0005-0000-0000-0000646E0000}"/>
    <cellStyle name="Note 10 3 2 10 2" xfId="28480" xr:uid="{00000000-0005-0000-0000-0000656E0000}"/>
    <cellStyle name="Note 10 3 2 11" xfId="28481" xr:uid="{00000000-0005-0000-0000-0000666E0000}"/>
    <cellStyle name="Note 10 3 2 11 2" xfId="28482" xr:uid="{00000000-0005-0000-0000-0000676E0000}"/>
    <cellStyle name="Note 10 3 2 12" xfId="28483" xr:uid="{00000000-0005-0000-0000-0000686E0000}"/>
    <cellStyle name="Note 10 3 2 12 2" xfId="28484" xr:uid="{00000000-0005-0000-0000-0000696E0000}"/>
    <cellStyle name="Note 10 3 2 13" xfId="28485" xr:uid="{00000000-0005-0000-0000-00006A6E0000}"/>
    <cellStyle name="Note 10 3 2 2" xfId="28486" xr:uid="{00000000-0005-0000-0000-00006B6E0000}"/>
    <cellStyle name="Note 10 3 2 2 2" xfId="28487" xr:uid="{00000000-0005-0000-0000-00006C6E0000}"/>
    <cellStyle name="Note 10 3 2 2 2 2" xfId="28488" xr:uid="{00000000-0005-0000-0000-00006D6E0000}"/>
    <cellStyle name="Note 10 3 2 2 2 2 2" xfId="28489" xr:uid="{00000000-0005-0000-0000-00006E6E0000}"/>
    <cellStyle name="Note 10 3 2 2 2 3" xfId="28490" xr:uid="{00000000-0005-0000-0000-00006F6E0000}"/>
    <cellStyle name="Note 10 3 2 2 3" xfId="28491" xr:uid="{00000000-0005-0000-0000-0000706E0000}"/>
    <cellStyle name="Note 10 3 2 2 3 2" xfId="28492" xr:uid="{00000000-0005-0000-0000-0000716E0000}"/>
    <cellStyle name="Note 10 3 2 2 3 2 2" xfId="28493" xr:uid="{00000000-0005-0000-0000-0000726E0000}"/>
    <cellStyle name="Note 10 3 2 2 3 3" xfId="28494" xr:uid="{00000000-0005-0000-0000-0000736E0000}"/>
    <cellStyle name="Note 10 3 2 2 4" xfId="28495" xr:uid="{00000000-0005-0000-0000-0000746E0000}"/>
    <cellStyle name="Note 10 3 2 2 4 2" xfId="28496" xr:uid="{00000000-0005-0000-0000-0000756E0000}"/>
    <cellStyle name="Note 10 3 2 2 5" xfId="28497" xr:uid="{00000000-0005-0000-0000-0000766E0000}"/>
    <cellStyle name="Note 10 3 2 2 5 2" xfId="28498" xr:uid="{00000000-0005-0000-0000-0000776E0000}"/>
    <cellStyle name="Note 10 3 2 2 6" xfId="28499" xr:uid="{00000000-0005-0000-0000-0000786E0000}"/>
    <cellStyle name="Note 10 3 2 2 6 2" xfId="28500" xr:uid="{00000000-0005-0000-0000-0000796E0000}"/>
    <cellStyle name="Note 10 3 2 2 7" xfId="28501" xr:uid="{00000000-0005-0000-0000-00007A6E0000}"/>
    <cellStyle name="Note 10 3 2 2 7 2" xfId="28502" xr:uid="{00000000-0005-0000-0000-00007B6E0000}"/>
    <cellStyle name="Note 10 3 2 2 8" xfId="28503" xr:uid="{00000000-0005-0000-0000-00007C6E0000}"/>
    <cellStyle name="Note 10 3 2 3" xfId="28504" xr:uid="{00000000-0005-0000-0000-00007D6E0000}"/>
    <cellStyle name="Note 10 3 2 3 10" xfId="28505" xr:uid="{00000000-0005-0000-0000-00007E6E0000}"/>
    <cellStyle name="Note 10 3 2 3 10 2" xfId="28506" xr:uid="{00000000-0005-0000-0000-00007F6E0000}"/>
    <cellStyle name="Note 10 3 2 3 11" xfId="28507" xr:uid="{00000000-0005-0000-0000-0000806E0000}"/>
    <cellStyle name="Note 10 3 2 3 2" xfId="28508" xr:uid="{00000000-0005-0000-0000-0000816E0000}"/>
    <cellStyle name="Note 10 3 2 3 2 2" xfId="28509" xr:uid="{00000000-0005-0000-0000-0000826E0000}"/>
    <cellStyle name="Note 10 3 2 3 2 2 2" xfId="28510" xr:uid="{00000000-0005-0000-0000-0000836E0000}"/>
    <cellStyle name="Note 10 3 2 3 2 3" xfId="28511" xr:uid="{00000000-0005-0000-0000-0000846E0000}"/>
    <cellStyle name="Note 10 3 2 3 3" xfId="28512" xr:uid="{00000000-0005-0000-0000-0000856E0000}"/>
    <cellStyle name="Note 10 3 2 3 3 2" xfId="28513" xr:uid="{00000000-0005-0000-0000-0000866E0000}"/>
    <cellStyle name="Note 10 3 2 3 4" xfId="28514" xr:uid="{00000000-0005-0000-0000-0000876E0000}"/>
    <cellStyle name="Note 10 3 2 3 4 2" xfId="28515" xr:uid="{00000000-0005-0000-0000-0000886E0000}"/>
    <cellStyle name="Note 10 3 2 3 5" xfId="28516" xr:uid="{00000000-0005-0000-0000-0000896E0000}"/>
    <cellStyle name="Note 10 3 2 3 5 2" xfId="28517" xr:uid="{00000000-0005-0000-0000-00008A6E0000}"/>
    <cellStyle name="Note 10 3 2 3 6" xfId="28518" xr:uid="{00000000-0005-0000-0000-00008B6E0000}"/>
    <cellStyle name="Note 10 3 2 3 6 2" xfId="28519" xr:uid="{00000000-0005-0000-0000-00008C6E0000}"/>
    <cellStyle name="Note 10 3 2 3 7" xfId="28520" xr:uid="{00000000-0005-0000-0000-00008D6E0000}"/>
    <cellStyle name="Note 10 3 2 3 7 2" xfId="28521" xr:uid="{00000000-0005-0000-0000-00008E6E0000}"/>
    <cellStyle name="Note 10 3 2 3 8" xfId="28522" xr:uid="{00000000-0005-0000-0000-00008F6E0000}"/>
    <cellStyle name="Note 10 3 2 3 8 2" xfId="28523" xr:uid="{00000000-0005-0000-0000-0000906E0000}"/>
    <cellStyle name="Note 10 3 2 3 9" xfId="28524" xr:uid="{00000000-0005-0000-0000-0000916E0000}"/>
    <cellStyle name="Note 10 3 2 3 9 2" xfId="28525" xr:uid="{00000000-0005-0000-0000-0000926E0000}"/>
    <cellStyle name="Note 10 3 2 4" xfId="28526" xr:uid="{00000000-0005-0000-0000-0000936E0000}"/>
    <cellStyle name="Note 10 3 2 4 10" xfId="28527" xr:uid="{00000000-0005-0000-0000-0000946E0000}"/>
    <cellStyle name="Note 10 3 2 4 10 2" xfId="28528" xr:uid="{00000000-0005-0000-0000-0000956E0000}"/>
    <cellStyle name="Note 10 3 2 4 11" xfId="28529" xr:uid="{00000000-0005-0000-0000-0000966E0000}"/>
    <cellStyle name="Note 10 3 2 4 2" xfId="28530" xr:uid="{00000000-0005-0000-0000-0000976E0000}"/>
    <cellStyle name="Note 10 3 2 4 2 2" xfId="28531" xr:uid="{00000000-0005-0000-0000-0000986E0000}"/>
    <cellStyle name="Note 10 3 2 4 2 2 2" xfId="28532" xr:uid="{00000000-0005-0000-0000-0000996E0000}"/>
    <cellStyle name="Note 10 3 2 4 2 3" xfId="28533" xr:uid="{00000000-0005-0000-0000-00009A6E0000}"/>
    <cellStyle name="Note 10 3 2 4 3" xfId="28534" xr:uid="{00000000-0005-0000-0000-00009B6E0000}"/>
    <cellStyle name="Note 10 3 2 4 3 2" xfId="28535" xr:uid="{00000000-0005-0000-0000-00009C6E0000}"/>
    <cellStyle name="Note 10 3 2 4 4" xfId="28536" xr:uid="{00000000-0005-0000-0000-00009D6E0000}"/>
    <cellStyle name="Note 10 3 2 4 4 2" xfId="28537" xr:uid="{00000000-0005-0000-0000-00009E6E0000}"/>
    <cellStyle name="Note 10 3 2 4 5" xfId="28538" xr:uid="{00000000-0005-0000-0000-00009F6E0000}"/>
    <cellStyle name="Note 10 3 2 4 5 2" xfId="28539" xr:uid="{00000000-0005-0000-0000-0000A06E0000}"/>
    <cellStyle name="Note 10 3 2 4 6" xfId="28540" xr:uid="{00000000-0005-0000-0000-0000A16E0000}"/>
    <cellStyle name="Note 10 3 2 4 6 2" xfId="28541" xr:uid="{00000000-0005-0000-0000-0000A26E0000}"/>
    <cellStyle name="Note 10 3 2 4 7" xfId="28542" xr:uid="{00000000-0005-0000-0000-0000A36E0000}"/>
    <cellStyle name="Note 10 3 2 4 7 2" xfId="28543" xr:uid="{00000000-0005-0000-0000-0000A46E0000}"/>
    <cellStyle name="Note 10 3 2 4 8" xfId="28544" xr:uid="{00000000-0005-0000-0000-0000A56E0000}"/>
    <cellStyle name="Note 10 3 2 4 8 2" xfId="28545" xr:uid="{00000000-0005-0000-0000-0000A66E0000}"/>
    <cellStyle name="Note 10 3 2 4 9" xfId="28546" xr:uid="{00000000-0005-0000-0000-0000A76E0000}"/>
    <cellStyle name="Note 10 3 2 4 9 2" xfId="28547" xr:uid="{00000000-0005-0000-0000-0000A86E0000}"/>
    <cellStyle name="Note 10 3 2 5" xfId="28548" xr:uid="{00000000-0005-0000-0000-0000A96E0000}"/>
    <cellStyle name="Note 10 3 2 5 10" xfId="28549" xr:uid="{00000000-0005-0000-0000-0000AA6E0000}"/>
    <cellStyle name="Note 10 3 2 5 10 2" xfId="28550" xr:uid="{00000000-0005-0000-0000-0000AB6E0000}"/>
    <cellStyle name="Note 10 3 2 5 11" xfId="28551" xr:uid="{00000000-0005-0000-0000-0000AC6E0000}"/>
    <cellStyle name="Note 10 3 2 5 2" xfId="28552" xr:uid="{00000000-0005-0000-0000-0000AD6E0000}"/>
    <cellStyle name="Note 10 3 2 5 2 2" xfId="28553" xr:uid="{00000000-0005-0000-0000-0000AE6E0000}"/>
    <cellStyle name="Note 10 3 2 5 2 2 2" xfId="28554" xr:uid="{00000000-0005-0000-0000-0000AF6E0000}"/>
    <cellStyle name="Note 10 3 2 5 2 3" xfId="28555" xr:uid="{00000000-0005-0000-0000-0000B06E0000}"/>
    <cellStyle name="Note 10 3 2 5 3" xfId="28556" xr:uid="{00000000-0005-0000-0000-0000B16E0000}"/>
    <cellStyle name="Note 10 3 2 5 3 2" xfId="28557" xr:uid="{00000000-0005-0000-0000-0000B26E0000}"/>
    <cellStyle name="Note 10 3 2 5 4" xfId="28558" xr:uid="{00000000-0005-0000-0000-0000B36E0000}"/>
    <cellStyle name="Note 10 3 2 5 4 2" xfId="28559" xr:uid="{00000000-0005-0000-0000-0000B46E0000}"/>
    <cellStyle name="Note 10 3 2 5 5" xfId="28560" xr:uid="{00000000-0005-0000-0000-0000B56E0000}"/>
    <cellStyle name="Note 10 3 2 5 5 2" xfId="28561" xr:uid="{00000000-0005-0000-0000-0000B66E0000}"/>
    <cellStyle name="Note 10 3 2 5 6" xfId="28562" xr:uid="{00000000-0005-0000-0000-0000B76E0000}"/>
    <cellStyle name="Note 10 3 2 5 6 2" xfId="28563" xr:uid="{00000000-0005-0000-0000-0000B86E0000}"/>
    <cellStyle name="Note 10 3 2 5 7" xfId="28564" xr:uid="{00000000-0005-0000-0000-0000B96E0000}"/>
    <cellStyle name="Note 10 3 2 5 7 2" xfId="28565" xr:uid="{00000000-0005-0000-0000-0000BA6E0000}"/>
    <cellStyle name="Note 10 3 2 5 8" xfId="28566" xr:uid="{00000000-0005-0000-0000-0000BB6E0000}"/>
    <cellStyle name="Note 10 3 2 5 8 2" xfId="28567" xr:uid="{00000000-0005-0000-0000-0000BC6E0000}"/>
    <cellStyle name="Note 10 3 2 5 9" xfId="28568" xr:uid="{00000000-0005-0000-0000-0000BD6E0000}"/>
    <cellStyle name="Note 10 3 2 5 9 2" xfId="28569" xr:uid="{00000000-0005-0000-0000-0000BE6E0000}"/>
    <cellStyle name="Note 10 3 2 6" xfId="28570" xr:uid="{00000000-0005-0000-0000-0000BF6E0000}"/>
    <cellStyle name="Note 10 3 2 6 10" xfId="28571" xr:uid="{00000000-0005-0000-0000-0000C06E0000}"/>
    <cellStyle name="Note 10 3 2 6 10 2" xfId="28572" xr:uid="{00000000-0005-0000-0000-0000C16E0000}"/>
    <cellStyle name="Note 10 3 2 6 11" xfId="28573" xr:uid="{00000000-0005-0000-0000-0000C26E0000}"/>
    <cellStyle name="Note 10 3 2 6 2" xfId="28574" xr:uid="{00000000-0005-0000-0000-0000C36E0000}"/>
    <cellStyle name="Note 10 3 2 6 2 2" xfId="28575" xr:uid="{00000000-0005-0000-0000-0000C46E0000}"/>
    <cellStyle name="Note 10 3 2 6 2 2 2" xfId="28576" xr:uid="{00000000-0005-0000-0000-0000C56E0000}"/>
    <cellStyle name="Note 10 3 2 6 2 3" xfId="28577" xr:uid="{00000000-0005-0000-0000-0000C66E0000}"/>
    <cellStyle name="Note 10 3 2 6 3" xfId="28578" xr:uid="{00000000-0005-0000-0000-0000C76E0000}"/>
    <cellStyle name="Note 10 3 2 6 3 2" xfId="28579" xr:uid="{00000000-0005-0000-0000-0000C86E0000}"/>
    <cellStyle name="Note 10 3 2 6 4" xfId="28580" xr:uid="{00000000-0005-0000-0000-0000C96E0000}"/>
    <cellStyle name="Note 10 3 2 6 4 2" xfId="28581" xr:uid="{00000000-0005-0000-0000-0000CA6E0000}"/>
    <cellStyle name="Note 10 3 2 6 5" xfId="28582" xr:uid="{00000000-0005-0000-0000-0000CB6E0000}"/>
    <cellStyle name="Note 10 3 2 6 5 2" xfId="28583" xr:uid="{00000000-0005-0000-0000-0000CC6E0000}"/>
    <cellStyle name="Note 10 3 2 6 6" xfId="28584" xr:uid="{00000000-0005-0000-0000-0000CD6E0000}"/>
    <cellStyle name="Note 10 3 2 6 6 2" xfId="28585" xr:uid="{00000000-0005-0000-0000-0000CE6E0000}"/>
    <cellStyle name="Note 10 3 2 6 7" xfId="28586" xr:uid="{00000000-0005-0000-0000-0000CF6E0000}"/>
    <cellStyle name="Note 10 3 2 6 7 2" xfId="28587" xr:uid="{00000000-0005-0000-0000-0000D06E0000}"/>
    <cellStyle name="Note 10 3 2 6 8" xfId="28588" xr:uid="{00000000-0005-0000-0000-0000D16E0000}"/>
    <cellStyle name="Note 10 3 2 6 8 2" xfId="28589" xr:uid="{00000000-0005-0000-0000-0000D26E0000}"/>
    <cellStyle name="Note 10 3 2 6 9" xfId="28590" xr:uid="{00000000-0005-0000-0000-0000D36E0000}"/>
    <cellStyle name="Note 10 3 2 6 9 2" xfId="28591" xr:uid="{00000000-0005-0000-0000-0000D46E0000}"/>
    <cellStyle name="Note 10 3 2 7" xfId="28592" xr:uid="{00000000-0005-0000-0000-0000D56E0000}"/>
    <cellStyle name="Note 10 3 2 7 2" xfId="28593" xr:uid="{00000000-0005-0000-0000-0000D66E0000}"/>
    <cellStyle name="Note 10 3 2 7 2 2" xfId="28594" xr:uid="{00000000-0005-0000-0000-0000D76E0000}"/>
    <cellStyle name="Note 10 3 2 7 3" xfId="28595" xr:uid="{00000000-0005-0000-0000-0000D86E0000}"/>
    <cellStyle name="Note 10 3 2 8" xfId="28596" xr:uid="{00000000-0005-0000-0000-0000D96E0000}"/>
    <cellStyle name="Note 10 3 2 8 2" xfId="28597" xr:uid="{00000000-0005-0000-0000-0000DA6E0000}"/>
    <cellStyle name="Note 10 3 2 9" xfId="28598" xr:uid="{00000000-0005-0000-0000-0000DB6E0000}"/>
    <cellStyle name="Note 10 3 2 9 2" xfId="28599" xr:uid="{00000000-0005-0000-0000-0000DC6E0000}"/>
    <cellStyle name="Note 10 3 3" xfId="28600" xr:uid="{00000000-0005-0000-0000-0000DD6E0000}"/>
    <cellStyle name="Note 10 3 3 2" xfId="28601" xr:uid="{00000000-0005-0000-0000-0000DE6E0000}"/>
    <cellStyle name="Note 10 3 3 2 2" xfId="28602" xr:uid="{00000000-0005-0000-0000-0000DF6E0000}"/>
    <cellStyle name="Note 10 3 3 2 2 2" xfId="28603" xr:uid="{00000000-0005-0000-0000-0000E06E0000}"/>
    <cellStyle name="Note 10 3 3 2 3" xfId="28604" xr:uid="{00000000-0005-0000-0000-0000E16E0000}"/>
    <cellStyle name="Note 10 3 3 3" xfId="28605" xr:uid="{00000000-0005-0000-0000-0000E26E0000}"/>
    <cellStyle name="Note 10 3 3 3 2" xfId="28606" xr:uid="{00000000-0005-0000-0000-0000E36E0000}"/>
    <cellStyle name="Note 10 3 3 3 2 2" xfId="28607" xr:uid="{00000000-0005-0000-0000-0000E46E0000}"/>
    <cellStyle name="Note 10 3 3 3 3" xfId="28608" xr:uid="{00000000-0005-0000-0000-0000E56E0000}"/>
    <cellStyle name="Note 10 3 3 4" xfId="28609" xr:uid="{00000000-0005-0000-0000-0000E66E0000}"/>
    <cellStyle name="Note 10 3 3 4 2" xfId="28610" xr:uid="{00000000-0005-0000-0000-0000E76E0000}"/>
    <cellStyle name="Note 10 3 3 5" xfId="28611" xr:uid="{00000000-0005-0000-0000-0000E86E0000}"/>
    <cellStyle name="Note 10 3 3 5 2" xfId="28612" xr:uid="{00000000-0005-0000-0000-0000E96E0000}"/>
    <cellStyle name="Note 10 3 3 6" xfId="28613" xr:uid="{00000000-0005-0000-0000-0000EA6E0000}"/>
    <cellStyle name="Note 10 3 3 6 2" xfId="28614" xr:uid="{00000000-0005-0000-0000-0000EB6E0000}"/>
    <cellStyle name="Note 10 3 3 7" xfId="28615" xr:uid="{00000000-0005-0000-0000-0000EC6E0000}"/>
    <cellStyle name="Note 10 3 3 7 2" xfId="28616" xr:uid="{00000000-0005-0000-0000-0000ED6E0000}"/>
    <cellStyle name="Note 10 3 3 8" xfId="28617" xr:uid="{00000000-0005-0000-0000-0000EE6E0000}"/>
    <cellStyle name="Note 10 3 4" xfId="28618" xr:uid="{00000000-0005-0000-0000-0000EF6E0000}"/>
    <cellStyle name="Note 10 3 4 10" xfId="28619" xr:uid="{00000000-0005-0000-0000-0000F06E0000}"/>
    <cellStyle name="Note 10 3 4 10 2" xfId="28620" xr:uid="{00000000-0005-0000-0000-0000F16E0000}"/>
    <cellStyle name="Note 10 3 4 11" xfId="28621" xr:uid="{00000000-0005-0000-0000-0000F26E0000}"/>
    <cellStyle name="Note 10 3 4 2" xfId="28622" xr:uid="{00000000-0005-0000-0000-0000F36E0000}"/>
    <cellStyle name="Note 10 3 4 2 2" xfId="28623" xr:uid="{00000000-0005-0000-0000-0000F46E0000}"/>
    <cellStyle name="Note 10 3 4 2 2 2" xfId="28624" xr:uid="{00000000-0005-0000-0000-0000F56E0000}"/>
    <cellStyle name="Note 10 3 4 2 3" xfId="28625" xr:uid="{00000000-0005-0000-0000-0000F66E0000}"/>
    <cellStyle name="Note 10 3 4 3" xfId="28626" xr:uid="{00000000-0005-0000-0000-0000F76E0000}"/>
    <cellStyle name="Note 10 3 4 3 2" xfId="28627" xr:uid="{00000000-0005-0000-0000-0000F86E0000}"/>
    <cellStyle name="Note 10 3 4 4" xfId="28628" xr:uid="{00000000-0005-0000-0000-0000F96E0000}"/>
    <cellStyle name="Note 10 3 4 4 2" xfId="28629" xr:uid="{00000000-0005-0000-0000-0000FA6E0000}"/>
    <cellStyle name="Note 10 3 4 5" xfId="28630" xr:uid="{00000000-0005-0000-0000-0000FB6E0000}"/>
    <cellStyle name="Note 10 3 4 5 2" xfId="28631" xr:uid="{00000000-0005-0000-0000-0000FC6E0000}"/>
    <cellStyle name="Note 10 3 4 6" xfId="28632" xr:uid="{00000000-0005-0000-0000-0000FD6E0000}"/>
    <cellStyle name="Note 10 3 4 6 2" xfId="28633" xr:uid="{00000000-0005-0000-0000-0000FE6E0000}"/>
    <cellStyle name="Note 10 3 4 7" xfId="28634" xr:uid="{00000000-0005-0000-0000-0000FF6E0000}"/>
    <cellStyle name="Note 10 3 4 7 2" xfId="28635" xr:uid="{00000000-0005-0000-0000-0000006F0000}"/>
    <cellStyle name="Note 10 3 4 8" xfId="28636" xr:uid="{00000000-0005-0000-0000-0000016F0000}"/>
    <cellStyle name="Note 10 3 4 8 2" xfId="28637" xr:uid="{00000000-0005-0000-0000-0000026F0000}"/>
    <cellStyle name="Note 10 3 4 9" xfId="28638" xr:uid="{00000000-0005-0000-0000-0000036F0000}"/>
    <cellStyle name="Note 10 3 4 9 2" xfId="28639" xr:uid="{00000000-0005-0000-0000-0000046F0000}"/>
    <cellStyle name="Note 10 3 5" xfId="28640" xr:uid="{00000000-0005-0000-0000-0000056F0000}"/>
    <cellStyle name="Note 10 3 5 10" xfId="28641" xr:uid="{00000000-0005-0000-0000-0000066F0000}"/>
    <cellStyle name="Note 10 3 5 10 2" xfId="28642" xr:uid="{00000000-0005-0000-0000-0000076F0000}"/>
    <cellStyle name="Note 10 3 5 11" xfId="28643" xr:uid="{00000000-0005-0000-0000-0000086F0000}"/>
    <cellStyle name="Note 10 3 5 2" xfId="28644" xr:uid="{00000000-0005-0000-0000-0000096F0000}"/>
    <cellStyle name="Note 10 3 5 2 2" xfId="28645" xr:uid="{00000000-0005-0000-0000-00000A6F0000}"/>
    <cellStyle name="Note 10 3 5 2 2 2" xfId="28646" xr:uid="{00000000-0005-0000-0000-00000B6F0000}"/>
    <cellStyle name="Note 10 3 5 2 3" xfId="28647" xr:uid="{00000000-0005-0000-0000-00000C6F0000}"/>
    <cellStyle name="Note 10 3 5 3" xfId="28648" xr:uid="{00000000-0005-0000-0000-00000D6F0000}"/>
    <cellStyle name="Note 10 3 5 3 2" xfId="28649" xr:uid="{00000000-0005-0000-0000-00000E6F0000}"/>
    <cellStyle name="Note 10 3 5 4" xfId="28650" xr:uid="{00000000-0005-0000-0000-00000F6F0000}"/>
    <cellStyle name="Note 10 3 5 4 2" xfId="28651" xr:uid="{00000000-0005-0000-0000-0000106F0000}"/>
    <cellStyle name="Note 10 3 5 5" xfId="28652" xr:uid="{00000000-0005-0000-0000-0000116F0000}"/>
    <cellStyle name="Note 10 3 5 5 2" xfId="28653" xr:uid="{00000000-0005-0000-0000-0000126F0000}"/>
    <cellStyle name="Note 10 3 5 6" xfId="28654" xr:uid="{00000000-0005-0000-0000-0000136F0000}"/>
    <cellStyle name="Note 10 3 5 6 2" xfId="28655" xr:uid="{00000000-0005-0000-0000-0000146F0000}"/>
    <cellStyle name="Note 10 3 5 7" xfId="28656" xr:uid="{00000000-0005-0000-0000-0000156F0000}"/>
    <cellStyle name="Note 10 3 5 7 2" xfId="28657" xr:uid="{00000000-0005-0000-0000-0000166F0000}"/>
    <cellStyle name="Note 10 3 5 8" xfId="28658" xr:uid="{00000000-0005-0000-0000-0000176F0000}"/>
    <cellStyle name="Note 10 3 5 8 2" xfId="28659" xr:uid="{00000000-0005-0000-0000-0000186F0000}"/>
    <cellStyle name="Note 10 3 5 9" xfId="28660" xr:uid="{00000000-0005-0000-0000-0000196F0000}"/>
    <cellStyle name="Note 10 3 5 9 2" xfId="28661" xr:uid="{00000000-0005-0000-0000-00001A6F0000}"/>
    <cellStyle name="Note 10 3 6" xfId="28662" xr:uid="{00000000-0005-0000-0000-00001B6F0000}"/>
    <cellStyle name="Note 10 3 6 10" xfId="28663" xr:uid="{00000000-0005-0000-0000-00001C6F0000}"/>
    <cellStyle name="Note 10 3 6 10 2" xfId="28664" xr:uid="{00000000-0005-0000-0000-00001D6F0000}"/>
    <cellStyle name="Note 10 3 6 11" xfId="28665" xr:uid="{00000000-0005-0000-0000-00001E6F0000}"/>
    <cellStyle name="Note 10 3 6 2" xfId="28666" xr:uid="{00000000-0005-0000-0000-00001F6F0000}"/>
    <cellStyle name="Note 10 3 6 2 2" xfId="28667" xr:uid="{00000000-0005-0000-0000-0000206F0000}"/>
    <cellStyle name="Note 10 3 6 2 2 2" xfId="28668" xr:uid="{00000000-0005-0000-0000-0000216F0000}"/>
    <cellStyle name="Note 10 3 6 2 3" xfId="28669" xr:uid="{00000000-0005-0000-0000-0000226F0000}"/>
    <cellStyle name="Note 10 3 6 3" xfId="28670" xr:uid="{00000000-0005-0000-0000-0000236F0000}"/>
    <cellStyle name="Note 10 3 6 3 2" xfId="28671" xr:uid="{00000000-0005-0000-0000-0000246F0000}"/>
    <cellStyle name="Note 10 3 6 4" xfId="28672" xr:uid="{00000000-0005-0000-0000-0000256F0000}"/>
    <cellStyle name="Note 10 3 6 4 2" xfId="28673" xr:uid="{00000000-0005-0000-0000-0000266F0000}"/>
    <cellStyle name="Note 10 3 6 5" xfId="28674" xr:uid="{00000000-0005-0000-0000-0000276F0000}"/>
    <cellStyle name="Note 10 3 6 5 2" xfId="28675" xr:uid="{00000000-0005-0000-0000-0000286F0000}"/>
    <cellStyle name="Note 10 3 6 6" xfId="28676" xr:uid="{00000000-0005-0000-0000-0000296F0000}"/>
    <cellStyle name="Note 10 3 6 6 2" xfId="28677" xr:uid="{00000000-0005-0000-0000-00002A6F0000}"/>
    <cellStyle name="Note 10 3 6 7" xfId="28678" xr:uid="{00000000-0005-0000-0000-00002B6F0000}"/>
    <cellStyle name="Note 10 3 6 7 2" xfId="28679" xr:uid="{00000000-0005-0000-0000-00002C6F0000}"/>
    <cellStyle name="Note 10 3 6 8" xfId="28680" xr:uid="{00000000-0005-0000-0000-00002D6F0000}"/>
    <cellStyle name="Note 10 3 6 8 2" xfId="28681" xr:uid="{00000000-0005-0000-0000-00002E6F0000}"/>
    <cellStyle name="Note 10 3 6 9" xfId="28682" xr:uid="{00000000-0005-0000-0000-00002F6F0000}"/>
    <cellStyle name="Note 10 3 6 9 2" xfId="28683" xr:uid="{00000000-0005-0000-0000-0000306F0000}"/>
    <cellStyle name="Note 10 3 7" xfId="28684" xr:uid="{00000000-0005-0000-0000-0000316F0000}"/>
    <cellStyle name="Note 10 3 7 10" xfId="28685" xr:uid="{00000000-0005-0000-0000-0000326F0000}"/>
    <cellStyle name="Note 10 3 7 10 2" xfId="28686" xr:uid="{00000000-0005-0000-0000-0000336F0000}"/>
    <cellStyle name="Note 10 3 7 11" xfId="28687" xr:uid="{00000000-0005-0000-0000-0000346F0000}"/>
    <cellStyle name="Note 10 3 7 2" xfId="28688" xr:uid="{00000000-0005-0000-0000-0000356F0000}"/>
    <cellStyle name="Note 10 3 7 2 2" xfId="28689" xr:uid="{00000000-0005-0000-0000-0000366F0000}"/>
    <cellStyle name="Note 10 3 7 2 2 2" xfId="28690" xr:uid="{00000000-0005-0000-0000-0000376F0000}"/>
    <cellStyle name="Note 10 3 7 2 3" xfId="28691" xr:uid="{00000000-0005-0000-0000-0000386F0000}"/>
    <cellStyle name="Note 10 3 7 3" xfId="28692" xr:uid="{00000000-0005-0000-0000-0000396F0000}"/>
    <cellStyle name="Note 10 3 7 3 2" xfId="28693" xr:uid="{00000000-0005-0000-0000-00003A6F0000}"/>
    <cellStyle name="Note 10 3 7 4" xfId="28694" xr:uid="{00000000-0005-0000-0000-00003B6F0000}"/>
    <cellStyle name="Note 10 3 7 4 2" xfId="28695" xr:uid="{00000000-0005-0000-0000-00003C6F0000}"/>
    <cellStyle name="Note 10 3 7 5" xfId="28696" xr:uid="{00000000-0005-0000-0000-00003D6F0000}"/>
    <cellStyle name="Note 10 3 7 5 2" xfId="28697" xr:uid="{00000000-0005-0000-0000-00003E6F0000}"/>
    <cellStyle name="Note 10 3 7 6" xfId="28698" xr:uid="{00000000-0005-0000-0000-00003F6F0000}"/>
    <cellStyle name="Note 10 3 7 6 2" xfId="28699" xr:uid="{00000000-0005-0000-0000-0000406F0000}"/>
    <cellStyle name="Note 10 3 7 7" xfId="28700" xr:uid="{00000000-0005-0000-0000-0000416F0000}"/>
    <cellStyle name="Note 10 3 7 7 2" xfId="28701" xr:uid="{00000000-0005-0000-0000-0000426F0000}"/>
    <cellStyle name="Note 10 3 7 8" xfId="28702" xr:uid="{00000000-0005-0000-0000-0000436F0000}"/>
    <cellStyle name="Note 10 3 7 8 2" xfId="28703" xr:uid="{00000000-0005-0000-0000-0000446F0000}"/>
    <cellStyle name="Note 10 3 7 9" xfId="28704" xr:uid="{00000000-0005-0000-0000-0000456F0000}"/>
    <cellStyle name="Note 10 3 7 9 2" xfId="28705" xr:uid="{00000000-0005-0000-0000-0000466F0000}"/>
    <cellStyle name="Note 10 3 8" xfId="28706" xr:uid="{00000000-0005-0000-0000-0000476F0000}"/>
    <cellStyle name="Note 10 3 8 2" xfId="28707" xr:uid="{00000000-0005-0000-0000-0000486F0000}"/>
    <cellStyle name="Note 10 3 8 2 2" xfId="28708" xr:uid="{00000000-0005-0000-0000-0000496F0000}"/>
    <cellStyle name="Note 10 3 8 3" xfId="28709" xr:uid="{00000000-0005-0000-0000-00004A6F0000}"/>
    <cellStyle name="Note 10 3 9" xfId="28710" xr:uid="{00000000-0005-0000-0000-00004B6F0000}"/>
    <cellStyle name="Note 10 3 9 2" xfId="28711" xr:uid="{00000000-0005-0000-0000-00004C6F0000}"/>
    <cellStyle name="Note 10 3_7 - Cap Add WS" xfId="28712" xr:uid="{00000000-0005-0000-0000-00004D6F0000}"/>
    <cellStyle name="Note 10 4" xfId="28713" xr:uid="{00000000-0005-0000-0000-00004E6F0000}"/>
    <cellStyle name="Note 10 4 10" xfId="28714" xr:uid="{00000000-0005-0000-0000-00004F6F0000}"/>
    <cellStyle name="Note 10 4 10 2" xfId="28715" xr:uid="{00000000-0005-0000-0000-0000506F0000}"/>
    <cellStyle name="Note 10 4 11" xfId="28716" xr:uid="{00000000-0005-0000-0000-0000516F0000}"/>
    <cellStyle name="Note 10 4 11 2" xfId="28717" xr:uid="{00000000-0005-0000-0000-0000526F0000}"/>
    <cellStyle name="Note 10 4 12" xfId="28718" xr:uid="{00000000-0005-0000-0000-0000536F0000}"/>
    <cellStyle name="Note 10 4 12 2" xfId="28719" xr:uid="{00000000-0005-0000-0000-0000546F0000}"/>
    <cellStyle name="Note 10 4 13" xfId="28720" xr:uid="{00000000-0005-0000-0000-0000556F0000}"/>
    <cellStyle name="Note 10 4 2" xfId="28721" xr:uid="{00000000-0005-0000-0000-0000566F0000}"/>
    <cellStyle name="Note 10 4 2 2" xfId="28722" xr:uid="{00000000-0005-0000-0000-0000576F0000}"/>
    <cellStyle name="Note 10 4 2 2 2" xfId="28723" xr:uid="{00000000-0005-0000-0000-0000586F0000}"/>
    <cellStyle name="Note 10 4 2 2 2 2" xfId="28724" xr:uid="{00000000-0005-0000-0000-0000596F0000}"/>
    <cellStyle name="Note 10 4 2 2 3" xfId="28725" xr:uid="{00000000-0005-0000-0000-00005A6F0000}"/>
    <cellStyle name="Note 10 4 2 3" xfId="28726" xr:uid="{00000000-0005-0000-0000-00005B6F0000}"/>
    <cellStyle name="Note 10 4 2 3 2" xfId="28727" xr:uid="{00000000-0005-0000-0000-00005C6F0000}"/>
    <cellStyle name="Note 10 4 2 3 2 2" xfId="28728" xr:uid="{00000000-0005-0000-0000-00005D6F0000}"/>
    <cellStyle name="Note 10 4 2 3 3" xfId="28729" xr:uid="{00000000-0005-0000-0000-00005E6F0000}"/>
    <cellStyle name="Note 10 4 2 4" xfId="28730" xr:uid="{00000000-0005-0000-0000-00005F6F0000}"/>
    <cellStyle name="Note 10 4 2 4 2" xfId="28731" xr:uid="{00000000-0005-0000-0000-0000606F0000}"/>
    <cellStyle name="Note 10 4 2 5" xfId="28732" xr:uid="{00000000-0005-0000-0000-0000616F0000}"/>
    <cellStyle name="Note 10 4 2 5 2" xfId="28733" xr:uid="{00000000-0005-0000-0000-0000626F0000}"/>
    <cellStyle name="Note 10 4 2 6" xfId="28734" xr:uid="{00000000-0005-0000-0000-0000636F0000}"/>
    <cellStyle name="Note 10 4 2 6 2" xfId="28735" xr:uid="{00000000-0005-0000-0000-0000646F0000}"/>
    <cellStyle name="Note 10 4 2 7" xfId="28736" xr:uid="{00000000-0005-0000-0000-0000656F0000}"/>
    <cellStyle name="Note 10 4 2 7 2" xfId="28737" xr:uid="{00000000-0005-0000-0000-0000666F0000}"/>
    <cellStyle name="Note 10 4 2 8" xfId="28738" xr:uid="{00000000-0005-0000-0000-0000676F0000}"/>
    <cellStyle name="Note 10 4 3" xfId="28739" xr:uid="{00000000-0005-0000-0000-0000686F0000}"/>
    <cellStyle name="Note 10 4 3 10" xfId="28740" xr:uid="{00000000-0005-0000-0000-0000696F0000}"/>
    <cellStyle name="Note 10 4 3 10 2" xfId="28741" xr:uid="{00000000-0005-0000-0000-00006A6F0000}"/>
    <cellStyle name="Note 10 4 3 11" xfId="28742" xr:uid="{00000000-0005-0000-0000-00006B6F0000}"/>
    <cellStyle name="Note 10 4 3 2" xfId="28743" xr:uid="{00000000-0005-0000-0000-00006C6F0000}"/>
    <cellStyle name="Note 10 4 3 2 2" xfId="28744" xr:uid="{00000000-0005-0000-0000-00006D6F0000}"/>
    <cellStyle name="Note 10 4 3 2 2 2" xfId="28745" xr:uid="{00000000-0005-0000-0000-00006E6F0000}"/>
    <cellStyle name="Note 10 4 3 2 3" xfId="28746" xr:uid="{00000000-0005-0000-0000-00006F6F0000}"/>
    <cellStyle name="Note 10 4 3 3" xfId="28747" xr:uid="{00000000-0005-0000-0000-0000706F0000}"/>
    <cellStyle name="Note 10 4 3 3 2" xfId="28748" xr:uid="{00000000-0005-0000-0000-0000716F0000}"/>
    <cellStyle name="Note 10 4 3 4" xfId="28749" xr:uid="{00000000-0005-0000-0000-0000726F0000}"/>
    <cellStyle name="Note 10 4 3 4 2" xfId="28750" xr:uid="{00000000-0005-0000-0000-0000736F0000}"/>
    <cellStyle name="Note 10 4 3 5" xfId="28751" xr:uid="{00000000-0005-0000-0000-0000746F0000}"/>
    <cellStyle name="Note 10 4 3 5 2" xfId="28752" xr:uid="{00000000-0005-0000-0000-0000756F0000}"/>
    <cellStyle name="Note 10 4 3 6" xfId="28753" xr:uid="{00000000-0005-0000-0000-0000766F0000}"/>
    <cellStyle name="Note 10 4 3 6 2" xfId="28754" xr:uid="{00000000-0005-0000-0000-0000776F0000}"/>
    <cellStyle name="Note 10 4 3 7" xfId="28755" xr:uid="{00000000-0005-0000-0000-0000786F0000}"/>
    <cellStyle name="Note 10 4 3 7 2" xfId="28756" xr:uid="{00000000-0005-0000-0000-0000796F0000}"/>
    <cellStyle name="Note 10 4 3 8" xfId="28757" xr:uid="{00000000-0005-0000-0000-00007A6F0000}"/>
    <cellStyle name="Note 10 4 3 8 2" xfId="28758" xr:uid="{00000000-0005-0000-0000-00007B6F0000}"/>
    <cellStyle name="Note 10 4 3 9" xfId="28759" xr:uid="{00000000-0005-0000-0000-00007C6F0000}"/>
    <cellStyle name="Note 10 4 3 9 2" xfId="28760" xr:uid="{00000000-0005-0000-0000-00007D6F0000}"/>
    <cellStyle name="Note 10 4 4" xfId="28761" xr:uid="{00000000-0005-0000-0000-00007E6F0000}"/>
    <cellStyle name="Note 10 4 4 10" xfId="28762" xr:uid="{00000000-0005-0000-0000-00007F6F0000}"/>
    <cellStyle name="Note 10 4 4 10 2" xfId="28763" xr:uid="{00000000-0005-0000-0000-0000806F0000}"/>
    <cellStyle name="Note 10 4 4 11" xfId="28764" xr:uid="{00000000-0005-0000-0000-0000816F0000}"/>
    <cellStyle name="Note 10 4 4 2" xfId="28765" xr:uid="{00000000-0005-0000-0000-0000826F0000}"/>
    <cellStyle name="Note 10 4 4 2 2" xfId="28766" xr:uid="{00000000-0005-0000-0000-0000836F0000}"/>
    <cellStyle name="Note 10 4 4 2 2 2" xfId="28767" xr:uid="{00000000-0005-0000-0000-0000846F0000}"/>
    <cellStyle name="Note 10 4 4 2 3" xfId="28768" xr:uid="{00000000-0005-0000-0000-0000856F0000}"/>
    <cellStyle name="Note 10 4 4 3" xfId="28769" xr:uid="{00000000-0005-0000-0000-0000866F0000}"/>
    <cellStyle name="Note 10 4 4 3 2" xfId="28770" xr:uid="{00000000-0005-0000-0000-0000876F0000}"/>
    <cellStyle name="Note 10 4 4 4" xfId="28771" xr:uid="{00000000-0005-0000-0000-0000886F0000}"/>
    <cellStyle name="Note 10 4 4 4 2" xfId="28772" xr:uid="{00000000-0005-0000-0000-0000896F0000}"/>
    <cellStyle name="Note 10 4 4 5" xfId="28773" xr:uid="{00000000-0005-0000-0000-00008A6F0000}"/>
    <cellStyle name="Note 10 4 4 5 2" xfId="28774" xr:uid="{00000000-0005-0000-0000-00008B6F0000}"/>
    <cellStyle name="Note 10 4 4 6" xfId="28775" xr:uid="{00000000-0005-0000-0000-00008C6F0000}"/>
    <cellStyle name="Note 10 4 4 6 2" xfId="28776" xr:uid="{00000000-0005-0000-0000-00008D6F0000}"/>
    <cellStyle name="Note 10 4 4 7" xfId="28777" xr:uid="{00000000-0005-0000-0000-00008E6F0000}"/>
    <cellStyle name="Note 10 4 4 7 2" xfId="28778" xr:uid="{00000000-0005-0000-0000-00008F6F0000}"/>
    <cellStyle name="Note 10 4 4 8" xfId="28779" xr:uid="{00000000-0005-0000-0000-0000906F0000}"/>
    <cellStyle name="Note 10 4 4 8 2" xfId="28780" xr:uid="{00000000-0005-0000-0000-0000916F0000}"/>
    <cellStyle name="Note 10 4 4 9" xfId="28781" xr:uid="{00000000-0005-0000-0000-0000926F0000}"/>
    <cellStyle name="Note 10 4 4 9 2" xfId="28782" xr:uid="{00000000-0005-0000-0000-0000936F0000}"/>
    <cellStyle name="Note 10 4 5" xfId="28783" xr:uid="{00000000-0005-0000-0000-0000946F0000}"/>
    <cellStyle name="Note 10 4 5 10" xfId="28784" xr:uid="{00000000-0005-0000-0000-0000956F0000}"/>
    <cellStyle name="Note 10 4 5 10 2" xfId="28785" xr:uid="{00000000-0005-0000-0000-0000966F0000}"/>
    <cellStyle name="Note 10 4 5 11" xfId="28786" xr:uid="{00000000-0005-0000-0000-0000976F0000}"/>
    <cellStyle name="Note 10 4 5 2" xfId="28787" xr:uid="{00000000-0005-0000-0000-0000986F0000}"/>
    <cellStyle name="Note 10 4 5 2 2" xfId="28788" xr:uid="{00000000-0005-0000-0000-0000996F0000}"/>
    <cellStyle name="Note 10 4 5 2 2 2" xfId="28789" xr:uid="{00000000-0005-0000-0000-00009A6F0000}"/>
    <cellStyle name="Note 10 4 5 2 3" xfId="28790" xr:uid="{00000000-0005-0000-0000-00009B6F0000}"/>
    <cellStyle name="Note 10 4 5 3" xfId="28791" xr:uid="{00000000-0005-0000-0000-00009C6F0000}"/>
    <cellStyle name="Note 10 4 5 3 2" xfId="28792" xr:uid="{00000000-0005-0000-0000-00009D6F0000}"/>
    <cellStyle name="Note 10 4 5 4" xfId="28793" xr:uid="{00000000-0005-0000-0000-00009E6F0000}"/>
    <cellStyle name="Note 10 4 5 4 2" xfId="28794" xr:uid="{00000000-0005-0000-0000-00009F6F0000}"/>
    <cellStyle name="Note 10 4 5 5" xfId="28795" xr:uid="{00000000-0005-0000-0000-0000A06F0000}"/>
    <cellStyle name="Note 10 4 5 5 2" xfId="28796" xr:uid="{00000000-0005-0000-0000-0000A16F0000}"/>
    <cellStyle name="Note 10 4 5 6" xfId="28797" xr:uid="{00000000-0005-0000-0000-0000A26F0000}"/>
    <cellStyle name="Note 10 4 5 6 2" xfId="28798" xr:uid="{00000000-0005-0000-0000-0000A36F0000}"/>
    <cellStyle name="Note 10 4 5 7" xfId="28799" xr:uid="{00000000-0005-0000-0000-0000A46F0000}"/>
    <cellStyle name="Note 10 4 5 7 2" xfId="28800" xr:uid="{00000000-0005-0000-0000-0000A56F0000}"/>
    <cellStyle name="Note 10 4 5 8" xfId="28801" xr:uid="{00000000-0005-0000-0000-0000A66F0000}"/>
    <cellStyle name="Note 10 4 5 8 2" xfId="28802" xr:uid="{00000000-0005-0000-0000-0000A76F0000}"/>
    <cellStyle name="Note 10 4 5 9" xfId="28803" xr:uid="{00000000-0005-0000-0000-0000A86F0000}"/>
    <cellStyle name="Note 10 4 5 9 2" xfId="28804" xr:uid="{00000000-0005-0000-0000-0000A96F0000}"/>
    <cellStyle name="Note 10 4 6" xfId="28805" xr:uid="{00000000-0005-0000-0000-0000AA6F0000}"/>
    <cellStyle name="Note 10 4 6 10" xfId="28806" xr:uid="{00000000-0005-0000-0000-0000AB6F0000}"/>
    <cellStyle name="Note 10 4 6 10 2" xfId="28807" xr:uid="{00000000-0005-0000-0000-0000AC6F0000}"/>
    <cellStyle name="Note 10 4 6 11" xfId="28808" xr:uid="{00000000-0005-0000-0000-0000AD6F0000}"/>
    <cellStyle name="Note 10 4 6 2" xfId="28809" xr:uid="{00000000-0005-0000-0000-0000AE6F0000}"/>
    <cellStyle name="Note 10 4 6 2 2" xfId="28810" xr:uid="{00000000-0005-0000-0000-0000AF6F0000}"/>
    <cellStyle name="Note 10 4 6 2 2 2" xfId="28811" xr:uid="{00000000-0005-0000-0000-0000B06F0000}"/>
    <cellStyle name="Note 10 4 6 2 3" xfId="28812" xr:uid="{00000000-0005-0000-0000-0000B16F0000}"/>
    <cellStyle name="Note 10 4 6 3" xfId="28813" xr:uid="{00000000-0005-0000-0000-0000B26F0000}"/>
    <cellStyle name="Note 10 4 6 3 2" xfId="28814" xr:uid="{00000000-0005-0000-0000-0000B36F0000}"/>
    <cellStyle name="Note 10 4 6 4" xfId="28815" xr:uid="{00000000-0005-0000-0000-0000B46F0000}"/>
    <cellStyle name="Note 10 4 6 4 2" xfId="28816" xr:uid="{00000000-0005-0000-0000-0000B56F0000}"/>
    <cellStyle name="Note 10 4 6 5" xfId="28817" xr:uid="{00000000-0005-0000-0000-0000B66F0000}"/>
    <cellStyle name="Note 10 4 6 5 2" xfId="28818" xr:uid="{00000000-0005-0000-0000-0000B76F0000}"/>
    <cellStyle name="Note 10 4 6 6" xfId="28819" xr:uid="{00000000-0005-0000-0000-0000B86F0000}"/>
    <cellStyle name="Note 10 4 6 6 2" xfId="28820" xr:uid="{00000000-0005-0000-0000-0000B96F0000}"/>
    <cellStyle name="Note 10 4 6 7" xfId="28821" xr:uid="{00000000-0005-0000-0000-0000BA6F0000}"/>
    <cellStyle name="Note 10 4 6 7 2" xfId="28822" xr:uid="{00000000-0005-0000-0000-0000BB6F0000}"/>
    <cellStyle name="Note 10 4 6 8" xfId="28823" xr:uid="{00000000-0005-0000-0000-0000BC6F0000}"/>
    <cellStyle name="Note 10 4 6 8 2" xfId="28824" xr:uid="{00000000-0005-0000-0000-0000BD6F0000}"/>
    <cellStyle name="Note 10 4 6 9" xfId="28825" xr:uid="{00000000-0005-0000-0000-0000BE6F0000}"/>
    <cellStyle name="Note 10 4 6 9 2" xfId="28826" xr:uid="{00000000-0005-0000-0000-0000BF6F0000}"/>
    <cellStyle name="Note 10 4 7" xfId="28827" xr:uid="{00000000-0005-0000-0000-0000C06F0000}"/>
    <cellStyle name="Note 10 4 7 2" xfId="28828" xr:uid="{00000000-0005-0000-0000-0000C16F0000}"/>
    <cellStyle name="Note 10 4 7 2 2" xfId="28829" xr:uid="{00000000-0005-0000-0000-0000C26F0000}"/>
    <cellStyle name="Note 10 4 7 3" xfId="28830" xr:uid="{00000000-0005-0000-0000-0000C36F0000}"/>
    <cellStyle name="Note 10 4 8" xfId="28831" xr:uid="{00000000-0005-0000-0000-0000C46F0000}"/>
    <cellStyle name="Note 10 4 8 2" xfId="28832" xr:uid="{00000000-0005-0000-0000-0000C56F0000}"/>
    <cellStyle name="Note 10 4 9" xfId="28833" xr:uid="{00000000-0005-0000-0000-0000C66F0000}"/>
    <cellStyle name="Note 10 4 9 2" xfId="28834" xr:uid="{00000000-0005-0000-0000-0000C76F0000}"/>
    <cellStyle name="Note 10 5" xfId="28835" xr:uid="{00000000-0005-0000-0000-0000C86F0000}"/>
    <cellStyle name="Note 10 5 2" xfId="28836" xr:uid="{00000000-0005-0000-0000-0000C96F0000}"/>
    <cellStyle name="Note 10 5 2 2" xfId="28837" xr:uid="{00000000-0005-0000-0000-0000CA6F0000}"/>
    <cellStyle name="Note 10 5 2 2 2" xfId="28838" xr:uid="{00000000-0005-0000-0000-0000CB6F0000}"/>
    <cellStyle name="Note 10 5 2 3" xfId="28839" xr:uid="{00000000-0005-0000-0000-0000CC6F0000}"/>
    <cellStyle name="Note 10 5 3" xfId="28840" xr:uid="{00000000-0005-0000-0000-0000CD6F0000}"/>
    <cellStyle name="Note 10 5 3 2" xfId="28841" xr:uid="{00000000-0005-0000-0000-0000CE6F0000}"/>
    <cellStyle name="Note 10 5 3 2 2" xfId="28842" xr:uid="{00000000-0005-0000-0000-0000CF6F0000}"/>
    <cellStyle name="Note 10 5 3 3" xfId="28843" xr:uid="{00000000-0005-0000-0000-0000D06F0000}"/>
    <cellStyle name="Note 10 5 4" xfId="28844" xr:uid="{00000000-0005-0000-0000-0000D16F0000}"/>
    <cellStyle name="Note 10 5 4 2" xfId="28845" xr:uid="{00000000-0005-0000-0000-0000D26F0000}"/>
    <cellStyle name="Note 10 5 5" xfId="28846" xr:uid="{00000000-0005-0000-0000-0000D36F0000}"/>
    <cellStyle name="Note 10 5 5 2" xfId="28847" xr:uid="{00000000-0005-0000-0000-0000D46F0000}"/>
    <cellStyle name="Note 10 5 6" xfId="28848" xr:uid="{00000000-0005-0000-0000-0000D56F0000}"/>
    <cellStyle name="Note 10 5 6 2" xfId="28849" xr:uid="{00000000-0005-0000-0000-0000D66F0000}"/>
    <cellStyle name="Note 10 5 7" xfId="28850" xr:uid="{00000000-0005-0000-0000-0000D76F0000}"/>
    <cellStyle name="Note 10 5 7 2" xfId="28851" xr:uid="{00000000-0005-0000-0000-0000D86F0000}"/>
    <cellStyle name="Note 10 5 8" xfId="28852" xr:uid="{00000000-0005-0000-0000-0000D96F0000}"/>
    <cellStyle name="Note 10 6" xfId="28853" xr:uid="{00000000-0005-0000-0000-0000DA6F0000}"/>
    <cellStyle name="Note 10 6 10" xfId="28854" xr:uid="{00000000-0005-0000-0000-0000DB6F0000}"/>
    <cellStyle name="Note 10 6 10 2" xfId="28855" xr:uid="{00000000-0005-0000-0000-0000DC6F0000}"/>
    <cellStyle name="Note 10 6 11" xfId="28856" xr:uid="{00000000-0005-0000-0000-0000DD6F0000}"/>
    <cellStyle name="Note 10 6 2" xfId="28857" xr:uid="{00000000-0005-0000-0000-0000DE6F0000}"/>
    <cellStyle name="Note 10 6 2 2" xfId="28858" xr:uid="{00000000-0005-0000-0000-0000DF6F0000}"/>
    <cellStyle name="Note 10 6 2 2 2" xfId="28859" xr:uid="{00000000-0005-0000-0000-0000E06F0000}"/>
    <cellStyle name="Note 10 6 2 3" xfId="28860" xr:uid="{00000000-0005-0000-0000-0000E16F0000}"/>
    <cellStyle name="Note 10 6 3" xfId="28861" xr:uid="{00000000-0005-0000-0000-0000E26F0000}"/>
    <cellStyle name="Note 10 6 3 2" xfId="28862" xr:uid="{00000000-0005-0000-0000-0000E36F0000}"/>
    <cellStyle name="Note 10 6 4" xfId="28863" xr:uid="{00000000-0005-0000-0000-0000E46F0000}"/>
    <cellStyle name="Note 10 6 4 2" xfId="28864" xr:uid="{00000000-0005-0000-0000-0000E56F0000}"/>
    <cellStyle name="Note 10 6 5" xfId="28865" xr:uid="{00000000-0005-0000-0000-0000E66F0000}"/>
    <cellStyle name="Note 10 6 5 2" xfId="28866" xr:uid="{00000000-0005-0000-0000-0000E76F0000}"/>
    <cellStyle name="Note 10 6 6" xfId="28867" xr:uid="{00000000-0005-0000-0000-0000E86F0000}"/>
    <cellStyle name="Note 10 6 6 2" xfId="28868" xr:uid="{00000000-0005-0000-0000-0000E96F0000}"/>
    <cellStyle name="Note 10 6 7" xfId="28869" xr:uid="{00000000-0005-0000-0000-0000EA6F0000}"/>
    <cellStyle name="Note 10 6 7 2" xfId="28870" xr:uid="{00000000-0005-0000-0000-0000EB6F0000}"/>
    <cellStyle name="Note 10 6 8" xfId="28871" xr:uid="{00000000-0005-0000-0000-0000EC6F0000}"/>
    <cellStyle name="Note 10 6 8 2" xfId="28872" xr:uid="{00000000-0005-0000-0000-0000ED6F0000}"/>
    <cellStyle name="Note 10 6 9" xfId="28873" xr:uid="{00000000-0005-0000-0000-0000EE6F0000}"/>
    <cellStyle name="Note 10 6 9 2" xfId="28874" xr:uid="{00000000-0005-0000-0000-0000EF6F0000}"/>
    <cellStyle name="Note 10 7" xfId="28875" xr:uid="{00000000-0005-0000-0000-0000F06F0000}"/>
    <cellStyle name="Note 10 7 10" xfId="28876" xr:uid="{00000000-0005-0000-0000-0000F16F0000}"/>
    <cellStyle name="Note 10 7 10 2" xfId="28877" xr:uid="{00000000-0005-0000-0000-0000F26F0000}"/>
    <cellStyle name="Note 10 7 11" xfId="28878" xr:uid="{00000000-0005-0000-0000-0000F36F0000}"/>
    <cellStyle name="Note 10 7 2" xfId="28879" xr:uid="{00000000-0005-0000-0000-0000F46F0000}"/>
    <cellStyle name="Note 10 7 2 2" xfId="28880" xr:uid="{00000000-0005-0000-0000-0000F56F0000}"/>
    <cellStyle name="Note 10 7 2 2 2" xfId="28881" xr:uid="{00000000-0005-0000-0000-0000F66F0000}"/>
    <cellStyle name="Note 10 7 2 3" xfId="28882" xr:uid="{00000000-0005-0000-0000-0000F76F0000}"/>
    <cellStyle name="Note 10 7 3" xfId="28883" xr:uid="{00000000-0005-0000-0000-0000F86F0000}"/>
    <cellStyle name="Note 10 7 3 2" xfId="28884" xr:uid="{00000000-0005-0000-0000-0000F96F0000}"/>
    <cellStyle name="Note 10 7 4" xfId="28885" xr:uid="{00000000-0005-0000-0000-0000FA6F0000}"/>
    <cellStyle name="Note 10 7 4 2" xfId="28886" xr:uid="{00000000-0005-0000-0000-0000FB6F0000}"/>
    <cellStyle name="Note 10 7 5" xfId="28887" xr:uid="{00000000-0005-0000-0000-0000FC6F0000}"/>
    <cellStyle name="Note 10 7 5 2" xfId="28888" xr:uid="{00000000-0005-0000-0000-0000FD6F0000}"/>
    <cellStyle name="Note 10 7 6" xfId="28889" xr:uid="{00000000-0005-0000-0000-0000FE6F0000}"/>
    <cellStyle name="Note 10 7 6 2" xfId="28890" xr:uid="{00000000-0005-0000-0000-0000FF6F0000}"/>
    <cellStyle name="Note 10 7 7" xfId="28891" xr:uid="{00000000-0005-0000-0000-000000700000}"/>
    <cellStyle name="Note 10 7 7 2" xfId="28892" xr:uid="{00000000-0005-0000-0000-000001700000}"/>
    <cellStyle name="Note 10 7 8" xfId="28893" xr:uid="{00000000-0005-0000-0000-000002700000}"/>
    <cellStyle name="Note 10 7 8 2" xfId="28894" xr:uid="{00000000-0005-0000-0000-000003700000}"/>
    <cellStyle name="Note 10 7 9" xfId="28895" xr:uid="{00000000-0005-0000-0000-000004700000}"/>
    <cellStyle name="Note 10 7 9 2" xfId="28896" xr:uid="{00000000-0005-0000-0000-000005700000}"/>
    <cellStyle name="Note 10 8" xfId="28897" xr:uid="{00000000-0005-0000-0000-000006700000}"/>
    <cellStyle name="Note 10 8 10" xfId="28898" xr:uid="{00000000-0005-0000-0000-000007700000}"/>
    <cellStyle name="Note 10 8 10 2" xfId="28899" xr:uid="{00000000-0005-0000-0000-000008700000}"/>
    <cellStyle name="Note 10 8 11" xfId="28900" xr:uid="{00000000-0005-0000-0000-000009700000}"/>
    <cellStyle name="Note 10 8 2" xfId="28901" xr:uid="{00000000-0005-0000-0000-00000A700000}"/>
    <cellStyle name="Note 10 8 2 2" xfId="28902" xr:uid="{00000000-0005-0000-0000-00000B700000}"/>
    <cellStyle name="Note 10 8 2 2 2" xfId="28903" xr:uid="{00000000-0005-0000-0000-00000C700000}"/>
    <cellStyle name="Note 10 8 2 3" xfId="28904" xr:uid="{00000000-0005-0000-0000-00000D700000}"/>
    <cellStyle name="Note 10 8 3" xfId="28905" xr:uid="{00000000-0005-0000-0000-00000E700000}"/>
    <cellStyle name="Note 10 8 3 2" xfId="28906" xr:uid="{00000000-0005-0000-0000-00000F700000}"/>
    <cellStyle name="Note 10 8 4" xfId="28907" xr:uid="{00000000-0005-0000-0000-000010700000}"/>
    <cellStyle name="Note 10 8 4 2" xfId="28908" xr:uid="{00000000-0005-0000-0000-000011700000}"/>
    <cellStyle name="Note 10 8 5" xfId="28909" xr:uid="{00000000-0005-0000-0000-000012700000}"/>
    <cellStyle name="Note 10 8 5 2" xfId="28910" xr:uid="{00000000-0005-0000-0000-000013700000}"/>
    <cellStyle name="Note 10 8 6" xfId="28911" xr:uid="{00000000-0005-0000-0000-000014700000}"/>
    <cellStyle name="Note 10 8 6 2" xfId="28912" xr:uid="{00000000-0005-0000-0000-000015700000}"/>
    <cellStyle name="Note 10 8 7" xfId="28913" xr:uid="{00000000-0005-0000-0000-000016700000}"/>
    <cellStyle name="Note 10 8 7 2" xfId="28914" xr:uid="{00000000-0005-0000-0000-000017700000}"/>
    <cellStyle name="Note 10 8 8" xfId="28915" xr:uid="{00000000-0005-0000-0000-000018700000}"/>
    <cellStyle name="Note 10 8 8 2" xfId="28916" xr:uid="{00000000-0005-0000-0000-000019700000}"/>
    <cellStyle name="Note 10 8 9" xfId="28917" xr:uid="{00000000-0005-0000-0000-00001A700000}"/>
    <cellStyle name="Note 10 8 9 2" xfId="28918" xr:uid="{00000000-0005-0000-0000-00001B700000}"/>
    <cellStyle name="Note 10 9" xfId="28919" xr:uid="{00000000-0005-0000-0000-00001C700000}"/>
    <cellStyle name="Note 10 9 10" xfId="28920" xr:uid="{00000000-0005-0000-0000-00001D700000}"/>
    <cellStyle name="Note 10 9 10 2" xfId="28921" xr:uid="{00000000-0005-0000-0000-00001E700000}"/>
    <cellStyle name="Note 10 9 11" xfId="28922" xr:uid="{00000000-0005-0000-0000-00001F700000}"/>
    <cellStyle name="Note 10 9 2" xfId="28923" xr:uid="{00000000-0005-0000-0000-000020700000}"/>
    <cellStyle name="Note 10 9 2 2" xfId="28924" xr:uid="{00000000-0005-0000-0000-000021700000}"/>
    <cellStyle name="Note 10 9 2 2 2" xfId="28925" xr:uid="{00000000-0005-0000-0000-000022700000}"/>
    <cellStyle name="Note 10 9 2 3" xfId="28926" xr:uid="{00000000-0005-0000-0000-000023700000}"/>
    <cellStyle name="Note 10 9 3" xfId="28927" xr:uid="{00000000-0005-0000-0000-000024700000}"/>
    <cellStyle name="Note 10 9 3 2" xfId="28928" xr:uid="{00000000-0005-0000-0000-000025700000}"/>
    <cellStyle name="Note 10 9 4" xfId="28929" xr:uid="{00000000-0005-0000-0000-000026700000}"/>
    <cellStyle name="Note 10 9 4 2" xfId="28930" xr:uid="{00000000-0005-0000-0000-000027700000}"/>
    <cellStyle name="Note 10 9 5" xfId="28931" xr:uid="{00000000-0005-0000-0000-000028700000}"/>
    <cellStyle name="Note 10 9 5 2" xfId="28932" xr:uid="{00000000-0005-0000-0000-000029700000}"/>
    <cellStyle name="Note 10 9 6" xfId="28933" xr:uid="{00000000-0005-0000-0000-00002A700000}"/>
    <cellStyle name="Note 10 9 6 2" xfId="28934" xr:uid="{00000000-0005-0000-0000-00002B700000}"/>
    <cellStyle name="Note 10 9 7" xfId="28935" xr:uid="{00000000-0005-0000-0000-00002C700000}"/>
    <cellStyle name="Note 10 9 7 2" xfId="28936" xr:uid="{00000000-0005-0000-0000-00002D700000}"/>
    <cellStyle name="Note 10 9 8" xfId="28937" xr:uid="{00000000-0005-0000-0000-00002E700000}"/>
    <cellStyle name="Note 10 9 8 2" xfId="28938" xr:uid="{00000000-0005-0000-0000-00002F700000}"/>
    <cellStyle name="Note 10 9 9" xfId="28939" xr:uid="{00000000-0005-0000-0000-000030700000}"/>
    <cellStyle name="Note 10 9 9 2" xfId="28940" xr:uid="{00000000-0005-0000-0000-000031700000}"/>
    <cellStyle name="Note 10_7 - Cap Add WS" xfId="28941" xr:uid="{00000000-0005-0000-0000-000032700000}"/>
    <cellStyle name="Note 11" xfId="28942" xr:uid="{00000000-0005-0000-0000-000033700000}"/>
    <cellStyle name="Note 11 10" xfId="28943" xr:uid="{00000000-0005-0000-0000-000034700000}"/>
    <cellStyle name="Note 11 10 2" xfId="28944" xr:uid="{00000000-0005-0000-0000-000035700000}"/>
    <cellStyle name="Note 11 11" xfId="28945" xr:uid="{00000000-0005-0000-0000-000036700000}"/>
    <cellStyle name="Note 11 11 2" xfId="28946" xr:uid="{00000000-0005-0000-0000-000037700000}"/>
    <cellStyle name="Note 11 12" xfId="28947" xr:uid="{00000000-0005-0000-0000-000038700000}"/>
    <cellStyle name="Note 11 12 2" xfId="28948" xr:uid="{00000000-0005-0000-0000-000039700000}"/>
    <cellStyle name="Note 11 13" xfId="28949" xr:uid="{00000000-0005-0000-0000-00003A700000}"/>
    <cellStyle name="Note 11 13 2" xfId="28950" xr:uid="{00000000-0005-0000-0000-00003B700000}"/>
    <cellStyle name="Note 11 14" xfId="28951" xr:uid="{00000000-0005-0000-0000-00003C700000}"/>
    <cellStyle name="Note 11 2" xfId="28952" xr:uid="{00000000-0005-0000-0000-00003D700000}"/>
    <cellStyle name="Note 11 2 10" xfId="28953" xr:uid="{00000000-0005-0000-0000-00003E700000}"/>
    <cellStyle name="Note 11 2 10 2" xfId="28954" xr:uid="{00000000-0005-0000-0000-00003F700000}"/>
    <cellStyle name="Note 11 2 11" xfId="28955" xr:uid="{00000000-0005-0000-0000-000040700000}"/>
    <cellStyle name="Note 11 2 11 2" xfId="28956" xr:uid="{00000000-0005-0000-0000-000041700000}"/>
    <cellStyle name="Note 11 2 12" xfId="28957" xr:uid="{00000000-0005-0000-0000-000042700000}"/>
    <cellStyle name="Note 11 2 12 2" xfId="28958" xr:uid="{00000000-0005-0000-0000-000043700000}"/>
    <cellStyle name="Note 11 2 13" xfId="28959" xr:uid="{00000000-0005-0000-0000-000044700000}"/>
    <cellStyle name="Note 11 2 2" xfId="28960" xr:uid="{00000000-0005-0000-0000-000045700000}"/>
    <cellStyle name="Note 11 2 2 2" xfId="28961" xr:uid="{00000000-0005-0000-0000-000046700000}"/>
    <cellStyle name="Note 11 2 2 2 2" xfId="28962" xr:uid="{00000000-0005-0000-0000-000047700000}"/>
    <cellStyle name="Note 11 2 2 2 2 2" xfId="28963" xr:uid="{00000000-0005-0000-0000-000048700000}"/>
    <cellStyle name="Note 11 2 2 2 3" xfId="28964" xr:uid="{00000000-0005-0000-0000-000049700000}"/>
    <cellStyle name="Note 11 2 2 3" xfId="28965" xr:uid="{00000000-0005-0000-0000-00004A700000}"/>
    <cellStyle name="Note 11 2 2 3 2" xfId="28966" xr:uid="{00000000-0005-0000-0000-00004B700000}"/>
    <cellStyle name="Note 11 2 2 3 2 2" xfId="28967" xr:uid="{00000000-0005-0000-0000-00004C700000}"/>
    <cellStyle name="Note 11 2 2 3 3" xfId="28968" xr:uid="{00000000-0005-0000-0000-00004D700000}"/>
    <cellStyle name="Note 11 2 2 4" xfId="28969" xr:uid="{00000000-0005-0000-0000-00004E700000}"/>
    <cellStyle name="Note 11 2 2 4 2" xfId="28970" xr:uid="{00000000-0005-0000-0000-00004F700000}"/>
    <cellStyle name="Note 11 2 2 5" xfId="28971" xr:uid="{00000000-0005-0000-0000-000050700000}"/>
    <cellStyle name="Note 11 2 2 5 2" xfId="28972" xr:uid="{00000000-0005-0000-0000-000051700000}"/>
    <cellStyle name="Note 11 2 2 6" xfId="28973" xr:uid="{00000000-0005-0000-0000-000052700000}"/>
    <cellStyle name="Note 11 2 2 6 2" xfId="28974" xr:uid="{00000000-0005-0000-0000-000053700000}"/>
    <cellStyle name="Note 11 2 2 7" xfId="28975" xr:uid="{00000000-0005-0000-0000-000054700000}"/>
    <cellStyle name="Note 11 2 2 7 2" xfId="28976" xr:uid="{00000000-0005-0000-0000-000055700000}"/>
    <cellStyle name="Note 11 2 2 8" xfId="28977" xr:uid="{00000000-0005-0000-0000-000056700000}"/>
    <cellStyle name="Note 11 2 3" xfId="28978" xr:uid="{00000000-0005-0000-0000-000057700000}"/>
    <cellStyle name="Note 11 2 3 10" xfId="28979" xr:uid="{00000000-0005-0000-0000-000058700000}"/>
    <cellStyle name="Note 11 2 3 10 2" xfId="28980" xr:uid="{00000000-0005-0000-0000-000059700000}"/>
    <cellStyle name="Note 11 2 3 11" xfId="28981" xr:uid="{00000000-0005-0000-0000-00005A700000}"/>
    <cellStyle name="Note 11 2 3 2" xfId="28982" xr:uid="{00000000-0005-0000-0000-00005B700000}"/>
    <cellStyle name="Note 11 2 3 2 2" xfId="28983" xr:uid="{00000000-0005-0000-0000-00005C700000}"/>
    <cellStyle name="Note 11 2 3 2 2 2" xfId="28984" xr:uid="{00000000-0005-0000-0000-00005D700000}"/>
    <cellStyle name="Note 11 2 3 2 3" xfId="28985" xr:uid="{00000000-0005-0000-0000-00005E700000}"/>
    <cellStyle name="Note 11 2 3 3" xfId="28986" xr:uid="{00000000-0005-0000-0000-00005F700000}"/>
    <cellStyle name="Note 11 2 3 3 2" xfId="28987" xr:uid="{00000000-0005-0000-0000-000060700000}"/>
    <cellStyle name="Note 11 2 3 4" xfId="28988" xr:uid="{00000000-0005-0000-0000-000061700000}"/>
    <cellStyle name="Note 11 2 3 4 2" xfId="28989" xr:uid="{00000000-0005-0000-0000-000062700000}"/>
    <cellStyle name="Note 11 2 3 5" xfId="28990" xr:uid="{00000000-0005-0000-0000-000063700000}"/>
    <cellStyle name="Note 11 2 3 5 2" xfId="28991" xr:uid="{00000000-0005-0000-0000-000064700000}"/>
    <cellStyle name="Note 11 2 3 6" xfId="28992" xr:uid="{00000000-0005-0000-0000-000065700000}"/>
    <cellStyle name="Note 11 2 3 6 2" xfId="28993" xr:uid="{00000000-0005-0000-0000-000066700000}"/>
    <cellStyle name="Note 11 2 3 7" xfId="28994" xr:uid="{00000000-0005-0000-0000-000067700000}"/>
    <cellStyle name="Note 11 2 3 7 2" xfId="28995" xr:uid="{00000000-0005-0000-0000-000068700000}"/>
    <cellStyle name="Note 11 2 3 8" xfId="28996" xr:uid="{00000000-0005-0000-0000-000069700000}"/>
    <cellStyle name="Note 11 2 3 8 2" xfId="28997" xr:uid="{00000000-0005-0000-0000-00006A700000}"/>
    <cellStyle name="Note 11 2 3 9" xfId="28998" xr:uid="{00000000-0005-0000-0000-00006B700000}"/>
    <cellStyle name="Note 11 2 3 9 2" xfId="28999" xr:uid="{00000000-0005-0000-0000-00006C700000}"/>
    <cellStyle name="Note 11 2 4" xfId="29000" xr:uid="{00000000-0005-0000-0000-00006D700000}"/>
    <cellStyle name="Note 11 2 4 10" xfId="29001" xr:uid="{00000000-0005-0000-0000-00006E700000}"/>
    <cellStyle name="Note 11 2 4 10 2" xfId="29002" xr:uid="{00000000-0005-0000-0000-00006F700000}"/>
    <cellStyle name="Note 11 2 4 11" xfId="29003" xr:uid="{00000000-0005-0000-0000-000070700000}"/>
    <cellStyle name="Note 11 2 4 2" xfId="29004" xr:uid="{00000000-0005-0000-0000-000071700000}"/>
    <cellStyle name="Note 11 2 4 2 2" xfId="29005" xr:uid="{00000000-0005-0000-0000-000072700000}"/>
    <cellStyle name="Note 11 2 4 2 2 2" xfId="29006" xr:uid="{00000000-0005-0000-0000-000073700000}"/>
    <cellStyle name="Note 11 2 4 2 3" xfId="29007" xr:uid="{00000000-0005-0000-0000-000074700000}"/>
    <cellStyle name="Note 11 2 4 3" xfId="29008" xr:uid="{00000000-0005-0000-0000-000075700000}"/>
    <cellStyle name="Note 11 2 4 3 2" xfId="29009" xr:uid="{00000000-0005-0000-0000-000076700000}"/>
    <cellStyle name="Note 11 2 4 4" xfId="29010" xr:uid="{00000000-0005-0000-0000-000077700000}"/>
    <cellStyle name="Note 11 2 4 4 2" xfId="29011" xr:uid="{00000000-0005-0000-0000-000078700000}"/>
    <cellStyle name="Note 11 2 4 5" xfId="29012" xr:uid="{00000000-0005-0000-0000-000079700000}"/>
    <cellStyle name="Note 11 2 4 5 2" xfId="29013" xr:uid="{00000000-0005-0000-0000-00007A700000}"/>
    <cellStyle name="Note 11 2 4 6" xfId="29014" xr:uid="{00000000-0005-0000-0000-00007B700000}"/>
    <cellStyle name="Note 11 2 4 6 2" xfId="29015" xr:uid="{00000000-0005-0000-0000-00007C700000}"/>
    <cellStyle name="Note 11 2 4 7" xfId="29016" xr:uid="{00000000-0005-0000-0000-00007D700000}"/>
    <cellStyle name="Note 11 2 4 7 2" xfId="29017" xr:uid="{00000000-0005-0000-0000-00007E700000}"/>
    <cellStyle name="Note 11 2 4 8" xfId="29018" xr:uid="{00000000-0005-0000-0000-00007F700000}"/>
    <cellStyle name="Note 11 2 4 8 2" xfId="29019" xr:uid="{00000000-0005-0000-0000-000080700000}"/>
    <cellStyle name="Note 11 2 4 9" xfId="29020" xr:uid="{00000000-0005-0000-0000-000081700000}"/>
    <cellStyle name="Note 11 2 4 9 2" xfId="29021" xr:uid="{00000000-0005-0000-0000-000082700000}"/>
    <cellStyle name="Note 11 2 5" xfId="29022" xr:uid="{00000000-0005-0000-0000-000083700000}"/>
    <cellStyle name="Note 11 2 5 10" xfId="29023" xr:uid="{00000000-0005-0000-0000-000084700000}"/>
    <cellStyle name="Note 11 2 5 10 2" xfId="29024" xr:uid="{00000000-0005-0000-0000-000085700000}"/>
    <cellStyle name="Note 11 2 5 11" xfId="29025" xr:uid="{00000000-0005-0000-0000-000086700000}"/>
    <cellStyle name="Note 11 2 5 2" xfId="29026" xr:uid="{00000000-0005-0000-0000-000087700000}"/>
    <cellStyle name="Note 11 2 5 2 2" xfId="29027" xr:uid="{00000000-0005-0000-0000-000088700000}"/>
    <cellStyle name="Note 11 2 5 2 2 2" xfId="29028" xr:uid="{00000000-0005-0000-0000-000089700000}"/>
    <cellStyle name="Note 11 2 5 2 3" xfId="29029" xr:uid="{00000000-0005-0000-0000-00008A700000}"/>
    <cellStyle name="Note 11 2 5 3" xfId="29030" xr:uid="{00000000-0005-0000-0000-00008B700000}"/>
    <cellStyle name="Note 11 2 5 3 2" xfId="29031" xr:uid="{00000000-0005-0000-0000-00008C700000}"/>
    <cellStyle name="Note 11 2 5 4" xfId="29032" xr:uid="{00000000-0005-0000-0000-00008D700000}"/>
    <cellStyle name="Note 11 2 5 4 2" xfId="29033" xr:uid="{00000000-0005-0000-0000-00008E700000}"/>
    <cellStyle name="Note 11 2 5 5" xfId="29034" xr:uid="{00000000-0005-0000-0000-00008F700000}"/>
    <cellStyle name="Note 11 2 5 5 2" xfId="29035" xr:uid="{00000000-0005-0000-0000-000090700000}"/>
    <cellStyle name="Note 11 2 5 6" xfId="29036" xr:uid="{00000000-0005-0000-0000-000091700000}"/>
    <cellStyle name="Note 11 2 5 6 2" xfId="29037" xr:uid="{00000000-0005-0000-0000-000092700000}"/>
    <cellStyle name="Note 11 2 5 7" xfId="29038" xr:uid="{00000000-0005-0000-0000-000093700000}"/>
    <cellStyle name="Note 11 2 5 7 2" xfId="29039" xr:uid="{00000000-0005-0000-0000-000094700000}"/>
    <cellStyle name="Note 11 2 5 8" xfId="29040" xr:uid="{00000000-0005-0000-0000-000095700000}"/>
    <cellStyle name="Note 11 2 5 8 2" xfId="29041" xr:uid="{00000000-0005-0000-0000-000096700000}"/>
    <cellStyle name="Note 11 2 5 9" xfId="29042" xr:uid="{00000000-0005-0000-0000-000097700000}"/>
    <cellStyle name="Note 11 2 5 9 2" xfId="29043" xr:uid="{00000000-0005-0000-0000-000098700000}"/>
    <cellStyle name="Note 11 2 6" xfId="29044" xr:uid="{00000000-0005-0000-0000-000099700000}"/>
    <cellStyle name="Note 11 2 6 10" xfId="29045" xr:uid="{00000000-0005-0000-0000-00009A700000}"/>
    <cellStyle name="Note 11 2 6 10 2" xfId="29046" xr:uid="{00000000-0005-0000-0000-00009B700000}"/>
    <cellStyle name="Note 11 2 6 11" xfId="29047" xr:uid="{00000000-0005-0000-0000-00009C700000}"/>
    <cellStyle name="Note 11 2 6 2" xfId="29048" xr:uid="{00000000-0005-0000-0000-00009D700000}"/>
    <cellStyle name="Note 11 2 6 2 2" xfId="29049" xr:uid="{00000000-0005-0000-0000-00009E700000}"/>
    <cellStyle name="Note 11 2 6 2 2 2" xfId="29050" xr:uid="{00000000-0005-0000-0000-00009F700000}"/>
    <cellStyle name="Note 11 2 6 2 3" xfId="29051" xr:uid="{00000000-0005-0000-0000-0000A0700000}"/>
    <cellStyle name="Note 11 2 6 3" xfId="29052" xr:uid="{00000000-0005-0000-0000-0000A1700000}"/>
    <cellStyle name="Note 11 2 6 3 2" xfId="29053" xr:uid="{00000000-0005-0000-0000-0000A2700000}"/>
    <cellStyle name="Note 11 2 6 4" xfId="29054" xr:uid="{00000000-0005-0000-0000-0000A3700000}"/>
    <cellStyle name="Note 11 2 6 4 2" xfId="29055" xr:uid="{00000000-0005-0000-0000-0000A4700000}"/>
    <cellStyle name="Note 11 2 6 5" xfId="29056" xr:uid="{00000000-0005-0000-0000-0000A5700000}"/>
    <cellStyle name="Note 11 2 6 5 2" xfId="29057" xr:uid="{00000000-0005-0000-0000-0000A6700000}"/>
    <cellStyle name="Note 11 2 6 6" xfId="29058" xr:uid="{00000000-0005-0000-0000-0000A7700000}"/>
    <cellStyle name="Note 11 2 6 6 2" xfId="29059" xr:uid="{00000000-0005-0000-0000-0000A8700000}"/>
    <cellStyle name="Note 11 2 6 7" xfId="29060" xr:uid="{00000000-0005-0000-0000-0000A9700000}"/>
    <cellStyle name="Note 11 2 6 7 2" xfId="29061" xr:uid="{00000000-0005-0000-0000-0000AA700000}"/>
    <cellStyle name="Note 11 2 6 8" xfId="29062" xr:uid="{00000000-0005-0000-0000-0000AB700000}"/>
    <cellStyle name="Note 11 2 6 8 2" xfId="29063" xr:uid="{00000000-0005-0000-0000-0000AC700000}"/>
    <cellStyle name="Note 11 2 6 9" xfId="29064" xr:uid="{00000000-0005-0000-0000-0000AD700000}"/>
    <cellStyle name="Note 11 2 6 9 2" xfId="29065" xr:uid="{00000000-0005-0000-0000-0000AE700000}"/>
    <cellStyle name="Note 11 2 7" xfId="29066" xr:uid="{00000000-0005-0000-0000-0000AF700000}"/>
    <cellStyle name="Note 11 2 7 2" xfId="29067" xr:uid="{00000000-0005-0000-0000-0000B0700000}"/>
    <cellStyle name="Note 11 2 7 2 2" xfId="29068" xr:uid="{00000000-0005-0000-0000-0000B1700000}"/>
    <cellStyle name="Note 11 2 7 3" xfId="29069" xr:uid="{00000000-0005-0000-0000-0000B2700000}"/>
    <cellStyle name="Note 11 2 8" xfId="29070" xr:uid="{00000000-0005-0000-0000-0000B3700000}"/>
    <cellStyle name="Note 11 2 8 2" xfId="29071" xr:uid="{00000000-0005-0000-0000-0000B4700000}"/>
    <cellStyle name="Note 11 2 9" xfId="29072" xr:uid="{00000000-0005-0000-0000-0000B5700000}"/>
    <cellStyle name="Note 11 2 9 2" xfId="29073" xr:uid="{00000000-0005-0000-0000-0000B6700000}"/>
    <cellStyle name="Note 11 3" xfId="29074" xr:uid="{00000000-0005-0000-0000-0000B7700000}"/>
    <cellStyle name="Note 11 3 2" xfId="29075" xr:uid="{00000000-0005-0000-0000-0000B8700000}"/>
    <cellStyle name="Note 11 3 2 2" xfId="29076" xr:uid="{00000000-0005-0000-0000-0000B9700000}"/>
    <cellStyle name="Note 11 3 2 2 2" xfId="29077" xr:uid="{00000000-0005-0000-0000-0000BA700000}"/>
    <cellStyle name="Note 11 3 2 3" xfId="29078" xr:uid="{00000000-0005-0000-0000-0000BB700000}"/>
    <cellStyle name="Note 11 3 3" xfId="29079" xr:uid="{00000000-0005-0000-0000-0000BC700000}"/>
    <cellStyle name="Note 11 3 3 2" xfId="29080" xr:uid="{00000000-0005-0000-0000-0000BD700000}"/>
    <cellStyle name="Note 11 3 3 2 2" xfId="29081" xr:uid="{00000000-0005-0000-0000-0000BE700000}"/>
    <cellStyle name="Note 11 3 3 3" xfId="29082" xr:uid="{00000000-0005-0000-0000-0000BF700000}"/>
    <cellStyle name="Note 11 3 4" xfId="29083" xr:uid="{00000000-0005-0000-0000-0000C0700000}"/>
    <cellStyle name="Note 11 3 4 2" xfId="29084" xr:uid="{00000000-0005-0000-0000-0000C1700000}"/>
    <cellStyle name="Note 11 3 5" xfId="29085" xr:uid="{00000000-0005-0000-0000-0000C2700000}"/>
    <cellStyle name="Note 11 3 5 2" xfId="29086" xr:uid="{00000000-0005-0000-0000-0000C3700000}"/>
    <cellStyle name="Note 11 3 6" xfId="29087" xr:uid="{00000000-0005-0000-0000-0000C4700000}"/>
    <cellStyle name="Note 11 3 6 2" xfId="29088" xr:uid="{00000000-0005-0000-0000-0000C5700000}"/>
    <cellStyle name="Note 11 3 7" xfId="29089" xr:uid="{00000000-0005-0000-0000-0000C6700000}"/>
    <cellStyle name="Note 11 3 7 2" xfId="29090" xr:uid="{00000000-0005-0000-0000-0000C7700000}"/>
    <cellStyle name="Note 11 3 8" xfId="29091" xr:uid="{00000000-0005-0000-0000-0000C8700000}"/>
    <cellStyle name="Note 11 4" xfId="29092" xr:uid="{00000000-0005-0000-0000-0000C9700000}"/>
    <cellStyle name="Note 11 4 10" xfId="29093" xr:uid="{00000000-0005-0000-0000-0000CA700000}"/>
    <cellStyle name="Note 11 4 10 2" xfId="29094" xr:uid="{00000000-0005-0000-0000-0000CB700000}"/>
    <cellStyle name="Note 11 4 11" xfId="29095" xr:uid="{00000000-0005-0000-0000-0000CC700000}"/>
    <cellStyle name="Note 11 4 2" xfId="29096" xr:uid="{00000000-0005-0000-0000-0000CD700000}"/>
    <cellStyle name="Note 11 4 2 2" xfId="29097" xr:uid="{00000000-0005-0000-0000-0000CE700000}"/>
    <cellStyle name="Note 11 4 2 2 2" xfId="29098" xr:uid="{00000000-0005-0000-0000-0000CF700000}"/>
    <cellStyle name="Note 11 4 2 3" xfId="29099" xr:uid="{00000000-0005-0000-0000-0000D0700000}"/>
    <cellStyle name="Note 11 4 3" xfId="29100" xr:uid="{00000000-0005-0000-0000-0000D1700000}"/>
    <cellStyle name="Note 11 4 3 2" xfId="29101" xr:uid="{00000000-0005-0000-0000-0000D2700000}"/>
    <cellStyle name="Note 11 4 4" xfId="29102" xr:uid="{00000000-0005-0000-0000-0000D3700000}"/>
    <cellStyle name="Note 11 4 4 2" xfId="29103" xr:uid="{00000000-0005-0000-0000-0000D4700000}"/>
    <cellStyle name="Note 11 4 5" xfId="29104" xr:uid="{00000000-0005-0000-0000-0000D5700000}"/>
    <cellStyle name="Note 11 4 5 2" xfId="29105" xr:uid="{00000000-0005-0000-0000-0000D6700000}"/>
    <cellStyle name="Note 11 4 6" xfId="29106" xr:uid="{00000000-0005-0000-0000-0000D7700000}"/>
    <cellStyle name="Note 11 4 6 2" xfId="29107" xr:uid="{00000000-0005-0000-0000-0000D8700000}"/>
    <cellStyle name="Note 11 4 7" xfId="29108" xr:uid="{00000000-0005-0000-0000-0000D9700000}"/>
    <cellStyle name="Note 11 4 7 2" xfId="29109" xr:uid="{00000000-0005-0000-0000-0000DA700000}"/>
    <cellStyle name="Note 11 4 8" xfId="29110" xr:uid="{00000000-0005-0000-0000-0000DB700000}"/>
    <cellStyle name="Note 11 4 8 2" xfId="29111" xr:uid="{00000000-0005-0000-0000-0000DC700000}"/>
    <cellStyle name="Note 11 4 9" xfId="29112" xr:uid="{00000000-0005-0000-0000-0000DD700000}"/>
    <cellStyle name="Note 11 4 9 2" xfId="29113" xr:uid="{00000000-0005-0000-0000-0000DE700000}"/>
    <cellStyle name="Note 11 5" xfId="29114" xr:uid="{00000000-0005-0000-0000-0000DF700000}"/>
    <cellStyle name="Note 11 5 10" xfId="29115" xr:uid="{00000000-0005-0000-0000-0000E0700000}"/>
    <cellStyle name="Note 11 5 10 2" xfId="29116" xr:uid="{00000000-0005-0000-0000-0000E1700000}"/>
    <cellStyle name="Note 11 5 11" xfId="29117" xr:uid="{00000000-0005-0000-0000-0000E2700000}"/>
    <cellStyle name="Note 11 5 2" xfId="29118" xr:uid="{00000000-0005-0000-0000-0000E3700000}"/>
    <cellStyle name="Note 11 5 2 2" xfId="29119" xr:uid="{00000000-0005-0000-0000-0000E4700000}"/>
    <cellStyle name="Note 11 5 2 2 2" xfId="29120" xr:uid="{00000000-0005-0000-0000-0000E5700000}"/>
    <cellStyle name="Note 11 5 2 3" xfId="29121" xr:uid="{00000000-0005-0000-0000-0000E6700000}"/>
    <cellStyle name="Note 11 5 3" xfId="29122" xr:uid="{00000000-0005-0000-0000-0000E7700000}"/>
    <cellStyle name="Note 11 5 3 2" xfId="29123" xr:uid="{00000000-0005-0000-0000-0000E8700000}"/>
    <cellStyle name="Note 11 5 4" xfId="29124" xr:uid="{00000000-0005-0000-0000-0000E9700000}"/>
    <cellStyle name="Note 11 5 4 2" xfId="29125" xr:uid="{00000000-0005-0000-0000-0000EA700000}"/>
    <cellStyle name="Note 11 5 5" xfId="29126" xr:uid="{00000000-0005-0000-0000-0000EB700000}"/>
    <cellStyle name="Note 11 5 5 2" xfId="29127" xr:uid="{00000000-0005-0000-0000-0000EC700000}"/>
    <cellStyle name="Note 11 5 6" xfId="29128" xr:uid="{00000000-0005-0000-0000-0000ED700000}"/>
    <cellStyle name="Note 11 5 6 2" xfId="29129" xr:uid="{00000000-0005-0000-0000-0000EE700000}"/>
    <cellStyle name="Note 11 5 7" xfId="29130" xr:uid="{00000000-0005-0000-0000-0000EF700000}"/>
    <cellStyle name="Note 11 5 7 2" xfId="29131" xr:uid="{00000000-0005-0000-0000-0000F0700000}"/>
    <cellStyle name="Note 11 5 8" xfId="29132" xr:uid="{00000000-0005-0000-0000-0000F1700000}"/>
    <cellStyle name="Note 11 5 8 2" xfId="29133" xr:uid="{00000000-0005-0000-0000-0000F2700000}"/>
    <cellStyle name="Note 11 5 9" xfId="29134" xr:uid="{00000000-0005-0000-0000-0000F3700000}"/>
    <cellStyle name="Note 11 5 9 2" xfId="29135" xr:uid="{00000000-0005-0000-0000-0000F4700000}"/>
    <cellStyle name="Note 11 6" xfId="29136" xr:uid="{00000000-0005-0000-0000-0000F5700000}"/>
    <cellStyle name="Note 11 6 10" xfId="29137" xr:uid="{00000000-0005-0000-0000-0000F6700000}"/>
    <cellStyle name="Note 11 6 10 2" xfId="29138" xr:uid="{00000000-0005-0000-0000-0000F7700000}"/>
    <cellStyle name="Note 11 6 11" xfId="29139" xr:uid="{00000000-0005-0000-0000-0000F8700000}"/>
    <cellStyle name="Note 11 6 2" xfId="29140" xr:uid="{00000000-0005-0000-0000-0000F9700000}"/>
    <cellStyle name="Note 11 6 2 2" xfId="29141" xr:uid="{00000000-0005-0000-0000-0000FA700000}"/>
    <cellStyle name="Note 11 6 2 2 2" xfId="29142" xr:uid="{00000000-0005-0000-0000-0000FB700000}"/>
    <cellStyle name="Note 11 6 2 3" xfId="29143" xr:uid="{00000000-0005-0000-0000-0000FC700000}"/>
    <cellStyle name="Note 11 6 3" xfId="29144" xr:uid="{00000000-0005-0000-0000-0000FD700000}"/>
    <cellStyle name="Note 11 6 3 2" xfId="29145" xr:uid="{00000000-0005-0000-0000-0000FE700000}"/>
    <cellStyle name="Note 11 6 4" xfId="29146" xr:uid="{00000000-0005-0000-0000-0000FF700000}"/>
    <cellStyle name="Note 11 6 4 2" xfId="29147" xr:uid="{00000000-0005-0000-0000-000000710000}"/>
    <cellStyle name="Note 11 6 5" xfId="29148" xr:uid="{00000000-0005-0000-0000-000001710000}"/>
    <cellStyle name="Note 11 6 5 2" xfId="29149" xr:uid="{00000000-0005-0000-0000-000002710000}"/>
    <cellStyle name="Note 11 6 6" xfId="29150" xr:uid="{00000000-0005-0000-0000-000003710000}"/>
    <cellStyle name="Note 11 6 6 2" xfId="29151" xr:uid="{00000000-0005-0000-0000-000004710000}"/>
    <cellStyle name="Note 11 6 7" xfId="29152" xr:uid="{00000000-0005-0000-0000-000005710000}"/>
    <cellStyle name="Note 11 6 7 2" xfId="29153" xr:uid="{00000000-0005-0000-0000-000006710000}"/>
    <cellStyle name="Note 11 6 8" xfId="29154" xr:uid="{00000000-0005-0000-0000-000007710000}"/>
    <cellStyle name="Note 11 6 8 2" xfId="29155" xr:uid="{00000000-0005-0000-0000-000008710000}"/>
    <cellStyle name="Note 11 6 9" xfId="29156" xr:uid="{00000000-0005-0000-0000-000009710000}"/>
    <cellStyle name="Note 11 6 9 2" xfId="29157" xr:uid="{00000000-0005-0000-0000-00000A710000}"/>
    <cellStyle name="Note 11 7" xfId="29158" xr:uid="{00000000-0005-0000-0000-00000B710000}"/>
    <cellStyle name="Note 11 7 10" xfId="29159" xr:uid="{00000000-0005-0000-0000-00000C710000}"/>
    <cellStyle name="Note 11 7 10 2" xfId="29160" xr:uid="{00000000-0005-0000-0000-00000D710000}"/>
    <cellStyle name="Note 11 7 11" xfId="29161" xr:uid="{00000000-0005-0000-0000-00000E710000}"/>
    <cellStyle name="Note 11 7 2" xfId="29162" xr:uid="{00000000-0005-0000-0000-00000F710000}"/>
    <cellStyle name="Note 11 7 2 2" xfId="29163" xr:uid="{00000000-0005-0000-0000-000010710000}"/>
    <cellStyle name="Note 11 7 2 2 2" xfId="29164" xr:uid="{00000000-0005-0000-0000-000011710000}"/>
    <cellStyle name="Note 11 7 2 3" xfId="29165" xr:uid="{00000000-0005-0000-0000-000012710000}"/>
    <cellStyle name="Note 11 7 3" xfId="29166" xr:uid="{00000000-0005-0000-0000-000013710000}"/>
    <cellStyle name="Note 11 7 3 2" xfId="29167" xr:uid="{00000000-0005-0000-0000-000014710000}"/>
    <cellStyle name="Note 11 7 4" xfId="29168" xr:uid="{00000000-0005-0000-0000-000015710000}"/>
    <cellStyle name="Note 11 7 4 2" xfId="29169" xr:uid="{00000000-0005-0000-0000-000016710000}"/>
    <cellStyle name="Note 11 7 5" xfId="29170" xr:uid="{00000000-0005-0000-0000-000017710000}"/>
    <cellStyle name="Note 11 7 5 2" xfId="29171" xr:uid="{00000000-0005-0000-0000-000018710000}"/>
    <cellStyle name="Note 11 7 6" xfId="29172" xr:uid="{00000000-0005-0000-0000-000019710000}"/>
    <cellStyle name="Note 11 7 6 2" xfId="29173" xr:uid="{00000000-0005-0000-0000-00001A710000}"/>
    <cellStyle name="Note 11 7 7" xfId="29174" xr:uid="{00000000-0005-0000-0000-00001B710000}"/>
    <cellStyle name="Note 11 7 7 2" xfId="29175" xr:uid="{00000000-0005-0000-0000-00001C710000}"/>
    <cellStyle name="Note 11 7 8" xfId="29176" xr:uid="{00000000-0005-0000-0000-00001D710000}"/>
    <cellStyle name="Note 11 7 8 2" xfId="29177" xr:uid="{00000000-0005-0000-0000-00001E710000}"/>
    <cellStyle name="Note 11 7 9" xfId="29178" xr:uid="{00000000-0005-0000-0000-00001F710000}"/>
    <cellStyle name="Note 11 7 9 2" xfId="29179" xr:uid="{00000000-0005-0000-0000-000020710000}"/>
    <cellStyle name="Note 11 8" xfId="29180" xr:uid="{00000000-0005-0000-0000-000021710000}"/>
    <cellStyle name="Note 11 8 2" xfId="29181" xr:uid="{00000000-0005-0000-0000-000022710000}"/>
    <cellStyle name="Note 11 8 2 2" xfId="29182" xr:uid="{00000000-0005-0000-0000-000023710000}"/>
    <cellStyle name="Note 11 8 3" xfId="29183" xr:uid="{00000000-0005-0000-0000-000024710000}"/>
    <cellStyle name="Note 11 9" xfId="29184" xr:uid="{00000000-0005-0000-0000-000025710000}"/>
    <cellStyle name="Note 11 9 2" xfId="29185" xr:uid="{00000000-0005-0000-0000-000026710000}"/>
    <cellStyle name="Note 11_7 - Cap Add WS" xfId="29186" xr:uid="{00000000-0005-0000-0000-000027710000}"/>
    <cellStyle name="Note 12" xfId="29187" xr:uid="{00000000-0005-0000-0000-000028710000}"/>
    <cellStyle name="Note 12 10" xfId="29188" xr:uid="{00000000-0005-0000-0000-000029710000}"/>
    <cellStyle name="Note 12 10 2" xfId="29189" xr:uid="{00000000-0005-0000-0000-00002A710000}"/>
    <cellStyle name="Note 12 11" xfId="29190" xr:uid="{00000000-0005-0000-0000-00002B710000}"/>
    <cellStyle name="Note 12 11 2" xfId="29191" xr:uid="{00000000-0005-0000-0000-00002C710000}"/>
    <cellStyle name="Note 12 12" xfId="29192" xr:uid="{00000000-0005-0000-0000-00002D710000}"/>
    <cellStyle name="Note 12 12 2" xfId="29193" xr:uid="{00000000-0005-0000-0000-00002E710000}"/>
    <cellStyle name="Note 12 13" xfId="29194" xr:uid="{00000000-0005-0000-0000-00002F710000}"/>
    <cellStyle name="Note 12 13 2" xfId="29195" xr:uid="{00000000-0005-0000-0000-000030710000}"/>
    <cellStyle name="Note 12 14" xfId="29196" xr:uid="{00000000-0005-0000-0000-000031710000}"/>
    <cellStyle name="Note 12 2" xfId="29197" xr:uid="{00000000-0005-0000-0000-000032710000}"/>
    <cellStyle name="Note 12 2 10" xfId="29198" xr:uid="{00000000-0005-0000-0000-000033710000}"/>
    <cellStyle name="Note 12 2 10 2" xfId="29199" xr:uid="{00000000-0005-0000-0000-000034710000}"/>
    <cellStyle name="Note 12 2 11" xfId="29200" xr:uid="{00000000-0005-0000-0000-000035710000}"/>
    <cellStyle name="Note 12 2 11 2" xfId="29201" xr:uid="{00000000-0005-0000-0000-000036710000}"/>
    <cellStyle name="Note 12 2 12" xfId="29202" xr:uid="{00000000-0005-0000-0000-000037710000}"/>
    <cellStyle name="Note 12 2 12 2" xfId="29203" xr:uid="{00000000-0005-0000-0000-000038710000}"/>
    <cellStyle name="Note 12 2 13" xfId="29204" xr:uid="{00000000-0005-0000-0000-000039710000}"/>
    <cellStyle name="Note 12 2 2" xfId="29205" xr:uid="{00000000-0005-0000-0000-00003A710000}"/>
    <cellStyle name="Note 12 2 2 2" xfId="29206" xr:uid="{00000000-0005-0000-0000-00003B710000}"/>
    <cellStyle name="Note 12 2 2 2 2" xfId="29207" xr:uid="{00000000-0005-0000-0000-00003C710000}"/>
    <cellStyle name="Note 12 2 2 2 2 2" xfId="29208" xr:uid="{00000000-0005-0000-0000-00003D710000}"/>
    <cellStyle name="Note 12 2 2 2 3" xfId="29209" xr:uid="{00000000-0005-0000-0000-00003E710000}"/>
    <cellStyle name="Note 12 2 2 3" xfId="29210" xr:uid="{00000000-0005-0000-0000-00003F710000}"/>
    <cellStyle name="Note 12 2 2 3 2" xfId="29211" xr:uid="{00000000-0005-0000-0000-000040710000}"/>
    <cellStyle name="Note 12 2 2 3 2 2" xfId="29212" xr:uid="{00000000-0005-0000-0000-000041710000}"/>
    <cellStyle name="Note 12 2 2 3 3" xfId="29213" xr:uid="{00000000-0005-0000-0000-000042710000}"/>
    <cellStyle name="Note 12 2 2 4" xfId="29214" xr:uid="{00000000-0005-0000-0000-000043710000}"/>
    <cellStyle name="Note 12 2 2 4 2" xfId="29215" xr:uid="{00000000-0005-0000-0000-000044710000}"/>
    <cellStyle name="Note 12 2 2 5" xfId="29216" xr:uid="{00000000-0005-0000-0000-000045710000}"/>
    <cellStyle name="Note 12 2 2 5 2" xfId="29217" xr:uid="{00000000-0005-0000-0000-000046710000}"/>
    <cellStyle name="Note 12 2 2 6" xfId="29218" xr:uid="{00000000-0005-0000-0000-000047710000}"/>
    <cellStyle name="Note 12 2 2 6 2" xfId="29219" xr:uid="{00000000-0005-0000-0000-000048710000}"/>
    <cellStyle name="Note 12 2 2 7" xfId="29220" xr:uid="{00000000-0005-0000-0000-000049710000}"/>
    <cellStyle name="Note 12 2 2 7 2" xfId="29221" xr:uid="{00000000-0005-0000-0000-00004A710000}"/>
    <cellStyle name="Note 12 2 2 8" xfId="29222" xr:uid="{00000000-0005-0000-0000-00004B710000}"/>
    <cellStyle name="Note 12 2 3" xfId="29223" xr:uid="{00000000-0005-0000-0000-00004C710000}"/>
    <cellStyle name="Note 12 2 3 10" xfId="29224" xr:uid="{00000000-0005-0000-0000-00004D710000}"/>
    <cellStyle name="Note 12 2 3 10 2" xfId="29225" xr:uid="{00000000-0005-0000-0000-00004E710000}"/>
    <cellStyle name="Note 12 2 3 11" xfId="29226" xr:uid="{00000000-0005-0000-0000-00004F710000}"/>
    <cellStyle name="Note 12 2 3 2" xfId="29227" xr:uid="{00000000-0005-0000-0000-000050710000}"/>
    <cellStyle name="Note 12 2 3 2 2" xfId="29228" xr:uid="{00000000-0005-0000-0000-000051710000}"/>
    <cellStyle name="Note 12 2 3 2 2 2" xfId="29229" xr:uid="{00000000-0005-0000-0000-000052710000}"/>
    <cellStyle name="Note 12 2 3 2 3" xfId="29230" xr:uid="{00000000-0005-0000-0000-000053710000}"/>
    <cellStyle name="Note 12 2 3 3" xfId="29231" xr:uid="{00000000-0005-0000-0000-000054710000}"/>
    <cellStyle name="Note 12 2 3 3 2" xfId="29232" xr:uid="{00000000-0005-0000-0000-000055710000}"/>
    <cellStyle name="Note 12 2 3 4" xfId="29233" xr:uid="{00000000-0005-0000-0000-000056710000}"/>
    <cellStyle name="Note 12 2 3 4 2" xfId="29234" xr:uid="{00000000-0005-0000-0000-000057710000}"/>
    <cellStyle name="Note 12 2 3 5" xfId="29235" xr:uid="{00000000-0005-0000-0000-000058710000}"/>
    <cellStyle name="Note 12 2 3 5 2" xfId="29236" xr:uid="{00000000-0005-0000-0000-000059710000}"/>
    <cellStyle name="Note 12 2 3 6" xfId="29237" xr:uid="{00000000-0005-0000-0000-00005A710000}"/>
    <cellStyle name="Note 12 2 3 6 2" xfId="29238" xr:uid="{00000000-0005-0000-0000-00005B710000}"/>
    <cellStyle name="Note 12 2 3 7" xfId="29239" xr:uid="{00000000-0005-0000-0000-00005C710000}"/>
    <cellStyle name="Note 12 2 3 7 2" xfId="29240" xr:uid="{00000000-0005-0000-0000-00005D710000}"/>
    <cellStyle name="Note 12 2 3 8" xfId="29241" xr:uid="{00000000-0005-0000-0000-00005E710000}"/>
    <cellStyle name="Note 12 2 3 8 2" xfId="29242" xr:uid="{00000000-0005-0000-0000-00005F710000}"/>
    <cellStyle name="Note 12 2 3 9" xfId="29243" xr:uid="{00000000-0005-0000-0000-000060710000}"/>
    <cellStyle name="Note 12 2 3 9 2" xfId="29244" xr:uid="{00000000-0005-0000-0000-000061710000}"/>
    <cellStyle name="Note 12 2 4" xfId="29245" xr:uid="{00000000-0005-0000-0000-000062710000}"/>
    <cellStyle name="Note 12 2 4 10" xfId="29246" xr:uid="{00000000-0005-0000-0000-000063710000}"/>
    <cellStyle name="Note 12 2 4 10 2" xfId="29247" xr:uid="{00000000-0005-0000-0000-000064710000}"/>
    <cellStyle name="Note 12 2 4 11" xfId="29248" xr:uid="{00000000-0005-0000-0000-000065710000}"/>
    <cellStyle name="Note 12 2 4 2" xfId="29249" xr:uid="{00000000-0005-0000-0000-000066710000}"/>
    <cellStyle name="Note 12 2 4 2 2" xfId="29250" xr:uid="{00000000-0005-0000-0000-000067710000}"/>
    <cellStyle name="Note 12 2 4 2 2 2" xfId="29251" xr:uid="{00000000-0005-0000-0000-000068710000}"/>
    <cellStyle name="Note 12 2 4 2 3" xfId="29252" xr:uid="{00000000-0005-0000-0000-000069710000}"/>
    <cellStyle name="Note 12 2 4 3" xfId="29253" xr:uid="{00000000-0005-0000-0000-00006A710000}"/>
    <cellStyle name="Note 12 2 4 3 2" xfId="29254" xr:uid="{00000000-0005-0000-0000-00006B710000}"/>
    <cellStyle name="Note 12 2 4 4" xfId="29255" xr:uid="{00000000-0005-0000-0000-00006C710000}"/>
    <cellStyle name="Note 12 2 4 4 2" xfId="29256" xr:uid="{00000000-0005-0000-0000-00006D710000}"/>
    <cellStyle name="Note 12 2 4 5" xfId="29257" xr:uid="{00000000-0005-0000-0000-00006E710000}"/>
    <cellStyle name="Note 12 2 4 5 2" xfId="29258" xr:uid="{00000000-0005-0000-0000-00006F710000}"/>
    <cellStyle name="Note 12 2 4 6" xfId="29259" xr:uid="{00000000-0005-0000-0000-000070710000}"/>
    <cellStyle name="Note 12 2 4 6 2" xfId="29260" xr:uid="{00000000-0005-0000-0000-000071710000}"/>
    <cellStyle name="Note 12 2 4 7" xfId="29261" xr:uid="{00000000-0005-0000-0000-000072710000}"/>
    <cellStyle name="Note 12 2 4 7 2" xfId="29262" xr:uid="{00000000-0005-0000-0000-000073710000}"/>
    <cellStyle name="Note 12 2 4 8" xfId="29263" xr:uid="{00000000-0005-0000-0000-000074710000}"/>
    <cellStyle name="Note 12 2 4 8 2" xfId="29264" xr:uid="{00000000-0005-0000-0000-000075710000}"/>
    <cellStyle name="Note 12 2 4 9" xfId="29265" xr:uid="{00000000-0005-0000-0000-000076710000}"/>
    <cellStyle name="Note 12 2 4 9 2" xfId="29266" xr:uid="{00000000-0005-0000-0000-000077710000}"/>
    <cellStyle name="Note 12 2 5" xfId="29267" xr:uid="{00000000-0005-0000-0000-000078710000}"/>
    <cellStyle name="Note 12 2 5 10" xfId="29268" xr:uid="{00000000-0005-0000-0000-000079710000}"/>
    <cellStyle name="Note 12 2 5 10 2" xfId="29269" xr:uid="{00000000-0005-0000-0000-00007A710000}"/>
    <cellStyle name="Note 12 2 5 11" xfId="29270" xr:uid="{00000000-0005-0000-0000-00007B710000}"/>
    <cellStyle name="Note 12 2 5 2" xfId="29271" xr:uid="{00000000-0005-0000-0000-00007C710000}"/>
    <cellStyle name="Note 12 2 5 2 2" xfId="29272" xr:uid="{00000000-0005-0000-0000-00007D710000}"/>
    <cellStyle name="Note 12 2 5 2 2 2" xfId="29273" xr:uid="{00000000-0005-0000-0000-00007E710000}"/>
    <cellStyle name="Note 12 2 5 2 3" xfId="29274" xr:uid="{00000000-0005-0000-0000-00007F710000}"/>
    <cellStyle name="Note 12 2 5 3" xfId="29275" xr:uid="{00000000-0005-0000-0000-000080710000}"/>
    <cellStyle name="Note 12 2 5 3 2" xfId="29276" xr:uid="{00000000-0005-0000-0000-000081710000}"/>
    <cellStyle name="Note 12 2 5 4" xfId="29277" xr:uid="{00000000-0005-0000-0000-000082710000}"/>
    <cellStyle name="Note 12 2 5 4 2" xfId="29278" xr:uid="{00000000-0005-0000-0000-000083710000}"/>
    <cellStyle name="Note 12 2 5 5" xfId="29279" xr:uid="{00000000-0005-0000-0000-000084710000}"/>
    <cellStyle name="Note 12 2 5 5 2" xfId="29280" xr:uid="{00000000-0005-0000-0000-000085710000}"/>
    <cellStyle name="Note 12 2 5 6" xfId="29281" xr:uid="{00000000-0005-0000-0000-000086710000}"/>
    <cellStyle name="Note 12 2 5 6 2" xfId="29282" xr:uid="{00000000-0005-0000-0000-000087710000}"/>
    <cellStyle name="Note 12 2 5 7" xfId="29283" xr:uid="{00000000-0005-0000-0000-000088710000}"/>
    <cellStyle name="Note 12 2 5 7 2" xfId="29284" xr:uid="{00000000-0005-0000-0000-000089710000}"/>
    <cellStyle name="Note 12 2 5 8" xfId="29285" xr:uid="{00000000-0005-0000-0000-00008A710000}"/>
    <cellStyle name="Note 12 2 5 8 2" xfId="29286" xr:uid="{00000000-0005-0000-0000-00008B710000}"/>
    <cellStyle name="Note 12 2 5 9" xfId="29287" xr:uid="{00000000-0005-0000-0000-00008C710000}"/>
    <cellStyle name="Note 12 2 5 9 2" xfId="29288" xr:uid="{00000000-0005-0000-0000-00008D710000}"/>
    <cellStyle name="Note 12 2 6" xfId="29289" xr:uid="{00000000-0005-0000-0000-00008E710000}"/>
    <cellStyle name="Note 12 2 6 10" xfId="29290" xr:uid="{00000000-0005-0000-0000-00008F710000}"/>
    <cellStyle name="Note 12 2 6 10 2" xfId="29291" xr:uid="{00000000-0005-0000-0000-000090710000}"/>
    <cellStyle name="Note 12 2 6 11" xfId="29292" xr:uid="{00000000-0005-0000-0000-000091710000}"/>
    <cellStyle name="Note 12 2 6 2" xfId="29293" xr:uid="{00000000-0005-0000-0000-000092710000}"/>
    <cellStyle name="Note 12 2 6 2 2" xfId="29294" xr:uid="{00000000-0005-0000-0000-000093710000}"/>
    <cellStyle name="Note 12 2 6 2 2 2" xfId="29295" xr:uid="{00000000-0005-0000-0000-000094710000}"/>
    <cellStyle name="Note 12 2 6 2 3" xfId="29296" xr:uid="{00000000-0005-0000-0000-000095710000}"/>
    <cellStyle name="Note 12 2 6 3" xfId="29297" xr:uid="{00000000-0005-0000-0000-000096710000}"/>
    <cellStyle name="Note 12 2 6 3 2" xfId="29298" xr:uid="{00000000-0005-0000-0000-000097710000}"/>
    <cellStyle name="Note 12 2 6 4" xfId="29299" xr:uid="{00000000-0005-0000-0000-000098710000}"/>
    <cellStyle name="Note 12 2 6 4 2" xfId="29300" xr:uid="{00000000-0005-0000-0000-000099710000}"/>
    <cellStyle name="Note 12 2 6 5" xfId="29301" xr:uid="{00000000-0005-0000-0000-00009A710000}"/>
    <cellStyle name="Note 12 2 6 5 2" xfId="29302" xr:uid="{00000000-0005-0000-0000-00009B710000}"/>
    <cellStyle name="Note 12 2 6 6" xfId="29303" xr:uid="{00000000-0005-0000-0000-00009C710000}"/>
    <cellStyle name="Note 12 2 6 6 2" xfId="29304" xr:uid="{00000000-0005-0000-0000-00009D710000}"/>
    <cellStyle name="Note 12 2 6 7" xfId="29305" xr:uid="{00000000-0005-0000-0000-00009E710000}"/>
    <cellStyle name="Note 12 2 6 7 2" xfId="29306" xr:uid="{00000000-0005-0000-0000-00009F710000}"/>
    <cellStyle name="Note 12 2 6 8" xfId="29307" xr:uid="{00000000-0005-0000-0000-0000A0710000}"/>
    <cellStyle name="Note 12 2 6 8 2" xfId="29308" xr:uid="{00000000-0005-0000-0000-0000A1710000}"/>
    <cellStyle name="Note 12 2 6 9" xfId="29309" xr:uid="{00000000-0005-0000-0000-0000A2710000}"/>
    <cellStyle name="Note 12 2 6 9 2" xfId="29310" xr:uid="{00000000-0005-0000-0000-0000A3710000}"/>
    <cellStyle name="Note 12 2 7" xfId="29311" xr:uid="{00000000-0005-0000-0000-0000A4710000}"/>
    <cellStyle name="Note 12 2 7 2" xfId="29312" xr:uid="{00000000-0005-0000-0000-0000A5710000}"/>
    <cellStyle name="Note 12 2 7 2 2" xfId="29313" xr:uid="{00000000-0005-0000-0000-0000A6710000}"/>
    <cellStyle name="Note 12 2 7 3" xfId="29314" xr:uid="{00000000-0005-0000-0000-0000A7710000}"/>
    <cellStyle name="Note 12 2 8" xfId="29315" xr:uid="{00000000-0005-0000-0000-0000A8710000}"/>
    <cellStyle name="Note 12 2 8 2" xfId="29316" xr:uid="{00000000-0005-0000-0000-0000A9710000}"/>
    <cellStyle name="Note 12 2 9" xfId="29317" xr:uid="{00000000-0005-0000-0000-0000AA710000}"/>
    <cellStyle name="Note 12 2 9 2" xfId="29318" xr:uid="{00000000-0005-0000-0000-0000AB710000}"/>
    <cellStyle name="Note 12 3" xfId="29319" xr:uid="{00000000-0005-0000-0000-0000AC710000}"/>
    <cellStyle name="Note 12 3 2" xfId="29320" xr:uid="{00000000-0005-0000-0000-0000AD710000}"/>
    <cellStyle name="Note 12 3 2 2" xfId="29321" xr:uid="{00000000-0005-0000-0000-0000AE710000}"/>
    <cellStyle name="Note 12 3 2 2 2" xfId="29322" xr:uid="{00000000-0005-0000-0000-0000AF710000}"/>
    <cellStyle name="Note 12 3 2 3" xfId="29323" xr:uid="{00000000-0005-0000-0000-0000B0710000}"/>
    <cellStyle name="Note 12 3 3" xfId="29324" xr:uid="{00000000-0005-0000-0000-0000B1710000}"/>
    <cellStyle name="Note 12 3 3 2" xfId="29325" xr:uid="{00000000-0005-0000-0000-0000B2710000}"/>
    <cellStyle name="Note 12 3 3 2 2" xfId="29326" xr:uid="{00000000-0005-0000-0000-0000B3710000}"/>
    <cellStyle name="Note 12 3 3 3" xfId="29327" xr:uid="{00000000-0005-0000-0000-0000B4710000}"/>
    <cellStyle name="Note 12 3 4" xfId="29328" xr:uid="{00000000-0005-0000-0000-0000B5710000}"/>
    <cellStyle name="Note 12 3 4 2" xfId="29329" xr:uid="{00000000-0005-0000-0000-0000B6710000}"/>
    <cellStyle name="Note 12 3 5" xfId="29330" xr:uid="{00000000-0005-0000-0000-0000B7710000}"/>
    <cellStyle name="Note 12 3 5 2" xfId="29331" xr:uid="{00000000-0005-0000-0000-0000B8710000}"/>
    <cellStyle name="Note 12 3 6" xfId="29332" xr:uid="{00000000-0005-0000-0000-0000B9710000}"/>
    <cellStyle name="Note 12 3 6 2" xfId="29333" xr:uid="{00000000-0005-0000-0000-0000BA710000}"/>
    <cellStyle name="Note 12 3 7" xfId="29334" xr:uid="{00000000-0005-0000-0000-0000BB710000}"/>
    <cellStyle name="Note 12 3 7 2" xfId="29335" xr:uid="{00000000-0005-0000-0000-0000BC710000}"/>
    <cellStyle name="Note 12 3 8" xfId="29336" xr:uid="{00000000-0005-0000-0000-0000BD710000}"/>
    <cellStyle name="Note 12 4" xfId="29337" xr:uid="{00000000-0005-0000-0000-0000BE710000}"/>
    <cellStyle name="Note 12 4 10" xfId="29338" xr:uid="{00000000-0005-0000-0000-0000BF710000}"/>
    <cellStyle name="Note 12 4 10 2" xfId="29339" xr:uid="{00000000-0005-0000-0000-0000C0710000}"/>
    <cellStyle name="Note 12 4 11" xfId="29340" xr:uid="{00000000-0005-0000-0000-0000C1710000}"/>
    <cellStyle name="Note 12 4 2" xfId="29341" xr:uid="{00000000-0005-0000-0000-0000C2710000}"/>
    <cellStyle name="Note 12 4 2 2" xfId="29342" xr:uid="{00000000-0005-0000-0000-0000C3710000}"/>
    <cellStyle name="Note 12 4 2 2 2" xfId="29343" xr:uid="{00000000-0005-0000-0000-0000C4710000}"/>
    <cellStyle name="Note 12 4 2 3" xfId="29344" xr:uid="{00000000-0005-0000-0000-0000C5710000}"/>
    <cellStyle name="Note 12 4 3" xfId="29345" xr:uid="{00000000-0005-0000-0000-0000C6710000}"/>
    <cellStyle name="Note 12 4 3 2" xfId="29346" xr:uid="{00000000-0005-0000-0000-0000C7710000}"/>
    <cellStyle name="Note 12 4 4" xfId="29347" xr:uid="{00000000-0005-0000-0000-0000C8710000}"/>
    <cellStyle name="Note 12 4 4 2" xfId="29348" xr:uid="{00000000-0005-0000-0000-0000C9710000}"/>
    <cellStyle name="Note 12 4 5" xfId="29349" xr:uid="{00000000-0005-0000-0000-0000CA710000}"/>
    <cellStyle name="Note 12 4 5 2" xfId="29350" xr:uid="{00000000-0005-0000-0000-0000CB710000}"/>
    <cellStyle name="Note 12 4 6" xfId="29351" xr:uid="{00000000-0005-0000-0000-0000CC710000}"/>
    <cellStyle name="Note 12 4 6 2" xfId="29352" xr:uid="{00000000-0005-0000-0000-0000CD710000}"/>
    <cellStyle name="Note 12 4 7" xfId="29353" xr:uid="{00000000-0005-0000-0000-0000CE710000}"/>
    <cellStyle name="Note 12 4 7 2" xfId="29354" xr:uid="{00000000-0005-0000-0000-0000CF710000}"/>
    <cellStyle name="Note 12 4 8" xfId="29355" xr:uid="{00000000-0005-0000-0000-0000D0710000}"/>
    <cellStyle name="Note 12 4 8 2" xfId="29356" xr:uid="{00000000-0005-0000-0000-0000D1710000}"/>
    <cellStyle name="Note 12 4 9" xfId="29357" xr:uid="{00000000-0005-0000-0000-0000D2710000}"/>
    <cellStyle name="Note 12 4 9 2" xfId="29358" xr:uid="{00000000-0005-0000-0000-0000D3710000}"/>
    <cellStyle name="Note 12 5" xfId="29359" xr:uid="{00000000-0005-0000-0000-0000D4710000}"/>
    <cellStyle name="Note 12 5 10" xfId="29360" xr:uid="{00000000-0005-0000-0000-0000D5710000}"/>
    <cellStyle name="Note 12 5 10 2" xfId="29361" xr:uid="{00000000-0005-0000-0000-0000D6710000}"/>
    <cellStyle name="Note 12 5 11" xfId="29362" xr:uid="{00000000-0005-0000-0000-0000D7710000}"/>
    <cellStyle name="Note 12 5 2" xfId="29363" xr:uid="{00000000-0005-0000-0000-0000D8710000}"/>
    <cellStyle name="Note 12 5 2 2" xfId="29364" xr:uid="{00000000-0005-0000-0000-0000D9710000}"/>
    <cellStyle name="Note 12 5 2 2 2" xfId="29365" xr:uid="{00000000-0005-0000-0000-0000DA710000}"/>
    <cellStyle name="Note 12 5 2 3" xfId="29366" xr:uid="{00000000-0005-0000-0000-0000DB710000}"/>
    <cellStyle name="Note 12 5 3" xfId="29367" xr:uid="{00000000-0005-0000-0000-0000DC710000}"/>
    <cellStyle name="Note 12 5 3 2" xfId="29368" xr:uid="{00000000-0005-0000-0000-0000DD710000}"/>
    <cellStyle name="Note 12 5 4" xfId="29369" xr:uid="{00000000-0005-0000-0000-0000DE710000}"/>
    <cellStyle name="Note 12 5 4 2" xfId="29370" xr:uid="{00000000-0005-0000-0000-0000DF710000}"/>
    <cellStyle name="Note 12 5 5" xfId="29371" xr:uid="{00000000-0005-0000-0000-0000E0710000}"/>
    <cellStyle name="Note 12 5 5 2" xfId="29372" xr:uid="{00000000-0005-0000-0000-0000E1710000}"/>
    <cellStyle name="Note 12 5 6" xfId="29373" xr:uid="{00000000-0005-0000-0000-0000E2710000}"/>
    <cellStyle name="Note 12 5 6 2" xfId="29374" xr:uid="{00000000-0005-0000-0000-0000E3710000}"/>
    <cellStyle name="Note 12 5 7" xfId="29375" xr:uid="{00000000-0005-0000-0000-0000E4710000}"/>
    <cellStyle name="Note 12 5 7 2" xfId="29376" xr:uid="{00000000-0005-0000-0000-0000E5710000}"/>
    <cellStyle name="Note 12 5 8" xfId="29377" xr:uid="{00000000-0005-0000-0000-0000E6710000}"/>
    <cellStyle name="Note 12 5 8 2" xfId="29378" xr:uid="{00000000-0005-0000-0000-0000E7710000}"/>
    <cellStyle name="Note 12 5 9" xfId="29379" xr:uid="{00000000-0005-0000-0000-0000E8710000}"/>
    <cellStyle name="Note 12 5 9 2" xfId="29380" xr:uid="{00000000-0005-0000-0000-0000E9710000}"/>
    <cellStyle name="Note 12 6" xfId="29381" xr:uid="{00000000-0005-0000-0000-0000EA710000}"/>
    <cellStyle name="Note 12 6 10" xfId="29382" xr:uid="{00000000-0005-0000-0000-0000EB710000}"/>
    <cellStyle name="Note 12 6 10 2" xfId="29383" xr:uid="{00000000-0005-0000-0000-0000EC710000}"/>
    <cellStyle name="Note 12 6 11" xfId="29384" xr:uid="{00000000-0005-0000-0000-0000ED710000}"/>
    <cellStyle name="Note 12 6 2" xfId="29385" xr:uid="{00000000-0005-0000-0000-0000EE710000}"/>
    <cellStyle name="Note 12 6 2 2" xfId="29386" xr:uid="{00000000-0005-0000-0000-0000EF710000}"/>
    <cellStyle name="Note 12 6 2 2 2" xfId="29387" xr:uid="{00000000-0005-0000-0000-0000F0710000}"/>
    <cellStyle name="Note 12 6 2 3" xfId="29388" xr:uid="{00000000-0005-0000-0000-0000F1710000}"/>
    <cellStyle name="Note 12 6 3" xfId="29389" xr:uid="{00000000-0005-0000-0000-0000F2710000}"/>
    <cellStyle name="Note 12 6 3 2" xfId="29390" xr:uid="{00000000-0005-0000-0000-0000F3710000}"/>
    <cellStyle name="Note 12 6 4" xfId="29391" xr:uid="{00000000-0005-0000-0000-0000F4710000}"/>
    <cellStyle name="Note 12 6 4 2" xfId="29392" xr:uid="{00000000-0005-0000-0000-0000F5710000}"/>
    <cellStyle name="Note 12 6 5" xfId="29393" xr:uid="{00000000-0005-0000-0000-0000F6710000}"/>
    <cellStyle name="Note 12 6 5 2" xfId="29394" xr:uid="{00000000-0005-0000-0000-0000F7710000}"/>
    <cellStyle name="Note 12 6 6" xfId="29395" xr:uid="{00000000-0005-0000-0000-0000F8710000}"/>
    <cellStyle name="Note 12 6 6 2" xfId="29396" xr:uid="{00000000-0005-0000-0000-0000F9710000}"/>
    <cellStyle name="Note 12 6 7" xfId="29397" xr:uid="{00000000-0005-0000-0000-0000FA710000}"/>
    <cellStyle name="Note 12 6 7 2" xfId="29398" xr:uid="{00000000-0005-0000-0000-0000FB710000}"/>
    <cellStyle name="Note 12 6 8" xfId="29399" xr:uid="{00000000-0005-0000-0000-0000FC710000}"/>
    <cellStyle name="Note 12 6 8 2" xfId="29400" xr:uid="{00000000-0005-0000-0000-0000FD710000}"/>
    <cellStyle name="Note 12 6 9" xfId="29401" xr:uid="{00000000-0005-0000-0000-0000FE710000}"/>
    <cellStyle name="Note 12 6 9 2" xfId="29402" xr:uid="{00000000-0005-0000-0000-0000FF710000}"/>
    <cellStyle name="Note 12 7" xfId="29403" xr:uid="{00000000-0005-0000-0000-000000720000}"/>
    <cellStyle name="Note 12 7 10" xfId="29404" xr:uid="{00000000-0005-0000-0000-000001720000}"/>
    <cellStyle name="Note 12 7 10 2" xfId="29405" xr:uid="{00000000-0005-0000-0000-000002720000}"/>
    <cellStyle name="Note 12 7 11" xfId="29406" xr:uid="{00000000-0005-0000-0000-000003720000}"/>
    <cellStyle name="Note 12 7 2" xfId="29407" xr:uid="{00000000-0005-0000-0000-000004720000}"/>
    <cellStyle name="Note 12 7 2 2" xfId="29408" xr:uid="{00000000-0005-0000-0000-000005720000}"/>
    <cellStyle name="Note 12 7 2 2 2" xfId="29409" xr:uid="{00000000-0005-0000-0000-000006720000}"/>
    <cellStyle name="Note 12 7 2 3" xfId="29410" xr:uid="{00000000-0005-0000-0000-000007720000}"/>
    <cellStyle name="Note 12 7 3" xfId="29411" xr:uid="{00000000-0005-0000-0000-000008720000}"/>
    <cellStyle name="Note 12 7 3 2" xfId="29412" xr:uid="{00000000-0005-0000-0000-000009720000}"/>
    <cellStyle name="Note 12 7 4" xfId="29413" xr:uid="{00000000-0005-0000-0000-00000A720000}"/>
    <cellStyle name="Note 12 7 4 2" xfId="29414" xr:uid="{00000000-0005-0000-0000-00000B720000}"/>
    <cellStyle name="Note 12 7 5" xfId="29415" xr:uid="{00000000-0005-0000-0000-00000C720000}"/>
    <cellStyle name="Note 12 7 5 2" xfId="29416" xr:uid="{00000000-0005-0000-0000-00000D720000}"/>
    <cellStyle name="Note 12 7 6" xfId="29417" xr:uid="{00000000-0005-0000-0000-00000E720000}"/>
    <cellStyle name="Note 12 7 6 2" xfId="29418" xr:uid="{00000000-0005-0000-0000-00000F720000}"/>
    <cellStyle name="Note 12 7 7" xfId="29419" xr:uid="{00000000-0005-0000-0000-000010720000}"/>
    <cellStyle name="Note 12 7 7 2" xfId="29420" xr:uid="{00000000-0005-0000-0000-000011720000}"/>
    <cellStyle name="Note 12 7 8" xfId="29421" xr:uid="{00000000-0005-0000-0000-000012720000}"/>
    <cellStyle name="Note 12 7 8 2" xfId="29422" xr:uid="{00000000-0005-0000-0000-000013720000}"/>
    <cellStyle name="Note 12 7 9" xfId="29423" xr:uid="{00000000-0005-0000-0000-000014720000}"/>
    <cellStyle name="Note 12 7 9 2" xfId="29424" xr:uid="{00000000-0005-0000-0000-000015720000}"/>
    <cellStyle name="Note 12 8" xfId="29425" xr:uid="{00000000-0005-0000-0000-000016720000}"/>
    <cellStyle name="Note 12 8 2" xfId="29426" xr:uid="{00000000-0005-0000-0000-000017720000}"/>
    <cellStyle name="Note 12 8 2 2" xfId="29427" xr:uid="{00000000-0005-0000-0000-000018720000}"/>
    <cellStyle name="Note 12 8 3" xfId="29428" xr:uid="{00000000-0005-0000-0000-000019720000}"/>
    <cellStyle name="Note 12 9" xfId="29429" xr:uid="{00000000-0005-0000-0000-00001A720000}"/>
    <cellStyle name="Note 12 9 2" xfId="29430" xr:uid="{00000000-0005-0000-0000-00001B720000}"/>
    <cellStyle name="Note 12_7 - Cap Add WS" xfId="29431" xr:uid="{00000000-0005-0000-0000-00001C720000}"/>
    <cellStyle name="Note 13" xfId="29432" xr:uid="{00000000-0005-0000-0000-00001D720000}"/>
    <cellStyle name="Note 13 10" xfId="29433" xr:uid="{00000000-0005-0000-0000-00001E720000}"/>
    <cellStyle name="Note 13 10 2" xfId="29434" xr:uid="{00000000-0005-0000-0000-00001F720000}"/>
    <cellStyle name="Note 13 11" xfId="29435" xr:uid="{00000000-0005-0000-0000-000020720000}"/>
    <cellStyle name="Note 13 11 2" xfId="29436" xr:uid="{00000000-0005-0000-0000-000021720000}"/>
    <cellStyle name="Note 13 12" xfId="29437" xr:uid="{00000000-0005-0000-0000-000022720000}"/>
    <cellStyle name="Note 13 12 2" xfId="29438" xr:uid="{00000000-0005-0000-0000-000023720000}"/>
    <cellStyle name="Note 13 13" xfId="29439" xr:uid="{00000000-0005-0000-0000-000024720000}"/>
    <cellStyle name="Note 13 13 2" xfId="29440" xr:uid="{00000000-0005-0000-0000-000025720000}"/>
    <cellStyle name="Note 13 14" xfId="29441" xr:uid="{00000000-0005-0000-0000-000026720000}"/>
    <cellStyle name="Note 13 2" xfId="29442" xr:uid="{00000000-0005-0000-0000-000027720000}"/>
    <cellStyle name="Note 13 2 10" xfId="29443" xr:uid="{00000000-0005-0000-0000-000028720000}"/>
    <cellStyle name="Note 13 2 10 2" xfId="29444" xr:uid="{00000000-0005-0000-0000-000029720000}"/>
    <cellStyle name="Note 13 2 11" xfId="29445" xr:uid="{00000000-0005-0000-0000-00002A720000}"/>
    <cellStyle name="Note 13 2 11 2" xfId="29446" xr:uid="{00000000-0005-0000-0000-00002B720000}"/>
    <cellStyle name="Note 13 2 12" xfId="29447" xr:uid="{00000000-0005-0000-0000-00002C720000}"/>
    <cellStyle name="Note 13 2 12 2" xfId="29448" xr:uid="{00000000-0005-0000-0000-00002D720000}"/>
    <cellStyle name="Note 13 2 13" xfId="29449" xr:uid="{00000000-0005-0000-0000-00002E720000}"/>
    <cellStyle name="Note 13 2 2" xfId="29450" xr:uid="{00000000-0005-0000-0000-00002F720000}"/>
    <cellStyle name="Note 13 2 2 2" xfId="29451" xr:uid="{00000000-0005-0000-0000-000030720000}"/>
    <cellStyle name="Note 13 2 2 2 2" xfId="29452" xr:uid="{00000000-0005-0000-0000-000031720000}"/>
    <cellStyle name="Note 13 2 2 2 2 2" xfId="29453" xr:uid="{00000000-0005-0000-0000-000032720000}"/>
    <cellStyle name="Note 13 2 2 2 3" xfId="29454" xr:uid="{00000000-0005-0000-0000-000033720000}"/>
    <cellStyle name="Note 13 2 2 3" xfId="29455" xr:uid="{00000000-0005-0000-0000-000034720000}"/>
    <cellStyle name="Note 13 2 2 3 2" xfId="29456" xr:uid="{00000000-0005-0000-0000-000035720000}"/>
    <cellStyle name="Note 13 2 2 3 2 2" xfId="29457" xr:uid="{00000000-0005-0000-0000-000036720000}"/>
    <cellStyle name="Note 13 2 2 3 3" xfId="29458" xr:uid="{00000000-0005-0000-0000-000037720000}"/>
    <cellStyle name="Note 13 2 2 4" xfId="29459" xr:uid="{00000000-0005-0000-0000-000038720000}"/>
    <cellStyle name="Note 13 2 2 4 2" xfId="29460" xr:uid="{00000000-0005-0000-0000-000039720000}"/>
    <cellStyle name="Note 13 2 2 5" xfId="29461" xr:uid="{00000000-0005-0000-0000-00003A720000}"/>
    <cellStyle name="Note 13 2 2 5 2" xfId="29462" xr:uid="{00000000-0005-0000-0000-00003B720000}"/>
    <cellStyle name="Note 13 2 2 6" xfId="29463" xr:uid="{00000000-0005-0000-0000-00003C720000}"/>
    <cellStyle name="Note 13 2 2 6 2" xfId="29464" xr:uid="{00000000-0005-0000-0000-00003D720000}"/>
    <cellStyle name="Note 13 2 2 7" xfId="29465" xr:uid="{00000000-0005-0000-0000-00003E720000}"/>
    <cellStyle name="Note 13 2 2 7 2" xfId="29466" xr:uid="{00000000-0005-0000-0000-00003F720000}"/>
    <cellStyle name="Note 13 2 2 8" xfId="29467" xr:uid="{00000000-0005-0000-0000-000040720000}"/>
    <cellStyle name="Note 13 2 3" xfId="29468" xr:uid="{00000000-0005-0000-0000-000041720000}"/>
    <cellStyle name="Note 13 2 3 10" xfId="29469" xr:uid="{00000000-0005-0000-0000-000042720000}"/>
    <cellStyle name="Note 13 2 3 10 2" xfId="29470" xr:uid="{00000000-0005-0000-0000-000043720000}"/>
    <cellStyle name="Note 13 2 3 11" xfId="29471" xr:uid="{00000000-0005-0000-0000-000044720000}"/>
    <cellStyle name="Note 13 2 3 2" xfId="29472" xr:uid="{00000000-0005-0000-0000-000045720000}"/>
    <cellStyle name="Note 13 2 3 2 2" xfId="29473" xr:uid="{00000000-0005-0000-0000-000046720000}"/>
    <cellStyle name="Note 13 2 3 2 2 2" xfId="29474" xr:uid="{00000000-0005-0000-0000-000047720000}"/>
    <cellStyle name="Note 13 2 3 2 3" xfId="29475" xr:uid="{00000000-0005-0000-0000-000048720000}"/>
    <cellStyle name="Note 13 2 3 3" xfId="29476" xr:uid="{00000000-0005-0000-0000-000049720000}"/>
    <cellStyle name="Note 13 2 3 3 2" xfId="29477" xr:uid="{00000000-0005-0000-0000-00004A720000}"/>
    <cellStyle name="Note 13 2 3 4" xfId="29478" xr:uid="{00000000-0005-0000-0000-00004B720000}"/>
    <cellStyle name="Note 13 2 3 4 2" xfId="29479" xr:uid="{00000000-0005-0000-0000-00004C720000}"/>
    <cellStyle name="Note 13 2 3 5" xfId="29480" xr:uid="{00000000-0005-0000-0000-00004D720000}"/>
    <cellStyle name="Note 13 2 3 5 2" xfId="29481" xr:uid="{00000000-0005-0000-0000-00004E720000}"/>
    <cellStyle name="Note 13 2 3 6" xfId="29482" xr:uid="{00000000-0005-0000-0000-00004F720000}"/>
    <cellStyle name="Note 13 2 3 6 2" xfId="29483" xr:uid="{00000000-0005-0000-0000-000050720000}"/>
    <cellStyle name="Note 13 2 3 7" xfId="29484" xr:uid="{00000000-0005-0000-0000-000051720000}"/>
    <cellStyle name="Note 13 2 3 7 2" xfId="29485" xr:uid="{00000000-0005-0000-0000-000052720000}"/>
    <cellStyle name="Note 13 2 3 8" xfId="29486" xr:uid="{00000000-0005-0000-0000-000053720000}"/>
    <cellStyle name="Note 13 2 3 8 2" xfId="29487" xr:uid="{00000000-0005-0000-0000-000054720000}"/>
    <cellStyle name="Note 13 2 3 9" xfId="29488" xr:uid="{00000000-0005-0000-0000-000055720000}"/>
    <cellStyle name="Note 13 2 3 9 2" xfId="29489" xr:uid="{00000000-0005-0000-0000-000056720000}"/>
    <cellStyle name="Note 13 2 4" xfId="29490" xr:uid="{00000000-0005-0000-0000-000057720000}"/>
    <cellStyle name="Note 13 2 4 10" xfId="29491" xr:uid="{00000000-0005-0000-0000-000058720000}"/>
    <cellStyle name="Note 13 2 4 10 2" xfId="29492" xr:uid="{00000000-0005-0000-0000-000059720000}"/>
    <cellStyle name="Note 13 2 4 11" xfId="29493" xr:uid="{00000000-0005-0000-0000-00005A720000}"/>
    <cellStyle name="Note 13 2 4 2" xfId="29494" xr:uid="{00000000-0005-0000-0000-00005B720000}"/>
    <cellStyle name="Note 13 2 4 2 2" xfId="29495" xr:uid="{00000000-0005-0000-0000-00005C720000}"/>
    <cellStyle name="Note 13 2 4 2 2 2" xfId="29496" xr:uid="{00000000-0005-0000-0000-00005D720000}"/>
    <cellStyle name="Note 13 2 4 2 3" xfId="29497" xr:uid="{00000000-0005-0000-0000-00005E720000}"/>
    <cellStyle name="Note 13 2 4 3" xfId="29498" xr:uid="{00000000-0005-0000-0000-00005F720000}"/>
    <cellStyle name="Note 13 2 4 3 2" xfId="29499" xr:uid="{00000000-0005-0000-0000-000060720000}"/>
    <cellStyle name="Note 13 2 4 4" xfId="29500" xr:uid="{00000000-0005-0000-0000-000061720000}"/>
    <cellStyle name="Note 13 2 4 4 2" xfId="29501" xr:uid="{00000000-0005-0000-0000-000062720000}"/>
    <cellStyle name="Note 13 2 4 5" xfId="29502" xr:uid="{00000000-0005-0000-0000-000063720000}"/>
    <cellStyle name="Note 13 2 4 5 2" xfId="29503" xr:uid="{00000000-0005-0000-0000-000064720000}"/>
    <cellStyle name="Note 13 2 4 6" xfId="29504" xr:uid="{00000000-0005-0000-0000-000065720000}"/>
    <cellStyle name="Note 13 2 4 6 2" xfId="29505" xr:uid="{00000000-0005-0000-0000-000066720000}"/>
    <cellStyle name="Note 13 2 4 7" xfId="29506" xr:uid="{00000000-0005-0000-0000-000067720000}"/>
    <cellStyle name="Note 13 2 4 7 2" xfId="29507" xr:uid="{00000000-0005-0000-0000-000068720000}"/>
    <cellStyle name="Note 13 2 4 8" xfId="29508" xr:uid="{00000000-0005-0000-0000-000069720000}"/>
    <cellStyle name="Note 13 2 4 8 2" xfId="29509" xr:uid="{00000000-0005-0000-0000-00006A720000}"/>
    <cellStyle name="Note 13 2 4 9" xfId="29510" xr:uid="{00000000-0005-0000-0000-00006B720000}"/>
    <cellStyle name="Note 13 2 4 9 2" xfId="29511" xr:uid="{00000000-0005-0000-0000-00006C720000}"/>
    <cellStyle name="Note 13 2 5" xfId="29512" xr:uid="{00000000-0005-0000-0000-00006D720000}"/>
    <cellStyle name="Note 13 2 5 10" xfId="29513" xr:uid="{00000000-0005-0000-0000-00006E720000}"/>
    <cellStyle name="Note 13 2 5 10 2" xfId="29514" xr:uid="{00000000-0005-0000-0000-00006F720000}"/>
    <cellStyle name="Note 13 2 5 11" xfId="29515" xr:uid="{00000000-0005-0000-0000-000070720000}"/>
    <cellStyle name="Note 13 2 5 2" xfId="29516" xr:uid="{00000000-0005-0000-0000-000071720000}"/>
    <cellStyle name="Note 13 2 5 2 2" xfId="29517" xr:uid="{00000000-0005-0000-0000-000072720000}"/>
    <cellStyle name="Note 13 2 5 2 2 2" xfId="29518" xr:uid="{00000000-0005-0000-0000-000073720000}"/>
    <cellStyle name="Note 13 2 5 2 3" xfId="29519" xr:uid="{00000000-0005-0000-0000-000074720000}"/>
    <cellStyle name="Note 13 2 5 3" xfId="29520" xr:uid="{00000000-0005-0000-0000-000075720000}"/>
    <cellStyle name="Note 13 2 5 3 2" xfId="29521" xr:uid="{00000000-0005-0000-0000-000076720000}"/>
    <cellStyle name="Note 13 2 5 4" xfId="29522" xr:uid="{00000000-0005-0000-0000-000077720000}"/>
    <cellStyle name="Note 13 2 5 4 2" xfId="29523" xr:uid="{00000000-0005-0000-0000-000078720000}"/>
    <cellStyle name="Note 13 2 5 5" xfId="29524" xr:uid="{00000000-0005-0000-0000-000079720000}"/>
    <cellStyle name="Note 13 2 5 5 2" xfId="29525" xr:uid="{00000000-0005-0000-0000-00007A720000}"/>
    <cellStyle name="Note 13 2 5 6" xfId="29526" xr:uid="{00000000-0005-0000-0000-00007B720000}"/>
    <cellStyle name="Note 13 2 5 6 2" xfId="29527" xr:uid="{00000000-0005-0000-0000-00007C720000}"/>
    <cellStyle name="Note 13 2 5 7" xfId="29528" xr:uid="{00000000-0005-0000-0000-00007D720000}"/>
    <cellStyle name="Note 13 2 5 7 2" xfId="29529" xr:uid="{00000000-0005-0000-0000-00007E720000}"/>
    <cellStyle name="Note 13 2 5 8" xfId="29530" xr:uid="{00000000-0005-0000-0000-00007F720000}"/>
    <cellStyle name="Note 13 2 5 8 2" xfId="29531" xr:uid="{00000000-0005-0000-0000-000080720000}"/>
    <cellStyle name="Note 13 2 5 9" xfId="29532" xr:uid="{00000000-0005-0000-0000-000081720000}"/>
    <cellStyle name="Note 13 2 5 9 2" xfId="29533" xr:uid="{00000000-0005-0000-0000-000082720000}"/>
    <cellStyle name="Note 13 2 6" xfId="29534" xr:uid="{00000000-0005-0000-0000-000083720000}"/>
    <cellStyle name="Note 13 2 6 10" xfId="29535" xr:uid="{00000000-0005-0000-0000-000084720000}"/>
    <cellStyle name="Note 13 2 6 10 2" xfId="29536" xr:uid="{00000000-0005-0000-0000-000085720000}"/>
    <cellStyle name="Note 13 2 6 11" xfId="29537" xr:uid="{00000000-0005-0000-0000-000086720000}"/>
    <cellStyle name="Note 13 2 6 2" xfId="29538" xr:uid="{00000000-0005-0000-0000-000087720000}"/>
    <cellStyle name="Note 13 2 6 2 2" xfId="29539" xr:uid="{00000000-0005-0000-0000-000088720000}"/>
    <cellStyle name="Note 13 2 6 2 2 2" xfId="29540" xr:uid="{00000000-0005-0000-0000-000089720000}"/>
    <cellStyle name="Note 13 2 6 2 3" xfId="29541" xr:uid="{00000000-0005-0000-0000-00008A720000}"/>
    <cellStyle name="Note 13 2 6 3" xfId="29542" xr:uid="{00000000-0005-0000-0000-00008B720000}"/>
    <cellStyle name="Note 13 2 6 3 2" xfId="29543" xr:uid="{00000000-0005-0000-0000-00008C720000}"/>
    <cellStyle name="Note 13 2 6 4" xfId="29544" xr:uid="{00000000-0005-0000-0000-00008D720000}"/>
    <cellStyle name="Note 13 2 6 4 2" xfId="29545" xr:uid="{00000000-0005-0000-0000-00008E720000}"/>
    <cellStyle name="Note 13 2 6 5" xfId="29546" xr:uid="{00000000-0005-0000-0000-00008F720000}"/>
    <cellStyle name="Note 13 2 6 5 2" xfId="29547" xr:uid="{00000000-0005-0000-0000-000090720000}"/>
    <cellStyle name="Note 13 2 6 6" xfId="29548" xr:uid="{00000000-0005-0000-0000-000091720000}"/>
    <cellStyle name="Note 13 2 6 6 2" xfId="29549" xr:uid="{00000000-0005-0000-0000-000092720000}"/>
    <cellStyle name="Note 13 2 6 7" xfId="29550" xr:uid="{00000000-0005-0000-0000-000093720000}"/>
    <cellStyle name="Note 13 2 6 7 2" xfId="29551" xr:uid="{00000000-0005-0000-0000-000094720000}"/>
    <cellStyle name="Note 13 2 6 8" xfId="29552" xr:uid="{00000000-0005-0000-0000-000095720000}"/>
    <cellStyle name="Note 13 2 6 8 2" xfId="29553" xr:uid="{00000000-0005-0000-0000-000096720000}"/>
    <cellStyle name="Note 13 2 6 9" xfId="29554" xr:uid="{00000000-0005-0000-0000-000097720000}"/>
    <cellStyle name="Note 13 2 6 9 2" xfId="29555" xr:uid="{00000000-0005-0000-0000-000098720000}"/>
    <cellStyle name="Note 13 2 7" xfId="29556" xr:uid="{00000000-0005-0000-0000-000099720000}"/>
    <cellStyle name="Note 13 2 7 2" xfId="29557" xr:uid="{00000000-0005-0000-0000-00009A720000}"/>
    <cellStyle name="Note 13 2 7 2 2" xfId="29558" xr:uid="{00000000-0005-0000-0000-00009B720000}"/>
    <cellStyle name="Note 13 2 7 3" xfId="29559" xr:uid="{00000000-0005-0000-0000-00009C720000}"/>
    <cellStyle name="Note 13 2 8" xfId="29560" xr:uid="{00000000-0005-0000-0000-00009D720000}"/>
    <cellStyle name="Note 13 2 8 2" xfId="29561" xr:uid="{00000000-0005-0000-0000-00009E720000}"/>
    <cellStyle name="Note 13 2 9" xfId="29562" xr:uid="{00000000-0005-0000-0000-00009F720000}"/>
    <cellStyle name="Note 13 2 9 2" xfId="29563" xr:uid="{00000000-0005-0000-0000-0000A0720000}"/>
    <cellStyle name="Note 13 3" xfId="29564" xr:uid="{00000000-0005-0000-0000-0000A1720000}"/>
    <cellStyle name="Note 13 3 2" xfId="29565" xr:uid="{00000000-0005-0000-0000-0000A2720000}"/>
    <cellStyle name="Note 13 3 2 2" xfId="29566" xr:uid="{00000000-0005-0000-0000-0000A3720000}"/>
    <cellStyle name="Note 13 3 2 2 2" xfId="29567" xr:uid="{00000000-0005-0000-0000-0000A4720000}"/>
    <cellStyle name="Note 13 3 2 3" xfId="29568" xr:uid="{00000000-0005-0000-0000-0000A5720000}"/>
    <cellStyle name="Note 13 3 3" xfId="29569" xr:uid="{00000000-0005-0000-0000-0000A6720000}"/>
    <cellStyle name="Note 13 3 3 2" xfId="29570" xr:uid="{00000000-0005-0000-0000-0000A7720000}"/>
    <cellStyle name="Note 13 3 3 2 2" xfId="29571" xr:uid="{00000000-0005-0000-0000-0000A8720000}"/>
    <cellStyle name="Note 13 3 3 3" xfId="29572" xr:uid="{00000000-0005-0000-0000-0000A9720000}"/>
    <cellStyle name="Note 13 3 4" xfId="29573" xr:uid="{00000000-0005-0000-0000-0000AA720000}"/>
    <cellStyle name="Note 13 3 4 2" xfId="29574" xr:uid="{00000000-0005-0000-0000-0000AB720000}"/>
    <cellStyle name="Note 13 3 5" xfId="29575" xr:uid="{00000000-0005-0000-0000-0000AC720000}"/>
    <cellStyle name="Note 13 3 5 2" xfId="29576" xr:uid="{00000000-0005-0000-0000-0000AD720000}"/>
    <cellStyle name="Note 13 3 6" xfId="29577" xr:uid="{00000000-0005-0000-0000-0000AE720000}"/>
    <cellStyle name="Note 13 3 6 2" xfId="29578" xr:uid="{00000000-0005-0000-0000-0000AF720000}"/>
    <cellStyle name="Note 13 3 7" xfId="29579" xr:uid="{00000000-0005-0000-0000-0000B0720000}"/>
    <cellStyle name="Note 13 3 7 2" xfId="29580" xr:uid="{00000000-0005-0000-0000-0000B1720000}"/>
    <cellStyle name="Note 13 3 8" xfId="29581" xr:uid="{00000000-0005-0000-0000-0000B2720000}"/>
    <cellStyle name="Note 13 4" xfId="29582" xr:uid="{00000000-0005-0000-0000-0000B3720000}"/>
    <cellStyle name="Note 13 4 10" xfId="29583" xr:uid="{00000000-0005-0000-0000-0000B4720000}"/>
    <cellStyle name="Note 13 4 10 2" xfId="29584" xr:uid="{00000000-0005-0000-0000-0000B5720000}"/>
    <cellStyle name="Note 13 4 11" xfId="29585" xr:uid="{00000000-0005-0000-0000-0000B6720000}"/>
    <cellStyle name="Note 13 4 2" xfId="29586" xr:uid="{00000000-0005-0000-0000-0000B7720000}"/>
    <cellStyle name="Note 13 4 2 2" xfId="29587" xr:uid="{00000000-0005-0000-0000-0000B8720000}"/>
    <cellStyle name="Note 13 4 2 2 2" xfId="29588" xr:uid="{00000000-0005-0000-0000-0000B9720000}"/>
    <cellStyle name="Note 13 4 2 3" xfId="29589" xr:uid="{00000000-0005-0000-0000-0000BA720000}"/>
    <cellStyle name="Note 13 4 3" xfId="29590" xr:uid="{00000000-0005-0000-0000-0000BB720000}"/>
    <cellStyle name="Note 13 4 3 2" xfId="29591" xr:uid="{00000000-0005-0000-0000-0000BC720000}"/>
    <cellStyle name="Note 13 4 4" xfId="29592" xr:uid="{00000000-0005-0000-0000-0000BD720000}"/>
    <cellStyle name="Note 13 4 4 2" xfId="29593" xr:uid="{00000000-0005-0000-0000-0000BE720000}"/>
    <cellStyle name="Note 13 4 5" xfId="29594" xr:uid="{00000000-0005-0000-0000-0000BF720000}"/>
    <cellStyle name="Note 13 4 5 2" xfId="29595" xr:uid="{00000000-0005-0000-0000-0000C0720000}"/>
    <cellStyle name="Note 13 4 6" xfId="29596" xr:uid="{00000000-0005-0000-0000-0000C1720000}"/>
    <cellStyle name="Note 13 4 6 2" xfId="29597" xr:uid="{00000000-0005-0000-0000-0000C2720000}"/>
    <cellStyle name="Note 13 4 7" xfId="29598" xr:uid="{00000000-0005-0000-0000-0000C3720000}"/>
    <cellStyle name="Note 13 4 7 2" xfId="29599" xr:uid="{00000000-0005-0000-0000-0000C4720000}"/>
    <cellStyle name="Note 13 4 8" xfId="29600" xr:uid="{00000000-0005-0000-0000-0000C5720000}"/>
    <cellStyle name="Note 13 4 8 2" xfId="29601" xr:uid="{00000000-0005-0000-0000-0000C6720000}"/>
    <cellStyle name="Note 13 4 9" xfId="29602" xr:uid="{00000000-0005-0000-0000-0000C7720000}"/>
    <cellStyle name="Note 13 4 9 2" xfId="29603" xr:uid="{00000000-0005-0000-0000-0000C8720000}"/>
    <cellStyle name="Note 13 5" xfId="29604" xr:uid="{00000000-0005-0000-0000-0000C9720000}"/>
    <cellStyle name="Note 13 5 10" xfId="29605" xr:uid="{00000000-0005-0000-0000-0000CA720000}"/>
    <cellStyle name="Note 13 5 10 2" xfId="29606" xr:uid="{00000000-0005-0000-0000-0000CB720000}"/>
    <cellStyle name="Note 13 5 11" xfId="29607" xr:uid="{00000000-0005-0000-0000-0000CC720000}"/>
    <cellStyle name="Note 13 5 2" xfId="29608" xr:uid="{00000000-0005-0000-0000-0000CD720000}"/>
    <cellStyle name="Note 13 5 2 2" xfId="29609" xr:uid="{00000000-0005-0000-0000-0000CE720000}"/>
    <cellStyle name="Note 13 5 2 2 2" xfId="29610" xr:uid="{00000000-0005-0000-0000-0000CF720000}"/>
    <cellStyle name="Note 13 5 2 3" xfId="29611" xr:uid="{00000000-0005-0000-0000-0000D0720000}"/>
    <cellStyle name="Note 13 5 3" xfId="29612" xr:uid="{00000000-0005-0000-0000-0000D1720000}"/>
    <cellStyle name="Note 13 5 3 2" xfId="29613" xr:uid="{00000000-0005-0000-0000-0000D2720000}"/>
    <cellStyle name="Note 13 5 4" xfId="29614" xr:uid="{00000000-0005-0000-0000-0000D3720000}"/>
    <cellStyle name="Note 13 5 4 2" xfId="29615" xr:uid="{00000000-0005-0000-0000-0000D4720000}"/>
    <cellStyle name="Note 13 5 5" xfId="29616" xr:uid="{00000000-0005-0000-0000-0000D5720000}"/>
    <cellStyle name="Note 13 5 5 2" xfId="29617" xr:uid="{00000000-0005-0000-0000-0000D6720000}"/>
    <cellStyle name="Note 13 5 6" xfId="29618" xr:uid="{00000000-0005-0000-0000-0000D7720000}"/>
    <cellStyle name="Note 13 5 6 2" xfId="29619" xr:uid="{00000000-0005-0000-0000-0000D8720000}"/>
    <cellStyle name="Note 13 5 7" xfId="29620" xr:uid="{00000000-0005-0000-0000-0000D9720000}"/>
    <cellStyle name="Note 13 5 7 2" xfId="29621" xr:uid="{00000000-0005-0000-0000-0000DA720000}"/>
    <cellStyle name="Note 13 5 8" xfId="29622" xr:uid="{00000000-0005-0000-0000-0000DB720000}"/>
    <cellStyle name="Note 13 5 8 2" xfId="29623" xr:uid="{00000000-0005-0000-0000-0000DC720000}"/>
    <cellStyle name="Note 13 5 9" xfId="29624" xr:uid="{00000000-0005-0000-0000-0000DD720000}"/>
    <cellStyle name="Note 13 5 9 2" xfId="29625" xr:uid="{00000000-0005-0000-0000-0000DE720000}"/>
    <cellStyle name="Note 13 6" xfId="29626" xr:uid="{00000000-0005-0000-0000-0000DF720000}"/>
    <cellStyle name="Note 13 6 10" xfId="29627" xr:uid="{00000000-0005-0000-0000-0000E0720000}"/>
    <cellStyle name="Note 13 6 10 2" xfId="29628" xr:uid="{00000000-0005-0000-0000-0000E1720000}"/>
    <cellStyle name="Note 13 6 11" xfId="29629" xr:uid="{00000000-0005-0000-0000-0000E2720000}"/>
    <cellStyle name="Note 13 6 2" xfId="29630" xr:uid="{00000000-0005-0000-0000-0000E3720000}"/>
    <cellStyle name="Note 13 6 2 2" xfId="29631" xr:uid="{00000000-0005-0000-0000-0000E4720000}"/>
    <cellStyle name="Note 13 6 2 2 2" xfId="29632" xr:uid="{00000000-0005-0000-0000-0000E5720000}"/>
    <cellStyle name="Note 13 6 2 3" xfId="29633" xr:uid="{00000000-0005-0000-0000-0000E6720000}"/>
    <cellStyle name="Note 13 6 3" xfId="29634" xr:uid="{00000000-0005-0000-0000-0000E7720000}"/>
    <cellStyle name="Note 13 6 3 2" xfId="29635" xr:uid="{00000000-0005-0000-0000-0000E8720000}"/>
    <cellStyle name="Note 13 6 4" xfId="29636" xr:uid="{00000000-0005-0000-0000-0000E9720000}"/>
    <cellStyle name="Note 13 6 4 2" xfId="29637" xr:uid="{00000000-0005-0000-0000-0000EA720000}"/>
    <cellStyle name="Note 13 6 5" xfId="29638" xr:uid="{00000000-0005-0000-0000-0000EB720000}"/>
    <cellStyle name="Note 13 6 5 2" xfId="29639" xr:uid="{00000000-0005-0000-0000-0000EC720000}"/>
    <cellStyle name="Note 13 6 6" xfId="29640" xr:uid="{00000000-0005-0000-0000-0000ED720000}"/>
    <cellStyle name="Note 13 6 6 2" xfId="29641" xr:uid="{00000000-0005-0000-0000-0000EE720000}"/>
    <cellStyle name="Note 13 6 7" xfId="29642" xr:uid="{00000000-0005-0000-0000-0000EF720000}"/>
    <cellStyle name="Note 13 6 7 2" xfId="29643" xr:uid="{00000000-0005-0000-0000-0000F0720000}"/>
    <cellStyle name="Note 13 6 8" xfId="29644" xr:uid="{00000000-0005-0000-0000-0000F1720000}"/>
    <cellStyle name="Note 13 6 8 2" xfId="29645" xr:uid="{00000000-0005-0000-0000-0000F2720000}"/>
    <cellStyle name="Note 13 6 9" xfId="29646" xr:uid="{00000000-0005-0000-0000-0000F3720000}"/>
    <cellStyle name="Note 13 6 9 2" xfId="29647" xr:uid="{00000000-0005-0000-0000-0000F4720000}"/>
    <cellStyle name="Note 13 7" xfId="29648" xr:uid="{00000000-0005-0000-0000-0000F5720000}"/>
    <cellStyle name="Note 13 7 10" xfId="29649" xr:uid="{00000000-0005-0000-0000-0000F6720000}"/>
    <cellStyle name="Note 13 7 10 2" xfId="29650" xr:uid="{00000000-0005-0000-0000-0000F7720000}"/>
    <cellStyle name="Note 13 7 11" xfId="29651" xr:uid="{00000000-0005-0000-0000-0000F8720000}"/>
    <cellStyle name="Note 13 7 2" xfId="29652" xr:uid="{00000000-0005-0000-0000-0000F9720000}"/>
    <cellStyle name="Note 13 7 2 2" xfId="29653" xr:uid="{00000000-0005-0000-0000-0000FA720000}"/>
    <cellStyle name="Note 13 7 2 2 2" xfId="29654" xr:uid="{00000000-0005-0000-0000-0000FB720000}"/>
    <cellStyle name="Note 13 7 2 3" xfId="29655" xr:uid="{00000000-0005-0000-0000-0000FC720000}"/>
    <cellStyle name="Note 13 7 3" xfId="29656" xr:uid="{00000000-0005-0000-0000-0000FD720000}"/>
    <cellStyle name="Note 13 7 3 2" xfId="29657" xr:uid="{00000000-0005-0000-0000-0000FE720000}"/>
    <cellStyle name="Note 13 7 4" xfId="29658" xr:uid="{00000000-0005-0000-0000-0000FF720000}"/>
    <cellStyle name="Note 13 7 4 2" xfId="29659" xr:uid="{00000000-0005-0000-0000-000000730000}"/>
    <cellStyle name="Note 13 7 5" xfId="29660" xr:uid="{00000000-0005-0000-0000-000001730000}"/>
    <cellStyle name="Note 13 7 5 2" xfId="29661" xr:uid="{00000000-0005-0000-0000-000002730000}"/>
    <cellStyle name="Note 13 7 6" xfId="29662" xr:uid="{00000000-0005-0000-0000-000003730000}"/>
    <cellStyle name="Note 13 7 6 2" xfId="29663" xr:uid="{00000000-0005-0000-0000-000004730000}"/>
    <cellStyle name="Note 13 7 7" xfId="29664" xr:uid="{00000000-0005-0000-0000-000005730000}"/>
    <cellStyle name="Note 13 7 7 2" xfId="29665" xr:uid="{00000000-0005-0000-0000-000006730000}"/>
    <cellStyle name="Note 13 7 8" xfId="29666" xr:uid="{00000000-0005-0000-0000-000007730000}"/>
    <cellStyle name="Note 13 7 8 2" xfId="29667" xr:uid="{00000000-0005-0000-0000-000008730000}"/>
    <cellStyle name="Note 13 7 9" xfId="29668" xr:uid="{00000000-0005-0000-0000-000009730000}"/>
    <cellStyle name="Note 13 7 9 2" xfId="29669" xr:uid="{00000000-0005-0000-0000-00000A730000}"/>
    <cellStyle name="Note 13 8" xfId="29670" xr:uid="{00000000-0005-0000-0000-00000B730000}"/>
    <cellStyle name="Note 13 8 2" xfId="29671" xr:uid="{00000000-0005-0000-0000-00000C730000}"/>
    <cellStyle name="Note 13 8 2 2" xfId="29672" xr:uid="{00000000-0005-0000-0000-00000D730000}"/>
    <cellStyle name="Note 13 8 3" xfId="29673" xr:uid="{00000000-0005-0000-0000-00000E730000}"/>
    <cellStyle name="Note 13 9" xfId="29674" xr:uid="{00000000-0005-0000-0000-00000F730000}"/>
    <cellStyle name="Note 13 9 2" xfId="29675" xr:uid="{00000000-0005-0000-0000-000010730000}"/>
    <cellStyle name="Note 13_7 - Cap Add WS" xfId="29676" xr:uid="{00000000-0005-0000-0000-000011730000}"/>
    <cellStyle name="Note 14" xfId="29677" xr:uid="{00000000-0005-0000-0000-000012730000}"/>
    <cellStyle name="Note 14 10" xfId="29678" xr:uid="{00000000-0005-0000-0000-000013730000}"/>
    <cellStyle name="Note 14 10 2" xfId="29679" xr:uid="{00000000-0005-0000-0000-000014730000}"/>
    <cellStyle name="Note 14 11" xfId="29680" xr:uid="{00000000-0005-0000-0000-000015730000}"/>
    <cellStyle name="Note 14 11 2" xfId="29681" xr:uid="{00000000-0005-0000-0000-000016730000}"/>
    <cellStyle name="Note 14 12" xfId="29682" xr:uid="{00000000-0005-0000-0000-000017730000}"/>
    <cellStyle name="Note 14 12 2" xfId="29683" xr:uid="{00000000-0005-0000-0000-000018730000}"/>
    <cellStyle name="Note 14 13" xfId="29684" xr:uid="{00000000-0005-0000-0000-000019730000}"/>
    <cellStyle name="Note 14 13 2" xfId="29685" xr:uid="{00000000-0005-0000-0000-00001A730000}"/>
    <cellStyle name="Note 14 14" xfId="29686" xr:uid="{00000000-0005-0000-0000-00001B730000}"/>
    <cellStyle name="Note 14 2" xfId="29687" xr:uid="{00000000-0005-0000-0000-00001C730000}"/>
    <cellStyle name="Note 14 2 10" xfId="29688" xr:uid="{00000000-0005-0000-0000-00001D730000}"/>
    <cellStyle name="Note 14 2 10 2" xfId="29689" xr:uid="{00000000-0005-0000-0000-00001E730000}"/>
    <cellStyle name="Note 14 2 11" xfId="29690" xr:uid="{00000000-0005-0000-0000-00001F730000}"/>
    <cellStyle name="Note 14 2 11 2" xfId="29691" xr:uid="{00000000-0005-0000-0000-000020730000}"/>
    <cellStyle name="Note 14 2 12" xfId="29692" xr:uid="{00000000-0005-0000-0000-000021730000}"/>
    <cellStyle name="Note 14 2 12 2" xfId="29693" xr:uid="{00000000-0005-0000-0000-000022730000}"/>
    <cellStyle name="Note 14 2 13" xfId="29694" xr:uid="{00000000-0005-0000-0000-000023730000}"/>
    <cellStyle name="Note 14 2 2" xfId="29695" xr:uid="{00000000-0005-0000-0000-000024730000}"/>
    <cellStyle name="Note 14 2 2 2" xfId="29696" xr:uid="{00000000-0005-0000-0000-000025730000}"/>
    <cellStyle name="Note 14 2 2 2 2" xfId="29697" xr:uid="{00000000-0005-0000-0000-000026730000}"/>
    <cellStyle name="Note 14 2 2 2 2 2" xfId="29698" xr:uid="{00000000-0005-0000-0000-000027730000}"/>
    <cellStyle name="Note 14 2 2 2 3" xfId="29699" xr:uid="{00000000-0005-0000-0000-000028730000}"/>
    <cellStyle name="Note 14 2 2 3" xfId="29700" xr:uid="{00000000-0005-0000-0000-000029730000}"/>
    <cellStyle name="Note 14 2 2 3 2" xfId="29701" xr:uid="{00000000-0005-0000-0000-00002A730000}"/>
    <cellStyle name="Note 14 2 2 3 2 2" xfId="29702" xr:uid="{00000000-0005-0000-0000-00002B730000}"/>
    <cellStyle name="Note 14 2 2 3 3" xfId="29703" xr:uid="{00000000-0005-0000-0000-00002C730000}"/>
    <cellStyle name="Note 14 2 2 4" xfId="29704" xr:uid="{00000000-0005-0000-0000-00002D730000}"/>
    <cellStyle name="Note 14 2 2 4 2" xfId="29705" xr:uid="{00000000-0005-0000-0000-00002E730000}"/>
    <cellStyle name="Note 14 2 2 5" xfId="29706" xr:uid="{00000000-0005-0000-0000-00002F730000}"/>
    <cellStyle name="Note 14 2 2 5 2" xfId="29707" xr:uid="{00000000-0005-0000-0000-000030730000}"/>
    <cellStyle name="Note 14 2 2 6" xfId="29708" xr:uid="{00000000-0005-0000-0000-000031730000}"/>
    <cellStyle name="Note 14 2 2 6 2" xfId="29709" xr:uid="{00000000-0005-0000-0000-000032730000}"/>
    <cellStyle name="Note 14 2 2 7" xfId="29710" xr:uid="{00000000-0005-0000-0000-000033730000}"/>
    <cellStyle name="Note 14 2 2 7 2" xfId="29711" xr:uid="{00000000-0005-0000-0000-000034730000}"/>
    <cellStyle name="Note 14 2 2 8" xfId="29712" xr:uid="{00000000-0005-0000-0000-000035730000}"/>
    <cellStyle name="Note 14 2 3" xfId="29713" xr:uid="{00000000-0005-0000-0000-000036730000}"/>
    <cellStyle name="Note 14 2 3 10" xfId="29714" xr:uid="{00000000-0005-0000-0000-000037730000}"/>
    <cellStyle name="Note 14 2 3 10 2" xfId="29715" xr:uid="{00000000-0005-0000-0000-000038730000}"/>
    <cellStyle name="Note 14 2 3 11" xfId="29716" xr:uid="{00000000-0005-0000-0000-000039730000}"/>
    <cellStyle name="Note 14 2 3 2" xfId="29717" xr:uid="{00000000-0005-0000-0000-00003A730000}"/>
    <cellStyle name="Note 14 2 3 2 2" xfId="29718" xr:uid="{00000000-0005-0000-0000-00003B730000}"/>
    <cellStyle name="Note 14 2 3 2 2 2" xfId="29719" xr:uid="{00000000-0005-0000-0000-00003C730000}"/>
    <cellStyle name="Note 14 2 3 2 3" xfId="29720" xr:uid="{00000000-0005-0000-0000-00003D730000}"/>
    <cellStyle name="Note 14 2 3 3" xfId="29721" xr:uid="{00000000-0005-0000-0000-00003E730000}"/>
    <cellStyle name="Note 14 2 3 3 2" xfId="29722" xr:uid="{00000000-0005-0000-0000-00003F730000}"/>
    <cellStyle name="Note 14 2 3 4" xfId="29723" xr:uid="{00000000-0005-0000-0000-000040730000}"/>
    <cellStyle name="Note 14 2 3 4 2" xfId="29724" xr:uid="{00000000-0005-0000-0000-000041730000}"/>
    <cellStyle name="Note 14 2 3 5" xfId="29725" xr:uid="{00000000-0005-0000-0000-000042730000}"/>
    <cellStyle name="Note 14 2 3 5 2" xfId="29726" xr:uid="{00000000-0005-0000-0000-000043730000}"/>
    <cellStyle name="Note 14 2 3 6" xfId="29727" xr:uid="{00000000-0005-0000-0000-000044730000}"/>
    <cellStyle name="Note 14 2 3 6 2" xfId="29728" xr:uid="{00000000-0005-0000-0000-000045730000}"/>
    <cellStyle name="Note 14 2 3 7" xfId="29729" xr:uid="{00000000-0005-0000-0000-000046730000}"/>
    <cellStyle name="Note 14 2 3 7 2" xfId="29730" xr:uid="{00000000-0005-0000-0000-000047730000}"/>
    <cellStyle name="Note 14 2 3 8" xfId="29731" xr:uid="{00000000-0005-0000-0000-000048730000}"/>
    <cellStyle name="Note 14 2 3 8 2" xfId="29732" xr:uid="{00000000-0005-0000-0000-000049730000}"/>
    <cellStyle name="Note 14 2 3 9" xfId="29733" xr:uid="{00000000-0005-0000-0000-00004A730000}"/>
    <cellStyle name="Note 14 2 3 9 2" xfId="29734" xr:uid="{00000000-0005-0000-0000-00004B730000}"/>
    <cellStyle name="Note 14 2 4" xfId="29735" xr:uid="{00000000-0005-0000-0000-00004C730000}"/>
    <cellStyle name="Note 14 2 4 10" xfId="29736" xr:uid="{00000000-0005-0000-0000-00004D730000}"/>
    <cellStyle name="Note 14 2 4 10 2" xfId="29737" xr:uid="{00000000-0005-0000-0000-00004E730000}"/>
    <cellStyle name="Note 14 2 4 11" xfId="29738" xr:uid="{00000000-0005-0000-0000-00004F730000}"/>
    <cellStyle name="Note 14 2 4 2" xfId="29739" xr:uid="{00000000-0005-0000-0000-000050730000}"/>
    <cellStyle name="Note 14 2 4 2 2" xfId="29740" xr:uid="{00000000-0005-0000-0000-000051730000}"/>
    <cellStyle name="Note 14 2 4 2 2 2" xfId="29741" xr:uid="{00000000-0005-0000-0000-000052730000}"/>
    <cellStyle name="Note 14 2 4 2 3" xfId="29742" xr:uid="{00000000-0005-0000-0000-000053730000}"/>
    <cellStyle name="Note 14 2 4 3" xfId="29743" xr:uid="{00000000-0005-0000-0000-000054730000}"/>
    <cellStyle name="Note 14 2 4 3 2" xfId="29744" xr:uid="{00000000-0005-0000-0000-000055730000}"/>
    <cellStyle name="Note 14 2 4 4" xfId="29745" xr:uid="{00000000-0005-0000-0000-000056730000}"/>
    <cellStyle name="Note 14 2 4 4 2" xfId="29746" xr:uid="{00000000-0005-0000-0000-000057730000}"/>
    <cellStyle name="Note 14 2 4 5" xfId="29747" xr:uid="{00000000-0005-0000-0000-000058730000}"/>
    <cellStyle name="Note 14 2 4 5 2" xfId="29748" xr:uid="{00000000-0005-0000-0000-000059730000}"/>
    <cellStyle name="Note 14 2 4 6" xfId="29749" xr:uid="{00000000-0005-0000-0000-00005A730000}"/>
    <cellStyle name="Note 14 2 4 6 2" xfId="29750" xr:uid="{00000000-0005-0000-0000-00005B730000}"/>
    <cellStyle name="Note 14 2 4 7" xfId="29751" xr:uid="{00000000-0005-0000-0000-00005C730000}"/>
    <cellStyle name="Note 14 2 4 7 2" xfId="29752" xr:uid="{00000000-0005-0000-0000-00005D730000}"/>
    <cellStyle name="Note 14 2 4 8" xfId="29753" xr:uid="{00000000-0005-0000-0000-00005E730000}"/>
    <cellStyle name="Note 14 2 4 8 2" xfId="29754" xr:uid="{00000000-0005-0000-0000-00005F730000}"/>
    <cellStyle name="Note 14 2 4 9" xfId="29755" xr:uid="{00000000-0005-0000-0000-000060730000}"/>
    <cellStyle name="Note 14 2 4 9 2" xfId="29756" xr:uid="{00000000-0005-0000-0000-000061730000}"/>
    <cellStyle name="Note 14 2 5" xfId="29757" xr:uid="{00000000-0005-0000-0000-000062730000}"/>
    <cellStyle name="Note 14 2 5 10" xfId="29758" xr:uid="{00000000-0005-0000-0000-000063730000}"/>
    <cellStyle name="Note 14 2 5 10 2" xfId="29759" xr:uid="{00000000-0005-0000-0000-000064730000}"/>
    <cellStyle name="Note 14 2 5 11" xfId="29760" xr:uid="{00000000-0005-0000-0000-000065730000}"/>
    <cellStyle name="Note 14 2 5 2" xfId="29761" xr:uid="{00000000-0005-0000-0000-000066730000}"/>
    <cellStyle name="Note 14 2 5 2 2" xfId="29762" xr:uid="{00000000-0005-0000-0000-000067730000}"/>
    <cellStyle name="Note 14 2 5 2 2 2" xfId="29763" xr:uid="{00000000-0005-0000-0000-000068730000}"/>
    <cellStyle name="Note 14 2 5 2 3" xfId="29764" xr:uid="{00000000-0005-0000-0000-000069730000}"/>
    <cellStyle name="Note 14 2 5 3" xfId="29765" xr:uid="{00000000-0005-0000-0000-00006A730000}"/>
    <cellStyle name="Note 14 2 5 3 2" xfId="29766" xr:uid="{00000000-0005-0000-0000-00006B730000}"/>
    <cellStyle name="Note 14 2 5 4" xfId="29767" xr:uid="{00000000-0005-0000-0000-00006C730000}"/>
    <cellStyle name="Note 14 2 5 4 2" xfId="29768" xr:uid="{00000000-0005-0000-0000-00006D730000}"/>
    <cellStyle name="Note 14 2 5 5" xfId="29769" xr:uid="{00000000-0005-0000-0000-00006E730000}"/>
    <cellStyle name="Note 14 2 5 5 2" xfId="29770" xr:uid="{00000000-0005-0000-0000-00006F730000}"/>
    <cellStyle name="Note 14 2 5 6" xfId="29771" xr:uid="{00000000-0005-0000-0000-000070730000}"/>
    <cellStyle name="Note 14 2 5 6 2" xfId="29772" xr:uid="{00000000-0005-0000-0000-000071730000}"/>
    <cellStyle name="Note 14 2 5 7" xfId="29773" xr:uid="{00000000-0005-0000-0000-000072730000}"/>
    <cellStyle name="Note 14 2 5 7 2" xfId="29774" xr:uid="{00000000-0005-0000-0000-000073730000}"/>
    <cellStyle name="Note 14 2 5 8" xfId="29775" xr:uid="{00000000-0005-0000-0000-000074730000}"/>
    <cellStyle name="Note 14 2 5 8 2" xfId="29776" xr:uid="{00000000-0005-0000-0000-000075730000}"/>
    <cellStyle name="Note 14 2 5 9" xfId="29777" xr:uid="{00000000-0005-0000-0000-000076730000}"/>
    <cellStyle name="Note 14 2 5 9 2" xfId="29778" xr:uid="{00000000-0005-0000-0000-000077730000}"/>
    <cellStyle name="Note 14 2 6" xfId="29779" xr:uid="{00000000-0005-0000-0000-000078730000}"/>
    <cellStyle name="Note 14 2 6 10" xfId="29780" xr:uid="{00000000-0005-0000-0000-000079730000}"/>
    <cellStyle name="Note 14 2 6 10 2" xfId="29781" xr:uid="{00000000-0005-0000-0000-00007A730000}"/>
    <cellStyle name="Note 14 2 6 11" xfId="29782" xr:uid="{00000000-0005-0000-0000-00007B730000}"/>
    <cellStyle name="Note 14 2 6 2" xfId="29783" xr:uid="{00000000-0005-0000-0000-00007C730000}"/>
    <cellStyle name="Note 14 2 6 2 2" xfId="29784" xr:uid="{00000000-0005-0000-0000-00007D730000}"/>
    <cellStyle name="Note 14 2 6 2 2 2" xfId="29785" xr:uid="{00000000-0005-0000-0000-00007E730000}"/>
    <cellStyle name="Note 14 2 6 2 3" xfId="29786" xr:uid="{00000000-0005-0000-0000-00007F730000}"/>
    <cellStyle name="Note 14 2 6 3" xfId="29787" xr:uid="{00000000-0005-0000-0000-000080730000}"/>
    <cellStyle name="Note 14 2 6 3 2" xfId="29788" xr:uid="{00000000-0005-0000-0000-000081730000}"/>
    <cellStyle name="Note 14 2 6 4" xfId="29789" xr:uid="{00000000-0005-0000-0000-000082730000}"/>
    <cellStyle name="Note 14 2 6 4 2" xfId="29790" xr:uid="{00000000-0005-0000-0000-000083730000}"/>
    <cellStyle name="Note 14 2 6 5" xfId="29791" xr:uid="{00000000-0005-0000-0000-000084730000}"/>
    <cellStyle name="Note 14 2 6 5 2" xfId="29792" xr:uid="{00000000-0005-0000-0000-000085730000}"/>
    <cellStyle name="Note 14 2 6 6" xfId="29793" xr:uid="{00000000-0005-0000-0000-000086730000}"/>
    <cellStyle name="Note 14 2 6 6 2" xfId="29794" xr:uid="{00000000-0005-0000-0000-000087730000}"/>
    <cellStyle name="Note 14 2 6 7" xfId="29795" xr:uid="{00000000-0005-0000-0000-000088730000}"/>
    <cellStyle name="Note 14 2 6 7 2" xfId="29796" xr:uid="{00000000-0005-0000-0000-000089730000}"/>
    <cellStyle name="Note 14 2 6 8" xfId="29797" xr:uid="{00000000-0005-0000-0000-00008A730000}"/>
    <cellStyle name="Note 14 2 6 8 2" xfId="29798" xr:uid="{00000000-0005-0000-0000-00008B730000}"/>
    <cellStyle name="Note 14 2 6 9" xfId="29799" xr:uid="{00000000-0005-0000-0000-00008C730000}"/>
    <cellStyle name="Note 14 2 6 9 2" xfId="29800" xr:uid="{00000000-0005-0000-0000-00008D730000}"/>
    <cellStyle name="Note 14 2 7" xfId="29801" xr:uid="{00000000-0005-0000-0000-00008E730000}"/>
    <cellStyle name="Note 14 2 7 2" xfId="29802" xr:uid="{00000000-0005-0000-0000-00008F730000}"/>
    <cellStyle name="Note 14 2 7 2 2" xfId="29803" xr:uid="{00000000-0005-0000-0000-000090730000}"/>
    <cellStyle name="Note 14 2 7 3" xfId="29804" xr:uid="{00000000-0005-0000-0000-000091730000}"/>
    <cellStyle name="Note 14 2 8" xfId="29805" xr:uid="{00000000-0005-0000-0000-000092730000}"/>
    <cellStyle name="Note 14 2 8 2" xfId="29806" xr:uid="{00000000-0005-0000-0000-000093730000}"/>
    <cellStyle name="Note 14 2 9" xfId="29807" xr:uid="{00000000-0005-0000-0000-000094730000}"/>
    <cellStyle name="Note 14 2 9 2" xfId="29808" xr:uid="{00000000-0005-0000-0000-000095730000}"/>
    <cellStyle name="Note 14 3" xfId="29809" xr:uid="{00000000-0005-0000-0000-000096730000}"/>
    <cellStyle name="Note 14 3 2" xfId="29810" xr:uid="{00000000-0005-0000-0000-000097730000}"/>
    <cellStyle name="Note 14 3 2 2" xfId="29811" xr:uid="{00000000-0005-0000-0000-000098730000}"/>
    <cellStyle name="Note 14 3 2 2 2" xfId="29812" xr:uid="{00000000-0005-0000-0000-000099730000}"/>
    <cellStyle name="Note 14 3 2 3" xfId="29813" xr:uid="{00000000-0005-0000-0000-00009A730000}"/>
    <cellStyle name="Note 14 3 3" xfId="29814" xr:uid="{00000000-0005-0000-0000-00009B730000}"/>
    <cellStyle name="Note 14 3 3 2" xfId="29815" xr:uid="{00000000-0005-0000-0000-00009C730000}"/>
    <cellStyle name="Note 14 3 3 2 2" xfId="29816" xr:uid="{00000000-0005-0000-0000-00009D730000}"/>
    <cellStyle name="Note 14 3 3 3" xfId="29817" xr:uid="{00000000-0005-0000-0000-00009E730000}"/>
    <cellStyle name="Note 14 3 4" xfId="29818" xr:uid="{00000000-0005-0000-0000-00009F730000}"/>
    <cellStyle name="Note 14 3 4 2" xfId="29819" xr:uid="{00000000-0005-0000-0000-0000A0730000}"/>
    <cellStyle name="Note 14 3 5" xfId="29820" xr:uid="{00000000-0005-0000-0000-0000A1730000}"/>
    <cellStyle name="Note 14 3 5 2" xfId="29821" xr:uid="{00000000-0005-0000-0000-0000A2730000}"/>
    <cellStyle name="Note 14 3 6" xfId="29822" xr:uid="{00000000-0005-0000-0000-0000A3730000}"/>
    <cellStyle name="Note 14 3 6 2" xfId="29823" xr:uid="{00000000-0005-0000-0000-0000A4730000}"/>
    <cellStyle name="Note 14 3 7" xfId="29824" xr:uid="{00000000-0005-0000-0000-0000A5730000}"/>
    <cellStyle name="Note 14 3 7 2" xfId="29825" xr:uid="{00000000-0005-0000-0000-0000A6730000}"/>
    <cellStyle name="Note 14 3 8" xfId="29826" xr:uid="{00000000-0005-0000-0000-0000A7730000}"/>
    <cellStyle name="Note 14 4" xfId="29827" xr:uid="{00000000-0005-0000-0000-0000A8730000}"/>
    <cellStyle name="Note 14 4 10" xfId="29828" xr:uid="{00000000-0005-0000-0000-0000A9730000}"/>
    <cellStyle name="Note 14 4 10 2" xfId="29829" xr:uid="{00000000-0005-0000-0000-0000AA730000}"/>
    <cellStyle name="Note 14 4 11" xfId="29830" xr:uid="{00000000-0005-0000-0000-0000AB730000}"/>
    <cellStyle name="Note 14 4 2" xfId="29831" xr:uid="{00000000-0005-0000-0000-0000AC730000}"/>
    <cellStyle name="Note 14 4 2 2" xfId="29832" xr:uid="{00000000-0005-0000-0000-0000AD730000}"/>
    <cellStyle name="Note 14 4 2 2 2" xfId="29833" xr:uid="{00000000-0005-0000-0000-0000AE730000}"/>
    <cellStyle name="Note 14 4 2 3" xfId="29834" xr:uid="{00000000-0005-0000-0000-0000AF730000}"/>
    <cellStyle name="Note 14 4 3" xfId="29835" xr:uid="{00000000-0005-0000-0000-0000B0730000}"/>
    <cellStyle name="Note 14 4 3 2" xfId="29836" xr:uid="{00000000-0005-0000-0000-0000B1730000}"/>
    <cellStyle name="Note 14 4 4" xfId="29837" xr:uid="{00000000-0005-0000-0000-0000B2730000}"/>
    <cellStyle name="Note 14 4 4 2" xfId="29838" xr:uid="{00000000-0005-0000-0000-0000B3730000}"/>
    <cellStyle name="Note 14 4 5" xfId="29839" xr:uid="{00000000-0005-0000-0000-0000B4730000}"/>
    <cellStyle name="Note 14 4 5 2" xfId="29840" xr:uid="{00000000-0005-0000-0000-0000B5730000}"/>
    <cellStyle name="Note 14 4 6" xfId="29841" xr:uid="{00000000-0005-0000-0000-0000B6730000}"/>
    <cellStyle name="Note 14 4 6 2" xfId="29842" xr:uid="{00000000-0005-0000-0000-0000B7730000}"/>
    <cellStyle name="Note 14 4 7" xfId="29843" xr:uid="{00000000-0005-0000-0000-0000B8730000}"/>
    <cellStyle name="Note 14 4 7 2" xfId="29844" xr:uid="{00000000-0005-0000-0000-0000B9730000}"/>
    <cellStyle name="Note 14 4 8" xfId="29845" xr:uid="{00000000-0005-0000-0000-0000BA730000}"/>
    <cellStyle name="Note 14 4 8 2" xfId="29846" xr:uid="{00000000-0005-0000-0000-0000BB730000}"/>
    <cellStyle name="Note 14 4 9" xfId="29847" xr:uid="{00000000-0005-0000-0000-0000BC730000}"/>
    <cellStyle name="Note 14 4 9 2" xfId="29848" xr:uid="{00000000-0005-0000-0000-0000BD730000}"/>
    <cellStyle name="Note 14 5" xfId="29849" xr:uid="{00000000-0005-0000-0000-0000BE730000}"/>
    <cellStyle name="Note 14 5 10" xfId="29850" xr:uid="{00000000-0005-0000-0000-0000BF730000}"/>
    <cellStyle name="Note 14 5 10 2" xfId="29851" xr:uid="{00000000-0005-0000-0000-0000C0730000}"/>
    <cellStyle name="Note 14 5 11" xfId="29852" xr:uid="{00000000-0005-0000-0000-0000C1730000}"/>
    <cellStyle name="Note 14 5 2" xfId="29853" xr:uid="{00000000-0005-0000-0000-0000C2730000}"/>
    <cellStyle name="Note 14 5 2 2" xfId="29854" xr:uid="{00000000-0005-0000-0000-0000C3730000}"/>
    <cellStyle name="Note 14 5 2 2 2" xfId="29855" xr:uid="{00000000-0005-0000-0000-0000C4730000}"/>
    <cellStyle name="Note 14 5 2 3" xfId="29856" xr:uid="{00000000-0005-0000-0000-0000C5730000}"/>
    <cellStyle name="Note 14 5 3" xfId="29857" xr:uid="{00000000-0005-0000-0000-0000C6730000}"/>
    <cellStyle name="Note 14 5 3 2" xfId="29858" xr:uid="{00000000-0005-0000-0000-0000C7730000}"/>
    <cellStyle name="Note 14 5 4" xfId="29859" xr:uid="{00000000-0005-0000-0000-0000C8730000}"/>
    <cellStyle name="Note 14 5 4 2" xfId="29860" xr:uid="{00000000-0005-0000-0000-0000C9730000}"/>
    <cellStyle name="Note 14 5 5" xfId="29861" xr:uid="{00000000-0005-0000-0000-0000CA730000}"/>
    <cellStyle name="Note 14 5 5 2" xfId="29862" xr:uid="{00000000-0005-0000-0000-0000CB730000}"/>
    <cellStyle name="Note 14 5 6" xfId="29863" xr:uid="{00000000-0005-0000-0000-0000CC730000}"/>
    <cellStyle name="Note 14 5 6 2" xfId="29864" xr:uid="{00000000-0005-0000-0000-0000CD730000}"/>
    <cellStyle name="Note 14 5 7" xfId="29865" xr:uid="{00000000-0005-0000-0000-0000CE730000}"/>
    <cellStyle name="Note 14 5 7 2" xfId="29866" xr:uid="{00000000-0005-0000-0000-0000CF730000}"/>
    <cellStyle name="Note 14 5 8" xfId="29867" xr:uid="{00000000-0005-0000-0000-0000D0730000}"/>
    <cellStyle name="Note 14 5 8 2" xfId="29868" xr:uid="{00000000-0005-0000-0000-0000D1730000}"/>
    <cellStyle name="Note 14 5 9" xfId="29869" xr:uid="{00000000-0005-0000-0000-0000D2730000}"/>
    <cellStyle name="Note 14 5 9 2" xfId="29870" xr:uid="{00000000-0005-0000-0000-0000D3730000}"/>
    <cellStyle name="Note 14 6" xfId="29871" xr:uid="{00000000-0005-0000-0000-0000D4730000}"/>
    <cellStyle name="Note 14 6 10" xfId="29872" xr:uid="{00000000-0005-0000-0000-0000D5730000}"/>
    <cellStyle name="Note 14 6 10 2" xfId="29873" xr:uid="{00000000-0005-0000-0000-0000D6730000}"/>
    <cellStyle name="Note 14 6 11" xfId="29874" xr:uid="{00000000-0005-0000-0000-0000D7730000}"/>
    <cellStyle name="Note 14 6 2" xfId="29875" xr:uid="{00000000-0005-0000-0000-0000D8730000}"/>
    <cellStyle name="Note 14 6 2 2" xfId="29876" xr:uid="{00000000-0005-0000-0000-0000D9730000}"/>
    <cellStyle name="Note 14 6 2 2 2" xfId="29877" xr:uid="{00000000-0005-0000-0000-0000DA730000}"/>
    <cellStyle name="Note 14 6 2 3" xfId="29878" xr:uid="{00000000-0005-0000-0000-0000DB730000}"/>
    <cellStyle name="Note 14 6 3" xfId="29879" xr:uid="{00000000-0005-0000-0000-0000DC730000}"/>
    <cellStyle name="Note 14 6 3 2" xfId="29880" xr:uid="{00000000-0005-0000-0000-0000DD730000}"/>
    <cellStyle name="Note 14 6 4" xfId="29881" xr:uid="{00000000-0005-0000-0000-0000DE730000}"/>
    <cellStyle name="Note 14 6 4 2" xfId="29882" xr:uid="{00000000-0005-0000-0000-0000DF730000}"/>
    <cellStyle name="Note 14 6 5" xfId="29883" xr:uid="{00000000-0005-0000-0000-0000E0730000}"/>
    <cellStyle name="Note 14 6 5 2" xfId="29884" xr:uid="{00000000-0005-0000-0000-0000E1730000}"/>
    <cellStyle name="Note 14 6 6" xfId="29885" xr:uid="{00000000-0005-0000-0000-0000E2730000}"/>
    <cellStyle name="Note 14 6 6 2" xfId="29886" xr:uid="{00000000-0005-0000-0000-0000E3730000}"/>
    <cellStyle name="Note 14 6 7" xfId="29887" xr:uid="{00000000-0005-0000-0000-0000E4730000}"/>
    <cellStyle name="Note 14 6 7 2" xfId="29888" xr:uid="{00000000-0005-0000-0000-0000E5730000}"/>
    <cellStyle name="Note 14 6 8" xfId="29889" xr:uid="{00000000-0005-0000-0000-0000E6730000}"/>
    <cellStyle name="Note 14 6 8 2" xfId="29890" xr:uid="{00000000-0005-0000-0000-0000E7730000}"/>
    <cellStyle name="Note 14 6 9" xfId="29891" xr:uid="{00000000-0005-0000-0000-0000E8730000}"/>
    <cellStyle name="Note 14 6 9 2" xfId="29892" xr:uid="{00000000-0005-0000-0000-0000E9730000}"/>
    <cellStyle name="Note 14 7" xfId="29893" xr:uid="{00000000-0005-0000-0000-0000EA730000}"/>
    <cellStyle name="Note 14 7 10" xfId="29894" xr:uid="{00000000-0005-0000-0000-0000EB730000}"/>
    <cellStyle name="Note 14 7 10 2" xfId="29895" xr:uid="{00000000-0005-0000-0000-0000EC730000}"/>
    <cellStyle name="Note 14 7 11" xfId="29896" xr:uid="{00000000-0005-0000-0000-0000ED730000}"/>
    <cellStyle name="Note 14 7 2" xfId="29897" xr:uid="{00000000-0005-0000-0000-0000EE730000}"/>
    <cellStyle name="Note 14 7 2 2" xfId="29898" xr:uid="{00000000-0005-0000-0000-0000EF730000}"/>
    <cellStyle name="Note 14 7 2 2 2" xfId="29899" xr:uid="{00000000-0005-0000-0000-0000F0730000}"/>
    <cellStyle name="Note 14 7 2 3" xfId="29900" xr:uid="{00000000-0005-0000-0000-0000F1730000}"/>
    <cellStyle name="Note 14 7 3" xfId="29901" xr:uid="{00000000-0005-0000-0000-0000F2730000}"/>
    <cellStyle name="Note 14 7 3 2" xfId="29902" xr:uid="{00000000-0005-0000-0000-0000F3730000}"/>
    <cellStyle name="Note 14 7 4" xfId="29903" xr:uid="{00000000-0005-0000-0000-0000F4730000}"/>
    <cellStyle name="Note 14 7 4 2" xfId="29904" xr:uid="{00000000-0005-0000-0000-0000F5730000}"/>
    <cellStyle name="Note 14 7 5" xfId="29905" xr:uid="{00000000-0005-0000-0000-0000F6730000}"/>
    <cellStyle name="Note 14 7 5 2" xfId="29906" xr:uid="{00000000-0005-0000-0000-0000F7730000}"/>
    <cellStyle name="Note 14 7 6" xfId="29907" xr:uid="{00000000-0005-0000-0000-0000F8730000}"/>
    <cellStyle name="Note 14 7 6 2" xfId="29908" xr:uid="{00000000-0005-0000-0000-0000F9730000}"/>
    <cellStyle name="Note 14 7 7" xfId="29909" xr:uid="{00000000-0005-0000-0000-0000FA730000}"/>
    <cellStyle name="Note 14 7 7 2" xfId="29910" xr:uid="{00000000-0005-0000-0000-0000FB730000}"/>
    <cellStyle name="Note 14 7 8" xfId="29911" xr:uid="{00000000-0005-0000-0000-0000FC730000}"/>
    <cellStyle name="Note 14 7 8 2" xfId="29912" xr:uid="{00000000-0005-0000-0000-0000FD730000}"/>
    <cellStyle name="Note 14 7 9" xfId="29913" xr:uid="{00000000-0005-0000-0000-0000FE730000}"/>
    <cellStyle name="Note 14 7 9 2" xfId="29914" xr:uid="{00000000-0005-0000-0000-0000FF730000}"/>
    <cellStyle name="Note 14 8" xfId="29915" xr:uid="{00000000-0005-0000-0000-000000740000}"/>
    <cellStyle name="Note 14 8 2" xfId="29916" xr:uid="{00000000-0005-0000-0000-000001740000}"/>
    <cellStyle name="Note 14 8 2 2" xfId="29917" xr:uid="{00000000-0005-0000-0000-000002740000}"/>
    <cellStyle name="Note 14 8 3" xfId="29918" xr:uid="{00000000-0005-0000-0000-000003740000}"/>
    <cellStyle name="Note 14 9" xfId="29919" xr:uid="{00000000-0005-0000-0000-000004740000}"/>
    <cellStyle name="Note 14 9 2" xfId="29920" xr:uid="{00000000-0005-0000-0000-000005740000}"/>
    <cellStyle name="Note 14_7 - Cap Add WS" xfId="29921" xr:uid="{00000000-0005-0000-0000-000006740000}"/>
    <cellStyle name="Note 15" xfId="29922" xr:uid="{00000000-0005-0000-0000-000007740000}"/>
    <cellStyle name="Note 15 10" xfId="29923" xr:uid="{00000000-0005-0000-0000-000008740000}"/>
    <cellStyle name="Note 15 10 2" xfId="29924" xr:uid="{00000000-0005-0000-0000-000009740000}"/>
    <cellStyle name="Note 15 11" xfId="29925" xr:uid="{00000000-0005-0000-0000-00000A740000}"/>
    <cellStyle name="Note 15 11 2" xfId="29926" xr:uid="{00000000-0005-0000-0000-00000B740000}"/>
    <cellStyle name="Note 15 12" xfId="29927" xr:uid="{00000000-0005-0000-0000-00000C740000}"/>
    <cellStyle name="Note 15 12 2" xfId="29928" xr:uid="{00000000-0005-0000-0000-00000D740000}"/>
    <cellStyle name="Note 15 13" xfId="29929" xr:uid="{00000000-0005-0000-0000-00000E740000}"/>
    <cellStyle name="Note 15 13 2" xfId="29930" xr:uid="{00000000-0005-0000-0000-00000F740000}"/>
    <cellStyle name="Note 15 14" xfId="29931" xr:uid="{00000000-0005-0000-0000-000010740000}"/>
    <cellStyle name="Note 15 2" xfId="29932" xr:uid="{00000000-0005-0000-0000-000011740000}"/>
    <cellStyle name="Note 15 2 10" xfId="29933" xr:uid="{00000000-0005-0000-0000-000012740000}"/>
    <cellStyle name="Note 15 2 10 2" xfId="29934" xr:uid="{00000000-0005-0000-0000-000013740000}"/>
    <cellStyle name="Note 15 2 11" xfId="29935" xr:uid="{00000000-0005-0000-0000-000014740000}"/>
    <cellStyle name="Note 15 2 11 2" xfId="29936" xr:uid="{00000000-0005-0000-0000-000015740000}"/>
    <cellStyle name="Note 15 2 12" xfId="29937" xr:uid="{00000000-0005-0000-0000-000016740000}"/>
    <cellStyle name="Note 15 2 12 2" xfId="29938" xr:uid="{00000000-0005-0000-0000-000017740000}"/>
    <cellStyle name="Note 15 2 13" xfId="29939" xr:uid="{00000000-0005-0000-0000-000018740000}"/>
    <cellStyle name="Note 15 2 2" xfId="29940" xr:uid="{00000000-0005-0000-0000-000019740000}"/>
    <cellStyle name="Note 15 2 2 2" xfId="29941" xr:uid="{00000000-0005-0000-0000-00001A740000}"/>
    <cellStyle name="Note 15 2 2 2 2" xfId="29942" xr:uid="{00000000-0005-0000-0000-00001B740000}"/>
    <cellStyle name="Note 15 2 2 2 2 2" xfId="29943" xr:uid="{00000000-0005-0000-0000-00001C740000}"/>
    <cellStyle name="Note 15 2 2 2 3" xfId="29944" xr:uid="{00000000-0005-0000-0000-00001D740000}"/>
    <cellStyle name="Note 15 2 2 3" xfId="29945" xr:uid="{00000000-0005-0000-0000-00001E740000}"/>
    <cellStyle name="Note 15 2 2 3 2" xfId="29946" xr:uid="{00000000-0005-0000-0000-00001F740000}"/>
    <cellStyle name="Note 15 2 2 3 2 2" xfId="29947" xr:uid="{00000000-0005-0000-0000-000020740000}"/>
    <cellStyle name="Note 15 2 2 3 3" xfId="29948" xr:uid="{00000000-0005-0000-0000-000021740000}"/>
    <cellStyle name="Note 15 2 2 4" xfId="29949" xr:uid="{00000000-0005-0000-0000-000022740000}"/>
    <cellStyle name="Note 15 2 2 4 2" xfId="29950" xr:uid="{00000000-0005-0000-0000-000023740000}"/>
    <cellStyle name="Note 15 2 2 5" xfId="29951" xr:uid="{00000000-0005-0000-0000-000024740000}"/>
    <cellStyle name="Note 15 2 2 5 2" xfId="29952" xr:uid="{00000000-0005-0000-0000-000025740000}"/>
    <cellStyle name="Note 15 2 2 6" xfId="29953" xr:uid="{00000000-0005-0000-0000-000026740000}"/>
    <cellStyle name="Note 15 2 2 6 2" xfId="29954" xr:uid="{00000000-0005-0000-0000-000027740000}"/>
    <cellStyle name="Note 15 2 2 7" xfId="29955" xr:uid="{00000000-0005-0000-0000-000028740000}"/>
    <cellStyle name="Note 15 2 2 7 2" xfId="29956" xr:uid="{00000000-0005-0000-0000-000029740000}"/>
    <cellStyle name="Note 15 2 2 8" xfId="29957" xr:uid="{00000000-0005-0000-0000-00002A740000}"/>
    <cellStyle name="Note 15 2 3" xfId="29958" xr:uid="{00000000-0005-0000-0000-00002B740000}"/>
    <cellStyle name="Note 15 2 3 10" xfId="29959" xr:uid="{00000000-0005-0000-0000-00002C740000}"/>
    <cellStyle name="Note 15 2 3 10 2" xfId="29960" xr:uid="{00000000-0005-0000-0000-00002D740000}"/>
    <cellStyle name="Note 15 2 3 11" xfId="29961" xr:uid="{00000000-0005-0000-0000-00002E740000}"/>
    <cellStyle name="Note 15 2 3 2" xfId="29962" xr:uid="{00000000-0005-0000-0000-00002F740000}"/>
    <cellStyle name="Note 15 2 3 2 2" xfId="29963" xr:uid="{00000000-0005-0000-0000-000030740000}"/>
    <cellStyle name="Note 15 2 3 2 2 2" xfId="29964" xr:uid="{00000000-0005-0000-0000-000031740000}"/>
    <cellStyle name="Note 15 2 3 2 3" xfId="29965" xr:uid="{00000000-0005-0000-0000-000032740000}"/>
    <cellStyle name="Note 15 2 3 3" xfId="29966" xr:uid="{00000000-0005-0000-0000-000033740000}"/>
    <cellStyle name="Note 15 2 3 3 2" xfId="29967" xr:uid="{00000000-0005-0000-0000-000034740000}"/>
    <cellStyle name="Note 15 2 3 4" xfId="29968" xr:uid="{00000000-0005-0000-0000-000035740000}"/>
    <cellStyle name="Note 15 2 3 4 2" xfId="29969" xr:uid="{00000000-0005-0000-0000-000036740000}"/>
    <cellStyle name="Note 15 2 3 5" xfId="29970" xr:uid="{00000000-0005-0000-0000-000037740000}"/>
    <cellStyle name="Note 15 2 3 5 2" xfId="29971" xr:uid="{00000000-0005-0000-0000-000038740000}"/>
    <cellStyle name="Note 15 2 3 6" xfId="29972" xr:uid="{00000000-0005-0000-0000-000039740000}"/>
    <cellStyle name="Note 15 2 3 6 2" xfId="29973" xr:uid="{00000000-0005-0000-0000-00003A740000}"/>
    <cellStyle name="Note 15 2 3 7" xfId="29974" xr:uid="{00000000-0005-0000-0000-00003B740000}"/>
    <cellStyle name="Note 15 2 3 7 2" xfId="29975" xr:uid="{00000000-0005-0000-0000-00003C740000}"/>
    <cellStyle name="Note 15 2 3 8" xfId="29976" xr:uid="{00000000-0005-0000-0000-00003D740000}"/>
    <cellStyle name="Note 15 2 3 8 2" xfId="29977" xr:uid="{00000000-0005-0000-0000-00003E740000}"/>
    <cellStyle name="Note 15 2 3 9" xfId="29978" xr:uid="{00000000-0005-0000-0000-00003F740000}"/>
    <cellStyle name="Note 15 2 3 9 2" xfId="29979" xr:uid="{00000000-0005-0000-0000-000040740000}"/>
    <cellStyle name="Note 15 2 4" xfId="29980" xr:uid="{00000000-0005-0000-0000-000041740000}"/>
    <cellStyle name="Note 15 2 4 10" xfId="29981" xr:uid="{00000000-0005-0000-0000-000042740000}"/>
    <cellStyle name="Note 15 2 4 10 2" xfId="29982" xr:uid="{00000000-0005-0000-0000-000043740000}"/>
    <cellStyle name="Note 15 2 4 11" xfId="29983" xr:uid="{00000000-0005-0000-0000-000044740000}"/>
    <cellStyle name="Note 15 2 4 2" xfId="29984" xr:uid="{00000000-0005-0000-0000-000045740000}"/>
    <cellStyle name="Note 15 2 4 2 2" xfId="29985" xr:uid="{00000000-0005-0000-0000-000046740000}"/>
    <cellStyle name="Note 15 2 4 2 2 2" xfId="29986" xr:uid="{00000000-0005-0000-0000-000047740000}"/>
    <cellStyle name="Note 15 2 4 2 3" xfId="29987" xr:uid="{00000000-0005-0000-0000-000048740000}"/>
    <cellStyle name="Note 15 2 4 3" xfId="29988" xr:uid="{00000000-0005-0000-0000-000049740000}"/>
    <cellStyle name="Note 15 2 4 3 2" xfId="29989" xr:uid="{00000000-0005-0000-0000-00004A740000}"/>
    <cellStyle name="Note 15 2 4 4" xfId="29990" xr:uid="{00000000-0005-0000-0000-00004B740000}"/>
    <cellStyle name="Note 15 2 4 4 2" xfId="29991" xr:uid="{00000000-0005-0000-0000-00004C740000}"/>
    <cellStyle name="Note 15 2 4 5" xfId="29992" xr:uid="{00000000-0005-0000-0000-00004D740000}"/>
    <cellStyle name="Note 15 2 4 5 2" xfId="29993" xr:uid="{00000000-0005-0000-0000-00004E740000}"/>
    <cellStyle name="Note 15 2 4 6" xfId="29994" xr:uid="{00000000-0005-0000-0000-00004F740000}"/>
    <cellStyle name="Note 15 2 4 6 2" xfId="29995" xr:uid="{00000000-0005-0000-0000-000050740000}"/>
    <cellStyle name="Note 15 2 4 7" xfId="29996" xr:uid="{00000000-0005-0000-0000-000051740000}"/>
    <cellStyle name="Note 15 2 4 7 2" xfId="29997" xr:uid="{00000000-0005-0000-0000-000052740000}"/>
    <cellStyle name="Note 15 2 4 8" xfId="29998" xr:uid="{00000000-0005-0000-0000-000053740000}"/>
    <cellStyle name="Note 15 2 4 8 2" xfId="29999" xr:uid="{00000000-0005-0000-0000-000054740000}"/>
    <cellStyle name="Note 15 2 4 9" xfId="30000" xr:uid="{00000000-0005-0000-0000-000055740000}"/>
    <cellStyle name="Note 15 2 4 9 2" xfId="30001" xr:uid="{00000000-0005-0000-0000-000056740000}"/>
    <cellStyle name="Note 15 2 5" xfId="30002" xr:uid="{00000000-0005-0000-0000-000057740000}"/>
    <cellStyle name="Note 15 2 5 10" xfId="30003" xr:uid="{00000000-0005-0000-0000-000058740000}"/>
    <cellStyle name="Note 15 2 5 10 2" xfId="30004" xr:uid="{00000000-0005-0000-0000-000059740000}"/>
    <cellStyle name="Note 15 2 5 11" xfId="30005" xr:uid="{00000000-0005-0000-0000-00005A740000}"/>
    <cellStyle name="Note 15 2 5 2" xfId="30006" xr:uid="{00000000-0005-0000-0000-00005B740000}"/>
    <cellStyle name="Note 15 2 5 2 2" xfId="30007" xr:uid="{00000000-0005-0000-0000-00005C740000}"/>
    <cellStyle name="Note 15 2 5 2 2 2" xfId="30008" xr:uid="{00000000-0005-0000-0000-00005D740000}"/>
    <cellStyle name="Note 15 2 5 2 3" xfId="30009" xr:uid="{00000000-0005-0000-0000-00005E740000}"/>
    <cellStyle name="Note 15 2 5 3" xfId="30010" xr:uid="{00000000-0005-0000-0000-00005F740000}"/>
    <cellStyle name="Note 15 2 5 3 2" xfId="30011" xr:uid="{00000000-0005-0000-0000-000060740000}"/>
    <cellStyle name="Note 15 2 5 4" xfId="30012" xr:uid="{00000000-0005-0000-0000-000061740000}"/>
    <cellStyle name="Note 15 2 5 4 2" xfId="30013" xr:uid="{00000000-0005-0000-0000-000062740000}"/>
    <cellStyle name="Note 15 2 5 5" xfId="30014" xr:uid="{00000000-0005-0000-0000-000063740000}"/>
    <cellStyle name="Note 15 2 5 5 2" xfId="30015" xr:uid="{00000000-0005-0000-0000-000064740000}"/>
    <cellStyle name="Note 15 2 5 6" xfId="30016" xr:uid="{00000000-0005-0000-0000-000065740000}"/>
    <cellStyle name="Note 15 2 5 6 2" xfId="30017" xr:uid="{00000000-0005-0000-0000-000066740000}"/>
    <cellStyle name="Note 15 2 5 7" xfId="30018" xr:uid="{00000000-0005-0000-0000-000067740000}"/>
    <cellStyle name="Note 15 2 5 7 2" xfId="30019" xr:uid="{00000000-0005-0000-0000-000068740000}"/>
    <cellStyle name="Note 15 2 5 8" xfId="30020" xr:uid="{00000000-0005-0000-0000-000069740000}"/>
    <cellStyle name="Note 15 2 5 8 2" xfId="30021" xr:uid="{00000000-0005-0000-0000-00006A740000}"/>
    <cellStyle name="Note 15 2 5 9" xfId="30022" xr:uid="{00000000-0005-0000-0000-00006B740000}"/>
    <cellStyle name="Note 15 2 5 9 2" xfId="30023" xr:uid="{00000000-0005-0000-0000-00006C740000}"/>
    <cellStyle name="Note 15 2 6" xfId="30024" xr:uid="{00000000-0005-0000-0000-00006D740000}"/>
    <cellStyle name="Note 15 2 6 10" xfId="30025" xr:uid="{00000000-0005-0000-0000-00006E740000}"/>
    <cellStyle name="Note 15 2 6 10 2" xfId="30026" xr:uid="{00000000-0005-0000-0000-00006F740000}"/>
    <cellStyle name="Note 15 2 6 11" xfId="30027" xr:uid="{00000000-0005-0000-0000-000070740000}"/>
    <cellStyle name="Note 15 2 6 2" xfId="30028" xr:uid="{00000000-0005-0000-0000-000071740000}"/>
    <cellStyle name="Note 15 2 6 2 2" xfId="30029" xr:uid="{00000000-0005-0000-0000-000072740000}"/>
    <cellStyle name="Note 15 2 6 2 2 2" xfId="30030" xr:uid="{00000000-0005-0000-0000-000073740000}"/>
    <cellStyle name="Note 15 2 6 2 3" xfId="30031" xr:uid="{00000000-0005-0000-0000-000074740000}"/>
    <cellStyle name="Note 15 2 6 3" xfId="30032" xr:uid="{00000000-0005-0000-0000-000075740000}"/>
    <cellStyle name="Note 15 2 6 3 2" xfId="30033" xr:uid="{00000000-0005-0000-0000-000076740000}"/>
    <cellStyle name="Note 15 2 6 4" xfId="30034" xr:uid="{00000000-0005-0000-0000-000077740000}"/>
    <cellStyle name="Note 15 2 6 4 2" xfId="30035" xr:uid="{00000000-0005-0000-0000-000078740000}"/>
    <cellStyle name="Note 15 2 6 5" xfId="30036" xr:uid="{00000000-0005-0000-0000-000079740000}"/>
    <cellStyle name="Note 15 2 6 5 2" xfId="30037" xr:uid="{00000000-0005-0000-0000-00007A740000}"/>
    <cellStyle name="Note 15 2 6 6" xfId="30038" xr:uid="{00000000-0005-0000-0000-00007B740000}"/>
    <cellStyle name="Note 15 2 6 6 2" xfId="30039" xr:uid="{00000000-0005-0000-0000-00007C740000}"/>
    <cellStyle name="Note 15 2 6 7" xfId="30040" xr:uid="{00000000-0005-0000-0000-00007D740000}"/>
    <cellStyle name="Note 15 2 6 7 2" xfId="30041" xr:uid="{00000000-0005-0000-0000-00007E740000}"/>
    <cellStyle name="Note 15 2 6 8" xfId="30042" xr:uid="{00000000-0005-0000-0000-00007F740000}"/>
    <cellStyle name="Note 15 2 6 8 2" xfId="30043" xr:uid="{00000000-0005-0000-0000-000080740000}"/>
    <cellStyle name="Note 15 2 6 9" xfId="30044" xr:uid="{00000000-0005-0000-0000-000081740000}"/>
    <cellStyle name="Note 15 2 6 9 2" xfId="30045" xr:uid="{00000000-0005-0000-0000-000082740000}"/>
    <cellStyle name="Note 15 2 7" xfId="30046" xr:uid="{00000000-0005-0000-0000-000083740000}"/>
    <cellStyle name="Note 15 2 7 2" xfId="30047" xr:uid="{00000000-0005-0000-0000-000084740000}"/>
    <cellStyle name="Note 15 2 7 2 2" xfId="30048" xr:uid="{00000000-0005-0000-0000-000085740000}"/>
    <cellStyle name="Note 15 2 7 3" xfId="30049" xr:uid="{00000000-0005-0000-0000-000086740000}"/>
    <cellStyle name="Note 15 2 8" xfId="30050" xr:uid="{00000000-0005-0000-0000-000087740000}"/>
    <cellStyle name="Note 15 2 8 2" xfId="30051" xr:uid="{00000000-0005-0000-0000-000088740000}"/>
    <cellStyle name="Note 15 2 9" xfId="30052" xr:uid="{00000000-0005-0000-0000-000089740000}"/>
    <cellStyle name="Note 15 2 9 2" xfId="30053" xr:uid="{00000000-0005-0000-0000-00008A740000}"/>
    <cellStyle name="Note 15 3" xfId="30054" xr:uid="{00000000-0005-0000-0000-00008B740000}"/>
    <cellStyle name="Note 15 3 2" xfId="30055" xr:uid="{00000000-0005-0000-0000-00008C740000}"/>
    <cellStyle name="Note 15 3 2 2" xfId="30056" xr:uid="{00000000-0005-0000-0000-00008D740000}"/>
    <cellStyle name="Note 15 3 2 2 2" xfId="30057" xr:uid="{00000000-0005-0000-0000-00008E740000}"/>
    <cellStyle name="Note 15 3 2 3" xfId="30058" xr:uid="{00000000-0005-0000-0000-00008F740000}"/>
    <cellStyle name="Note 15 3 3" xfId="30059" xr:uid="{00000000-0005-0000-0000-000090740000}"/>
    <cellStyle name="Note 15 3 3 2" xfId="30060" xr:uid="{00000000-0005-0000-0000-000091740000}"/>
    <cellStyle name="Note 15 3 3 2 2" xfId="30061" xr:uid="{00000000-0005-0000-0000-000092740000}"/>
    <cellStyle name="Note 15 3 3 3" xfId="30062" xr:uid="{00000000-0005-0000-0000-000093740000}"/>
    <cellStyle name="Note 15 3 4" xfId="30063" xr:uid="{00000000-0005-0000-0000-000094740000}"/>
    <cellStyle name="Note 15 3 4 2" xfId="30064" xr:uid="{00000000-0005-0000-0000-000095740000}"/>
    <cellStyle name="Note 15 3 5" xfId="30065" xr:uid="{00000000-0005-0000-0000-000096740000}"/>
    <cellStyle name="Note 15 3 5 2" xfId="30066" xr:uid="{00000000-0005-0000-0000-000097740000}"/>
    <cellStyle name="Note 15 3 6" xfId="30067" xr:uid="{00000000-0005-0000-0000-000098740000}"/>
    <cellStyle name="Note 15 3 6 2" xfId="30068" xr:uid="{00000000-0005-0000-0000-000099740000}"/>
    <cellStyle name="Note 15 3 7" xfId="30069" xr:uid="{00000000-0005-0000-0000-00009A740000}"/>
    <cellStyle name="Note 15 3 7 2" xfId="30070" xr:uid="{00000000-0005-0000-0000-00009B740000}"/>
    <cellStyle name="Note 15 3 8" xfId="30071" xr:uid="{00000000-0005-0000-0000-00009C740000}"/>
    <cellStyle name="Note 15 4" xfId="30072" xr:uid="{00000000-0005-0000-0000-00009D740000}"/>
    <cellStyle name="Note 15 4 10" xfId="30073" xr:uid="{00000000-0005-0000-0000-00009E740000}"/>
    <cellStyle name="Note 15 4 10 2" xfId="30074" xr:uid="{00000000-0005-0000-0000-00009F740000}"/>
    <cellStyle name="Note 15 4 11" xfId="30075" xr:uid="{00000000-0005-0000-0000-0000A0740000}"/>
    <cellStyle name="Note 15 4 2" xfId="30076" xr:uid="{00000000-0005-0000-0000-0000A1740000}"/>
    <cellStyle name="Note 15 4 2 2" xfId="30077" xr:uid="{00000000-0005-0000-0000-0000A2740000}"/>
    <cellStyle name="Note 15 4 2 2 2" xfId="30078" xr:uid="{00000000-0005-0000-0000-0000A3740000}"/>
    <cellStyle name="Note 15 4 2 3" xfId="30079" xr:uid="{00000000-0005-0000-0000-0000A4740000}"/>
    <cellStyle name="Note 15 4 3" xfId="30080" xr:uid="{00000000-0005-0000-0000-0000A5740000}"/>
    <cellStyle name="Note 15 4 3 2" xfId="30081" xr:uid="{00000000-0005-0000-0000-0000A6740000}"/>
    <cellStyle name="Note 15 4 4" xfId="30082" xr:uid="{00000000-0005-0000-0000-0000A7740000}"/>
    <cellStyle name="Note 15 4 4 2" xfId="30083" xr:uid="{00000000-0005-0000-0000-0000A8740000}"/>
    <cellStyle name="Note 15 4 5" xfId="30084" xr:uid="{00000000-0005-0000-0000-0000A9740000}"/>
    <cellStyle name="Note 15 4 5 2" xfId="30085" xr:uid="{00000000-0005-0000-0000-0000AA740000}"/>
    <cellStyle name="Note 15 4 6" xfId="30086" xr:uid="{00000000-0005-0000-0000-0000AB740000}"/>
    <cellStyle name="Note 15 4 6 2" xfId="30087" xr:uid="{00000000-0005-0000-0000-0000AC740000}"/>
    <cellStyle name="Note 15 4 7" xfId="30088" xr:uid="{00000000-0005-0000-0000-0000AD740000}"/>
    <cellStyle name="Note 15 4 7 2" xfId="30089" xr:uid="{00000000-0005-0000-0000-0000AE740000}"/>
    <cellStyle name="Note 15 4 8" xfId="30090" xr:uid="{00000000-0005-0000-0000-0000AF740000}"/>
    <cellStyle name="Note 15 4 8 2" xfId="30091" xr:uid="{00000000-0005-0000-0000-0000B0740000}"/>
    <cellStyle name="Note 15 4 9" xfId="30092" xr:uid="{00000000-0005-0000-0000-0000B1740000}"/>
    <cellStyle name="Note 15 4 9 2" xfId="30093" xr:uid="{00000000-0005-0000-0000-0000B2740000}"/>
    <cellStyle name="Note 15 5" xfId="30094" xr:uid="{00000000-0005-0000-0000-0000B3740000}"/>
    <cellStyle name="Note 15 5 10" xfId="30095" xr:uid="{00000000-0005-0000-0000-0000B4740000}"/>
    <cellStyle name="Note 15 5 10 2" xfId="30096" xr:uid="{00000000-0005-0000-0000-0000B5740000}"/>
    <cellStyle name="Note 15 5 11" xfId="30097" xr:uid="{00000000-0005-0000-0000-0000B6740000}"/>
    <cellStyle name="Note 15 5 2" xfId="30098" xr:uid="{00000000-0005-0000-0000-0000B7740000}"/>
    <cellStyle name="Note 15 5 2 2" xfId="30099" xr:uid="{00000000-0005-0000-0000-0000B8740000}"/>
    <cellStyle name="Note 15 5 2 2 2" xfId="30100" xr:uid="{00000000-0005-0000-0000-0000B9740000}"/>
    <cellStyle name="Note 15 5 2 3" xfId="30101" xr:uid="{00000000-0005-0000-0000-0000BA740000}"/>
    <cellStyle name="Note 15 5 3" xfId="30102" xr:uid="{00000000-0005-0000-0000-0000BB740000}"/>
    <cellStyle name="Note 15 5 3 2" xfId="30103" xr:uid="{00000000-0005-0000-0000-0000BC740000}"/>
    <cellStyle name="Note 15 5 4" xfId="30104" xr:uid="{00000000-0005-0000-0000-0000BD740000}"/>
    <cellStyle name="Note 15 5 4 2" xfId="30105" xr:uid="{00000000-0005-0000-0000-0000BE740000}"/>
    <cellStyle name="Note 15 5 5" xfId="30106" xr:uid="{00000000-0005-0000-0000-0000BF740000}"/>
    <cellStyle name="Note 15 5 5 2" xfId="30107" xr:uid="{00000000-0005-0000-0000-0000C0740000}"/>
    <cellStyle name="Note 15 5 6" xfId="30108" xr:uid="{00000000-0005-0000-0000-0000C1740000}"/>
    <cellStyle name="Note 15 5 6 2" xfId="30109" xr:uid="{00000000-0005-0000-0000-0000C2740000}"/>
    <cellStyle name="Note 15 5 7" xfId="30110" xr:uid="{00000000-0005-0000-0000-0000C3740000}"/>
    <cellStyle name="Note 15 5 7 2" xfId="30111" xr:uid="{00000000-0005-0000-0000-0000C4740000}"/>
    <cellStyle name="Note 15 5 8" xfId="30112" xr:uid="{00000000-0005-0000-0000-0000C5740000}"/>
    <cellStyle name="Note 15 5 8 2" xfId="30113" xr:uid="{00000000-0005-0000-0000-0000C6740000}"/>
    <cellStyle name="Note 15 5 9" xfId="30114" xr:uid="{00000000-0005-0000-0000-0000C7740000}"/>
    <cellStyle name="Note 15 5 9 2" xfId="30115" xr:uid="{00000000-0005-0000-0000-0000C8740000}"/>
    <cellStyle name="Note 15 6" xfId="30116" xr:uid="{00000000-0005-0000-0000-0000C9740000}"/>
    <cellStyle name="Note 15 6 10" xfId="30117" xr:uid="{00000000-0005-0000-0000-0000CA740000}"/>
    <cellStyle name="Note 15 6 10 2" xfId="30118" xr:uid="{00000000-0005-0000-0000-0000CB740000}"/>
    <cellStyle name="Note 15 6 11" xfId="30119" xr:uid="{00000000-0005-0000-0000-0000CC740000}"/>
    <cellStyle name="Note 15 6 2" xfId="30120" xr:uid="{00000000-0005-0000-0000-0000CD740000}"/>
    <cellStyle name="Note 15 6 2 2" xfId="30121" xr:uid="{00000000-0005-0000-0000-0000CE740000}"/>
    <cellStyle name="Note 15 6 2 2 2" xfId="30122" xr:uid="{00000000-0005-0000-0000-0000CF740000}"/>
    <cellStyle name="Note 15 6 2 3" xfId="30123" xr:uid="{00000000-0005-0000-0000-0000D0740000}"/>
    <cellStyle name="Note 15 6 3" xfId="30124" xr:uid="{00000000-0005-0000-0000-0000D1740000}"/>
    <cellStyle name="Note 15 6 3 2" xfId="30125" xr:uid="{00000000-0005-0000-0000-0000D2740000}"/>
    <cellStyle name="Note 15 6 4" xfId="30126" xr:uid="{00000000-0005-0000-0000-0000D3740000}"/>
    <cellStyle name="Note 15 6 4 2" xfId="30127" xr:uid="{00000000-0005-0000-0000-0000D4740000}"/>
    <cellStyle name="Note 15 6 5" xfId="30128" xr:uid="{00000000-0005-0000-0000-0000D5740000}"/>
    <cellStyle name="Note 15 6 5 2" xfId="30129" xr:uid="{00000000-0005-0000-0000-0000D6740000}"/>
    <cellStyle name="Note 15 6 6" xfId="30130" xr:uid="{00000000-0005-0000-0000-0000D7740000}"/>
    <cellStyle name="Note 15 6 6 2" xfId="30131" xr:uid="{00000000-0005-0000-0000-0000D8740000}"/>
    <cellStyle name="Note 15 6 7" xfId="30132" xr:uid="{00000000-0005-0000-0000-0000D9740000}"/>
    <cellStyle name="Note 15 6 7 2" xfId="30133" xr:uid="{00000000-0005-0000-0000-0000DA740000}"/>
    <cellStyle name="Note 15 6 8" xfId="30134" xr:uid="{00000000-0005-0000-0000-0000DB740000}"/>
    <cellStyle name="Note 15 6 8 2" xfId="30135" xr:uid="{00000000-0005-0000-0000-0000DC740000}"/>
    <cellStyle name="Note 15 6 9" xfId="30136" xr:uid="{00000000-0005-0000-0000-0000DD740000}"/>
    <cellStyle name="Note 15 6 9 2" xfId="30137" xr:uid="{00000000-0005-0000-0000-0000DE740000}"/>
    <cellStyle name="Note 15 7" xfId="30138" xr:uid="{00000000-0005-0000-0000-0000DF740000}"/>
    <cellStyle name="Note 15 7 10" xfId="30139" xr:uid="{00000000-0005-0000-0000-0000E0740000}"/>
    <cellStyle name="Note 15 7 10 2" xfId="30140" xr:uid="{00000000-0005-0000-0000-0000E1740000}"/>
    <cellStyle name="Note 15 7 11" xfId="30141" xr:uid="{00000000-0005-0000-0000-0000E2740000}"/>
    <cellStyle name="Note 15 7 2" xfId="30142" xr:uid="{00000000-0005-0000-0000-0000E3740000}"/>
    <cellStyle name="Note 15 7 2 2" xfId="30143" xr:uid="{00000000-0005-0000-0000-0000E4740000}"/>
    <cellStyle name="Note 15 7 2 2 2" xfId="30144" xr:uid="{00000000-0005-0000-0000-0000E5740000}"/>
    <cellStyle name="Note 15 7 2 3" xfId="30145" xr:uid="{00000000-0005-0000-0000-0000E6740000}"/>
    <cellStyle name="Note 15 7 3" xfId="30146" xr:uid="{00000000-0005-0000-0000-0000E7740000}"/>
    <cellStyle name="Note 15 7 3 2" xfId="30147" xr:uid="{00000000-0005-0000-0000-0000E8740000}"/>
    <cellStyle name="Note 15 7 4" xfId="30148" xr:uid="{00000000-0005-0000-0000-0000E9740000}"/>
    <cellStyle name="Note 15 7 4 2" xfId="30149" xr:uid="{00000000-0005-0000-0000-0000EA740000}"/>
    <cellStyle name="Note 15 7 5" xfId="30150" xr:uid="{00000000-0005-0000-0000-0000EB740000}"/>
    <cellStyle name="Note 15 7 5 2" xfId="30151" xr:uid="{00000000-0005-0000-0000-0000EC740000}"/>
    <cellStyle name="Note 15 7 6" xfId="30152" xr:uid="{00000000-0005-0000-0000-0000ED740000}"/>
    <cellStyle name="Note 15 7 6 2" xfId="30153" xr:uid="{00000000-0005-0000-0000-0000EE740000}"/>
    <cellStyle name="Note 15 7 7" xfId="30154" xr:uid="{00000000-0005-0000-0000-0000EF740000}"/>
    <cellStyle name="Note 15 7 7 2" xfId="30155" xr:uid="{00000000-0005-0000-0000-0000F0740000}"/>
    <cellStyle name="Note 15 7 8" xfId="30156" xr:uid="{00000000-0005-0000-0000-0000F1740000}"/>
    <cellStyle name="Note 15 7 8 2" xfId="30157" xr:uid="{00000000-0005-0000-0000-0000F2740000}"/>
    <cellStyle name="Note 15 7 9" xfId="30158" xr:uid="{00000000-0005-0000-0000-0000F3740000}"/>
    <cellStyle name="Note 15 7 9 2" xfId="30159" xr:uid="{00000000-0005-0000-0000-0000F4740000}"/>
    <cellStyle name="Note 15 8" xfId="30160" xr:uid="{00000000-0005-0000-0000-0000F5740000}"/>
    <cellStyle name="Note 15 8 2" xfId="30161" xr:uid="{00000000-0005-0000-0000-0000F6740000}"/>
    <cellStyle name="Note 15 8 2 2" xfId="30162" xr:uid="{00000000-0005-0000-0000-0000F7740000}"/>
    <cellStyle name="Note 15 8 3" xfId="30163" xr:uid="{00000000-0005-0000-0000-0000F8740000}"/>
    <cellStyle name="Note 15 9" xfId="30164" xr:uid="{00000000-0005-0000-0000-0000F9740000}"/>
    <cellStyle name="Note 15 9 2" xfId="30165" xr:uid="{00000000-0005-0000-0000-0000FA740000}"/>
    <cellStyle name="Note 15_7 - Cap Add WS" xfId="30166" xr:uid="{00000000-0005-0000-0000-0000FB740000}"/>
    <cellStyle name="Note 16" xfId="30167" xr:uid="{00000000-0005-0000-0000-0000FC740000}"/>
    <cellStyle name="Note 16 10" xfId="30168" xr:uid="{00000000-0005-0000-0000-0000FD740000}"/>
    <cellStyle name="Note 16 10 2" xfId="30169" xr:uid="{00000000-0005-0000-0000-0000FE740000}"/>
    <cellStyle name="Note 16 11" xfId="30170" xr:uid="{00000000-0005-0000-0000-0000FF740000}"/>
    <cellStyle name="Note 16 11 2" xfId="30171" xr:uid="{00000000-0005-0000-0000-000000750000}"/>
    <cellStyle name="Note 16 12" xfId="30172" xr:uid="{00000000-0005-0000-0000-000001750000}"/>
    <cellStyle name="Note 16 12 2" xfId="30173" xr:uid="{00000000-0005-0000-0000-000002750000}"/>
    <cellStyle name="Note 16 13" xfId="30174" xr:uid="{00000000-0005-0000-0000-000003750000}"/>
    <cellStyle name="Note 16 2" xfId="30175" xr:uid="{00000000-0005-0000-0000-000004750000}"/>
    <cellStyle name="Note 16 2 2" xfId="30176" xr:uid="{00000000-0005-0000-0000-000005750000}"/>
    <cellStyle name="Note 16 2 2 2" xfId="30177" xr:uid="{00000000-0005-0000-0000-000006750000}"/>
    <cellStyle name="Note 16 2 2 2 2" xfId="30178" xr:uid="{00000000-0005-0000-0000-000007750000}"/>
    <cellStyle name="Note 16 2 2 3" xfId="30179" xr:uid="{00000000-0005-0000-0000-000008750000}"/>
    <cellStyle name="Note 16 2 3" xfId="30180" xr:uid="{00000000-0005-0000-0000-000009750000}"/>
    <cellStyle name="Note 16 2 3 2" xfId="30181" xr:uid="{00000000-0005-0000-0000-00000A750000}"/>
    <cellStyle name="Note 16 2 3 2 2" xfId="30182" xr:uid="{00000000-0005-0000-0000-00000B750000}"/>
    <cellStyle name="Note 16 2 3 3" xfId="30183" xr:uid="{00000000-0005-0000-0000-00000C750000}"/>
    <cellStyle name="Note 16 2 4" xfId="30184" xr:uid="{00000000-0005-0000-0000-00000D750000}"/>
    <cellStyle name="Note 16 2 4 2" xfId="30185" xr:uid="{00000000-0005-0000-0000-00000E750000}"/>
    <cellStyle name="Note 16 2 5" xfId="30186" xr:uid="{00000000-0005-0000-0000-00000F750000}"/>
    <cellStyle name="Note 16 2 5 2" xfId="30187" xr:uid="{00000000-0005-0000-0000-000010750000}"/>
    <cellStyle name="Note 16 2 6" xfId="30188" xr:uid="{00000000-0005-0000-0000-000011750000}"/>
    <cellStyle name="Note 16 2 6 2" xfId="30189" xr:uid="{00000000-0005-0000-0000-000012750000}"/>
    <cellStyle name="Note 16 2 7" xfId="30190" xr:uid="{00000000-0005-0000-0000-000013750000}"/>
    <cellStyle name="Note 16 2 7 2" xfId="30191" xr:uid="{00000000-0005-0000-0000-000014750000}"/>
    <cellStyle name="Note 16 2 8" xfId="30192" xr:uid="{00000000-0005-0000-0000-000015750000}"/>
    <cellStyle name="Note 16 3" xfId="30193" xr:uid="{00000000-0005-0000-0000-000016750000}"/>
    <cellStyle name="Note 16 3 10" xfId="30194" xr:uid="{00000000-0005-0000-0000-000017750000}"/>
    <cellStyle name="Note 16 3 10 2" xfId="30195" xr:uid="{00000000-0005-0000-0000-000018750000}"/>
    <cellStyle name="Note 16 3 11" xfId="30196" xr:uid="{00000000-0005-0000-0000-000019750000}"/>
    <cellStyle name="Note 16 3 2" xfId="30197" xr:uid="{00000000-0005-0000-0000-00001A750000}"/>
    <cellStyle name="Note 16 3 2 2" xfId="30198" xr:uid="{00000000-0005-0000-0000-00001B750000}"/>
    <cellStyle name="Note 16 3 2 2 2" xfId="30199" xr:uid="{00000000-0005-0000-0000-00001C750000}"/>
    <cellStyle name="Note 16 3 2 3" xfId="30200" xr:uid="{00000000-0005-0000-0000-00001D750000}"/>
    <cellStyle name="Note 16 3 3" xfId="30201" xr:uid="{00000000-0005-0000-0000-00001E750000}"/>
    <cellStyle name="Note 16 3 3 2" xfId="30202" xr:uid="{00000000-0005-0000-0000-00001F750000}"/>
    <cellStyle name="Note 16 3 4" xfId="30203" xr:uid="{00000000-0005-0000-0000-000020750000}"/>
    <cellStyle name="Note 16 3 4 2" xfId="30204" xr:uid="{00000000-0005-0000-0000-000021750000}"/>
    <cellStyle name="Note 16 3 5" xfId="30205" xr:uid="{00000000-0005-0000-0000-000022750000}"/>
    <cellStyle name="Note 16 3 5 2" xfId="30206" xr:uid="{00000000-0005-0000-0000-000023750000}"/>
    <cellStyle name="Note 16 3 6" xfId="30207" xr:uid="{00000000-0005-0000-0000-000024750000}"/>
    <cellStyle name="Note 16 3 6 2" xfId="30208" xr:uid="{00000000-0005-0000-0000-000025750000}"/>
    <cellStyle name="Note 16 3 7" xfId="30209" xr:uid="{00000000-0005-0000-0000-000026750000}"/>
    <cellStyle name="Note 16 3 7 2" xfId="30210" xr:uid="{00000000-0005-0000-0000-000027750000}"/>
    <cellStyle name="Note 16 3 8" xfId="30211" xr:uid="{00000000-0005-0000-0000-000028750000}"/>
    <cellStyle name="Note 16 3 8 2" xfId="30212" xr:uid="{00000000-0005-0000-0000-000029750000}"/>
    <cellStyle name="Note 16 3 9" xfId="30213" xr:uid="{00000000-0005-0000-0000-00002A750000}"/>
    <cellStyle name="Note 16 3 9 2" xfId="30214" xr:uid="{00000000-0005-0000-0000-00002B750000}"/>
    <cellStyle name="Note 16 4" xfId="30215" xr:uid="{00000000-0005-0000-0000-00002C750000}"/>
    <cellStyle name="Note 16 4 10" xfId="30216" xr:uid="{00000000-0005-0000-0000-00002D750000}"/>
    <cellStyle name="Note 16 4 10 2" xfId="30217" xr:uid="{00000000-0005-0000-0000-00002E750000}"/>
    <cellStyle name="Note 16 4 11" xfId="30218" xr:uid="{00000000-0005-0000-0000-00002F750000}"/>
    <cellStyle name="Note 16 4 2" xfId="30219" xr:uid="{00000000-0005-0000-0000-000030750000}"/>
    <cellStyle name="Note 16 4 2 2" xfId="30220" xr:uid="{00000000-0005-0000-0000-000031750000}"/>
    <cellStyle name="Note 16 4 2 2 2" xfId="30221" xr:uid="{00000000-0005-0000-0000-000032750000}"/>
    <cellStyle name="Note 16 4 2 3" xfId="30222" xr:uid="{00000000-0005-0000-0000-000033750000}"/>
    <cellStyle name="Note 16 4 3" xfId="30223" xr:uid="{00000000-0005-0000-0000-000034750000}"/>
    <cellStyle name="Note 16 4 3 2" xfId="30224" xr:uid="{00000000-0005-0000-0000-000035750000}"/>
    <cellStyle name="Note 16 4 4" xfId="30225" xr:uid="{00000000-0005-0000-0000-000036750000}"/>
    <cellStyle name="Note 16 4 4 2" xfId="30226" xr:uid="{00000000-0005-0000-0000-000037750000}"/>
    <cellStyle name="Note 16 4 5" xfId="30227" xr:uid="{00000000-0005-0000-0000-000038750000}"/>
    <cellStyle name="Note 16 4 5 2" xfId="30228" xr:uid="{00000000-0005-0000-0000-000039750000}"/>
    <cellStyle name="Note 16 4 6" xfId="30229" xr:uid="{00000000-0005-0000-0000-00003A750000}"/>
    <cellStyle name="Note 16 4 6 2" xfId="30230" xr:uid="{00000000-0005-0000-0000-00003B750000}"/>
    <cellStyle name="Note 16 4 7" xfId="30231" xr:uid="{00000000-0005-0000-0000-00003C750000}"/>
    <cellStyle name="Note 16 4 7 2" xfId="30232" xr:uid="{00000000-0005-0000-0000-00003D750000}"/>
    <cellStyle name="Note 16 4 8" xfId="30233" xr:uid="{00000000-0005-0000-0000-00003E750000}"/>
    <cellStyle name="Note 16 4 8 2" xfId="30234" xr:uid="{00000000-0005-0000-0000-00003F750000}"/>
    <cellStyle name="Note 16 4 9" xfId="30235" xr:uid="{00000000-0005-0000-0000-000040750000}"/>
    <cellStyle name="Note 16 4 9 2" xfId="30236" xr:uid="{00000000-0005-0000-0000-000041750000}"/>
    <cellStyle name="Note 16 5" xfId="30237" xr:uid="{00000000-0005-0000-0000-000042750000}"/>
    <cellStyle name="Note 16 5 10" xfId="30238" xr:uid="{00000000-0005-0000-0000-000043750000}"/>
    <cellStyle name="Note 16 5 10 2" xfId="30239" xr:uid="{00000000-0005-0000-0000-000044750000}"/>
    <cellStyle name="Note 16 5 11" xfId="30240" xr:uid="{00000000-0005-0000-0000-000045750000}"/>
    <cellStyle name="Note 16 5 2" xfId="30241" xr:uid="{00000000-0005-0000-0000-000046750000}"/>
    <cellStyle name="Note 16 5 2 2" xfId="30242" xr:uid="{00000000-0005-0000-0000-000047750000}"/>
    <cellStyle name="Note 16 5 2 2 2" xfId="30243" xr:uid="{00000000-0005-0000-0000-000048750000}"/>
    <cellStyle name="Note 16 5 2 3" xfId="30244" xr:uid="{00000000-0005-0000-0000-000049750000}"/>
    <cellStyle name="Note 16 5 3" xfId="30245" xr:uid="{00000000-0005-0000-0000-00004A750000}"/>
    <cellStyle name="Note 16 5 3 2" xfId="30246" xr:uid="{00000000-0005-0000-0000-00004B750000}"/>
    <cellStyle name="Note 16 5 4" xfId="30247" xr:uid="{00000000-0005-0000-0000-00004C750000}"/>
    <cellStyle name="Note 16 5 4 2" xfId="30248" xr:uid="{00000000-0005-0000-0000-00004D750000}"/>
    <cellStyle name="Note 16 5 5" xfId="30249" xr:uid="{00000000-0005-0000-0000-00004E750000}"/>
    <cellStyle name="Note 16 5 5 2" xfId="30250" xr:uid="{00000000-0005-0000-0000-00004F750000}"/>
    <cellStyle name="Note 16 5 6" xfId="30251" xr:uid="{00000000-0005-0000-0000-000050750000}"/>
    <cellStyle name="Note 16 5 6 2" xfId="30252" xr:uid="{00000000-0005-0000-0000-000051750000}"/>
    <cellStyle name="Note 16 5 7" xfId="30253" xr:uid="{00000000-0005-0000-0000-000052750000}"/>
    <cellStyle name="Note 16 5 7 2" xfId="30254" xr:uid="{00000000-0005-0000-0000-000053750000}"/>
    <cellStyle name="Note 16 5 8" xfId="30255" xr:uid="{00000000-0005-0000-0000-000054750000}"/>
    <cellStyle name="Note 16 5 8 2" xfId="30256" xr:uid="{00000000-0005-0000-0000-000055750000}"/>
    <cellStyle name="Note 16 5 9" xfId="30257" xr:uid="{00000000-0005-0000-0000-000056750000}"/>
    <cellStyle name="Note 16 5 9 2" xfId="30258" xr:uid="{00000000-0005-0000-0000-000057750000}"/>
    <cellStyle name="Note 16 6" xfId="30259" xr:uid="{00000000-0005-0000-0000-000058750000}"/>
    <cellStyle name="Note 16 6 10" xfId="30260" xr:uid="{00000000-0005-0000-0000-000059750000}"/>
    <cellStyle name="Note 16 6 10 2" xfId="30261" xr:uid="{00000000-0005-0000-0000-00005A750000}"/>
    <cellStyle name="Note 16 6 11" xfId="30262" xr:uid="{00000000-0005-0000-0000-00005B750000}"/>
    <cellStyle name="Note 16 6 2" xfId="30263" xr:uid="{00000000-0005-0000-0000-00005C750000}"/>
    <cellStyle name="Note 16 6 2 2" xfId="30264" xr:uid="{00000000-0005-0000-0000-00005D750000}"/>
    <cellStyle name="Note 16 6 2 2 2" xfId="30265" xr:uid="{00000000-0005-0000-0000-00005E750000}"/>
    <cellStyle name="Note 16 6 2 3" xfId="30266" xr:uid="{00000000-0005-0000-0000-00005F750000}"/>
    <cellStyle name="Note 16 6 3" xfId="30267" xr:uid="{00000000-0005-0000-0000-000060750000}"/>
    <cellStyle name="Note 16 6 3 2" xfId="30268" xr:uid="{00000000-0005-0000-0000-000061750000}"/>
    <cellStyle name="Note 16 6 4" xfId="30269" xr:uid="{00000000-0005-0000-0000-000062750000}"/>
    <cellStyle name="Note 16 6 4 2" xfId="30270" xr:uid="{00000000-0005-0000-0000-000063750000}"/>
    <cellStyle name="Note 16 6 5" xfId="30271" xr:uid="{00000000-0005-0000-0000-000064750000}"/>
    <cellStyle name="Note 16 6 5 2" xfId="30272" xr:uid="{00000000-0005-0000-0000-000065750000}"/>
    <cellStyle name="Note 16 6 6" xfId="30273" xr:uid="{00000000-0005-0000-0000-000066750000}"/>
    <cellStyle name="Note 16 6 6 2" xfId="30274" xr:uid="{00000000-0005-0000-0000-000067750000}"/>
    <cellStyle name="Note 16 6 7" xfId="30275" xr:uid="{00000000-0005-0000-0000-000068750000}"/>
    <cellStyle name="Note 16 6 7 2" xfId="30276" xr:uid="{00000000-0005-0000-0000-000069750000}"/>
    <cellStyle name="Note 16 6 8" xfId="30277" xr:uid="{00000000-0005-0000-0000-00006A750000}"/>
    <cellStyle name="Note 16 6 8 2" xfId="30278" xr:uid="{00000000-0005-0000-0000-00006B750000}"/>
    <cellStyle name="Note 16 6 9" xfId="30279" xr:uid="{00000000-0005-0000-0000-00006C750000}"/>
    <cellStyle name="Note 16 6 9 2" xfId="30280" xr:uid="{00000000-0005-0000-0000-00006D750000}"/>
    <cellStyle name="Note 16 7" xfId="30281" xr:uid="{00000000-0005-0000-0000-00006E750000}"/>
    <cellStyle name="Note 16 7 2" xfId="30282" xr:uid="{00000000-0005-0000-0000-00006F750000}"/>
    <cellStyle name="Note 16 7 2 2" xfId="30283" xr:uid="{00000000-0005-0000-0000-000070750000}"/>
    <cellStyle name="Note 16 7 3" xfId="30284" xr:uid="{00000000-0005-0000-0000-000071750000}"/>
    <cellStyle name="Note 16 8" xfId="30285" xr:uid="{00000000-0005-0000-0000-000072750000}"/>
    <cellStyle name="Note 16 8 2" xfId="30286" xr:uid="{00000000-0005-0000-0000-000073750000}"/>
    <cellStyle name="Note 16 9" xfId="30287" xr:uid="{00000000-0005-0000-0000-000074750000}"/>
    <cellStyle name="Note 16 9 2" xfId="30288" xr:uid="{00000000-0005-0000-0000-000075750000}"/>
    <cellStyle name="Note 17" xfId="30289" xr:uid="{00000000-0005-0000-0000-000076750000}"/>
    <cellStyle name="Note 18" xfId="30290" xr:uid="{00000000-0005-0000-0000-000077750000}"/>
    <cellStyle name="Note 19" xfId="30291" xr:uid="{00000000-0005-0000-0000-000078750000}"/>
    <cellStyle name="Note 2" xfId="30292" xr:uid="{00000000-0005-0000-0000-000079750000}"/>
    <cellStyle name="Note 2 10" xfId="30293" xr:uid="{00000000-0005-0000-0000-00007A750000}"/>
    <cellStyle name="Note 2 10 2" xfId="30294" xr:uid="{00000000-0005-0000-0000-00007B750000}"/>
    <cellStyle name="Note 2 11" xfId="30295" xr:uid="{00000000-0005-0000-0000-00007C750000}"/>
    <cellStyle name="Note 2 11 2" xfId="30296" xr:uid="{00000000-0005-0000-0000-00007D750000}"/>
    <cellStyle name="Note 2 12" xfId="30297" xr:uid="{00000000-0005-0000-0000-00007E750000}"/>
    <cellStyle name="Note 2 12 2" xfId="30298" xr:uid="{00000000-0005-0000-0000-00007F750000}"/>
    <cellStyle name="Note 2 13" xfId="30299" xr:uid="{00000000-0005-0000-0000-000080750000}"/>
    <cellStyle name="Note 2 13 2" xfId="30300" xr:uid="{00000000-0005-0000-0000-000081750000}"/>
    <cellStyle name="Note 2 14" xfId="30301" xr:uid="{00000000-0005-0000-0000-000082750000}"/>
    <cellStyle name="Note 2 15" xfId="38357" xr:uid="{2C7A10A5-3206-4EEC-9F44-F90B86805CA8}"/>
    <cellStyle name="Note 2 2" xfId="30302" xr:uid="{00000000-0005-0000-0000-000083750000}"/>
    <cellStyle name="Note 2 2 10" xfId="30303" xr:uid="{00000000-0005-0000-0000-000084750000}"/>
    <cellStyle name="Note 2 2 10 2" xfId="30304" xr:uid="{00000000-0005-0000-0000-000085750000}"/>
    <cellStyle name="Note 2 2 11" xfId="30305" xr:uid="{00000000-0005-0000-0000-000086750000}"/>
    <cellStyle name="Note 2 2 11 2" xfId="30306" xr:uid="{00000000-0005-0000-0000-000087750000}"/>
    <cellStyle name="Note 2 2 12" xfId="30307" xr:uid="{00000000-0005-0000-0000-000088750000}"/>
    <cellStyle name="Note 2 2 12 2" xfId="30308" xr:uid="{00000000-0005-0000-0000-000089750000}"/>
    <cellStyle name="Note 2 2 13" xfId="30309" xr:uid="{00000000-0005-0000-0000-00008A750000}"/>
    <cellStyle name="Note 2 2 14" xfId="38402" xr:uid="{7F854BCC-0BC5-49CD-9238-E8052B3B1AAF}"/>
    <cellStyle name="Note 2 2 2" xfId="30310" xr:uid="{00000000-0005-0000-0000-00008B750000}"/>
    <cellStyle name="Note 2 2 2 2" xfId="30311" xr:uid="{00000000-0005-0000-0000-00008C750000}"/>
    <cellStyle name="Note 2 2 2 2 2" xfId="30312" xr:uid="{00000000-0005-0000-0000-00008D750000}"/>
    <cellStyle name="Note 2 2 2 2 2 2" xfId="30313" xr:uid="{00000000-0005-0000-0000-00008E750000}"/>
    <cellStyle name="Note 2 2 2 2 3" xfId="30314" xr:uid="{00000000-0005-0000-0000-00008F750000}"/>
    <cellStyle name="Note 2 2 2 3" xfId="30315" xr:uid="{00000000-0005-0000-0000-000090750000}"/>
    <cellStyle name="Note 2 2 2 3 2" xfId="30316" xr:uid="{00000000-0005-0000-0000-000091750000}"/>
    <cellStyle name="Note 2 2 2 3 2 2" xfId="30317" xr:uid="{00000000-0005-0000-0000-000092750000}"/>
    <cellStyle name="Note 2 2 2 3 3" xfId="30318" xr:uid="{00000000-0005-0000-0000-000093750000}"/>
    <cellStyle name="Note 2 2 2 4" xfId="30319" xr:uid="{00000000-0005-0000-0000-000094750000}"/>
    <cellStyle name="Note 2 2 2 4 2" xfId="30320" xr:uid="{00000000-0005-0000-0000-000095750000}"/>
    <cellStyle name="Note 2 2 2 5" xfId="30321" xr:uid="{00000000-0005-0000-0000-000096750000}"/>
    <cellStyle name="Note 2 2 2 5 2" xfId="30322" xr:uid="{00000000-0005-0000-0000-000097750000}"/>
    <cellStyle name="Note 2 2 2 6" xfId="30323" xr:uid="{00000000-0005-0000-0000-000098750000}"/>
    <cellStyle name="Note 2 2 2 6 2" xfId="30324" xr:uid="{00000000-0005-0000-0000-000099750000}"/>
    <cellStyle name="Note 2 2 2 7" xfId="30325" xr:uid="{00000000-0005-0000-0000-00009A750000}"/>
    <cellStyle name="Note 2 2 2 7 2" xfId="30326" xr:uid="{00000000-0005-0000-0000-00009B750000}"/>
    <cellStyle name="Note 2 2 2 8" xfId="30327" xr:uid="{00000000-0005-0000-0000-00009C750000}"/>
    <cellStyle name="Note 2 2 3" xfId="30328" xr:uid="{00000000-0005-0000-0000-00009D750000}"/>
    <cellStyle name="Note 2 2 3 10" xfId="30329" xr:uid="{00000000-0005-0000-0000-00009E750000}"/>
    <cellStyle name="Note 2 2 3 10 2" xfId="30330" xr:uid="{00000000-0005-0000-0000-00009F750000}"/>
    <cellStyle name="Note 2 2 3 11" xfId="30331" xr:uid="{00000000-0005-0000-0000-0000A0750000}"/>
    <cellStyle name="Note 2 2 3 2" xfId="30332" xr:uid="{00000000-0005-0000-0000-0000A1750000}"/>
    <cellStyle name="Note 2 2 3 2 2" xfId="30333" xr:uid="{00000000-0005-0000-0000-0000A2750000}"/>
    <cellStyle name="Note 2 2 3 2 2 2" xfId="30334" xr:uid="{00000000-0005-0000-0000-0000A3750000}"/>
    <cellStyle name="Note 2 2 3 2 3" xfId="30335" xr:uid="{00000000-0005-0000-0000-0000A4750000}"/>
    <cellStyle name="Note 2 2 3 3" xfId="30336" xr:uid="{00000000-0005-0000-0000-0000A5750000}"/>
    <cellStyle name="Note 2 2 3 3 2" xfId="30337" xr:uid="{00000000-0005-0000-0000-0000A6750000}"/>
    <cellStyle name="Note 2 2 3 4" xfId="30338" xr:uid="{00000000-0005-0000-0000-0000A7750000}"/>
    <cellStyle name="Note 2 2 3 4 2" xfId="30339" xr:uid="{00000000-0005-0000-0000-0000A8750000}"/>
    <cellStyle name="Note 2 2 3 5" xfId="30340" xr:uid="{00000000-0005-0000-0000-0000A9750000}"/>
    <cellStyle name="Note 2 2 3 5 2" xfId="30341" xr:uid="{00000000-0005-0000-0000-0000AA750000}"/>
    <cellStyle name="Note 2 2 3 6" xfId="30342" xr:uid="{00000000-0005-0000-0000-0000AB750000}"/>
    <cellStyle name="Note 2 2 3 6 2" xfId="30343" xr:uid="{00000000-0005-0000-0000-0000AC750000}"/>
    <cellStyle name="Note 2 2 3 7" xfId="30344" xr:uid="{00000000-0005-0000-0000-0000AD750000}"/>
    <cellStyle name="Note 2 2 3 7 2" xfId="30345" xr:uid="{00000000-0005-0000-0000-0000AE750000}"/>
    <cellStyle name="Note 2 2 3 8" xfId="30346" xr:uid="{00000000-0005-0000-0000-0000AF750000}"/>
    <cellStyle name="Note 2 2 3 8 2" xfId="30347" xr:uid="{00000000-0005-0000-0000-0000B0750000}"/>
    <cellStyle name="Note 2 2 3 9" xfId="30348" xr:uid="{00000000-0005-0000-0000-0000B1750000}"/>
    <cellStyle name="Note 2 2 3 9 2" xfId="30349" xr:uid="{00000000-0005-0000-0000-0000B2750000}"/>
    <cellStyle name="Note 2 2 4" xfId="30350" xr:uid="{00000000-0005-0000-0000-0000B3750000}"/>
    <cellStyle name="Note 2 2 4 10" xfId="30351" xr:uid="{00000000-0005-0000-0000-0000B4750000}"/>
    <cellStyle name="Note 2 2 4 10 2" xfId="30352" xr:uid="{00000000-0005-0000-0000-0000B5750000}"/>
    <cellStyle name="Note 2 2 4 11" xfId="30353" xr:uid="{00000000-0005-0000-0000-0000B6750000}"/>
    <cellStyle name="Note 2 2 4 2" xfId="30354" xr:uid="{00000000-0005-0000-0000-0000B7750000}"/>
    <cellStyle name="Note 2 2 4 2 2" xfId="30355" xr:uid="{00000000-0005-0000-0000-0000B8750000}"/>
    <cellStyle name="Note 2 2 4 2 2 2" xfId="30356" xr:uid="{00000000-0005-0000-0000-0000B9750000}"/>
    <cellStyle name="Note 2 2 4 2 3" xfId="30357" xr:uid="{00000000-0005-0000-0000-0000BA750000}"/>
    <cellStyle name="Note 2 2 4 3" xfId="30358" xr:uid="{00000000-0005-0000-0000-0000BB750000}"/>
    <cellStyle name="Note 2 2 4 3 2" xfId="30359" xr:uid="{00000000-0005-0000-0000-0000BC750000}"/>
    <cellStyle name="Note 2 2 4 4" xfId="30360" xr:uid="{00000000-0005-0000-0000-0000BD750000}"/>
    <cellStyle name="Note 2 2 4 4 2" xfId="30361" xr:uid="{00000000-0005-0000-0000-0000BE750000}"/>
    <cellStyle name="Note 2 2 4 5" xfId="30362" xr:uid="{00000000-0005-0000-0000-0000BF750000}"/>
    <cellStyle name="Note 2 2 4 5 2" xfId="30363" xr:uid="{00000000-0005-0000-0000-0000C0750000}"/>
    <cellStyle name="Note 2 2 4 6" xfId="30364" xr:uid="{00000000-0005-0000-0000-0000C1750000}"/>
    <cellStyle name="Note 2 2 4 6 2" xfId="30365" xr:uid="{00000000-0005-0000-0000-0000C2750000}"/>
    <cellStyle name="Note 2 2 4 7" xfId="30366" xr:uid="{00000000-0005-0000-0000-0000C3750000}"/>
    <cellStyle name="Note 2 2 4 7 2" xfId="30367" xr:uid="{00000000-0005-0000-0000-0000C4750000}"/>
    <cellStyle name="Note 2 2 4 8" xfId="30368" xr:uid="{00000000-0005-0000-0000-0000C5750000}"/>
    <cellStyle name="Note 2 2 4 8 2" xfId="30369" xr:uid="{00000000-0005-0000-0000-0000C6750000}"/>
    <cellStyle name="Note 2 2 4 9" xfId="30370" xr:uid="{00000000-0005-0000-0000-0000C7750000}"/>
    <cellStyle name="Note 2 2 4 9 2" xfId="30371" xr:uid="{00000000-0005-0000-0000-0000C8750000}"/>
    <cellStyle name="Note 2 2 5" xfId="30372" xr:uid="{00000000-0005-0000-0000-0000C9750000}"/>
    <cellStyle name="Note 2 2 5 10" xfId="30373" xr:uid="{00000000-0005-0000-0000-0000CA750000}"/>
    <cellStyle name="Note 2 2 5 10 2" xfId="30374" xr:uid="{00000000-0005-0000-0000-0000CB750000}"/>
    <cellStyle name="Note 2 2 5 11" xfId="30375" xr:uid="{00000000-0005-0000-0000-0000CC750000}"/>
    <cellStyle name="Note 2 2 5 2" xfId="30376" xr:uid="{00000000-0005-0000-0000-0000CD750000}"/>
    <cellStyle name="Note 2 2 5 2 2" xfId="30377" xr:uid="{00000000-0005-0000-0000-0000CE750000}"/>
    <cellStyle name="Note 2 2 5 2 2 2" xfId="30378" xr:uid="{00000000-0005-0000-0000-0000CF750000}"/>
    <cellStyle name="Note 2 2 5 2 3" xfId="30379" xr:uid="{00000000-0005-0000-0000-0000D0750000}"/>
    <cellStyle name="Note 2 2 5 3" xfId="30380" xr:uid="{00000000-0005-0000-0000-0000D1750000}"/>
    <cellStyle name="Note 2 2 5 3 2" xfId="30381" xr:uid="{00000000-0005-0000-0000-0000D2750000}"/>
    <cellStyle name="Note 2 2 5 4" xfId="30382" xr:uid="{00000000-0005-0000-0000-0000D3750000}"/>
    <cellStyle name="Note 2 2 5 4 2" xfId="30383" xr:uid="{00000000-0005-0000-0000-0000D4750000}"/>
    <cellStyle name="Note 2 2 5 5" xfId="30384" xr:uid="{00000000-0005-0000-0000-0000D5750000}"/>
    <cellStyle name="Note 2 2 5 5 2" xfId="30385" xr:uid="{00000000-0005-0000-0000-0000D6750000}"/>
    <cellStyle name="Note 2 2 5 6" xfId="30386" xr:uid="{00000000-0005-0000-0000-0000D7750000}"/>
    <cellStyle name="Note 2 2 5 6 2" xfId="30387" xr:uid="{00000000-0005-0000-0000-0000D8750000}"/>
    <cellStyle name="Note 2 2 5 7" xfId="30388" xr:uid="{00000000-0005-0000-0000-0000D9750000}"/>
    <cellStyle name="Note 2 2 5 7 2" xfId="30389" xr:uid="{00000000-0005-0000-0000-0000DA750000}"/>
    <cellStyle name="Note 2 2 5 8" xfId="30390" xr:uid="{00000000-0005-0000-0000-0000DB750000}"/>
    <cellStyle name="Note 2 2 5 8 2" xfId="30391" xr:uid="{00000000-0005-0000-0000-0000DC750000}"/>
    <cellStyle name="Note 2 2 5 9" xfId="30392" xr:uid="{00000000-0005-0000-0000-0000DD750000}"/>
    <cellStyle name="Note 2 2 5 9 2" xfId="30393" xr:uid="{00000000-0005-0000-0000-0000DE750000}"/>
    <cellStyle name="Note 2 2 6" xfId="30394" xr:uid="{00000000-0005-0000-0000-0000DF750000}"/>
    <cellStyle name="Note 2 2 6 10" xfId="30395" xr:uid="{00000000-0005-0000-0000-0000E0750000}"/>
    <cellStyle name="Note 2 2 6 10 2" xfId="30396" xr:uid="{00000000-0005-0000-0000-0000E1750000}"/>
    <cellStyle name="Note 2 2 6 11" xfId="30397" xr:uid="{00000000-0005-0000-0000-0000E2750000}"/>
    <cellStyle name="Note 2 2 6 2" xfId="30398" xr:uid="{00000000-0005-0000-0000-0000E3750000}"/>
    <cellStyle name="Note 2 2 6 2 2" xfId="30399" xr:uid="{00000000-0005-0000-0000-0000E4750000}"/>
    <cellStyle name="Note 2 2 6 2 2 2" xfId="30400" xr:uid="{00000000-0005-0000-0000-0000E5750000}"/>
    <cellStyle name="Note 2 2 6 2 3" xfId="30401" xr:uid="{00000000-0005-0000-0000-0000E6750000}"/>
    <cellStyle name="Note 2 2 6 3" xfId="30402" xr:uid="{00000000-0005-0000-0000-0000E7750000}"/>
    <cellStyle name="Note 2 2 6 3 2" xfId="30403" xr:uid="{00000000-0005-0000-0000-0000E8750000}"/>
    <cellStyle name="Note 2 2 6 4" xfId="30404" xr:uid="{00000000-0005-0000-0000-0000E9750000}"/>
    <cellStyle name="Note 2 2 6 4 2" xfId="30405" xr:uid="{00000000-0005-0000-0000-0000EA750000}"/>
    <cellStyle name="Note 2 2 6 5" xfId="30406" xr:uid="{00000000-0005-0000-0000-0000EB750000}"/>
    <cellStyle name="Note 2 2 6 5 2" xfId="30407" xr:uid="{00000000-0005-0000-0000-0000EC750000}"/>
    <cellStyle name="Note 2 2 6 6" xfId="30408" xr:uid="{00000000-0005-0000-0000-0000ED750000}"/>
    <cellStyle name="Note 2 2 6 6 2" xfId="30409" xr:uid="{00000000-0005-0000-0000-0000EE750000}"/>
    <cellStyle name="Note 2 2 6 7" xfId="30410" xr:uid="{00000000-0005-0000-0000-0000EF750000}"/>
    <cellStyle name="Note 2 2 6 7 2" xfId="30411" xr:uid="{00000000-0005-0000-0000-0000F0750000}"/>
    <cellStyle name="Note 2 2 6 8" xfId="30412" xr:uid="{00000000-0005-0000-0000-0000F1750000}"/>
    <cellStyle name="Note 2 2 6 8 2" xfId="30413" xr:uid="{00000000-0005-0000-0000-0000F2750000}"/>
    <cellStyle name="Note 2 2 6 9" xfId="30414" xr:uid="{00000000-0005-0000-0000-0000F3750000}"/>
    <cellStyle name="Note 2 2 6 9 2" xfId="30415" xr:uid="{00000000-0005-0000-0000-0000F4750000}"/>
    <cellStyle name="Note 2 2 7" xfId="30416" xr:uid="{00000000-0005-0000-0000-0000F5750000}"/>
    <cellStyle name="Note 2 2 7 2" xfId="30417" xr:uid="{00000000-0005-0000-0000-0000F6750000}"/>
    <cellStyle name="Note 2 2 7 2 2" xfId="30418" xr:uid="{00000000-0005-0000-0000-0000F7750000}"/>
    <cellStyle name="Note 2 2 7 3" xfId="30419" xr:uid="{00000000-0005-0000-0000-0000F8750000}"/>
    <cellStyle name="Note 2 2 8" xfId="30420" xr:uid="{00000000-0005-0000-0000-0000F9750000}"/>
    <cellStyle name="Note 2 2 8 2" xfId="30421" xr:uid="{00000000-0005-0000-0000-0000FA750000}"/>
    <cellStyle name="Note 2 2 9" xfId="30422" xr:uid="{00000000-0005-0000-0000-0000FB750000}"/>
    <cellStyle name="Note 2 2 9 2" xfId="30423" xr:uid="{00000000-0005-0000-0000-0000FC750000}"/>
    <cellStyle name="Note 2 3" xfId="30424" xr:uid="{00000000-0005-0000-0000-0000FD750000}"/>
    <cellStyle name="Note 2 3 2" xfId="30425" xr:uid="{00000000-0005-0000-0000-0000FE750000}"/>
    <cellStyle name="Note 2 3 2 2" xfId="30426" xr:uid="{00000000-0005-0000-0000-0000FF750000}"/>
    <cellStyle name="Note 2 3 2 2 2" xfId="30427" xr:uid="{00000000-0005-0000-0000-000000760000}"/>
    <cellStyle name="Note 2 3 2 3" xfId="30428" xr:uid="{00000000-0005-0000-0000-000001760000}"/>
    <cellStyle name="Note 2 3 3" xfId="30429" xr:uid="{00000000-0005-0000-0000-000002760000}"/>
    <cellStyle name="Note 2 3 3 2" xfId="30430" xr:uid="{00000000-0005-0000-0000-000003760000}"/>
    <cellStyle name="Note 2 3 3 2 2" xfId="30431" xr:uid="{00000000-0005-0000-0000-000004760000}"/>
    <cellStyle name="Note 2 3 3 3" xfId="30432" xr:uid="{00000000-0005-0000-0000-000005760000}"/>
    <cellStyle name="Note 2 3 4" xfId="30433" xr:uid="{00000000-0005-0000-0000-000006760000}"/>
    <cellStyle name="Note 2 3 4 2" xfId="30434" xr:uid="{00000000-0005-0000-0000-000007760000}"/>
    <cellStyle name="Note 2 3 5" xfId="30435" xr:uid="{00000000-0005-0000-0000-000008760000}"/>
    <cellStyle name="Note 2 3 5 2" xfId="30436" xr:uid="{00000000-0005-0000-0000-000009760000}"/>
    <cellStyle name="Note 2 3 6" xfId="30437" xr:uid="{00000000-0005-0000-0000-00000A760000}"/>
    <cellStyle name="Note 2 3 6 2" xfId="30438" xr:uid="{00000000-0005-0000-0000-00000B760000}"/>
    <cellStyle name="Note 2 3 7" xfId="30439" xr:uid="{00000000-0005-0000-0000-00000C760000}"/>
    <cellStyle name="Note 2 3 7 2" xfId="30440" xr:uid="{00000000-0005-0000-0000-00000D760000}"/>
    <cellStyle name="Note 2 3 8" xfId="30441" xr:uid="{00000000-0005-0000-0000-00000E760000}"/>
    <cellStyle name="Note 2 4" xfId="30442" xr:uid="{00000000-0005-0000-0000-00000F760000}"/>
    <cellStyle name="Note 2 4 10" xfId="30443" xr:uid="{00000000-0005-0000-0000-000010760000}"/>
    <cellStyle name="Note 2 4 10 2" xfId="30444" xr:uid="{00000000-0005-0000-0000-000011760000}"/>
    <cellStyle name="Note 2 4 11" xfId="30445" xr:uid="{00000000-0005-0000-0000-000012760000}"/>
    <cellStyle name="Note 2 4 2" xfId="30446" xr:uid="{00000000-0005-0000-0000-000013760000}"/>
    <cellStyle name="Note 2 4 2 2" xfId="30447" xr:uid="{00000000-0005-0000-0000-000014760000}"/>
    <cellStyle name="Note 2 4 2 2 2" xfId="30448" xr:uid="{00000000-0005-0000-0000-000015760000}"/>
    <cellStyle name="Note 2 4 2 3" xfId="30449" xr:uid="{00000000-0005-0000-0000-000016760000}"/>
    <cellStyle name="Note 2 4 3" xfId="30450" xr:uid="{00000000-0005-0000-0000-000017760000}"/>
    <cellStyle name="Note 2 4 3 2" xfId="30451" xr:uid="{00000000-0005-0000-0000-000018760000}"/>
    <cellStyle name="Note 2 4 4" xfId="30452" xr:uid="{00000000-0005-0000-0000-000019760000}"/>
    <cellStyle name="Note 2 4 4 2" xfId="30453" xr:uid="{00000000-0005-0000-0000-00001A760000}"/>
    <cellStyle name="Note 2 4 5" xfId="30454" xr:uid="{00000000-0005-0000-0000-00001B760000}"/>
    <cellStyle name="Note 2 4 5 2" xfId="30455" xr:uid="{00000000-0005-0000-0000-00001C760000}"/>
    <cellStyle name="Note 2 4 6" xfId="30456" xr:uid="{00000000-0005-0000-0000-00001D760000}"/>
    <cellStyle name="Note 2 4 6 2" xfId="30457" xr:uid="{00000000-0005-0000-0000-00001E760000}"/>
    <cellStyle name="Note 2 4 7" xfId="30458" xr:uid="{00000000-0005-0000-0000-00001F760000}"/>
    <cellStyle name="Note 2 4 7 2" xfId="30459" xr:uid="{00000000-0005-0000-0000-000020760000}"/>
    <cellStyle name="Note 2 4 8" xfId="30460" xr:uid="{00000000-0005-0000-0000-000021760000}"/>
    <cellStyle name="Note 2 4 8 2" xfId="30461" xr:uid="{00000000-0005-0000-0000-000022760000}"/>
    <cellStyle name="Note 2 4 9" xfId="30462" xr:uid="{00000000-0005-0000-0000-000023760000}"/>
    <cellStyle name="Note 2 4 9 2" xfId="30463" xr:uid="{00000000-0005-0000-0000-000024760000}"/>
    <cellStyle name="Note 2 5" xfId="30464" xr:uid="{00000000-0005-0000-0000-000025760000}"/>
    <cellStyle name="Note 2 5 10" xfId="30465" xr:uid="{00000000-0005-0000-0000-000026760000}"/>
    <cellStyle name="Note 2 5 10 2" xfId="30466" xr:uid="{00000000-0005-0000-0000-000027760000}"/>
    <cellStyle name="Note 2 5 11" xfId="30467" xr:uid="{00000000-0005-0000-0000-000028760000}"/>
    <cellStyle name="Note 2 5 2" xfId="30468" xr:uid="{00000000-0005-0000-0000-000029760000}"/>
    <cellStyle name="Note 2 5 2 2" xfId="30469" xr:uid="{00000000-0005-0000-0000-00002A760000}"/>
    <cellStyle name="Note 2 5 2 2 2" xfId="30470" xr:uid="{00000000-0005-0000-0000-00002B760000}"/>
    <cellStyle name="Note 2 5 2 3" xfId="30471" xr:uid="{00000000-0005-0000-0000-00002C760000}"/>
    <cellStyle name="Note 2 5 3" xfId="30472" xr:uid="{00000000-0005-0000-0000-00002D760000}"/>
    <cellStyle name="Note 2 5 3 2" xfId="30473" xr:uid="{00000000-0005-0000-0000-00002E760000}"/>
    <cellStyle name="Note 2 5 4" xfId="30474" xr:uid="{00000000-0005-0000-0000-00002F760000}"/>
    <cellStyle name="Note 2 5 4 2" xfId="30475" xr:uid="{00000000-0005-0000-0000-000030760000}"/>
    <cellStyle name="Note 2 5 5" xfId="30476" xr:uid="{00000000-0005-0000-0000-000031760000}"/>
    <cellStyle name="Note 2 5 5 2" xfId="30477" xr:uid="{00000000-0005-0000-0000-000032760000}"/>
    <cellStyle name="Note 2 5 6" xfId="30478" xr:uid="{00000000-0005-0000-0000-000033760000}"/>
    <cellStyle name="Note 2 5 6 2" xfId="30479" xr:uid="{00000000-0005-0000-0000-000034760000}"/>
    <cellStyle name="Note 2 5 7" xfId="30480" xr:uid="{00000000-0005-0000-0000-000035760000}"/>
    <cellStyle name="Note 2 5 7 2" xfId="30481" xr:uid="{00000000-0005-0000-0000-000036760000}"/>
    <cellStyle name="Note 2 5 8" xfId="30482" xr:uid="{00000000-0005-0000-0000-000037760000}"/>
    <cellStyle name="Note 2 5 8 2" xfId="30483" xr:uid="{00000000-0005-0000-0000-000038760000}"/>
    <cellStyle name="Note 2 5 9" xfId="30484" xr:uid="{00000000-0005-0000-0000-000039760000}"/>
    <cellStyle name="Note 2 5 9 2" xfId="30485" xr:uid="{00000000-0005-0000-0000-00003A760000}"/>
    <cellStyle name="Note 2 6" xfId="30486" xr:uid="{00000000-0005-0000-0000-00003B760000}"/>
    <cellStyle name="Note 2 6 10" xfId="30487" xr:uid="{00000000-0005-0000-0000-00003C760000}"/>
    <cellStyle name="Note 2 6 10 2" xfId="30488" xr:uid="{00000000-0005-0000-0000-00003D760000}"/>
    <cellStyle name="Note 2 6 11" xfId="30489" xr:uid="{00000000-0005-0000-0000-00003E760000}"/>
    <cellStyle name="Note 2 6 2" xfId="30490" xr:uid="{00000000-0005-0000-0000-00003F760000}"/>
    <cellStyle name="Note 2 6 2 2" xfId="30491" xr:uid="{00000000-0005-0000-0000-000040760000}"/>
    <cellStyle name="Note 2 6 2 2 2" xfId="30492" xr:uid="{00000000-0005-0000-0000-000041760000}"/>
    <cellStyle name="Note 2 6 2 3" xfId="30493" xr:uid="{00000000-0005-0000-0000-000042760000}"/>
    <cellStyle name="Note 2 6 3" xfId="30494" xr:uid="{00000000-0005-0000-0000-000043760000}"/>
    <cellStyle name="Note 2 6 3 2" xfId="30495" xr:uid="{00000000-0005-0000-0000-000044760000}"/>
    <cellStyle name="Note 2 6 4" xfId="30496" xr:uid="{00000000-0005-0000-0000-000045760000}"/>
    <cellStyle name="Note 2 6 4 2" xfId="30497" xr:uid="{00000000-0005-0000-0000-000046760000}"/>
    <cellStyle name="Note 2 6 5" xfId="30498" xr:uid="{00000000-0005-0000-0000-000047760000}"/>
    <cellStyle name="Note 2 6 5 2" xfId="30499" xr:uid="{00000000-0005-0000-0000-000048760000}"/>
    <cellStyle name="Note 2 6 6" xfId="30500" xr:uid="{00000000-0005-0000-0000-000049760000}"/>
    <cellStyle name="Note 2 6 6 2" xfId="30501" xr:uid="{00000000-0005-0000-0000-00004A760000}"/>
    <cellStyle name="Note 2 6 7" xfId="30502" xr:uid="{00000000-0005-0000-0000-00004B760000}"/>
    <cellStyle name="Note 2 6 7 2" xfId="30503" xr:uid="{00000000-0005-0000-0000-00004C760000}"/>
    <cellStyle name="Note 2 6 8" xfId="30504" xr:uid="{00000000-0005-0000-0000-00004D760000}"/>
    <cellStyle name="Note 2 6 8 2" xfId="30505" xr:uid="{00000000-0005-0000-0000-00004E760000}"/>
    <cellStyle name="Note 2 6 9" xfId="30506" xr:uid="{00000000-0005-0000-0000-00004F760000}"/>
    <cellStyle name="Note 2 6 9 2" xfId="30507" xr:uid="{00000000-0005-0000-0000-000050760000}"/>
    <cellStyle name="Note 2 7" xfId="30508" xr:uid="{00000000-0005-0000-0000-000051760000}"/>
    <cellStyle name="Note 2 7 10" xfId="30509" xr:uid="{00000000-0005-0000-0000-000052760000}"/>
    <cellStyle name="Note 2 7 10 2" xfId="30510" xr:uid="{00000000-0005-0000-0000-000053760000}"/>
    <cellStyle name="Note 2 7 11" xfId="30511" xr:uid="{00000000-0005-0000-0000-000054760000}"/>
    <cellStyle name="Note 2 7 2" xfId="30512" xr:uid="{00000000-0005-0000-0000-000055760000}"/>
    <cellStyle name="Note 2 7 2 2" xfId="30513" xr:uid="{00000000-0005-0000-0000-000056760000}"/>
    <cellStyle name="Note 2 7 2 2 2" xfId="30514" xr:uid="{00000000-0005-0000-0000-000057760000}"/>
    <cellStyle name="Note 2 7 2 3" xfId="30515" xr:uid="{00000000-0005-0000-0000-000058760000}"/>
    <cellStyle name="Note 2 7 3" xfId="30516" xr:uid="{00000000-0005-0000-0000-000059760000}"/>
    <cellStyle name="Note 2 7 3 2" xfId="30517" xr:uid="{00000000-0005-0000-0000-00005A760000}"/>
    <cellStyle name="Note 2 7 4" xfId="30518" xr:uid="{00000000-0005-0000-0000-00005B760000}"/>
    <cellStyle name="Note 2 7 4 2" xfId="30519" xr:uid="{00000000-0005-0000-0000-00005C760000}"/>
    <cellStyle name="Note 2 7 5" xfId="30520" xr:uid="{00000000-0005-0000-0000-00005D760000}"/>
    <cellStyle name="Note 2 7 5 2" xfId="30521" xr:uid="{00000000-0005-0000-0000-00005E760000}"/>
    <cellStyle name="Note 2 7 6" xfId="30522" xr:uid="{00000000-0005-0000-0000-00005F760000}"/>
    <cellStyle name="Note 2 7 6 2" xfId="30523" xr:uid="{00000000-0005-0000-0000-000060760000}"/>
    <cellStyle name="Note 2 7 7" xfId="30524" xr:uid="{00000000-0005-0000-0000-000061760000}"/>
    <cellStyle name="Note 2 7 7 2" xfId="30525" xr:uid="{00000000-0005-0000-0000-000062760000}"/>
    <cellStyle name="Note 2 7 8" xfId="30526" xr:uid="{00000000-0005-0000-0000-000063760000}"/>
    <cellStyle name="Note 2 7 8 2" xfId="30527" xr:uid="{00000000-0005-0000-0000-000064760000}"/>
    <cellStyle name="Note 2 7 9" xfId="30528" xr:uid="{00000000-0005-0000-0000-000065760000}"/>
    <cellStyle name="Note 2 7 9 2" xfId="30529" xr:uid="{00000000-0005-0000-0000-000066760000}"/>
    <cellStyle name="Note 2 8" xfId="30530" xr:uid="{00000000-0005-0000-0000-000067760000}"/>
    <cellStyle name="Note 2 8 2" xfId="30531" xr:uid="{00000000-0005-0000-0000-000068760000}"/>
    <cellStyle name="Note 2 8 2 2" xfId="30532" xr:uid="{00000000-0005-0000-0000-000069760000}"/>
    <cellStyle name="Note 2 8 3" xfId="30533" xr:uid="{00000000-0005-0000-0000-00006A760000}"/>
    <cellStyle name="Note 2 9" xfId="30534" xr:uid="{00000000-0005-0000-0000-00006B760000}"/>
    <cellStyle name="Note 2 9 2" xfId="30535" xr:uid="{00000000-0005-0000-0000-00006C760000}"/>
    <cellStyle name="Note 2_7 - Cap Add WS" xfId="30536" xr:uid="{00000000-0005-0000-0000-00006D760000}"/>
    <cellStyle name="Note 20" xfId="30537" xr:uid="{00000000-0005-0000-0000-00006E760000}"/>
    <cellStyle name="Note 21" xfId="30538" xr:uid="{00000000-0005-0000-0000-00006F760000}"/>
    <cellStyle name="Note 22" xfId="30539" xr:uid="{00000000-0005-0000-0000-000070760000}"/>
    <cellStyle name="Note 23" xfId="30540" xr:uid="{00000000-0005-0000-0000-000071760000}"/>
    <cellStyle name="Note 24" xfId="30541" xr:uid="{00000000-0005-0000-0000-000072760000}"/>
    <cellStyle name="Note 25" xfId="30542" xr:uid="{00000000-0005-0000-0000-000073760000}"/>
    <cellStyle name="Note 26" xfId="30543" xr:uid="{00000000-0005-0000-0000-000074760000}"/>
    <cellStyle name="Note 3" xfId="30544" xr:uid="{00000000-0005-0000-0000-000075760000}"/>
    <cellStyle name="Note 3 10" xfId="30545" xr:uid="{00000000-0005-0000-0000-000076760000}"/>
    <cellStyle name="Note 3 10 2" xfId="30546" xr:uid="{00000000-0005-0000-0000-000077760000}"/>
    <cellStyle name="Note 3 11" xfId="30547" xr:uid="{00000000-0005-0000-0000-000078760000}"/>
    <cellStyle name="Note 3 11 2" xfId="30548" xr:uid="{00000000-0005-0000-0000-000079760000}"/>
    <cellStyle name="Note 3 12" xfId="30549" xr:uid="{00000000-0005-0000-0000-00007A760000}"/>
    <cellStyle name="Note 3 12 2" xfId="30550" xr:uid="{00000000-0005-0000-0000-00007B760000}"/>
    <cellStyle name="Note 3 13" xfId="30551" xr:uid="{00000000-0005-0000-0000-00007C760000}"/>
    <cellStyle name="Note 3 13 2" xfId="30552" xr:uid="{00000000-0005-0000-0000-00007D760000}"/>
    <cellStyle name="Note 3 14" xfId="30553" xr:uid="{00000000-0005-0000-0000-00007E760000}"/>
    <cellStyle name="Note 3 2" xfId="30554" xr:uid="{00000000-0005-0000-0000-00007F760000}"/>
    <cellStyle name="Note 3 2 10" xfId="30555" xr:uid="{00000000-0005-0000-0000-000080760000}"/>
    <cellStyle name="Note 3 2 10 2" xfId="30556" xr:uid="{00000000-0005-0000-0000-000081760000}"/>
    <cellStyle name="Note 3 2 11" xfId="30557" xr:uid="{00000000-0005-0000-0000-000082760000}"/>
    <cellStyle name="Note 3 2 11 2" xfId="30558" xr:uid="{00000000-0005-0000-0000-000083760000}"/>
    <cellStyle name="Note 3 2 12" xfId="30559" xr:uid="{00000000-0005-0000-0000-000084760000}"/>
    <cellStyle name="Note 3 2 12 2" xfId="30560" xr:uid="{00000000-0005-0000-0000-000085760000}"/>
    <cellStyle name="Note 3 2 13" xfId="30561" xr:uid="{00000000-0005-0000-0000-000086760000}"/>
    <cellStyle name="Note 3 2 2" xfId="30562" xr:uid="{00000000-0005-0000-0000-000087760000}"/>
    <cellStyle name="Note 3 2 2 2" xfId="30563" xr:uid="{00000000-0005-0000-0000-000088760000}"/>
    <cellStyle name="Note 3 2 2 2 2" xfId="30564" xr:uid="{00000000-0005-0000-0000-000089760000}"/>
    <cellStyle name="Note 3 2 2 2 2 2" xfId="30565" xr:uid="{00000000-0005-0000-0000-00008A760000}"/>
    <cellStyle name="Note 3 2 2 2 3" xfId="30566" xr:uid="{00000000-0005-0000-0000-00008B760000}"/>
    <cellStyle name="Note 3 2 2 3" xfId="30567" xr:uid="{00000000-0005-0000-0000-00008C760000}"/>
    <cellStyle name="Note 3 2 2 3 2" xfId="30568" xr:uid="{00000000-0005-0000-0000-00008D760000}"/>
    <cellStyle name="Note 3 2 2 3 2 2" xfId="30569" xr:uid="{00000000-0005-0000-0000-00008E760000}"/>
    <cellStyle name="Note 3 2 2 3 3" xfId="30570" xr:uid="{00000000-0005-0000-0000-00008F760000}"/>
    <cellStyle name="Note 3 2 2 4" xfId="30571" xr:uid="{00000000-0005-0000-0000-000090760000}"/>
    <cellStyle name="Note 3 2 2 4 2" xfId="30572" xr:uid="{00000000-0005-0000-0000-000091760000}"/>
    <cellStyle name="Note 3 2 2 5" xfId="30573" xr:uid="{00000000-0005-0000-0000-000092760000}"/>
    <cellStyle name="Note 3 2 2 5 2" xfId="30574" xr:uid="{00000000-0005-0000-0000-000093760000}"/>
    <cellStyle name="Note 3 2 2 6" xfId="30575" xr:uid="{00000000-0005-0000-0000-000094760000}"/>
    <cellStyle name="Note 3 2 2 6 2" xfId="30576" xr:uid="{00000000-0005-0000-0000-000095760000}"/>
    <cellStyle name="Note 3 2 2 7" xfId="30577" xr:uid="{00000000-0005-0000-0000-000096760000}"/>
    <cellStyle name="Note 3 2 2 7 2" xfId="30578" xr:uid="{00000000-0005-0000-0000-000097760000}"/>
    <cellStyle name="Note 3 2 2 8" xfId="30579" xr:uid="{00000000-0005-0000-0000-000098760000}"/>
    <cellStyle name="Note 3 2 3" xfId="30580" xr:uid="{00000000-0005-0000-0000-000099760000}"/>
    <cellStyle name="Note 3 2 3 10" xfId="30581" xr:uid="{00000000-0005-0000-0000-00009A760000}"/>
    <cellStyle name="Note 3 2 3 10 2" xfId="30582" xr:uid="{00000000-0005-0000-0000-00009B760000}"/>
    <cellStyle name="Note 3 2 3 11" xfId="30583" xr:uid="{00000000-0005-0000-0000-00009C760000}"/>
    <cellStyle name="Note 3 2 3 2" xfId="30584" xr:uid="{00000000-0005-0000-0000-00009D760000}"/>
    <cellStyle name="Note 3 2 3 2 2" xfId="30585" xr:uid="{00000000-0005-0000-0000-00009E760000}"/>
    <cellStyle name="Note 3 2 3 2 2 2" xfId="30586" xr:uid="{00000000-0005-0000-0000-00009F760000}"/>
    <cellStyle name="Note 3 2 3 2 3" xfId="30587" xr:uid="{00000000-0005-0000-0000-0000A0760000}"/>
    <cellStyle name="Note 3 2 3 3" xfId="30588" xr:uid="{00000000-0005-0000-0000-0000A1760000}"/>
    <cellStyle name="Note 3 2 3 3 2" xfId="30589" xr:uid="{00000000-0005-0000-0000-0000A2760000}"/>
    <cellStyle name="Note 3 2 3 4" xfId="30590" xr:uid="{00000000-0005-0000-0000-0000A3760000}"/>
    <cellStyle name="Note 3 2 3 4 2" xfId="30591" xr:uid="{00000000-0005-0000-0000-0000A4760000}"/>
    <cellStyle name="Note 3 2 3 5" xfId="30592" xr:uid="{00000000-0005-0000-0000-0000A5760000}"/>
    <cellStyle name="Note 3 2 3 5 2" xfId="30593" xr:uid="{00000000-0005-0000-0000-0000A6760000}"/>
    <cellStyle name="Note 3 2 3 6" xfId="30594" xr:uid="{00000000-0005-0000-0000-0000A7760000}"/>
    <cellStyle name="Note 3 2 3 6 2" xfId="30595" xr:uid="{00000000-0005-0000-0000-0000A8760000}"/>
    <cellStyle name="Note 3 2 3 7" xfId="30596" xr:uid="{00000000-0005-0000-0000-0000A9760000}"/>
    <cellStyle name="Note 3 2 3 7 2" xfId="30597" xr:uid="{00000000-0005-0000-0000-0000AA760000}"/>
    <cellStyle name="Note 3 2 3 8" xfId="30598" xr:uid="{00000000-0005-0000-0000-0000AB760000}"/>
    <cellStyle name="Note 3 2 3 8 2" xfId="30599" xr:uid="{00000000-0005-0000-0000-0000AC760000}"/>
    <cellStyle name="Note 3 2 3 9" xfId="30600" xr:uid="{00000000-0005-0000-0000-0000AD760000}"/>
    <cellStyle name="Note 3 2 3 9 2" xfId="30601" xr:uid="{00000000-0005-0000-0000-0000AE760000}"/>
    <cellStyle name="Note 3 2 4" xfId="30602" xr:uid="{00000000-0005-0000-0000-0000AF760000}"/>
    <cellStyle name="Note 3 2 4 10" xfId="30603" xr:uid="{00000000-0005-0000-0000-0000B0760000}"/>
    <cellStyle name="Note 3 2 4 10 2" xfId="30604" xr:uid="{00000000-0005-0000-0000-0000B1760000}"/>
    <cellStyle name="Note 3 2 4 11" xfId="30605" xr:uid="{00000000-0005-0000-0000-0000B2760000}"/>
    <cellStyle name="Note 3 2 4 2" xfId="30606" xr:uid="{00000000-0005-0000-0000-0000B3760000}"/>
    <cellStyle name="Note 3 2 4 2 2" xfId="30607" xr:uid="{00000000-0005-0000-0000-0000B4760000}"/>
    <cellStyle name="Note 3 2 4 2 2 2" xfId="30608" xr:uid="{00000000-0005-0000-0000-0000B5760000}"/>
    <cellStyle name="Note 3 2 4 2 3" xfId="30609" xr:uid="{00000000-0005-0000-0000-0000B6760000}"/>
    <cellStyle name="Note 3 2 4 3" xfId="30610" xr:uid="{00000000-0005-0000-0000-0000B7760000}"/>
    <cellStyle name="Note 3 2 4 3 2" xfId="30611" xr:uid="{00000000-0005-0000-0000-0000B8760000}"/>
    <cellStyle name="Note 3 2 4 4" xfId="30612" xr:uid="{00000000-0005-0000-0000-0000B9760000}"/>
    <cellStyle name="Note 3 2 4 4 2" xfId="30613" xr:uid="{00000000-0005-0000-0000-0000BA760000}"/>
    <cellStyle name="Note 3 2 4 5" xfId="30614" xr:uid="{00000000-0005-0000-0000-0000BB760000}"/>
    <cellStyle name="Note 3 2 4 5 2" xfId="30615" xr:uid="{00000000-0005-0000-0000-0000BC760000}"/>
    <cellStyle name="Note 3 2 4 6" xfId="30616" xr:uid="{00000000-0005-0000-0000-0000BD760000}"/>
    <cellStyle name="Note 3 2 4 6 2" xfId="30617" xr:uid="{00000000-0005-0000-0000-0000BE760000}"/>
    <cellStyle name="Note 3 2 4 7" xfId="30618" xr:uid="{00000000-0005-0000-0000-0000BF760000}"/>
    <cellStyle name="Note 3 2 4 7 2" xfId="30619" xr:uid="{00000000-0005-0000-0000-0000C0760000}"/>
    <cellStyle name="Note 3 2 4 8" xfId="30620" xr:uid="{00000000-0005-0000-0000-0000C1760000}"/>
    <cellStyle name="Note 3 2 4 8 2" xfId="30621" xr:uid="{00000000-0005-0000-0000-0000C2760000}"/>
    <cellStyle name="Note 3 2 4 9" xfId="30622" xr:uid="{00000000-0005-0000-0000-0000C3760000}"/>
    <cellStyle name="Note 3 2 4 9 2" xfId="30623" xr:uid="{00000000-0005-0000-0000-0000C4760000}"/>
    <cellStyle name="Note 3 2 5" xfId="30624" xr:uid="{00000000-0005-0000-0000-0000C5760000}"/>
    <cellStyle name="Note 3 2 5 10" xfId="30625" xr:uid="{00000000-0005-0000-0000-0000C6760000}"/>
    <cellStyle name="Note 3 2 5 10 2" xfId="30626" xr:uid="{00000000-0005-0000-0000-0000C7760000}"/>
    <cellStyle name="Note 3 2 5 11" xfId="30627" xr:uid="{00000000-0005-0000-0000-0000C8760000}"/>
    <cellStyle name="Note 3 2 5 2" xfId="30628" xr:uid="{00000000-0005-0000-0000-0000C9760000}"/>
    <cellStyle name="Note 3 2 5 2 2" xfId="30629" xr:uid="{00000000-0005-0000-0000-0000CA760000}"/>
    <cellStyle name="Note 3 2 5 2 2 2" xfId="30630" xr:uid="{00000000-0005-0000-0000-0000CB760000}"/>
    <cellStyle name="Note 3 2 5 2 3" xfId="30631" xr:uid="{00000000-0005-0000-0000-0000CC760000}"/>
    <cellStyle name="Note 3 2 5 3" xfId="30632" xr:uid="{00000000-0005-0000-0000-0000CD760000}"/>
    <cellStyle name="Note 3 2 5 3 2" xfId="30633" xr:uid="{00000000-0005-0000-0000-0000CE760000}"/>
    <cellStyle name="Note 3 2 5 4" xfId="30634" xr:uid="{00000000-0005-0000-0000-0000CF760000}"/>
    <cellStyle name="Note 3 2 5 4 2" xfId="30635" xr:uid="{00000000-0005-0000-0000-0000D0760000}"/>
    <cellStyle name="Note 3 2 5 5" xfId="30636" xr:uid="{00000000-0005-0000-0000-0000D1760000}"/>
    <cellStyle name="Note 3 2 5 5 2" xfId="30637" xr:uid="{00000000-0005-0000-0000-0000D2760000}"/>
    <cellStyle name="Note 3 2 5 6" xfId="30638" xr:uid="{00000000-0005-0000-0000-0000D3760000}"/>
    <cellStyle name="Note 3 2 5 6 2" xfId="30639" xr:uid="{00000000-0005-0000-0000-0000D4760000}"/>
    <cellStyle name="Note 3 2 5 7" xfId="30640" xr:uid="{00000000-0005-0000-0000-0000D5760000}"/>
    <cellStyle name="Note 3 2 5 7 2" xfId="30641" xr:uid="{00000000-0005-0000-0000-0000D6760000}"/>
    <cellStyle name="Note 3 2 5 8" xfId="30642" xr:uid="{00000000-0005-0000-0000-0000D7760000}"/>
    <cellStyle name="Note 3 2 5 8 2" xfId="30643" xr:uid="{00000000-0005-0000-0000-0000D8760000}"/>
    <cellStyle name="Note 3 2 5 9" xfId="30644" xr:uid="{00000000-0005-0000-0000-0000D9760000}"/>
    <cellStyle name="Note 3 2 5 9 2" xfId="30645" xr:uid="{00000000-0005-0000-0000-0000DA760000}"/>
    <cellStyle name="Note 3 2 6" xfId="30646" xr:uid="{00000000-0005-0000-0000-0000DB760000}"/>
    <cellStyle name="Note 3 2 6 10" xfId="30647" xr:uid="{00000000-0005-0000-0000-0000DC760000}"/>
    <cellStyle name="Note 3 2 6 10 2" xfId="30648" xr:uid="{00000000-0005-0000-0000-0000DD760000}"/>
    <cellStyle name="Note 3 2 6 11" xfId="30649" xr:uid="{00000000-0005-0000-0000-0000DE760000}"/>
    <cellStyle name="Note 3 2 6 2" xfId="30650" xr:uid="{00000000-0005-0000-0000-0000DF760000}"/>
    <cellStyle name="Note 3 2 6 2 2" xfId="30651" xr:uid="{00000000-0005-0000-0000-0000E0760000}"/>
    <cellStyle name="Note 3 2 6 2 2 2" xfId="30652" xr:uid="{00000000-0005-0000-0000-0000E1760000}"/>
    <cellStyle name="Note 3 2 6 2 3" xfId="30653" xr:uid="{00000000-0005-0000-0000-0000E2760000}"/>
    <cellStyle name="Note 3 2 6 3" xfId="30654" xr:uid="{00000000-0005-0000-0000-0000E3760000}"/>
    <cellStyle name="Note 3 2 6 3 2" xfId="30655" xr:uid="{00000000-0005-0000-0000-0000E4760000}"/>
    <cellStyle name="Note 3 2 6 4" xfId="30656" xr:uid="{00000000-0005-0000-0000-0000E5760000}"/>
    <cellStyle name="Note 3 2 6 4 2" xfId="30657" xr:uid="{00000000-0005-0000-0000-0000E6760000}"/>
    <cellStyle name="Note 3 2 6 5" xfId="30658" xr:uid="{00000000-0005-0000-0000-0000E7760000}"/>
    <cellStyle name="Note 3 2 6 5 2" xfId="30659" xr:uid="{00000000-0005-0000-0000-0000E8760000}"/>
    <cellStyle name="Note 3 2 6 6" xfId="30660" xr:uid="{00000000-0005-0000-0000-0000E9760000}"/>
    <cellStyle name="Note 3 2 6 6 2" xfId="30661" xr:uid="{00000000-0005-0000-0000-0000EA760000}"/>
    <cellStyle name="Note 3 2 6 7" xfId="30662" xr:uid="{00000000-0005-0000-0000-0000EB760000}"/>
    <cellStyle name="Note 3 2 6 7 2" xfId="30663" xr:uid="{00000000-0005-0000-0000-0000EC760000}"/>
    <cellStyle name="Note 3 2 6 8" xfId="30664" xr:uid="{00000000-0005-0000-0000-0000ED760000}"/>
    <cellStyle name="Note 3 2 6 8 2" xfId="30665" xr:uid="{00000000-0005-0000-0000-0000EE760000}"/>
    <cellStyle name="Note 3 2 6 9" xfId="30666" xr:uid="{00000000-0005-0000-0000-0000EF760000}"/>
    <cellStyle name="Note 3 2 6 9 2" xfId="30667" xr:uid="{00000000-0005-0000-0000-0000F0760000}"/>
    <cellStyle name="Note 3 2 7" xfId="30668" xr:uid="{00000000-0005-0000-0000-0000F1760000}"/>
    <cellStyle name="Note 3 2 7 2" xfId="30669" xr:uid="{00000000-0005-0000-0000-0000F2760000}"/>
    <cellStyle name="Note 3 2 7 2 2" xfId="30670" xr:uid="{00000000-0005-0000-0000-0000F3760000}"/>
    <cellStyle name="Note 3 2 7 3" xfId="30671" xr:uid="{00000000-0005-0000-0000-0000F4760000}"/>
    <cellStyle name="Note 3 2 8" xfId="30672" xr:uid="{00000000-0005-0000-0000-0000F5760000}"/>
    <cellStyle name="Note 3 2 8 2" xfId="30673" xr:uid="{00000000-0005-0000-0000-0000F6760000}"/>
    <cellStyle name="Note 3 2 9" xfId="30674" xr:uid="{00000000-0005-0000-0000-0000F7760000}"/>
    <cellStyle name="Note 3 2 9 2" xfId="30675" xr:uid="{00000000-0005-0000-0000-0000F8760000}"/>
    <cellStyle name="Note 3 3" xfId="30676" xr:uid="{00000000-0005-0000-0000-0000F9760000}"/>
    <cellStyle name="Note 3 3 2" xfId="30677" xr:uid="{00000000-0005-0000-0000-0000FA760000}"/>
    <cellStyle name="Note 3 3 2 2" xfId="30678" xr:uid="{00000000-0005-0000-0000-0000FB760000}"/>
    <cellStyle name="Note 3 3 2 2 2" xfId="30679" xr:uid="{00000000-0005-0000-0000-0000FC760000}"/>
    <cellStyle name="Note 3 3 2 3" xfId="30680" xr:uid="{00000000-0005-0000-0000-0000FD760000}"/>
    <cellStyle name="Note 3 3 3" xfId="30681" xr:uid="{00000000-0005-0000-0000-0000FE760000}"/>
    <cellStyle name="Note 3 3 3 2" xfId="30682" xr:uid="{00000000-0005-0000-0000-0000FF760000}"/>
    <cellStyle name="Note 3 3 3 2 2" xfId="30683" xr:uid="{00000000-0005-0000-0000-000000770000}"/>
    <cellStyle name="Note 3 3 3 3" xfId="30684" xr:uid="{00000000-0005-0000-0000-000001770000}"/>
    <cellStyle name="Note 3 3 4" xfId="30685" xr:uid="{00000000-0005-0000-0000-000002770000}"/>
    <cellStyle name="Note 3 3 4 2" xfId="30686" xr:uid="{00000000-0005-0000-0000-000003770000}"/>
    <cellStyle name="Note 3 3 5" xfId="30687" xr:uid="{00000000-0005-0000-0000-000004770000}"/>
    <cellStyle name="Note 3 3 5 2" xfId="30688" xr:uid="{00000000-0005-0000-0000-000005770000}"/>
    <cellStyle name="Note 3 3 6" xfId="30689" xr:uid="{00000000-0005-0000-0000-000006770000}"/>
    <cellStyle name="Note 3 3 6 2" xfId="30690" xr:uid="{00000000-0005-0000-0000-000007770000}"/>
    <cellStyle name="Note 3 3 7" xfId="30691" xr:uid="{00000000-0005-0000-0000-000008770000}"/>
    <cellStyle name="Note 3 3 7 2" xfId="30692" xr:uid="{00000000-0005-0000-0000-000009770000}"/>
    <cellStyle name="Note 3 3 8" xfId="30693" xr:uid="{00000000-0005-0000-0000-00000A770000}"/>
    <cellStyle name="Note 3 4" xfId="30694" xr:uid="{00000000-0005-0000-0000-00000B770000}"/>
    <cellStyle name="Note 3 4 10" xfId="30695" xr:uid="{00000000-0005-0000-0000-00000C770000}"/>
    <cellStyle name="Note 3 4 10 2" xfId="30696" xr:uid="{00000000-0005-0000-0000-00000D770000}"/>
    <cellStyle name="Note 3 4 11" xfId="30697" xr:uid="{00000000-0005-0000-0000-00000E770000}"/>
    <cellStyle name="Note 3 4 2" xfId="30698" xr:uid="{00000000-0005-0000-0000-00000F770000}"/>
    <cellStyle name="Note 3 4 2 2" xfId="30699" xr:uid="{00000000-0005-0000-0000-000010770000}"/>
    <cellStyle name="Note 3 4 2 2 2" xfId="30700" xr:uid="{00000000-0005-0000-0000-000011770000}"/>
    <cellStyle name="Note 3 4 2 3" xfId="30701" xr:uid="{00000000-0005-0000-0000-000012770000}"/>
    <cellStyle name="Note 3 4 3" xfId="30702" xr:uid="{00000000-0005-0000-0000-000013770000}"/>
    <cellStyle name="Note 3 4 3 2" xfId="30703" xr:uid="{00000000-0005-0000-0000-000014770000}"/>
    <cellStyle name="Note 3 4 4" xfId="30704" xr:uid="{00000000-0005-0000-0000-000015770000}"/>
    <cellStyle name="Note 3 4 4 2" xfId="30705" xr:uid="{00000000-0005-0000-0000-000016770000}"/>
    <cellStyle name="Note 3 4 5" xfId="30706" xr:uid="{00000000-0005-0000-0000-000017770000}"/>
    <cellStyle name="Note 3 4 5 2" xfId="30707" xr:uid="{00000000-0005-0000-0000-000018770000}"/>
    <cellStyle name="Note 3 4 6" xfId="30708" xr:uid="{00000000-0005-0000-0000-000019770000}"/>
    <cellStyle name="Note 3 4 6 2" xfId="30709" xr:uid="{00000000-0005-0000-0000-00001A770000}"/>
    <cellStyle name="Note 3 4 7" xfId="30710" xr:uid="{00000000-0005-0000-0000-00001B770000}"/>
    <cellStyle name="Note 3 4 7 2" xfId="30711" xr:uid="{00000000-0005-0000-0000-00001C770000}"/>
    <cellStyle name="Note 3 4 8" xfId="30712" xr:uid="{00000000-0005-0000-0000-00001D770000}"/>
    <cellStyle name="Note 3 4 8 2" xfId="30713" xr:uid="{00000000-0005-0000-0000-00001E770000}"/>
    <cellStyle name="Note 3 4 9" xfId="30714" xr:uid="{00000000-0005-0000-0000-00001F770000}"/>
    <cellStyle name="Note 3 4 9 2" xfId="30715" xr:uid="{00000000-0005-0000-0000-000020770000}"/>
    <cellStyle name="Note 3 5" xfId="30716" xr:uid="{00000000-0005-0000-0000-000021770000}"/>
    <cellStyle name="Note 3 5 10" xfId="30717" xr:uid="{00000000-0005-0000-0000-000022770000}"/>
    <cellStyle name="Note 3 5 10 2" xfId="30718" xr:uid="{00000000-0005-0000-0000-000023770000}"/>
    <cellStyle name="Note 3 5 11" xfId="30719" xr:uid="{00000000-0005-0000-0000-000024770000}"/>
    <cellStyle name="Note 3 5 2" xfId="30720" xr:uid="{00000000-0005-0000-0000-000025770000}"/>
    <cellStyle name="Note 3 5 2 2" xfId="30721" xr:uid="{00000000-0005-0000-0000-000026770000}"/>
    <cellStyle name="Note 3 5 2 2 2" xfId="30722" xr:uid="{00000000-0005-0000-0000-000027770000}"/>
    <cellStyle name="Note 3 5 2 3" xfId="30723" xr:uid="{00000000-0005-0000-0000-000028770000}"/>
    <cellStyle name="Note 3 5 3" xfId="30724" xr:uid="{00000000-0005-0000-0000-000029770000}"/>
    <cellStyle name="Note 3 5 3 2" xfId="30725" xr:uid="{00000000-0005-0000-0000-00002A770000}"/>
    <cellStyle name="Note 3 5 4" xfId="30726" xr:uid="{00000000-0005-0000-0000-00002B770000}"/>
    <cellStyle name="Note 3 5 4 2" xfId="30727" xr:uid="{00000000-0005-0000-0000-00002C770000}"/>
    <cellStyle name="Note 3 5 5" xfId="30728" xr:uid="{00000000-0005-0000-0000-00002D770000}"/>
    <cellStyle name="Note 3 5 5 2" xfId="30729" xr:uid="{00000000-0005-0000-0000-00002E770000}"/>
    <cellStyle name="Note 3 5 6" xfId="30730" xr:uid="{00000000-0005-0000-0000-00002F770000}"/>
    <cellStyle name="Note 3 5 6 2" xfId="30731" xr:uid="{00000000-0005-0000-0000-000030770000}"/>
    <cellStyle name="Note 3 5 7" xfId="30732" xr:uid="{00000000-0005-0000-0000-000031770000}"/>
    <cellStyle name="Note 3 5 7 2" xfId="30733" xr:uid="{00000000-0005-0000-0000-000032770000}"/>
    <cellStyle name="Note 3 5 8" xfId="30734" xr:uid="{00000000-0005-0000-0000-000033770000}"/>
    <cellStyle name="Note 3 5 8 2" xfId="30735" xr:uid="{00000000-0005-0000-0000-000034770000}"/>
    <cellStyle name="Note 3 5 9" xfId="30736" xr:uid="{00000000-0005-0000-0000-000035770000}"/>
    <cellStyle name="Note 3 5 9 2" xfId="30737" xr:uid="{00000000-0005-0000-0000-000036770000}"/>
    <cellStyle name="Note 3 6" xfId="30738" xr:uid="{00000000-0005-0000-0000-000037770000}"/>
    <cellStyle name="Note 3 6 10" xfId="30739" xr:uid="{00000000-0005-0000-0000-000038770000}"/>
    <cellStyle name="Note 3 6 10 2" xfId="30740" xr:uid="{00000000-0005-0000-0000-000039770000}"/>
    <cellStyle name="Note 3 6 11" xfId="30741" xr:uid="{00000000-0005-0000-0000-00003A770000}"/>
    <cellStyle name="Note 3 6 2" xfId="30742" xr:uid="{00000000-0005-0000-0000-00003B770000}"/>
    <cellStyle name="Note 3 6 2 2" xfId="30743" xr:uid="{00000000-0005-0000-0000-00003C770000}"/>
    <cellStyle name="Note 3 6 2 2 2" xfId="30744" xr:uid="{00000000-0005-0000-0000-00003D770000}"/>
    <cellStyle name="Note 3 6 2 3" xfId="30745" xr:uid="{00000000-0005-0000-0000-00003E770000}"/>
    <cellStyle name="Note 3 6 3" xfId="30746" xr:uid="{00000000-0005-0000-0000-00003F770000}"/>
    <cellStyle name="Note 3 6 3 2" xfId="30747" xr:uid="{00000000-0005-0000-0000-000040770000}"/>
    <cellStyle name="Note 3 6 4" xfId="30748" xr:uid="{00000000-0005-0000-0000-000041770000}"/>
    <cellStyle name="Note 3 6 4 2" xfId="30749" xr:uid="{00000000-0005-0000-0000-000042770000}"/>
    <cellStyle name="Note 3 6 5" xfId="30750" xr:uid="{00000000-0005-0000-0000-000043770000}"/>
    <cellStyle name="Note 3 6 5 2" xfId="30751" xr:uid="{00000000-0005-0000-0000-000044770000}"/>
    <cellStyle name="Note 3 6 6" xfId="30752" xr:uid="{00000000-0005-0000-0000-000045770000}"/>
    <cellStyle name="Note 3 6 6 2" xfId="30753" xr:uid="{00000000-0005-0000-0000-000046770000}"/>
    <cellStyle name="Note 3 6 7" xfId="30754" xr:uid="{00000000-0005-0000-0000-000047770000}"/>
    <cellStyle name="Note 3 6 7 2" xfId="30755" xr:uid="{00000000-0005-0000-0000-000048770000}"/>
    <cellStyle name="Note 3 6 8" xfId="30756" xr:uid="{00000000-0005-0000-0000-000049770000}"/>
    <cellStyle name="Note 3 6 8 2" xfId="30757" xr:uid="{00000000-0005-0000-0000-00004A770000}"/>
    <cellStyle name="Note 3 6 9" xfId="30758" xr:uid="{00000000-0005-0000-0000-00004B770000}"/>
    <cellStyle name="Note 3 6 9 2" xfId="30759" xr:uid="{00000000-0005-0000-0000-00004C770000}"/>
    <cellStyle name="Note 3 7" xfId="30760" xr:uid="{00000000-0005-0000-0000-00004D770000}"/>
    <cellStyle name="Note 3 7 10" xfId="30761" xr:uid="{00000000-0005-0000-0000-00004E770000}"/>
    <cellStyle name="Note 3 7 10 2" xfId="30762" xr:uid="{00000000-0005-0000-0000-00004F770000}"/>
    <cellStyle name="Note 3 7 11" xfId="30763" xr:uid="{00000000-0005-0000-0000-000050770000}"/>
    <cellStyle name="Note 3 7 2" xfId="30764" xr:uid="{00000000-0005-0000-0000-000051770000}"/>
    <cellStyle name="Note 3 7 2 2" xfId="30765" xr:uid="{00000000-0005-0000-0000-000052770000}"/>
    <cellStyle name="Note 3 7 2 2 2" xfId="30766" xr:uid="{00000000-0005-0000-0000-000053770000}"/>
    <cellStyle name="Note 3 7 2 3" xfId="30767" xr:uid="{00000000-0005-0000-0000-000054770000}"/>
    <cellStyle name="Note 3 7 3" xfId="30768" xr:uid="{00000000-0005-0000-0000-000055770000}"/>
    <cellStyle name="Note 3 7 3 2" xfId="30769" xr:uid="{00000000-0005-0000-0000-000056770000}"/>
    <cellStyle name="Note 3 7 4" xfId="30770" xr:uid="{00000000-0005-0000-0000-000057770000}"/>
    <cellStyle name="Note 3 7 4 2" xfId="30771" xr:uid="{00000000-0005-0000-0000-000058770000}"/>
    <cellStyle name="Note 3 7 5" xfId="30772" xr:uid="{00000000-0005-0000-0000-000059770000}"/>
    <cellStyle name="Note 3 7 5 2" xfId="30773" xr:uid="{00000000-0005-0000-0000-00005A770000}"/>
    <cellStyle name="Note 3 7 6" xfId="30774" xr:uid="{00000000-0005-0000-0000-00005B770000}"/>
    <cellStyle name="Note 3 7 6 2" xfId="30775" xr:uid="{00000000-0005-0000-0000-00005C770000}"/>
    <cellStyle name="Note 3 7 7" xfId="30776" xr:uid="{00000000-0005-0000-0000-00005D770000}"/>
    <cellStyle name="Note 3 7 7 2" xfId="30777" xr:uid="{00000000-0005-0000-0000-00005E770000}"/>
    <cellStyle name="Note 3 7 8" xfId="30778" xr:uid="{00000000-0005-0000-0000-00005F770000}"/>
    <cellStyle name="Note 3 7 8 2" xfId="30779" xr:uid="{00000000-0005-0000-0000-000060770000}"/>
    <cellStyle name="Note 3 7 9" xfId="30780" xr:uid="{00000000-0005-0000-0000-000061770000}"/>
    <cellStyle name="Note 3 7 9 2" xfId="30781" xr:uid="{00000000-0005-0000-0000-000062770000}"/>
    <cellStyle name="Note 3 8" xfId="30782" xr:uid="{00000000-0005-0000-0000-000063770000}"/>
    <cellStyle name="Note 3 8 2" xfId="30783" xr:uid="{00000000-0005-0000-0000-000064770000}"/>
    <cellStyle name="Note 3 8 2 2" xfId="30784" xr:uid="{00000000-0005-0000-0000-000065770000}"/>
    <cellStyle name="Note 3 8 3" xfId="30785" xr:uid="{00000000-0005-0000-0000-000066770000}"/>
    <cellStyle name="Note 3 9" xfId="30786" xr:uid="{00000000-0005-0000-0000-000067770000}"/>
    <cellStyle name="Note 3 9 2" xfId="30787" xr:uid="{00000000-0005-0000-0000-000068770000}"/>
    <cellStyle name="Note 3_7 - Cap Add WS" xfId="30788" xr:uid="{00000000-0005-0000-0000-000069770000}"/>
    <cellStyle name="Note 4" xfId="30789" xr:uid="{00000000-0005-0000-0000-00006A770000}"/>
    <cellStyle name="Note 4 10" xfId="30790" xr:uid="{00000000-0005-0000-0000-00006B770000}"/>
    <cellStyle name="Note 4 10 2" xfId="30791" xr:uid="{00000000-0005-0000-0000-00006C770000}"/>
    <cellStyle name="Note 4 11" xfId="30792" xr:uid="{00000000-0005-0000-0000-00006D770000}"/>
    <cellStyle name="Note 4 11 2" xfId="30793" xr:uid="{00000000-0005-0000-0000-00006E770000}"/>
    <cellStyle name="Note 4 12" xfId="30794" xr:uid="{00000000-0005-0000-0000-00006F770000}"/>
    <cellStyle name="Note 4 12 2" xfId="30795" xr:uid="{00000000-0005-0000-0000-000070770000}"/>
    <cellStyle name="Note 4 13" xfId="30796" xr:uid="{00000000-0005-0000-0000-000071770000}"/>
    <cellStyle name="Note 4 13 2" xfId="30797" xr:uid="{00000000-0005-0000-0000-000072770000}"/>
    <cellStyle name="Note 4 14" xfId="30798" xr:uid="{00000000-0005-0000-0000-000073770000}"/>
    <cellStyle name="Note 4 2" xfId="30799" xr:uid="{00000000-0005-0000-0000-000074770000}"/>
    <cellStyle name="Note 4 2 10" xfId="30800" xr:uid="{00000000-0005-0000-0000-000075770000}"/>
    <cellStyle name="Note 4 2 10 2" xfId="30801" xr:uid="{00000000-0005-0000-0000-000076770000}"/>
    <cellStyle name="Note 4 2 11" xfId="30802" xr:uid="{00000000-0005-0000-0000-000077770000}"/>
    <cellStyle name="Note 4 2 11 2" xfId="30803" xr:uid="{00000000-0005-0000-0000-000078770000}"/>
    <cellStyle name="Note 4 2 12" xfId="30804" xr:uid="{00000000-0005-0000-0000-000079770000}"/>
    <cellStyle name="Note 4 2 12 2" xfId="30805" xr:uid="{00000000-0005-0000-0000-00007A770000}"/>
    <cellStyle name="Note 4 2 13" xfId="30806" xr:uid="{00000000-0005-0000-0000-00007B770000}"/>
    <cellStyle name="Note 4 2 2" xfId="30807" xr:uid="{00000000-0005-0000-0000-00007C770000}"/>
    <cellStyle name="Note 4 2 2 2" xfId="30808" xr:uid="{00000000-0005-0000-0000-00007D770000}"/>
    <cellStyle name="Note 4 2 2 2 2" xfId="30809" xr:uid="{00000000-0005-0000-0000-00007E770000}"/>
    <cellStyle name="Note 4 2 2 2 2 2" xfId="30810" xr:uid="{00000000-0005-0000-0000-00007F770000}"/>
    <cellStyle name="Note 4 2 2 2 3" xfId="30811" xr:uid="{00000000-0005-0000-0000-000080770000}"/>
    <cellStyle name="Note 4 2 2 3" xfId="30812" xr:uid="{00000000-0005-0000-0000-000081770000}"/>
    <cellStyle name="Note 4 2 2 3 2" xfId="30813" xr:uid="{00000000-0005-0000-0000-000082770000}"/>
    <cellStyle name="Note 4 2 2 3 2 2" xfId="30814" xr:uid="{00000000-0005-0000-0000-000083770000}"/>
    <cellStyle name="Note 4 2 2 3 3" xfId="30815" xr:uid="{00000000-0005-0000-0000-000084770000}"/>
    <cellStyle name="Note 4 2 2 4" xfId="30816" xr:uid="{00000000-0005-0000-0000-000085770000}"/>
    <cellStyle name="Note 4 2 2 4 2" xfId="30817" xr:uid="{00000000-0005-0000-0000-000086770000}"/>
    <cellStyle name="Note 4 2 2 5" xfId="30818" xr:uid="{00000000-0005-0000-0000-000087770000}"/>
    <cellStyle name="Note 4 2 2 5 2" xfId="30819" xr:uid="{00000000-0005-0000-0000-000088770000}"/>
    <cellStyle name="Note 4 2 2 6" xfId="30820" xr:uid="{00000000-0005-0000-0000-000089770000}"/>
    <cellStyle name="Note 4 2 2 6 2" xfId="30821" xr:uid="{00000000-0005-0000-0000-00008A770000}"/>
    <cellStyle name="Note 4 2 2 7" xfId="30822" xr:uid="{00000000-0005-0000-0000-00008B770000}"/>
    <cellStyle name="Note 4 2 2 7 2" xfId="30823" xr:uid="{00000000-0005-0000-0000-00008C770000}"/>
    <cellStyle name="Note 4 2 2 8" xfId="30824" xr:uid="{00000000-0005-0000-0000-00008D770000}"/>
    <cellStyle name="Note 4 2 3" xfId="30825" xr:uid="{00000000-0005-0000-0000-00008E770000}"/>
    <cellStyle name="Note 4 2 3 10" xfId="30826" xr:uid="{00000000-0005-0000-0000-00008F770000}"/>
    <cellStyle name="Note 4 2 3 10 2" xfId="30827" xr:uid="{00000000-0005-0000-0000-000090770000}"/>
    <cellStyle name="Note 4 2 3 11" xfId="30828" xr:uid="{00000000-0005-0000-0000-000091770000}"/>
    <cellStyle name="Note 4 2 3 2" xfId="30829" xr:uid="{00000000-0005-0000-0000-000092770000}"/>
    <cellStyle name="Note 4 2 3 2 2" xfId="30830" xr:uid="{00000000-0005-0000-0000-000093770000}"/>
    <cellStyle name="Note 4 2 3 2 2 2" xfId="30831" xr:uid="{00000000-0005-0000-0000-000094770000}"/>
    <cellStyle name="Note 4 2 3 2 3" xfId="30832" xr:uid="{00000000-0005-0000-0000-000095770000}"/>
    <cellStyle name="Note 4 2 3 3" xfId="30833" xr:uid="{00000000-0005-0000-0000-000096770000}"/>
    <cellStyle name="Note 4 2 3 3 2" xfId="30834" xr:uid="{00000000-0005-0000-0000-000097770000}"/>
    <cellStyle name="Note 4 2 3 4" xfId="30835" xr:uid="{00000000-0005-0000-0000-000098770000}"/>
    <cellStyle name="Note 4 2 3 4 2" xfId="30836" xr:uid="{00000000-0005-0000-0000-000099770000}"/>
    <cellStyle name="Note 4 2 3 5" xfId="30837" xr:uid="{00000000-0005-0000-0000-00009A770000}"/>
    <cellStyle name="Note 4 2 3 5 2" xfId="30838" xr:uid="{00000000-0005-0000-0000-00009B770000}"/>
    <cellStyle name="Note 4 2 3 6" xfId="30839" xr:uid="{00000000-0005-0000-0000-00009C770000}"/>
    <cellStyle name="Note 4 2 3 6 2" xfId="30840" xr:uid="{00000000-0005-0000-0000-00009D770000}"/>
    <cellStyle name="Note 4 2 3 7" xfId="30841" xr:uid="{00000000-0005-0000-0000-00009E770000}"/>
    <cellStyle name="Note 4 2 3 7 2" xfId="30842" xr:uid="{00000000-0005-0000-0000-00009F770000}"/>
    <cellStyle name="Note 4 2 3 8" xfId="30843" xr:uid="{00000000-0005-0000-0000-0000A0770000}"/>
    <cellStyle name="Note 4 2 3 8 2" xfId="30844" xr:uid="{00000000-0005-0000-0000-0000A1770000}"/>
    <cellStyle name="Note 4 2 3 9" xfId="30845" xr:uid="{00000000-0005-0000-0000-0000A2770000}"/>
    <cellStyle name="Note 4 2 3 9 2" xfId="30846" xr:uid="{00000000-0005-0000-0000-0000A3770000}"/>
    <cellStyle name="Note 4 2 4" xfId="30847" xr:uid="{00000000-0005-0000-0000-0000A4770000}"/>
    <cellStyle name="Note 4 2 4 10" xfId="30848" xr:uid="{00000000-0005-0000-0000-0000A5770000}"/>
    <cellStyle name="Note 4 2 4 10 2" xfId="30849" xr:uid="{00000000-0005-0000-0000-0000A6770000}"/>
    <cellStyle name="Note 4 2 4 11" xfId="30850" xr:uid="{00000000-0005-0000-0000-0000A7770000}"/>
    <cellStyle name="Note 4 2 4 2" xfId="30851" xr:uid="{00000000-0005-0000-0000-0000A8770000}"/>
    <cellStyle name="Note 4 2 4 2 2" xfId="30852" xr:uid="{00000000-0005-0000-0000-0000A9770000}"/>
    <cellStyle name="Note 4 2 4 2 2 2" xfId="30853" xr:uid="{00000000-0005-0000-0000-0000AA770000}"/>
    <cellStyle name="Note 4 2 4 2 3" xfId="30854" xr:uid="{00000000-0005-0000-0000-0000AB770000}"/>
    <cellStyle name="Note 4 2 4 3" xfId="30855" xr:uid="{00000000-0005-0000-0000-0000AC770000}"/>
    <cellStyle name="Note 4 2 4 3 2" xfId="30856" xr:uid="{00000000-0005-0000-0000-0000AD770000}"/>
    <cellStyle name="Note 4 2 4 4" xfId="30857" xr:uid="{00000000-0005-0000-0000-0000AE770000}"/>
    <cellStyle name="Note 4 2 4 4 2" xfId="30858" xr:uid="{00000000-0005-0000-0000-0000AF770000}"/>
    <cellStyle name="Note 4 2 4 5" xfId="30859" xr:uid="{00000000-0005-0000-0000-0000B0770000}"/>
    <cellStyle name="Note 4 2 4 5 2" xfId="30860" xr:uid="{00000000-0005-0000-0000-0000B1770000}"/>
    <cellStyle name="Note 4 2 4 6" xfId="30861" xr:uid="{00000000-0005-0000-0000-0000B2770000}"/>
    <cellStyle name="Note 4 2 4 6 2" xfId="30862" xr:uid="{00000000-0005-0000-0000-0000B3770000}"/>
    <cellStyle name="Note 4 2 4 7" xfId="30863" xr:uid="{00000000-0005-0000-0000-0000B4770000}"/>
    <cellStyle name="Note 4 2 4 7 2" xfId="30864" xr:uid="{00000000-0005-0000-0000-0000B5770000}"/>
    <cellStyle name="Note 4 2 4 8" xfId="30865" xr:uid="{00000000-0005-0000-0000-0000B6770000}"/>
    <cellStyle name="Note 4 2 4 8 2" xfId="30866" xr:uid="{00000000-0005-0000-0000-0000B7770000}"/>
    <cellStyle name="Note 4 2 4 9" xfId="30867" xr:uid="{00000000-0005-0000-0000-0000B8770000}"/>
    <cellStyle name="Note 4 2 4 9 2" xfId="30868" xr:uid="{00000000-0005-0000-0000-0000B9770000}"/>
    <cellStyle name="Note 4 2 5" xfId="30869" xr:uid="{00000000-0005-0000-0000-0000BA770000}"/>
    <cellStyle name="Note 4 2 5 10" xfId="30870" xr:uid="{00000000-0005-0000-0000-0000BB770000}"/>
    <cellStyle name="Note 4 2 5 10 2" xfId="30871" xr:uid="{00000000-0005-0000-0000-0000BC770000}"/>
    <cellStyle name="Note 4 2 5 11" xfId="30872" xr:uid="{00000000-0005-0000-0000-0000BD770000}"/>
    <cellStyle name="Note 4 2 5 2" xfId="30873" xr:uid="{00000000-0005-0000-0000-0000BE770000}"/>
    <cellStyle name="Note 4 2 5 2 2" xfId="30874" xr:uid="{00000000-0005-0000-0000-0000BF770000}"/>
    <cellStyle name="Note 4 2 5 2 2 2" xfId="30875" xr:uid="{00000000-0005-0000-0000-0000C0770000}"/>
    <cellStyle name="Note 4 2 5 2 3" xfId="30876" xr:uid="{00000000-0005-0000-0000-0000C1770000}"/>
    <cellStyle name="Note 4 2 5 3" xfId="30877" xr:uid="{00000000-0005-0000-0000-0000C2770000}"/>
    <cellStyle name="Note 4 2 5 3 2" xfId="30878" xr:uid="{00000000-0005-0000-0000-0000C3770000}"/>
    <cellStyle name="Note 4 2 5 4" xfId="30879" xr:uid="{00000000-0005-0000-0000-0000C4770000}"/>
    <cellStyle name="Note 4 2 5 4 2" xfId="30880" xr:uid="{00000000-0005-0000-0000-0000C5770000}"/>
    <cellStyle name="Note 4 2 5 5" xfId="30881" xr:uid="{00000000-0005-0000-0000-0000C6770000}"/>
    <cellStyle name="Note 4 2 5 5 2" xfId="30882" xr:uid="{00000000-0005-0000-0000-0000C7770000}"/>
    <cellStyle name="Note 4 2 5 6" xfId="30883" xr:uid="{00000000-0005-0000-0000-0000C8770000}"/>
    <cellStyle name="Note 4 2 5 6 2" xfId="30884" xr:uid="{00000000-0005-0000-0000-0000C9770000}"/>
    <cellStyle name="Note 4 2 5 7" xfId="30885" xr:uid="{00000000-0005-0000-0000-0000CA770000}"/>
    <cellStyle name="Note 4 2 5 7 2" xfId="30886" xr:uid="{00000000-0005-0000-0000-0000CB770000}"/>
    <cellStyle name="Note 4 2 5 8" xfId="30887" xr:uid="{00000000-0005-0000-0000-0000CC770000}"/>
    <cellStyle name="Note 4 2 5 8 2" xfId="30888" xr:uid="{00000000-0005-0000-0000-0000CD770000}"/>
    <cellStyle name="Note 4 2 5 9" xfId="30889" xr:uid="{00000000-0005-0000-0000-0000CE770000}"/>
    <cellStyle name="Note 4 2 5 9 2" xfId="30890" xr:uid="{00000000-0005-0000-0000-0000CF770000}"/>
    <cellStyle name="Note 4 2 6" xfId="30891" xr:uid="{00000000-0005-0000-0000-0000D0770000}"/>
    <cellStyle name="Note 4 2 6 10" xfId="30892" xr:uid="{00000000-0005-0000-0000-0000D1770000}"/>
    <cellStyle name="Note 4 2 6 10 2" xfId="30893" xr:uid="{00000000-0005-0000-0000-0000D2770000}"/>
    <cellStyle name="Note 4 2 6 11" xfId="30894" xr:uid="{00000000-0005-0000-0000-0000D3770000}"/>
    <cellStyle name="Note 4 2 6 2" xfId="30895" xr:uid="{00000000-0005-0000-0000-0000D4770000}"/>
    <cellStyle name="Note 4 2 6 2 2" xfId="30896" xr:uid="{00000000-0005-0000-0000-0000D5770000}"/>
    <cellStyle name="Note 4 2 6 2 2 2" xfId="30897" xr:uid="{00000000-0005-0000-0000-0000D6770000}"/>
    <cellStyle name="Note 4 2 6 2 3" xfId="30898" xr:uid="{00000000-0005-0000-0000-0000D7770000}"/>
    <cellStyle name="Note 4 2 6 3" xfId="30899" xr:uid="{00000000-0005-0000-0000-0000D8770000}"/>
    <cellStyle name="Note 4 2 6 3 2" xfId="30900" xr:uid="{00000000-0005-0000-0000-0000D9770000}"/>
    <cellStyle name="Note 4 2 6 4" xfId="30901" xr:uid="{00000000-0005-0000-0000-0000DA770000}"/>
    <cellStyle name="Note 4 2 6 4 2" xfId="30902" xr:uid="{00000000-0005-0000-0000-0000DB770000}"/>
    <cellStyle name="Note 4 2 6 5" xfId="30903" xr:uid="{00000000-0005-0000-0000-0000DC770000}"/>
    <cellStyle name="Note 4 2 6 5 2" xfId="30904" xr:uid="{00000000-0005-0000-0000-0000DD770000}"/>
    <cellStyle name="Note 4 2 6 6" xfId="30905" xr:uid="{00000000-0005-0000-0000-0000DE770000}"/>
    <cellStyle name="Note 4 2 6 6 2" xfId="30906" xr:uid="{00000000-0005-0000-0000-0000DF770000}"/>
    <cellStyle name="Note 4 2 6 7" xfId="30907" xr:uid="{00000000-0005-0000-0000-0000E0770000}"/>
    <cellStyle name="Note 4 2 6 7 2" xfId="30908" xr:uid="{00000000-0005-0000-0000-0000E1770000}"/>
    <cellStyle name="Note 4 2 6 8" xfId="30909" xr:uid="{00000000-0005-0000-0000-0000E2770000}"/>
    <cellStyle name="Note 4 2 6 8 2" xfId="30910" xr:uid="{00000000-0005-0000-0000-0000E3770000}"/>
    <cellStyle name="Note 4 2 6 9" xfId="30911" xr:uid="{00000000-0005-0000-0000-0000E4770000}"/>
    <cellStyle name="Note 4 2 6 9 2" xfId="30912" xr:uid="{00000000-0005-0000-0000-0000E5770000}"/>
    <cellStyle name="Note 4 2 7" xfId="30913" xr:uid="{00000000-0005-0000-0000-0000E6770000}"/>
    <cellStyle name="Note 4 2 7 2" xfId="30914" xr:uid="{00000000-0005-0000-0000-0000E7770000}"/>
    <cellStyle name="Note 4 2 7 2 2" xfId="30915" xr:uid="{00000000-0005-0000-0000-0000E8770000}"/>
    <cellStyle name="Note 4 2 7 3" xfId="30916" xr:uid="{00000000-0005-0000-0000-0000E9770000}"/>
    <cellStyle name="Note 4 2 8" xfId="30917" xr:uid="{00000000-0005-0000-0000-0000EA770000}"/>
    <cellStyle name="Note 4 2 8 2" xfId="30918" xr:uid="{00000000-0005-0000-0000-0000EB770000}"/>
    <cellStyle name="Note 4 2 9" xfId="30919" xr:uid="{00000000-0005-0000-0000-0000EC770000}"/>
    <cellStyle name="Note 4 2 9 2" xfId="30920" xr:uid="{00000000-0005-0000-0000-0000ED770000}"/>
    <cellStyle name="Note 4 3" xfId="30921" xr:uid="{00000000-0005-0000-0000-0000EE770000}"/>
    <cellStyle name="Note 4 3 2" xfId="30922" xr:uid="{00000000-0005-0000-0000-0000EF770000}"/>
    <cellStyle name="Note 4 3 2 2" xfId="30923" xr:uid="{00000000-0005-0000-0000-0000F0770000}"/>
    <cellStyle name="Note 4 3 2 2 2" xfId="30924" xr:uid="{00000000-0005-0000-0000-0000F1770000}"/>
    <cellStyle name="Note 4 3 2 3" xfId="30925" xr:uid="{00000000-0005-0000-0000-0000F2770000}"/>
    <cellStyle name="Note 4 3 3" xfId="30926" xr:uid="{00000000-0005-0000-0000-0000F3770000}"/>
    <cellStyle name="Note 4 3 3 2" xfId="30927" xr:uid="{00000000-0005-0000-0000-0000F4770000}"/>
    <cellStyle name="Note 4 3 3 2 2" xfId="30928" xr:uid="{00000000-0005-0000-0000-0000F5770000}"/>
    <cellStyle name="Note 4 3 3 3" xfId="30929" xr:uid="{00000000-0005-0000-0000-0000F6770000}"/>
    <cellStyle name="Note 4 3 4" xfId="30930" xr:uid="{00000000-0005-0000-0000-0000F7770000}"/>
    <cellStyle name="Note 4 3 4 2" xfId="30931" xr:uid="{00000000-0005-0000-0000-0000F8770000}"/>
    <cellStyle name="Note 4 3 5" xfId="30932" xr:uid="{00000000-0005-0000-0000-0000F9770000}"/>
    <cellStyle name="Note 4 3 5 2" xfId="30933" xr:uid="{00000000-0005-0000-0000-0000FA770000}"/>
    <cellStyle name="Note 4 3 6" xfId="30934" xr:uid="{00000000-0005-0000-0000-0000FB770000}"/>
    <cellStyle name="Note 4 3 6 2" xfId="30935" xr:uid="{00000000-0005-0000-0000-0000FC770000}"/>
    <cellStyle name="Note 4 3 7" xfId="30936" xr:uid="{00000000-0005-0000-0000-0000FD770000}"/>
    <cellStyle name="Note 4 3 7 2" xfId="30937" xr:uid="{00000000-0005-0000-0000-0000FE770000}"/>
    <cellStyle name="Note 4 3 8" xfId="30938" xr:uid="{00000000-0005-0000-0000-0000FF770000}"/>
    <cellStyle name="Note 4 4" xfId="30939" xr:uid="{00000000-0005-0000-0000-000000780000}"/>
    <cellStyle name="Note 4 4 10" xfId="30940" xr:uid="{00000000-0005-0000-0000-000001780000}"/>
    <cellStyle name="Note 4 4 10 2" xfId="30941" xr:uid="{00000000-0005-0000-0000-000002780000}"/>
    <cellStyle name="Note 4 4 11" xfId="30942" xr:uid="{00000000-0005-0000-0000-000003780000}"/>
    <cellStyle name="Note 4 4 2" xfId="30943" xr:uid="{00000000-0005-0000-0000-000004780000}"/>
    <cellStyle name="Note 4 4 2 2" xfId="30944" xr:uid="{00000000-0005-0000-0000-000005780000}"/>
    <cellStyle name="Note 4 4 2 2 2" xfId="30945" xr:uid="{00000000-0005-0000-0000-000006780000}"/>
    <cellStyle name="Note 4 4 2 3" xfId="30946" xr:uid="{00000000-0005-0000-0000-000007780000}"/>
    <cellStyle name="Note 4 4 3" xfId="30947" xr:uid="{00000000-0005-0000-0000-000008780000}"/>
    <cellStyle name="Note 4 4 3 2" xfId="30948" xr:uid="{00000000-0005-0000-0000-000009780000}"/>
    <cellStyle name="Note 4 4 4" xfId="30949" xr:uid="{00000000-0005-0000-0000-00000A780000}"/>
    <cellStyle name="Note 4 4 4 2" xfId="30950" xr:uid="{00000000-0005-0000-0000-00000B780000}"/>
    <cellStyle name="Note 4 4 5" xfId="30951" xr:uid="{00000000-0005-0000-0000-00000C780000}"/>
    <cellStyle name="Note 4 4 5 2" xfId="30952" xr:uid="{00000000-0005-0000-0000-00000D780000}"/>
    <cellStyle name="Note 4 4 6" xfId="30953" xr:uid="{00000000-0005-0000-0000-00000E780000}"/>
    <cellStyle name="Note 4 4 6 2" xfId="30954" xr:uid="{00000000-0005-0000-0000-00000F780000}"/>
    <cellStyle name="Note 4 4 7" xfId="30955" xr:uid="{00000000-0005-0000-0000-000010780000}"/>
    <cellStyle name="Note 4 4 7 2" xfId="30956" xr:uid="{00000000-0005-0000-0000-000011780000}"/>
    <cellStyle name="Note 4 4 8" xfId="30957" xr:uid="{00000000-0005-0000-0000-000012780000}"/>
    <cellStyle name="Note 4 4 8 2" xfId="30958" xr:uid="{00000000-0005-0000-0000-000013780000}"/>
    <cellStyle name="Note 4 4 9" xfId="30959" xr:uid="{00000000-0005-0000-0000-000014780000}"/>
    <cellStyle name="Note 4 4 9 2" xfId="30960" xr:uid="{00000000-0005-0000-0000-000015780000}"/>
    <cellStyle name="Note 4 5" xfId="30961" xr:uid="{00000000-0005-0000-0000-000016780000}"/>
    <cellStyle name="Note 4 5 10" xfId="30962" xr:uid="{00000000-0005-0000-0000-000017780000}"/>
    <cellStyle name="Note 4 5 10 2" xfId="30963" xr:uid="{00000000-0005-0000-0000-000018780000}"/>
    <cellStyle name="Note 4 5 11" xfId="30964" xr:uid="{00000000-0005-0000-0000-000019780000}"/>
    <cellStyle name="Note 4 5 2" xfId="30965" xr:uid="{00000000-0005-0000-0000-00001A780000}"/>
    <cellStyle name="Note 4 5 2 2" xfId="30966" xr:uid="{00000000-0005-0000-0000-00001B780000}"/>
    <cellStyle name="Note 4 5 2 2 2" xfId="30967" xr:uid="{00000000-0005-0000-0000-00001C780000}"/>
    <cellStyle name="Note 4 5 2 3" xfId="30968" xr:uid="{00000000-0005-0000-0000-00001D780000}"/>
    <cellStyle name="Note 4 5 3" xfId="30969" xr:uid="{00000000-0005-0000-0000-00001E780000}"/>
    <cellStyle name="Note 4 5 3 2" xfId="30970" xr:uid="{00000000-0005-0000-0000-00001F780000}"/>
    <cellStyle name="Note 4 5 4" xfId="30971" xr:uid="{00000000-0005-0000-0000-000020780000}"/>
    <cellStyle name="Note 4 5 4 2" xfId="30972" xr:uid="{00000000-0005-0000-0000-000021780000}"/>
    <cellStyle name="Note 4 5 5" xfId="30973" xr:uid="{00000000-0005-0000-0000-000022780000}"/>
    <cellStyle name="Note 4 5 5 2" xfId="30974" xr:uid="{00000000-0005-0000-0000-000023780000}"/>
    <cellStyle name="Note 4 5 6" xfId="30975" xr:uid="{00000000-0005-0000-0000-000024780000}"/>
    <cellStyle name="Note 4 5 6 2" xfId="30976" xr:uid="{00000000-0005-0000-0000-000025780000}"/>
    <cellStyle name="Note 4 5 7" xfId="30977" xr:uid="{00000000-0005-0000-0000-000026780000}"/>
    <cellStyle name="Note 4 5 7 2" xfId="30978" xr:uid="{00000000-0005-0000-0000-000027780000}"/>
    <cellStyle name="Note 4 5 8" xfId="30979" xr:uid="{00000000-0005-0000-0000-000028780000}"/>
    <cellStyle name="Note 4 5 8 2" xfId="30980" xr:uid="{00000000-0005-0000-0000-000029780000}"/>
    <cellStyle name="Note 4 5 9" xfId="30981" xr:uid="{00000000-0005-0000-0000-00002A780000}"/>
    <cellStyle name="Note 4 5 9 2" xfId="30982" xr:uid="{00000000-0005-0000-0000-00002B780000}"/>
    <cellStyle name="Note 4 6" xfId="30983" xr:uid="{00000000-0005-0000-0000-00002C780000}"/>
    <cellStyle name="Note 4 6 10" xfId="30984" xr:uid="{00000000-0005-0000-0000-00002D780000}"/>
    <cellStyle name="Note 4 6 10 2" xfId="30985" xr:uid="{00000000-0005-0000-0000-00002E780000}"/>
    <cellStyle name="Note 4 6 11" xfId="30986" xr:uid="{00000000-0005-0000-0000-00002F780000}"/>
    <cellStyle name="Note 4 6 2" xfId="30987" xr:uid="{00000000-0005-0000-0000-000030780000}"/>
    <cellStyle name="Note 4 6 2 2" xfId="30988" xr:uid="{00000000-0005-0000-0000-000031780000}"/>
    <cellStyle name="Note 4 6 2 2 2" xfId="30989" xr:uid="{00000000-0005-0000-0000-000032780000}"/>
    <cellStyle name="Note 4 6 2 3" xfId="30990" xr:uid="{00000000-0005-0000-0000-000033780000}"/>
    <cellStyle name="Note 4 6 3" xfId="30991" xr:uid="{00000000-0005-0000-0000-000034780000}"/>
    <cellStyle name="Note 4 6 3 2" xfId="30992" xr:uid="{00000000-0005-0000-0000-000035780000}"/>
    <cellStyle name="Note 4 6 4" xfId="30993" xr:uid="{00000000-0005-0000-0000-000036780000}"/>
    <cellStyle name="Note 4 6 4 2" xfId="30994" xr:uid="{00000000-0005-0000-0000-000037780000}"/>
    <cellStyle name="Note 4 6 5" xfId="30995" xr:uid="{00000000-0005-0000-0000-000038780000}"/>
    <cellStyle name="Note 4 6 5 2" xfId="30996" xr:uid="{00000000-0005-0000-0000-000039780000}"/>
    <cellStyle name="Note 4 6 6" xfId="30997" xr:uid="{00000000-0005-0000-0000-00003A780000}"/>
    <cellStyle name="Note 4 6 6 2" xfId="30998" xr:uid="{00000000-0005-0000-0000-00003B780000}"/>
    <cellStyle name="Note 4 6 7" xfId="30999" xr:uid="{00000000-0005-0000-0000-00003C780000}"/>
    <cellStyle name="Note 4 6 7 2" xfId="31000" xr:uid="{00000000-0005-0000-0000-00003D780000}"/>
    <cellStyle name="Note 4 6 8" xfId="31001" xr:uid="{00000000-0005-0000-0000-00003E780000}"/>
    <cellStyle name="Note 4 6 8 2" xfId="31002" xr:uid="{00000000-0005-0000-0000-00003F780000}"/>
    <cellStyle name="Note 4 6 9" xfId="31003" xr:uid="{00000000-0005-0000-0000-000040780000}"/>
    <cellStyle name="Note 4 6 9 2" xfId="31004" xr:uid="{00000000-0005-0000-0000-000041780000}"/>
    <cellStyle name="Note 4 7" xfId="31005" xr:uid="{00000000-0005-0000-0000-000042780000}"/>
    <cellStyle name="Note 4 7 10" xfId="31006" xr:uid="{00000000-0005-0000-0000-000043780000}"/>
    <cellStyle name="Note 4 7 10 2" xfId="31007" xr:uid="{00000000-0005-0000-0000-000044780000}"/>
    <cellStyle name="Note 4 7 11" xfId="31008" xr:uid="{00000000-0005-0000-0000-000045780000}"/>
    <cellStyle name="Note 4 7 2" xfId="31009" xr:uid="{00000000-0005-0000-0000-000046780000}"/>
    <cellStyle name="Note 4 7 2 2" xfId="31010" xr:uid="{00000000-0005-0000-0000-000047780000}"/>
    <cellStyle name="Note 4 7 2 2 2" xfId="31011" xr:uid="{00000000-0005-0000-0000-000048780000}"/>
    <cellStyle name="Note 4 7 2 3" xfId="31012" xr:uid="{00000000-0005-0000-0000-000049780000}"/>
    <cellStyle name="Note 4 7 3" xfId="31013" xr:uid="{00000000-0005-0000-0000-00004A780000}"/>
    <cellStyle name="Note 4 7 3 2" xfId="31014" xr:uid="{00000000-0005-0000-0000-00004B780000}"/>
    <cellStyle name="Note 4 7 4" xfId="31015" xr:uid="{00000000-0005-0000-0000-00004C780000}"/>
    <cellStyle name="Note 4 7 4 2" xfId="31016" xr:uid="{00000000-0005-0000-0000-00004D780000}"/>
    <cellStyle name="Note 4 7 5" xfId="31017" xr:uid="{00000000-0005-0000-0000-00004E780000}"/>
    <cellStyle name="Note 4 7 5 2" xfId="31018" xr:uid="{00000000-0005-0000-0000-00004F780000}"/>
    <cellStyle name="Note 4 7 6" xfId="31019" xr:uid="{00000000-0005-0000-0000-000050780000}"/>
    <cellStyle name="Note 4 7 6 2" xfId="31020" xr:uid="{00000000-0005-0000-0000-000051780000}"/>
    <cellStyle name="Note 4 7 7" xfId="31021" xr:uid="{00000000-0005-0000-0000-000052780000}"/>
    <cellStyle name="Note 4 7 7 2" xfId="31022" xr:uid="{00000000-0005-0000-0000-000053780000}"/>
    <cellStyle name="Note 4 7 8" xfId="31023" xr:uid="{00000000-0005-0000-0000-000054780000}"/>
    <cellStyle name="Note 4 7 8 2" xfId="31024" xr:uid="{00000000-0005-0000-0000-000055780000}"/>
    <cellStyle name="Note 4 7 9" xfId="31025" xr:uid="{00000000-0005-0000-0000-000056780000}"/>
    <cellStyle name="Note 4 7 9 2" xfId="31026" xr:uid="{00000000-0005-0000-0000-000057780000}"/>
    <cellStyle name="Note 4 8" xfId="31027" xr:uid="{00000000-0005-0000-0000-000058780000}"/>
    <cellStyle name="Note 4 8 2" xfId="31028" xr:uid="{00000000-0005-0000-0000-000059780000}"/>
    <cellStyle name="Note 4 8 2 2" xfId="31029" xr:uid="{00000000-0005-0000-0000-00005A780000}"/>
    <cellStyle name="Note 4 8 3" xfId="31030" xr:uid="{00000000-0005-0000-0000-00005B780000}"/>
    <cellStyle name="Note 4 9" xfId="31031" xr:uid="{00000000-0005-0000-0000-00005C780000}"/>
    <cellStyle name="Note 4 9 2" xfId="31032" xr:uid="{00000000-0005-0000-0000-00005D780000}"/>
    <cellStyle name="Note 4_7 - Cap Add WS" xfId="31033" xr:uid="{00000000-0005-0000-0000-00005E780000}"/>
    <cellStyle name="Note 5" xfId="31034" xr:uid="{00000000-0005-0000-0000-00005F780000}"/>
    <cellStyle name="Note 5 10" xfId="31035" xr:uid="{00000000-0005-0000-0000-000060780000}"/>
    <cellStyle name="Note 5 10 2" xfId="31036" xr:uid="{00000000-0005-0000-0000-000061780000}"/>
    <cellStyle name="Note 5 10 2 2" xfId="31037" xr:uid="{00000000-0005-0000-0000-000062780000}"/>
    <cellStyle name="Note 5 10 3" xfId="31038" xr:uid="{00000000-0005-0000-0000-000063780000}"/>
    <cellStyle name="Note 5 11" xfId="31039" xr:uid="{00000000-0005-0000-0000-000064780000}"/>
    <cellStyle name="Note 5 11 2" xfId="31040" xr:uid="{00000000-0005-0000-0000-000065780000}"/>
    <cellStyle name="Note 5 12" xfId="31041" xr:uid="{00000000-0005-0000-0000-000066780000}"/>
    <cellStyle name="Note 5 12 2" xfId="31042" xr:uid="{00000000-0005-0000-0000-000067780000}"/>
    <cellStyle name="Note 5 13" xfId="31043" xr:uid="{00000000-0005-0000-0000-000068780000}"/>
    <cellStyle name="Note 5 13 2" xfId="31044" xr:uid="{00000000-0005-0000-0000-000069780000}"/>
    <cellStyle name="Note 5 14" xfId="31045" xr:uid="{00000000-0005-0000-0000-00006A780000}"/>
    <cellStyle name="Note 5 14 2" xfId="31046" xr:uid="{00000000-0005-0000-0000-00006B780000}"/>
    <cellStyle name="Note 5 15" xfId="31047" xr:uid="{00000000-0005-0000-0000-00006C780000}"/>
    <cellStyle name="Note 5 15 2" xfId="31048" xr:uid="{00000000-0005-0000-0000-00006D780000}"/>
    <cellStyle name="Note 5 16" xfId="31049" xr:uid="{00000000-0005-0000-0000-00006E780000}"/>
    <cellStyle name="Note 5 2" xfId="31050" xr:uid="{00000000-0005-0000-0000-00006F780000}"/>
    <cellStyle name="Note 5 2 10" xfId="31051" xr:uid="{00000000-0005-0000-0000-000070780000}"/>
    <cellStyle name="Note 5 2 10 2" xfId="31052" xr:uid="{00000000-0005-0000-0000-000071780000}"/>
    <cellStyle name="Note 5 2 11" xfId="31053" xr:uid="{00000000-0005-0000-0000-000072780000}"/>
    <cellStyle name="Note 5 2 11 2" xfId="31054" xr:uid="{00000000-0005-0000-0000-000073780000}"/>
    <cellStyle name="Note 5 2 12" xfId="31055" xr:uid="{00000000-0005-0000-0000-000074780000}"/>
    <cellStyle name="Note 5 2 12 2" xfId="31056" xr:uid="{00000000-0005-0000-0000-000075780000}"/>
    <cellStyle name="Note 5 2 13" xfId="31057" xr:uid="{00000000-0005-0000-0000-000076780000}"/>
    <cellStyle name="Note 5 2 13 2" xfId="31058" xr:uid="{00000000-0005-0000-0000-000077780000}"/>
    <cellStyle name="Note 5 2 14" xfId="31059" xr:uid="{00000000-0005-0000-0000-000078780000}"/>
    <cellStyle name="Note 5 2 2" xfId="31060" xr:uid="{00000000-0005-0000-0000-000079780000}"/>
    <cellStyle name="Note 5 2 2 10" xfId="31061" xr:uid="{00000000-0005-0000-0000-00007A780000}"/>
    <cellStyle name="Note 5 2 2 10 2" xfId="31062" xr:uid="{00000000-0005-0000-0000-00007B780000}"/>
    <cellStyle name="Note 5 2 2 11" xfId="31063" xr:uid="{00000000-0005-0000-0000-00007C780000}"/>
    <cellStyle name="Note 5 2 2 11 2" xfId="31064" xr:uid="{00000000-0005-0000-0000-00007D780000}"/>
    <cellStyle name="Note 5 2 2 12" xfId="31065" xr:uid="{00000000-0005-0000-0000-00007E780000}"/>
    <cellStyle name="Note 5 2 2 12 2" xfId="31066" xr:uid="{00000000-0005-0000-0000-00007F780000}"/>
    <cellStyle name="Note 5 2 2 13" xfId="31067" xr:uid="{00000000-0005-0000-0000-000080780000}"/>
    <cellStyle name="Note 5 2 2 2" xfId="31068" xr:uid="{00000000-0005-0000-0000-000081780000}"/>
    <cellStyle name="Note 5 2 2 2 2" xfId="31069" xr:uid="{00000000-0005-0000-0000-000082780000}"/>
    <cellStyle name="Note 5 2 2 2 2 2" xfId="31070" xr:uid="{00000000-0005-0000-0000-000083780000}"/>
    <cellStyle name="Note 5 2 2 2 2 2 2" xfId="31071" xr:uid="{00000000-0005-0000-0000-000084780000}"/>
    <cellStyle name="Note 5 2 2 2 2 3" xfId="31072" xr:uid="{00000000-0005-0000-0000-000085780000}"/>
    <cellStyle name="Note 5 2 2 2 3" xfId="31073" xr:uid="{00000000-0005-0000-0000-000086780000}"/>
    <cellStyle name="Note 5 2 2 2 3 2" xfId="31074" xr:uid="{00000000-0005-0000-0000-000087780000}"/>
    <cellStyle name="Note 5 2 2 2 3 2 2" xfId="31075" xr:uid="{00000000-0005-0000-0000-000088780000}"/>
    <cellStyle name="Note 5 2 2 2 3 3" xfId="31076" xr:uid="{00000000-0005-0000-0000-000089780000}"/>
    <cellStyle name="Note 5 2 2 2 4" xfId="31077" xr:uid="{00000000-0005-0000-0000-00008A780000}"/>
    <cellStyle name="Note 5 2 2 2 4 2" xfId="31078" xr:uid="{00000000-0005-0000-0000-00008B780000}"/>
    <cellStyle name="Note 5 2 2 2 5" xfId="31079" xr:uid="{00000000-0005-0000-0000-00008C780000}"/>
    <cellStyle name="Note 5 2 2 2 5 2" xfId="31080" xr:uid="{00000000-0005-0000-0000-00008D780000}"/>
    <cellStyle name="Note 5 2 2 2 6" xfId="31081" xr:uid="{00000000-0005-0000-0000-00008E780000}"/>
    <cellStyle name="Note 5 2 2 2 6 2" xfId="31082" xr:uid="{00000000-0005-0000-0000-00008F780000}"/>
    <cellStyle name="Note 5 2 2 2 7" xfId="31083" xr:uid="{00000000-0005-0000-0000-000090780000}"/>
    <cellStyle name="Note 5 2 2 2 7 2" xfId="31084" xr:uid="{00000000-0005-0000-0000-000091780000}"/>
    <cellStyle name="Note 5 2 2 2 8" xfId="31085" xr:uid="{00000000-0005-0000-0000-000092780000}"/>
    <cellStyle name="Note 5 2 2 3" xfId="31086" xr:uid="{00000000-0005-0000-0000-000093780000}"/>
    <cellStyle name="Note 5 2 2 3 10" xfId="31087" xr:uid="{00000000-0005-0000-0000-000094780000}"/>
    <cellStyle name="Note 5 2 2 3 10 2" xfId="31088" xr:uid="{00000000-0005-0000-0000-000095780000}"/>
    <cellStyle name="Note 5 2 2 3 11" xfId="31089" xr:uid="{00000000-0005-0000-0000-000096780000}"/>
    <cellStyle name="Note 5 2 2 3 2" xfId="31090" xr:uid="{00000000-0005-0000-0000-000097780000}"/>
    <cellStyle name="Note 5 2 2 3 2 2" xfId="31091" xr:uid="{00000000-0005-0000-0000-000098780000}"/>
    <cellStyle name="Note 5 2 2 3 2 2 2" xfId="31092" xr:uid="{00000000-0005-0000-0000-000099780000}"/>
    <cellStyle name="Note 5 2 2 3 2 3" xfId="31093" xr:uid="{00000000-0005-0000-0000-00009A780000}"/>
    <cellStyle name="Note 5 2 2 3 3" xfId="31094" xr:uid="{00000000-0005-0000-0000-00009B780000}"/>
    <cellStyle name="Note 5 2 2 3 3 2" xfId="31095" xr:uid="{00000000-0005-0000-0000-00009C780000}"/>
    <cellStyle name="Note 5 2 2 3 4" xfId="31096" xr:uid="{00000000-0005-0000-0000-00009D780000}"/>
    <cellStyle name="Note 5 2 2 3 4 2" xfId="31097" xr:uid="{00000000-0005-0000-0000-00009E780000}"/>
    <cellStyle name="Note 5 2 2 3 5" xfId="31098" xr:uid="{00000000-0005-0000-0000-00009F780000}"/>
    <cellStyle name="Note 5 2 2 3 5 2" xfId="31099" xr:uid="{00000000-0005-0000-0000-0000A0780000}"/>
    <cellStyle name="Note 5 2 2 3 6" xfId="31100" xr:uid="{00000000-0005-0000-0000-0000A1780000}"/>
    <cellStyle name="Note 5 2 2 3 6 2" xfId="31101" xr:uid="{00000000-0005-0000-0000-0000A2780000}"/>
    <cellStyle name="Note 5 2 2 3 7" xfId="31102" xr:uid="{00000000-0005-0000-0000-0000A3780000}"/>
    <cellStyle name="Note 5 2 2 3 7 2" xfId="31103" xr:uid="{00000000-0005-0000-0000-0000A4780000}"/>
    <cellStyle name="Note 5 2 2 3 8" xfId="31104" xr:uid="{00000000-0005-0000-0000-0000A5780000}"/>
    <cellStyle name="Note 5 2 2 3 8 2" xfId="31105" xr:uid="{00000000-0005-0000-0000-0000A6780000}"/>
    <cellStyle name="Note 5 2 2 3 9" xfId="31106" xr:uid="{00000000-0005-0000-0000-0000A7780000}"/>
    <cellStyle name="Note 5 2 2 3 9 2" xfId="31107" xr:uid="{00000000-0005-0000-0000-0000A8780000}"/>
    <cellStyle name="Note 5 2 2 4" xfId="31108" xr:uid="{00000000-0005-0000-0000-0000A9780000}"/>
    <cellStyle name="Note 5 2 2 4 10" xfId="31109" xr:uid="{00000000-0005-0000-0000-0000AA780000}"/>
    <cellStyle name="Note 5 2 2 4 10 2" xfId="31110" xr:uid="{00000000-0005-0000-0000-0000AB780000}"/>
    <cellStyle name="Note 5 2 2 4 11" xfId="31111" xr:uid="{00000000-0005-0000-0000-0000AC780000}"/>
    <cellStyle name="Note 5 2 2 4 2" xfId="31112" xr:uid="{00000000-0005-0000-0000-0000AD780000}"/>
    <cellStyle name="Note 5 2 2 4 2 2" xfId="31113" xr:uid="{00000000-0005-0000-0000-0000AE780000}"/>
    <cellStyle name="Note 5 2 2 4 2 2 2" xfId="31114" xr:uid="{00000000-0005-0000-0000-0000AF780000}"/>
    <cellStyle name="Note 5 2 2 4 2 3" xfId="31115" xr:uid="{00000000-0005-0000-0000-0000B0780000}"/>
    <cellStyle name="Note 5 2 2 4 3" xfId="31116" xr:uid="{00000000-0005-0000-0000-0000B1780000}"/>
    <cellStyle name="Note 5 2 2 4 3 2" xfId="31117" xr:uid="{00000000-0005-0000-0000-0000B2780000}"/>
    <cellStyle name="Note 5 2 2 4 4" xfId="31118" xr:uid="{00000000-0005-0000-0000-0000B3780000}"/>
    <cellStyle name="Note 5 2 2 4 4 2" xfId="31119" xr:uid="{00000000-0005-0000-0000-0000B4780000}"/>
    <cellStyle name="Note 5 2 2 4 5" xfId="31120" xr:uid="{00000000-0005-0000-0000-0000B5780000}"/>
    <cellStyle name="Note 5 2 2 4 5 2" xfId="31121" xr:uid="{00000000-0005-0000-0000-0000B6780000}"/>
    <cellStyle name="Note 5 2 2 4 6" xfId="31122" xr:uid="{00000000-0005-0000-0000-0000B7780000}"/>
    <cellStyle name="Note 5 2 2 4 6 2" xfId="31123" xr:uid="{00000000-0005-0000-0000-0000B8780000}"/>
    <cellStyle name="Note 5 2 2 4 7" xfId="31124" xr:uid="{00000000-0005-0000-0000-0000B9780000}"/>
    <cellStyle name="Note 5 2 2 4 7 2" xfId="31125" xr:uid="{00000000-0005-0000-0000-0000BA780000}"/>
    <cellStyle name="Note 5 2 2 4 8" xfId="31126" xr:uid="{00000000-0005-0000-0000-0000BB780000}"/>
    <cellStyle name="Note 5 2 2 4 8 2" xfId="31127" xr:uid="{00000000-0005-0000-0000-0000BC780000}"/>
    <cellStyle name="Note 5 2 2 4 9" xfId="31128" xr:uid="{00000000-0005-0000-0000-0000BD780000}"/>
    <cellStyle name="Note 5 2 2 4 9 2" xfId="31129" xr:uid="{00000000-0005-0000-0000-0000BE780000}"/>
    <cellStyle name="Note 5 2 2 5" xfId="31130" xr:uid="{00000000-0005-0000-0000-0000BF780000}"/>
    <cellStyle name="Note 5 2 2 5 10" xfId="31131" xr:uid="{00000000-0005-0000-0000-0000C0780000}"/>
    <cellStyle name="Note 5 2 2 5 10 2" xfId="31132" xr:uid="{00000000-0005-0000-0000-0000C1780000}"/>
    <cellStyle name="Note 5 2 2 5 11" xfId="31133" xr:uid="{00000000-0005-0000-0000-0000C2780000}"/>
    <cellStyle name="Note 5 2 2 5 2" xfId="31134" xr:uid="{00000000-0005-0000-0000-0000C3780000}"/>
    <cellStyle name="Note 5 2 2 5 2 2" xfId="31135" xr:uid="{00000000-0005-0000-0000-0000C4780000}"/>
    <cellStyle name="Note 5 2 2 5 2 2 2" xfId="31136" xr:uid="{00000000-0005-0000-0000-0000C5780000}"/>
    <cellStyle name="Note 5 2 2 5 2 3" xfId="31137" xr:uid="{00000000-0005-0000-0000-0000C6780000}"/>
    <cellStyle name="Note 5 2 2 5 3" xfId="31138" xr:uid="{00000000-0005-0000-0000-0000C7780000}"/>
    <cellStyle name="Note 5 2 2 5 3 2" xfId="31139" xr:uid="{00000000-0005-0000-0000-0000C8780000}"/>
    <cellStyle name="Note 5 2 2 5 4" xfId="31140" xr:uid="{00000000-0005-0000-0000-0000C9780000}"/>
    <cellStyle name="Note 5 2 2 5 4 2" xfId="31141" xr:uid="{00000000-0005-0000-0000-0000CA780000}"/>
    <cellStyle name="Note 5 2 2 5 5" xfId="31142" xr:uid="{00000000-0005-0000-0000-0000CB780000}"/>
    <cellStyle name="Note 5 2 2 5 5 2" xfId="31143" xr:uid="{00000000-0005-0000-0000-0000CC780000}"/>
    <cellStyle name="Note 5 2 2 5 6" xfId="31144" xr:uid="{00000000-0005-0000-0000-0000CD780000}"/>
    <cellStyle name="Note 5 2 2 5 6 2" xfId="31145" xr:uid="{00000000-0005-0000-0000-0000CE780000}"/>
    <cellStyle name="Note 5 2 2 5 7" xfId="31146" xr:uid="{00000000-0005-0000-0000-0000CF780000}"/>
    <cellStyle name="Note 5 2 2 5 7 2" xfId="31147" xr:uid="{00000000-0005-0000-0000-0000D0780000}"/>
    <cellStyle name="Note 5 2 2 5 8" xfId="31148" xr:uid="{00000000-0005-0000-0000-0000D1780000}"/>
    <cellStyle name="Note 5 2 2 5 8 2" xfId="31149" xr:uid="{00000000-0005-0000-0000-0000D2780000}"/>
    <cellStyle name="Note 5 2 2 5 9" xfId="31150" xr:uid="{00000000-0005-0000-0000-0000D3780000}"/>
    <cellStyle name="Note 5 2 2 5 9 2" xfId="31151" xr:uid="{00000000-0005-0000-0000-0000D4780000}"/>
    <cellStyle name="Note 5 2 2 6" xfId="31152" xr:uid="{00000000-0005-0000-0000-0000D5780000}"/>
    <cellStyle name="Note 5 2 2 6 10" xfId="31153" xr:uid="{00000000-0005-0000-0000-0000D6780000}"/>
    <cellStyle name="Note 5 2 2 6 10 2" xfId="31154" xr:uid="{00000000-0005-0000-0000-0000D7780000}"/>
    <cellStyle name="Note 5 2 2 6 11" xfId="31155" xr:uid="{00000000-0005-0000-0000-0000D8780000}"/>
    <cellStyle name="Note 5 2 2 6 2" xfId="31156" xr:uid="{00000000-0005-0000-0000-0000D9780000}"/>
    <cellStyle name="Note 5 2 2 6 2 2" xfId="31157" xr:uid="{00000000-0005-0000-0000-0000DA780000}"/>
    <cellStyle name="Note 5 2 2 6 2 2 2" xfId="31158" xr:uid="{00000000-0005-0000-0000-0000DB780000}"/>
    <cellStyle name="Note 5 2 2 6 2 3" xfId="31159" xr:uid="{00000000-0005-0000-0000-0000DC780000}"/>
    <cellStyle name="Note 5 2 2 6 3" xfId="31160" xr:uid="{00000000-0005-0000-0000-0000DD780000}"/>
    <cellStyle name="Note 5 2 2 6 3 2" xfId="31161" xr:uid="{00000000-0005-0000-0000-0000DE780000}"/>
    <cellStyle name="Note 5 2 2 6 4" xfId="31162" xr:uid="{00000000-0005-0000-0000-0000DF780000}"/>
    <cellStyle name="Note 5 2 2 6 4 2" xfId="31163" xr:uid="{00000000-0005-0000-0000-0000E0780000}"/>
    <cellStyle name="Note 5 2 2 6 5" xfId="31164" xr:uid="{00000000-0005-0000-0000-0000E1780000}"/>
    <cellStyle name="Note 5 2 2 6 5 2" xfId="31165" xr:uid="{00000000-0005-0000-0000-0000E2780000}"/>
    <cellStyle name="Note 5 2 2 6 6" xfId="31166" xr:uid="{00000000-0005-0000-0000-0000E3780000}"/>
    <cellStyle name="Note 5 2 2 6 6 2" xfId="31167" xr:uid="{00000000-0005-0000-0000-0000E4780000}"/>
    <cellStyle name="Note 5 2 2 6 7" xfId="31168" xr:uid="{00000000-0005-0000-0000-0000E5780000}"/>
    <cellStyle name="Note 5 2 2 6 7 2" xfId="31169" xr:uid="{00000000-0005-0000-0000-0000E6780000}"/>
    <cellStyle name="Note 5 2 2 6 8" xfId="31170" xr:uid="{00000000-0005-0000-0000-0000E7780000}"/>
    <cellStyle name="Note 5 2 2 6 8 2" xfId="31171" xr:uid="{00000000-0005-0000-0000-0000E8780000}"/>
    <cellStyle name="Note 5 2 2 6 9" xfId="31172" xr:uid="{00000000-0005-0000-0000-0000E9780000}"/>
    <cellStyle name="Note 5 2 2 6 9 2" xfId="31173" xr:uid="{00000000-0005-0000-0000-0000EA780000}"/>
    <cellStyle name="Note 5 2 2 7" xfId="31174" xr:uid="{00000000-0005-0000-0000-0000EB780000}"/>
    <cellStyle name="Note 5 2 2 7 2" xfId="31175" xr:uid="{00000000-0005-0000-0000-0000EC780000}"/>
    <cellStyle name="Note 5 2 2 7 2 2" xfId="31176" xr:uid="{00000000-0005-0000-0000-0000ED780000}"/>
    <cellStyle name="Note 5 2 2 7 3" xfId="31177" xr:uid="{00000000-0005-0000-0000-0000EE780000}"/>
    <cellStyle name="Note 5 2 2 8" xfId="31178" xr:uid="{00000000-0005-0000-0000-0000EF780000}"/>
    <cellStyle name="Note 5 2 2 8 2" xfId="31179" xr:uid="{00000000-0005-0000-0000-0000F0780000}"/>
    <cellStyle name="Note 5 2 2 9" xfId="31180" xr:uid="{00000000-0005-0000-0000-0000F1780000}"/>
    <cellStyle name="Note 5 2 2 9 2" xfId="31181" xr:uid="{00000000-0005-0000-0000-0000F2780000}"/>
    <cellStyle name="Note 5 2 3" xfId="31182" xr:uid="{00000000-0005-0000-0000-0000F3780000}"/>
    <cellStyle name="Note 5 2 3 2" xfId="31183" xr:uid="{00000000-0005-0000-0000-0000F4780000}"/>
    <cellStyle name="Note 5 2 3 2 2" xfId="31184" xr:uid="{00000000-0005-0000-0000-0000F5780000}"/>
    <cellStyle name="Note 5 2 3 2 2 2" xfId="31185" xr:uid="{00000000-0005-0000-0000-0000F6780000}"/>
    <cellStyle name="Note 5 2 3 2 3" xfId="31186" xr:uid="{00000000-0005-0000-0000-0000F7780000}"/>
    <cellStyle name="Note 5 2 3 3" xfId="31187" xr:uid="{00000000-0005-0000-0000-0000F8780000}"/>
    <cellStyle name="Note 5 2 3 3 2" xfId="31188" xr:uid="{00000000-0005-0000-0000-0000F9780000}"/>
    <cellStyle name="Note 5 2 3 3 2 2" xfId="31189" xr:uid="{00000000-0005-0000-0000-0000FA780000}"/>
    <cellStyle name="Note 5 2 3 3 3" xfId="31190" xr:uid="{00000000-0005-0000-0000-0000FB780000}"/>
    <cellStyle name="Note 5 2 3 4" xfId="31191" xr:uid="{00000000-0005-0000-0000-0000FC780000}"/>
    <cellStyle name="Note 5 2 3 4 2" xfId="31192" xr:uid="{00000000-0005-0000-0000-0000FD780000}"/>
    <cellStyle name="Note 5 2 3 5" xfId="31193" xr:uid="{00000000-0005-0000-0000-0000FE780000}"/>
    <cellStyle name="Note 5 2 3 5 2" xfId="31194" xr:uid="{00000000-0005-0000-0000-0000FF780000}"/>
    <cellStyle name="Note 5 2 3 6" xfId="31195" xr:uid="{00000000-0005-0000-0000-000000790000}"/>
    <cellStyle name="Note 5 2 3 6 2" xfId="31196" xr:uid="{00000000-0005-0000-0000-000001790000}"/>
    <cellStyle name="Note 5 2 3 7" xfId="31197" xr:uid="{00000000-0005-0000-0000-000002790000}"/>
    <cellStyle name="Note 5 2 3 7 2" xfId="31198" xr:uid="{00000000-0005-0000-0000-000003790000}"/>
    <cellStyle name="Note 5 2 3 8" xfId="31199" xr:uid="{00000000-0005-0000-0000-000004790000}"/>
    <cellStyle name="Note 5 2 4" xfId="31200" xr:uid="{00000000-0005-0000-0000-000005790000}"/>
    <cellStyle name="Note 5 2 4 10" xfId="31201" xr:uid="{00000000-0005-0000-0000-000006790000}"/>
    <cellStyle name="Note 5 2 4 10 2" xfId="31202" xr:uid="{00000000-0005-0000-0000-000007790000}"/>
    <cellStyle name="Note 5 2 4 11" xfId="31203" xr:uid="{00000000-0005-0000-0000-000008790000}"/>
    <cellStyle name="Note 5 2 4 2" xfId="31204" xr:uid="{00000000-0005-0000-0000-000009790000}"/>
    <cellStyle name="Note 5 2 4 2 2" xfId="31205" xr:uid="{00000000-0005-0000-0000-00000A790000}"/>
    <cellStyle name="Note 5 2 4 2 2 2" xfId="31206" xr:uid="{00000000-0005-0000-0000-00000B790000}"/>
    <cellStyle name="Note 5 2 4 2 3" xfId="31207" xr:uid="{00000000-0005-0000-0000-00000C790000}"/>
    <cellStyle name="Note 5 2 4 3" xfId="31208" xr:uid="{00000000-0005-0000-0000-00000D790000}"/>
    <cellStyle name="Note 5 2 4 3 2" xfId="31209" xr:uid="{00000000-0005-0000-0000-00000E790000}"/>
    <cellStyle name="Note 5 2 4 4" xfId="31210" xr:uid="{00000000-0005-0000-0000-00000F790000}"/>
    <cellStyle name="Note 5 2 4 4 2" xfId="31211" xr:uid="{00000000-0005-0000-0000-000010790000}"/>
    <cellStyle name="Note 5 2 4 5" xfId="31212" xr:uid="{00000000-0005-0000-0000-000011790000}"/>
    <cellStyle name="Note 5 2 4 5 2" xfId="31213" xr:uid="{00000000-0005-0000-0000-000012790000}"/>
    <cellStyle name="Note 5 2 4 6" xfId="31214" xr:uid="{00000000-0005-0000-0000-000013790000}"/>
    <cellStyle name="Note 5 2 4 6 2" xfId="31215" xr:uid="{00000000-0005-0000-0000-000014790000}"/>
    <cellStyle name="Note 5 2 4 7" xfId="31216" xr:uid="{00000000-0005-0000-0000-000015790000}"/>
    <cellStyle name="Note 5 2 4 7 2" xfId="31217" xr:uid="{00000000-0005-0000-0000-000016790000}"/>
    <cellStyle name="Note 5 2 4 8" xfId="31218" xr:uid="{00000000-0005-0000-0000-000017790000}"/>
    <cellStyle name="Note 5 2 4 8 2" xfId="31219" xr:uid="{00000000-0005-0000-0000-000018790000}"/>
    <cellStyle name="Note 5 2 4 9" xfId="31220" xr:uid="{00000000-0005-0000-0000-000019790000}"/>
    <cellStyle name="Note 5 2 4 9 2" xfId="31221" xr:uid="{00000000-0005-0000-0000-00001A790000}"/>
    <cellStyle name="Note 5 2 5" xfId="31222" xr:uid="{00000000-0005-0000-0000-00001B790000}"/>
    <cellStyle name="Note 5 2 5 10" xfId="31223" xr:uid="{00000000-0005-0000-0000-00001C790000}"/>
    <cellStyle name="Note 5 2 5 10 2" xfId="31224" xr:uid="{00000000-0005-0000-0000-00001D790000}"/>
    <cellStyle name="Note 5 2 5 11" xfId="31225" xr:uid="{00000000-0005-0000-0000-00001E790000}"/>
    <cellStyle name="Note 5 2 5 2" xfId="31226" xr:uid="{00000000-0005-0000-0000-00001F790000}"/>
    <cellStyle name="Note 5 2 5 2 2" xfId="31227" xr:uid="{00000000-0005-0000-0000-000020790000}"/>
    <cellStyle name="Note 5 2 5 2 2 2" xfId="31228" xr:uid="{00000000-0005-0000-0000-000021790000}"/>
    <cellStyle name="Note 5 2 5 2 3" xfId="31229" xr:uid="{00000000-0005-0000-0000-000022790000}"/>
    <cellStyle name="Note 5 2 5 3" xfId="31230" xr:uid="{00000000-0005-0000-0000-000023790000}"/>
    <cellStyle name="Note 5 2 5 3 2" xfId="31231" xr:uid="{00000000-0005-0000-0000-000024790000}"/>
    <cellStyle name="Note 5 2 5 4" xfId="31232" xr:uid="{00000000-0005-0000-0000-000025790000}"/>
    <cellStyle name="Note 5 2 5 4 2" xfId="31233" xr:uid="{00000000-0005-0000-0000-000026790000}"/>
    <cellStyle name="Note 5 2 5 5" xfId="31234" xr:uid="{00000000-0005-0000-0000-000027790000}"/>
    <cellStyle name="Note 5 2 5 5 2" xfId="31235" xr:uid="{00000000-0005-0000-0000-000028790000}"/>
    <cellStyle name="Note 5 2 5 6" xfId="31236" xr:uid="{00000000-0005-0000-0000-000029790000}"/>
    <cellStyle name="Note 5 2 5 6 2" xfId="31237" xr:uid="{00000000-0005-0000-0000-00002A790000}"/>
    <cellStyle name="Note 5 2 5 7" xfId="31238" xr:uid="{00000000-0005-0000-0000-00002B790000}"/>
    <cellStyle name="Note 5 2 5 7 2" xfId="31239" xr:uid="{00000000-0005-0000-0000-00002C790000}"/>
    <cellStyle name="Note 5 2 5 8" xfId="31240" xr:uid="{00000000-0005-0000-0000-00002D790000}"/>
    <cellStyle name="Note 5 2 5 8 2" xfId="31241" xr:uid="{00000000-0005-0000-0000-00002E790000}"/>
    <cellStyle name="Note 5 2 5 9" xfId="31242" xr:uid="{00000000-0005-0000-0000-00002F790000}"/>
    <cellStyle name="Note 5 2 5 9 2" xfId="31243" xr:uid="{00000000-0005-0000-0000-000030790000}"/>
    <cellStyle name="Note 5 2 6" xfId="31244" xr:uid="{00000000-0005-0000-0000-000031790000}"/>
    <cellStyle name="Note 5 2 6 10" xfId="31245" xr:uid="{00000000-0005-0000-0000-000032790000}"/>
    <cellStyle name="Note 5 2 6 10 2" xfId="31246" xr:uid="{00000000-0005-0000-0000-000033790000}"/>
    <cellStyle name="Note 5 2 6 11" xfId="31247" xr:uid="{00000000-0005-0000-0000-000034790000}"/>
    <cellStyle name="Note 5 2 6 2" xfId="31248" xr:uid="{00000000-0005-0000-0000-000035790000}"/>
    <cellStyle name="Note 5 2 6 2 2" xfId="31249" xr:uid="{00000000-0005-0000-0000-000036790000}"/>
    <cellStyle name="Note 5 2 6 2 2 2" xfId="31250" xr:uid="{00000000-0005-0000-0000-000037790000}"/>
    <cellStyle name="Note 5 2 6 2 3" xfId="31251" xr:uid="{00000000-0005-0000-0000-000038790000}"/>
    <cellStyle name="Note 5 2 6 3" xfId="31252" xr:uid="{00000000-0005-0000-0000-000039790000}"/>
    <cellStyle name="Note 5 2 6 3 2" xfId="31253" xr:uid="{00000000-0005-0000-0000-00003A790000}"/>
    <cellStyle name="Note 5 2 6 4" xfId="31254" xr:uid="{00000000-0005-0000-0000-00003B790000}"/>
    <cellStyle name="Note 5 2 6 4 2" xfId="31255" xr:uid="{00000000-0005-0000-0000-00003C790000}"/>
    <cellStyle name="Note 5 2 6 5" xfId="31256" xr:uid="{00000000-0005-0000-0000-00003D790000}"/>
    <cellStyle name="Note 5 2 6 5 2" xfId="31257" xr:uid="{00000000-0005-0000-0000-00003E790000}"/>
    <cellStyle name="Note 5 2 6 6" xfId="31258" xr:uid="{00000000-0005-0000-0000-00003F790000}"/>
    <cellStyle name="Note 5 2 6 6 2" xfId="31259" xr:uid="{00000000-0005-0000-0000-000040790000}"/>
    <cellStyle name="Note 5 2 6 7" xfId="31260" xr:uid="{00000000-0005-0000-0000-000041790000}"/>
    <cellStyle name="Note 5 2 6 7 2" xfId="31261" xr:uid="{00000000-0005-0000-0000-000042790000}"/>
    <cellStyle name="Note 5 2 6 8" xfId="31262" xr:uid="{00000000-0005-0000-0000-000043790000}"/>
    <cellStyle name="Note 5 2 6 8 2" xfId="31263" xr:uid="{00000000-0005-0000-0000-000044790000}"/>
    <cellStyle name="Note 5 2 6 9" xfId="31264" xr:uid="{00000000-0005-0000-0000-000045790000}"/>
    <cellStyle name="Note 5 2 6 9 2" xfId="31265" xr:uid="{00000000-0005-0000-0000-000046790000}"/>
    <cellStyle name="Note 5 2 7" xfId="31266" xr:uid="{00000000-0005-0000-0000-000047790000}"/>
    <cellStyle name="Note 5 2 7 10" xfId="31267" xr:uid="{00000000-0005-0000-0000-000048790000}"/>
    <cellStyle name="Note 5 2 7 10 2" xfId="31268" xr:uid="{00000000-0005-0000-0000-000049790000}"/>
    <cellStyle name="Note 5 2 7 11" xfId="31269" xr:uid="{00000000-0005-0000-0000-00004A790000}"/>
    <cellStyle name="Note 5 2 7 2" xfId="31270" xr:uid="{00000000-0005-0000-0000-00004B790000}"/>
    <cellStyle name="Note 5 2 7 2 2" xfId="31271" xr:uid="{00000000-0005-0000-0000-00004C790000}"/>
    <cellStyle name="Note 5 2 7 2 2 2" xfId="31272" xr:uid="{00000000-0005-0000-0000-00004D790000}"/>
    <cellStyle name="Note 5 2 7 2 3" xfId="31273" xr:uid="{00000000-0005-0000-0000-00004E790000}"/>
    <cellStyle name="Note 5 2 7 3" xfId="31274" xr:uid="{00000000-0005-0000-0000-00004F790000}"/>
    <cellStyle name="Note 5 2 7 3 2" xfId="31275" xr:uid="{00000000-0005-0000-0000-000050790000}"/>
    <cellStyle name="Note 5 2 7 4" xfId="31276" xr:uid="{00000000-0005-0000-0000-000051790000}"/>
    <cellStyle name="Note 5 2 7 4 2" xfId="31277" xr:uid="{00000000-0005-0000-0000-000052790000}"/>
    <cellStyle name="Note 5 2 7 5" xfId="31278" xr:uid="{00000000-0005-0000-0000-000053790000}"/>
    <cellStyle name="Note 5 2 7 5 2" xfId="31279" xr:uid="{00000000-0005-0000-0000-000054790000}"/>
    <cellStyle name="Note 5 2 7 6" xfId="31280" xr:uid="{00000000-0005-0000-0000-000055790000}"/>
    <cellStyle name="Note 5 2 7 6 2" xfId="31281" xr:uid="{00000000-0005-0000-0000-000056790000}"/>
    <cellStyle name="Note 5 2 7 7" xfId="31282" xr:uid="{00000000-0005-0000-0000-000057790000}"/>
    <cellStyle name="Note 5 2 7 7 2" xfId="31283" xr:uid="{00000000-0005-0000-0000-000058790000}"/>
    <cellStyle name="Note 5 2 7 8" xfId="31284" xr:uid="{00000000-0005-0000-0000-000059790000}"/>
    <cellStyle name="Note 5 2 7 8 2" xfId="31285" xr:uid="{00000000-0005-0000-0000-00005A790000}"/>
    <cellStyle name="Note 5 2 7 9" xfId="31286" xr:uid="{00000000-0005-0000-0000-00005B790000}"/>
    <cellStyle name="Note 5 2 7 9 2" xfId="31287" xr:uid="{00000000-0005-0000-0000-00005C790000}"/>
    <cellStyle name="Note 5 2 8" xfId="31288" xr:uid="{00000000-0005-0000-0000-00005D790000}"/>
    <cellStyle name="Note 5 2 8 2" xfId="31289" xr:uid="{00000000-0005-0000-0000-00005E790000}"/>
    <cellStyle name="Note 5 2 8 2 2" xfId="31290" xr:uid="{00000000-0005-0000-0000-00005F790000}"/>
    <cellStyle name="Note 5 2 8 3" xfId="31291" xr:uid="{00000000-0005-0000-0000-000060790000}"/>
    <cellStyle name="Note 5 2 9" xfId="31292" xr:uid="{00000000-0005-0000-0000-000061790000}"/>
    <cellStyle name="Note 5 2 9 2" xfId="31293" xr:uid="{00000000-0005-0000-0000-000062790000}"/>
    <cellStyle name="Note 5 2_7 - Cap Add WS" xfId="31294" xr:uid="{00000000-0005-0000-0000-000063790000}"/>
    <cellStyle name="Note 5 3" xfId="31295" xr:uid="{00000000-0005-0000-0000-000064790000}"/>
    <cellStyle name="Note 5 3 10" xfId="31296" xr:uid="{00000000-0005-0000-0000-000065790000}"/>
    <cellStyle name="Note 5 3 10 2" xfId="31297" xr:uid="{00000000-0005-0000-0000-000066790000}"/>
    <cellStyle name="Note 5 3 11" xfId="31298" xr:uid="{00000000-0005-0000-0000-000067790000}"/>
    <cellStyle name="Note 5 3 11 2" xfId="31299" xr:uid="{00000000-0005-0000-0000-000068790000}"/>
    <cellStyle name="Note 5 3 12" xfId="31300" xr:uid="{00000000-0005-0000-0000-000069790000}"/>
    <cellStyle name="Note 5 3 12 2" xfId="31301" xr:uid="{00000000-0005-0000-0000-00006A790000}"/>
    <cellStyle name="Note 5 3 13" xfId="31302" xr:uid="{00000000-0005-0000-0000-00006B790000}"/>
    <cellStyle name="Note 5 3 13 2" xfId="31303" xr:uid="{00000000-0005-0000-0000-00006C790000}"/>
    <cellStyle name="Note 5 3 14" xfId="31304" xr:uid="{00000000-0005-0000-0000-00006D790000}"/>
    <cellStyle name="Note 5 3 2" xfId="31305" xr:uid="{00000000-0005-0000-0000-00006E790000}"/>
    <cellStyle name="Note 5 3 2 10" xfId="31306" xr:uid="{00000000-0005-0000-0000-00006F790000}"/>
    <cellStyle name="Note 5 3 2 10 2" xfId="31307" xr:uid="{00000000-0005-0000-0000-000070790000}"/>
    <cellStyle name="Note 5 3 2 11" xfId="31308" xr:uid="{00000000-0005-0000-0000-000071790000}"/>
    <cellStyle name="Note 5 3 2 11 2" xfId="31309" xr:uid="{00000000-0005-0000-0000-000072790000}"/>
    <cellStyle name="Note 5 3 2 12" xfId="31310" xr:uid="{00000000-0005-0000-0000-000073790000}"/>
    <cellStyle name="Note 5 3 2 12 2" xfId="31311" xr:uid="{00000000-0005-0000-0000-000074790000}"/>
    <cellStyle name="Note 5 3 2 13" xfId="31312" xr:uid="{00000000-0005-0000-0000-000075790000}"/>
    <cellStyle name="Note 5 3 2 2" xfId="31313" xr:uid="{00000000-0005-0000-0000-000076790000}"/>
    <cellStyle name="Note 5 3 2 2 2" xfId="31314" xr:uid="{00000000-0005-0000-0000-000077790000}"/>
    <cellStyle name="Note 5 3 2 2 2 2" xfId="31315" xr:uid="{00000000-0005-0000-0000-000078790000}"/>
    <cellStyle name="Note 5 3 2 2 2 2 2" xfId="31316" xr:uid="{00000000-0005-0000-0000-000079790000}"/>
    <cellStyle name="Note 5 3 2 2 2 3" xfId="31317" xr:uid="{00000000-0005-0000-0000-00007A790000}"/>
    <cellStyle name="Note 5 3 2 2 3" xfId="31318" xr:uid="{00000000-0005-0000-0000-00007B790000}"/>
    <cellStyle name="Note 5 3 2 2 3 2" xfId="31319" xr:uid="{00000000-0005-0000-0000-00007C790000}"/>
    <cellStyle name="Note 5 3 2 2 3 2 2" xfId="31320" xr:uid="{00000000-0005-0000-0000-00007D790000}"/>
    <cellStyle name="Note 5 3 2 2 3 3" xfId="31321" xr:uid="{00000000-0005-0000-0000-00007E790000}"/>
    <cellStyle name="Note 5 3 2 2 4" xfId="31322" xr:uid="{00000000-0005-0000-0000-00007F790000}"/>
    <cellStyle name="Note 5 3 2 2 4 2" xfId="31323" xr:uid="{00000000-0005-0000-0000-000080790000}"/>
    <cellStyle name="Note 5 3 2 2 5" xfId="31324" xr:uid="{00000000-0005-0000-0000-000081790000}"/>
    <cellStyle name="Note 5 3 2 2 5 2" xfId="31325" xr:uid="{00000000-0005-0000-0000-000082790000}"/>
    <cellStyle name="Note 5 3 2 2 6" xfId="31326" xr:uid="{00000000-0005-0000-0000-000083790000}"/>
    <cellStyle name="Note 5 3 2 2 6 2" xfId="31327" xr:uid="{00000000-0005-0000-0000-000084790000}"/>
    <cellStyle name="Note 5 3 2 2 7" xfId="31328" xr:uid="{00000000-0005-0000-0000-000085790000}"/>
    <cellStyle name="Note 5 3 2 2 7 2" xfId="31329" xr:uid="{00000000-0005-0000-0000-000086790000}"/>
    <cellStyle name="Note 5 3 2 2 8" xfId="31330" xr:uid="{00000000-0005-0000-0000-000087790000}"/>
    <cellStyle name="Note 5 3 2 3" xfId="31331" xr:uid="{00000000-0005-0000-0000-000088790000}"/>
    <cellStyle name="Note 5 3 2 3 10" xfId="31332" xr:uid="{00000000-0005-0000-0000-000089790000}"/>
    <cellStyle name="Note 5 3 2 3 10 2" xfId="31333" xr:uid="{00000000-0005-0000-0000-00008A790000}"/>
    <cellStyle name="Note 5 3 2 3 11" xfId="31334" xr:uid="{00000000-0005-0000-0000-00008B790000}"/>
    <cellStyle name="Note 5 3 2 3 2" xfId="31335" xr:uid="{00000000-0005-0000-0000-00008C790000}"/>
    <cellStyle name="Note 5 3 2 3 2 2" xfId="31336" xr:uid="{00000000-0005-0000-0000-00008D790000}"/>
    <cellStyle name="Note 5 3 2 3 2 2 2" xfId="31337" xr:uid="{00000000-0005-0000-0000-00008E790000}"/>
    <cellStyle name="Note 5 3 2 3 2 3" xfId="31338" xr:uid="{00000000-0005-0000-0000-00008F790000}"/>
    <cellStyle name="Note 5 3 2 3 3" xfId="31339" xr:uid="{00000000-0005-0000-0000-000090790000}"/>
    <cellStyle name="Note 5 3 2 3 3 2" xfId="31340" xr:uid="{00000000-0005-0000-0000-000091790000}"/>
    <cellStyle name="Note 5 3 2 3 4" xfId="31341" xr:uid="{00000000-0005-0000-0000-000092790000}"/>
    <cellStyle name="Note 5 3 2 3 4 2" xfId="31342" xr:uid="{00000000-0005-0000-0000-000093790000}"/>
    <cellStyle name="Note 5 3 2 3 5" xfId="31343" xr:uid="{00000000-0005-0000-0000-000094790000}"/>
    <cellStyle name="Note 5 3 2 3 5 2" xfId="31344" xr:uid="{00000000-0005-0000-0000-000095790000}"/>
    <cellStyle name="Note 5 3 2 3 6" xfId="31345" xr:uid="{00000000-0005-0000-0000-000096790000}"/>
    <cellStyle name="Note 5 3 2 3 6 2" xfId="31346" xr:uid="{00000000-0005-0000-0000-000097790000}"/>
    <cellStyle name="Note 5 3 2 3 7" xfId="31347" xr:uid="{00000000-0005-0000-0000-000098790000}"/>
    <cellStyle name="Note 5 3 2 3 7 2" xfId="31348" xr:uid="{00000000-0005-0000-0000-000099790000}"/>
    <cellStyle name="Note 5 3 2 3 8" xfId="31349" xr:uid="{00000000-0005-0000-0000-00009A790000}"/>
    <cellStyle name="Note 5 3 2 3 8 2" xfId="31350" xr:uid="{00000000-0005-0000-0000-00009B790000}"/>
    <cellStyle name="Note 5 3 2 3 9" xfId="31351" xr:uid="{00000000-0005-0000-0000-00009C790000}"/>
    <cellStyle name="Note 5 3 2 3 9 2" xfId="31352" xr:uid="{00000000-0005-0000-0000-00009D790000}"/>
    <cellStyle name="Note 5 3 2 4" xfId="31353" xr:uid="{00000000-0005-0000-0000-00009E790000}"/>
    <cellStyle name="Note 5 3 2 4 10" xfId="31354" xr:uid="{00000000-0005-0000-0000-00009F790000}"/>
    <cellStyle name="Note 5 3 2 4 10 2" xfId="31355" xr:uid="{00000000-0005-0000-0000-0000A0790000}"/>
    <cellStyle name="Note 5 3 2 4 11" xfId="31356" xr:uid="{00000000-0005-0000-0000-0000A1790000}"/>
    <cellStyle name="Note 5 3 2 4 2" xfId="31357" xr:uid="{00000000-0005-0000-0000-0000A2790000}"/>
    <cellStyle name="Note 5 3 2 4 2 2" xfId="31358" xr:uid="{00000000-0005-0000-0000-0000A3790000}"/>
    <cellStyle name="Note 5 3 2 4 2 2 2" xfId="31359" xr:uid="{00000000-0005-0000-0000-0000A4790000}"/>
    <cellStyle name="Note 5 3 2 4 2 3" xfId="31360" xr:uid="{00000000-0005-0000-0000-0000A5790000}"/>
    <cellStyle name="Note 5 3 2 4 3" xfId="31361" xr:uid="{00000000-0005-0000-0000-0000A6790000}"/>
    <cellStyle name="Note 5 3 2 4 3 2" xfId="31362" xr:uid="{00000000-0005-0000-0000-0000A7790000}"/>
    <cellStyle name="Note 5 3 2 4 4" xfId="31363" xr:uid="{00000000-0005-0000-0000-0000A8790000}"/>
    <cellStyle name="Note 5 3 2 4 4 2" xfId="31364" xr:uid="{00000000-0005-0000-0000-0000A9790000}"/>
    <cellStyle name="Note 5 3 2 4 5" xfId="31365" xr:uid="{00000000-0005-0000-0000-0000AA790000}"/>
    <cellStyle name="Note 5 3 2 4 5 2" xfId="31366" xr:uid="{00000000-0005-0000-0000-0000AB790000}"/>
    <cellStyle name="Note 5 3 2 4 6" xfId="31367" xr:uid="{00000000-0005-0000-0000-0000AC790000}"/>
    <cellStyle name="Note 5 3 2 4 6 2" xfId="31368" xr:uid="{00000000-0005-0000-0000-0000AD790000}"/>
    <cellStyle name="Note 5 3 2 4 7" xfId="31369" xr:uid="{00000000-0005-0000-0000-0000AE790000}"/>
    <cellStyle name="Note 5 3 2 4 7 2" xfId="31370" xr:uid="{00000000-0005-0000-0000-0000AF790000}"/>
    <cellStyle name="Note 5 3 2 4 8" xfId="31371" xr:uid="{00000000-0005-0000-0000-0000B0790000}"/>
    <cellStyle name="Note 5 3 2 4 8 2" xfId="31372" xr:uid="{00000000-0005-0000-0000-0000B1790000}"/>
    <cellStyle name="Note 5 3 2 4 9" xfId="31373" xr:uid="{00000000-0005-0000-0000-0000B2790000}"/>
    <cellStyle name="Note 5 3 2 4 9 2" xfId="31374" xr:uid="{00000000-0005-0000-0000-0000B3790000}"/>
    <cellStyle name="Note 5 3 2 5" xfId="31375" xr:uid="{00000000-0005-0000-0000-0000B4790000}"/>
    <cellStyle name="Note 5 3 2 5 10" xfId="31376" xr:uid="{00000000-0005-0000-0000-0000B5790000}"/>
    <cellStyle name="Note 5 3 2 5 10 2" xfId="31377" xr:uid="{00000000-0005-0000-0000-0000B6790000}"/>
    <cellStyle name="Note 5 3 2 5 11" xfId="31378" xr:uid="{00000000-0005-0000-0000-0000B7790000}"/>
    <cellStyle name="Note 5 3 2 5 2" xfId="31379" xr:uid="{00000000-0005-0000-0000-0000B8790000}"/>
    <cellStyle name="Note 5 3 2 5 2 2" xfId="31380" xr:uid="{00000000-0005-0000-0000-0000B9790000}"/>
    <cellStyle name="Note 5 3 2 5 2 2 2" xfId="31381" xr:uid="{00000000-0005-0000-0000-0000BA790000}"/>
    <cellStyle name="Note 5 3 2 5 2 3" xfId="31382" xr:uid="{00000000-0005-0000-0000-0000BB790000}"/>
    <cellStyle name="Note 5 3 2 5 3" xfId="31383" xr:uid="{00000000-0005-0000-0000-0000BC790000}"/>
    <cellStyle name="Note 5 3 2 5 3 2" xfId="31384" xr:uid="{00000000-0005-0000-0000-0000BD790000}"/>
    <cellStyle name="Note 5 3 2 5 4" xfId="31385" xr:uid="{00000000-0005-0000-0000-0000BE790000}"/>
    <cellStyle name="Note 5 3 2 5 4 2" xfId="31386" xr:uid="{00000000-0005-0000-0000-0000BF790000}"/>
    <cellStyle name="Note 5 3 2 5 5" xfId="31387" xr:uid="{00000000-0005-0000-0000-0000C0790000}"/>
    <cellStyle name="Note 5 3 2 5 5 2" xfId="31388" xr:uid="{00000000-0005-0000-0000-0000C1790000}"/>
    <cellStyle name="Note 5 3 2 5 6" xfId="31389" xr:uid="{00000000-0005-0000-0000-0000C2790000}"/>
    <cellStyle name="Note 5 3 2 5 6 2" xfId="31390" xr:uid="{00000000-0005-0000-0000-0000C3790000}"/>
    <cellStyle name="Note 5 3 2 5 7" xfId="31391" xr:uid="{00000000-0005-0000-0000-0000C4790000}"/>
    <cellStyle name="Note 5 3 2 5 7 2" xfId="31392" xr:uid="{00000000-0005-0000-0000-0000C5790000}"/>
    <cellStyle name="Note 5 3 2 5 8" xfId="31393" xr:uid="{00000000-0005-0000-0000-0000C6790000}"/>
    <cellStyle name="Note 5 3 2 5 8 2" xfId="31394" xr:uid="{00000000-0005-0000-0000-0000C7790000}"/>
    <cellStyle name="Note 5 3 2 5 9" xfId="31395" xr:uid="{00000000-0005-0000-0000-0000C8790000}"/>
    <cellStyle name="Note 5 3 2 5 9 2" xfId="31396" xr:uid="{00000000-0005-0000-0000-0000C9790000}"/>
    <cellStyle name="Note 5 3 2 6" xfId="31397" xr:uid="{00000000-0005-0000-0000-0000CA790000}"/>
    <cellStyle name="Note 5 3 2 6 10" xfId="31398" xr:uid="{00000000-0005-0000-0000-0000CB790000}"/>
    <cellStyle name="Note 5 3 2 6 10 2" xfId="31399" xr:uid="{00000000-0005-0000-0000-0000CC790000}"/>
    <cellStyle name="Note 5 3 2 6 11" xfId="31400" xr:uid="{00000000-0005-0000-0000-0000CD790000}"/>
    <cellStyle name="Note 5 3 2 6 2" xfId="31401" xr:uid="{00000000-0005-0000-0000-0000CE790000}"/>
    <cellStyle name="Note 5 3 2 6 2 2" xfId="31402" xr:uid="{00000000-0005-0000-0000-0000CF790000}"/>
    <cellStyle name="Note 5 3 2 6 2 2 2" xfId="31403" xr:uid="{00000000-0005-0000-0000-0000D0790000}"/>
    <cellStyle name="Note 5 3 2 6 2 3" xfId="31404" xr:uid="{00000000-0005-0000-0000-0000D1790000}"/>
    <cellStyle name="Note 5 3 2 6 3" xfId="31405" xr:uid="{00000000-0005-0000-0000-0000D2790000}"/>
    <cellStyle name="Note 5 3 2 6 3 2" xfId="31406" xr:uid="{00000000-0005-0000-0000-0000D3790000}"/>
    <cellStyle name="Note 5 3 2 6 4" xfId="31407" xr:uid="{00000000-0005-0000-0000-0000D4790000}"/>
    <cellStyle name="Note 5 3 2 6 4 2" xfId="31408" xr:uid="{00000000-0005-0000-0000-0000D5790000}"/>
    <cellStyle name="Note 5 3 2 6 5" xfId="31409" xr:uid="{00000000-0005-0000-0000-0000D6790000}"/>
    <cellStyle name="Note 5 3 2 6 5 2" xfId="31410" xr:uid="{00000000-0005-0000-0000-0000D7790000}"/>
    <cellStyle name="Note 5 3 2 6 6" xfId="31411" xr:uid="{00000000-0005-0000-0000-0000D8790000}"/>
    <cellStyle name="Note 5 3 2 6 6 2" xfId="31412" xr:uid="{00000000-0005-0000-0000-0000D9790000}"/>
    <cellStyle name="Note 5 3 2 6 7" xfId="31413" xr:uid="{00000000-0005-0000-0000-0000DA790000}"/>
    <cellStyle name="Note 5 3 2 6 7 2" xfId="31414" xr:uid="{00000000-0005-0000-0000-0000DB790000}"/>
    <cellStyle name="Note 5 3 2 6 8" xfId="31415" xr:uid="{00000000-0005-0000-0000-0000DC790000}"/>
    <cellStyle name="Note 5 3 2 6 8 2" xfId="31416" xr:uid="{00000000-0005-0000-0000-0000DD790000}"/>
    <cellStyle name="Note 5 3 2 6 9" xfId="31417" xr:uid="{00000000-0005-0000-0000-0000DE790000}"/>
    <cellStyle name="Note 5 3 2 6 9 2" xfId="31418" xr:uid="{00000000-0005-0000-0000-0000DF790000}"/>
    <cellStyle name="Note 5 3 2 7" xfId="31419" xr:uid="{00000000-0005-0000-0000-0000E0790000}"/>
    <cellStyle name="Note 5 3 2 7 2" xfId="31420" xr:uid="{00000000-0005-0000-0000-0000E1790000}"/>
    <cellStyle name="Note 5 3 2 7 2 2" xfId="31421" xr:uid="{00000000-0005-0000-0000-0000E2790000}"/>
    <cellStyle name="Note 5 3 2 7 3" xfId="31422" xr:uid="{00000000-0005-0000-0000-0000E3790000}"/>
    <cellStyle name="Note 5 3 2 8" xfId="31423" xr:uid="{00000000-0005-0000-0000-0000E4790000}"/>
    <cellStyle name="Note 5 3 2 8 2" xfId="31424" xr:uid="{00000000-0005-0000-0000-0000E5790000}"/>
    <cellStyle name="Note 5 3 2 9" xfId="31425" xr:uid="{00000000-0005-0000-0000-0000E6790000}"/>
    <cellStyle name="Note 5 3 2 9 2" xfId="31426" xr:uid="{00000000-0005-0000-0000-0000E7790000}"/>
    <cellStyle name="Note 5 3 3" xfId="31427" xr:uid="{00000000-0005-0000-0000-0000E8790000}"/>
    <cellStyle name="Note 5 3 3 2" xfId="31428" xr:uid="{00000000-0005-0000-0000-0000E9790000}"/>
    <cellStyle name="Note 5 3 3 2 2" xfId="31429" xr:uid="{00000000-0005-0000-0000-0000EA790000}"/>
    <cellStyle name="Note 5 3 3 2 2 2" xfId="31430" xr:uid="{00000000-0005-0000-0000-0000EB790000}"/>
    <cellStyle name="Note 5 3 3 2 3" xfId="31431" xr:uid="{00000000-0005-0000-0000-0000EC790000}"/>
    <cellStyle name="Note 5 3 3 3" xfId="31432" xr:uid="{00000000-0005-0000-0000-0000ED790000}"/>
    <cellStyle name="Note 5 3 3 3 2" xfId="31433" xr:uid="{00000000-0005-0000-0000-0000EE790000}"/>
    <cellStyle name="Note 5 3 3 3 2 2" xfId="31434" xr:uid="{00000000-0005-0000-0000-0000EF790000}"/>
    <cellStyle name="Note 5 3 3 3 3" xfId="31435" xr:uid="{00000000-0005-0000-0000-0000F0790000}"/>
    <cellStyle name="Note 5 3 3 4" xfId="31436" xr:uid="{00000000-0005-0000-0000-0000F1790000}"/>
    <cellStyle name="Note 5 3 3 4 2" xfId="31437" xr:uid="{00000000-0005-0000-0000-0000F2790000}"/>
    <cellStyle name="Note 5 3 3 5" xfId="31438" xr:uid="{00000000-0005-0000-0000-0000F3790000}"/>
    <cellStyle name="Note 5 3 3 5 2" xfId="31439" xr:uid="{00000000-0005-0000-0000-0000F4790000}"/>
    <cellStyle name="Note 5 3 3 6" xfId="31440" xr:uid="{00000000-0005-0000-0000-0000F5790000}"/>
    <cellStyle name="Note 5 3 3 6 2" xfId="31441" xr:uid="{00000000-0005-0000-0000-0000F6790000}"/>
    <cellStyle name="Note 5 3 3 7" xfId="31442" xr:uid="{00000000-0005-0000-0000-0000F7790000}"/>
    <cellStyle name="Note 5 3 3 7 2" xfId="31443" xr:uid="{00000000-0005-0000-0000-0000F8790000}"/>
    <cellStyle name="Note 5 3 3 8" xfId="31444" xr:uid="{00000000-0005-0000-0000-0000F9790000}"/>
    <cellStyle name="Note 5 3 4" xfId="31445" xr:uid="{00000000-0005-0000-0000-0000FA790000}"/>
    <cellStyle name="Note 5 3 4 10" xfId="31446" xr:uid="{00000000-0005-0000-0000-0000FB790000}"/>
    <cellStyle name="Note 5 3 4 10 2" xfId="31447" xr:uid="{00000000-0005-0000-0000-0000FC790000}"/>
    <cellStyle name="Note 5 3 4 11" xfId="31448" xr:uid="{00000000-0005-0000-0000-0000FD790000}"/>
    <cellStyle name="Note 5 3 4 2" xfId="31449" xr:uid="{00000000-0005-0000-0000-0000FE790000}"/>
    <cellStyle name="Note 5 3 4 2 2" xfId="31450" xr:uid="{00000000-0005-0000-0000-0000FF790000}"/>
    <cellStyle name="Note 5 3 4 2 2 2" xfId="31451" xr:uid="{00000000-0005-0000-0000-0000007A0000}"/>
    <cellStyle name="Note 5 3 4 2 3" xfId="31452" xr:uid="{00000000-0005-0000-0000-0000017A0000}"/>
    <cellStyle name="Note 5 3 4 3" xfId="31453" xr:uid="{00000000-0005-0000-0000-0000027A0000}"/>
    <cellStyle name="Note 5 3 4 3 2" xfId="31454" xr:uid="{00000000-0005-0000-0000-0000037A0000}"/>
    <cellStyle name="Note 5 3 4 4" xfId="31455" xr:uid="{00000000-0005-0000-0000-0000047A0000}"/>
    <cellStyle name="Note 5 3 4 4 2" xfId="31456" xr:uid="{00000000-0005-0000-0000-0000057A0000}"/>
    <cellStyle name="Note 5 3 4 5" xfId="31457" xr:uid="{00000000-0005-0000-0000-0000067A0000}"/>
    <cellStyle name="Note 5 3 4 5 2" xfId="31458" xr:uid="{00000000-0005-0000-0000-0000077A0000}"/>
    <cellStyle name="Note 5 3 4 6" xfId="31459" xr:uid="{00000000-0005-0000-0000-0000087A0000}"/>
    <cellStyle name="Note 5 3 4 6 2" xfId="31460" xr:uid="{00000000-0005-0000-0000-0000097A0000}"/>
    <cellStyle name="Note 5 3 4 7" xfId="31461" xr:uid="{00000000-0005-0000-0000-00000A7A0000}"/>
    <cellStyle name="Note 5 3 4 7 2" xfId="31462" xr:uid="{00000000-0005-0000-0000-00000B7A0000}"/>
    <cellStyle name="Note 5 3 4 8" xfId="31463" xr:uid="{00000000-0005-0000-0000-00000C7A0000}"/>
    <cellStyle name="Note 5 3 4 8 2" xfId="31464" xr:uid="{00000000-0005-0000-0000-00000D7A0000}"/>
    <cellStyle name="Note 5 3 4 9" xfId="31465" xr:uid="{00000000-0005-0000-0000-00000E7A0000}"/>
    <cellStyle name="Note 5 3 4 9 2" xfId="31466" xr:uid="{00000000-0005-0000-0000-00000F7A0000}"/>
    <cellStyle name="Note 5 3 5" xfId="31467" xr:uid="{00000000-0005-0000-0000-0000107A0000}"/>
    <cellStyle name="Note 5 3 5 10" xfId="31468" xr:uid="{00000000-0005-0000-0000-0000117A0000}"/>
    <cellStyle name="Note 5 3 5 10 2" xfId="31469" xr:uid="{00000000-0005-0000-0000-0000127A0000}"/>
    <cellStyle name="Note 5 3 5 11" xfId="31470" xr:uid="{00000000-0005-0000-0000-0000137A0000}"/>
    <cellStyle name="Note 5 3 5 2" xfId="31471" xr:uid="{00000000-0005-0000-0000-0000147A0000}"/>
    <cellStyle name="Note 5 3 5 2 2" xfId="31472" xr:uid="{00000000-0005-0000-0000-0000157A0000}"/>
    <cellStyle name="Note 5 3 5 2 2 2" xfId="31473" xr:uid="{00000000-0005-0000-0000-0000167A0000}"/>
    <cellStyle name="Note 5 3 5 2 3" xfId="31474" xr:uid="{00000000-0005-0000-0000-0000177A0000}"/>
    <cellStyle name="Note 5 3 5 3" xfId="31475" xr:uid="{00000000-0005-0000-0000-0000187A0000}"/>
    <cellStyle name="Note 5 3 5 3 2" xfId="31476" xr:uid="{00000000-0005-0000-0000-0000197A0000}"/>
    <cellStyle name="Note 5 3 5 4" xfId="31477" xr:uid="{00000000-0005-0000-0000-00001A7A0000}"/>
    <cellStyle name="Note 5 3 5 4 2" xfId="31478" xr:uid="{00000000-0005-0000-0000-00001B7A0000}"/>
    <cellStyle name="Note 5 3 5 5" xfId="31479" xr:uid="{00000000-0005-0000-0000-00001C7A0000}"/>
    <cellStyle name="Note 5 3 5 5 2" xfId="31480" xr:uid="{00000000-0005-0000-0000-00001D7A0000}"/>
    <cellStyle name="Note 5 3 5 6" xfId="31481" xr:uid="{00000000-0005-0000-0000-00001E7A0000}"/>
    <cellStyle name="Note 5 3 5 6 2" xfId="31482" xr:uid="{00000000-0005-0000-0000-00001F7A0000}"/>
    <cellStyle name="Note 5 3 5 7" xfId="31483" xr:uid="{00000000-0005-0000-0000-0000207A0000}"/>
    <cellStyle name="Note 5 3 5 7 2" xfId="31484" xr:uid="{00000000-0005-0000-0000-0000217A0000}"/>
    <cellStyle name="Note 5 3 5 8" xfId="31485" xr:uid="{00000000-0005-0000-0000-0000227A0000}"/>
    <cellStyle name="Note 5 3 5 8 2" xfId="31486" xr:uid="{00000000-0005-0000-0000-0000237A0000}"/>
    <cellStyle name="Note 5 3 5 9" xfId="31487" xr:uid="{00000000-0005-0000-0000-0000247A0000}"/>
    <cellStyle name="Note 5 3 5 9 2" xfId="31488" xr:uid="{00000000-0005-0000-0000-0000257A0000}"/>
    <cellStyle name="Note 5 3 6" xfId="31489" xr:uid="{00000000-0005-0000-0000-0000267A0000}"/>
    <cellStyle name="Note 5 3 6 10" xfId="31490" xr:uid="{00000000-0005-0000-0000-0000277A0000}"/>
    <cellStyle name="Note 5 3 6 10 2" xfId="31491" xr:uid="{00000000-0005-0000-0000-0000287A0000}"/>
    <cellStyle name="Note 5 3 6 11" xfId="31492" xr:uid="{00000000-0005-0000-0000-0000297A0000}"/>
    <cellStyle name="Note 5 3 6 2" xfId="31493" xr:uid="{00000000-0005-0000-0000-00002A7A0000}"/>
    <cellStyle name="Note 5 3 6 2 2" xfId="31494" xr:uid="{00000000-0005-0000-0000-00002B7A0000}"/>
    <cellStyle name="Note 5 3 6 2 2 2" xfId="31495" xr:uid="{00000000-0005-0000-0000-00002C7A0000}"/>
    <cellStyle name="Note 5 3 6 2 3" xfId="31496" xr:uid="{00000000-0005-0000-0000-00002D7A0000}"/>
    <cellStyle name="Note 5 3 6 3" xfId="31497" xr:uid="{00000000-0005-0000-0000-00002E7A0000}"/>
    <cellStyle name="Note 5 3 6 3 2" xfId="31498" xr:uid="{00000000-0005-0000-0000-00002F7A0000}"/>
    <cellStyle name="Note 5 3 6 4" xfId="31499" xr:uid="{00000000-0005-0000-0000-0000307A0000}"/>
    <cellStyle name="Note 5 3 6 4 2" xfId="31500" xr:uid="{00000000-0005-0000-0000-0000317A0000}"/>
    <cellStyle name="Note 5 3 6 5" xfId="31501" xr:uid="{00000000-0005-0000-0000-0000327A0000}"/>
    <cellStyle name="Note 5 3 6 5 2" xfId="31502" xr:uid="{00000000-0005-0000-0000-0000337A0000}"/>
    <cellStyle name="Note 5 3 6 6" xfId="31503" xr:uid="{00000000-0005-0000-0000-0000347A0000}"/>
    <cellStyle name="Note 5 3 6 6 2" xfId="31504" xr:uid="{00000000-0005-0000-0000-0000357A0000}"/>
    <cellStyle name="Note 5 3 6 7" xfId="31505" xr:uid="{00000000-0005-0000-0000-0000367A0000}"/>
    <cellStyle name="Note 5 3 6 7 2" xfId="31506" xr:uid="{00000000-0005-0000-0000-0000377A0000}"/>
    <cellStyle name="Note 5 3 6 8" xfId="31507" xr:uid="{00000000-0005-0000-0000-0000387A0000}"/>
    <cellStyle name="Note 5 3 6 8 2" xfId="31508" xr:uid="{00000000-0005-0000-0000-0000397A0000}"/>
    <cellStyle name="Note 5 3 6 9" xfId="31509" xr:uid="{00000000-0005-0000-0000-00003A7A0000}"/>
    <cellStyle name="Note 5 3 6 9 2" xfId="31510" xr:uid="{00000000-0005-0000-0000-00003B7A0000}"/>
    <cellStyle name="Note 5 3 7" xfId="31511" xr:uid="{00000000-0005-0000-0000-00003C7A0000}"/>
    <cellStyle name="Note 5 3 7 10" xfId="31512" xr:uid="{00000000-0005-0000-0000-00003D7A0000}"/>
    <cellStyle name="Note 5 3 7 10 2" xfId="31513" xr:uid="{00000000-0005-0000-0000-00003E7A0000}"/>
    <cellStyle name="Note 5 3 7 11" xfId="31514" xr:uid="{00000000-0005-0000-0000-00003F7A0000}"/>
    <cellStyle name="Note 5 3 7 2" xfId="31515" xr:uid="{00000000-0005-0000-0000-0000407A0000}"/>
    <cellStyle name="Note 5 3 7 2 2" xfId="31516" xr:uid="{00000000-0005-0000-0000-0000417A0000}"/>
    <cellStyle name="Note 5 3 7 2 2 2" xfId="31517" xr:uid="{00000000-0005-0000-0000-0000427A0000}"/>
    <cellStyle name="Note 5 3 7 2 3" xfId="31518" xr:uid="{00000000-0005-0000-0000-0000437A0000}"/>
    <cellStyle name="Note 5 3 7 3" xfId="31519" xr:uid="{00000000-0005-0000-0000-0000447A0000}"/>
    <cellStyle name="Note 5 3 7 3 2" xfId="31520" xr:uid="{00000000-0005-0000-0000-0000457A0000}"/>
    <cellStyle name="Note 5 3 7 4" xfId="31521" xr:uid="{00000000-0005-0000-0000-0000467A0000}"/>
    <cellStyle name="Note 5 3 7 4 2" xfId="31522" xr:uid="{00000000-0005-0000-0000-0000477A0000}"/>
    <cellStyle name="Note 5 3 7 5" xfId="31523" xr:uid="{00000000-0005-0000-0000-0000487A0000}"/>
    <cellStyle name="Note 5 3 7 5 2" xfId="31524" xr:uid="{00000000-0005-0000-0000-0000497A0000}"/>
    <cellStyle name="Note 5 3 7 6" xfId="31525" xr:uid="{00000000-0005-0000-0000-00004A7A0000}"/>
    <cellStyle name="Note 5 3 7 6 2" xfId="31526" xr:uid="{00000000-0005-0000-0000-00004B7A0000}"/>
    <cellStyle name="Note 5 3 7 7" xfId="31527" xr:uid="{00000000-0005-0000-0000-00004C7A0000}"/>
    <cellStyle name="Note 5 3 7 7 2" xfId="31528" xr:uid="{00000000-0005-0000-0000-00004D7A0000}"/>
    <cellStyle name="Note 5 3 7 8" xfId="31529" xr:uid="{00000000-0005-0000-0000-00004E7A0000}"/>
    <cellStyle name="Note 5 3 7 8 2" xfId="31530" xr:uid="{00000000-0005-0000-0000-00004F7A0000}"/>
    <cellStyle name="Note 5 3 7 9" xfId="31531" xr:uid="{00000000-0005-0000-0000-0000507A0000}"/>
    <cellStyle name="Note 5 3 7 9 2" xfId="31532" xr:uid="{00000000-0005-0000-0000-0000517A0000}"/>
    <cellStyle name="Note 5 3 8" xfId="31533" xr:uid="{00000000-0005-0000-0000-0000527A0000}"/>
    <cellStyle name="Note 5 3 8 2" xfId="31534" xr:uid="{00000000-0005-0000-0000-0000537A0000}"/>
    <cellStyle name="Note 5 3 8 2 2" xfId="31535" xr:uid="{00000000-0005-0000-0000-0000547A0000}"/>
    <cellStyle name="Note 5 3 8 3" xfId="31536" xr:uid="{00000000-0005-0000-0000-0000557A0000}"/>
    <cellStyle name="Note 5 3 9" xfId="31537" xr:uid="{00000000-0005-0000-0000-0000567A0000}"/>
    <cellStyle name="Note 5 3 9 2" xfId="31538" xr:uid="{00000000-0005-0000-0000-0000577A0000}"/>
    <cellStyle name="Note 5 3_7 - Cap Add WS" xfId="31539" xr:uid="{00000000-0005-0000-0000-0000587A0000}"/>
    <cellStyle name="Note 5 4" xfId="31540" xr:uid="{00000000-0005-0000-0000-0000597A0000}"/>
    <cellStyle name="Note 5 4 10" xfId="31541" xr:uid="{00000000-0005-0000-0000-00005A7A0000}"/>
    <cellStyle name="Note 5 4 10 2" xfId="31542" xr:uid="{00000000-0005-0000-0000-00005B7A0000}"/>
    <cellStyle name="Note 5 4 11" xfId="31543" xr:uid="{00000000-0005-0000-0000-00005C7A0000}"/>
    <cellStyle name="Note 5 4 11 2" xfId="31544" xr:uid="{00000000-0005-0000-0000-00005D7A0000}"/>
    <cellStyle name="Note 5 4 12" xfId="31545" xr:uid="{00000000-0005-0000-0000-00005E7A0000}"/>
    <cellStyle name="Note 5 4 12 2" xfId="31546" xr:uid="{00000000-0005-0000-0000-00005F7A0000}"/>
    <cellStyle name="Note 5 4 13" xfId="31547" xr:uid="{00000000-0005-0000-0000-0000607A0000}"/>
    <cellStyle name="Note 5 4 2" xfId="31548" xr:uid="{00000000-0005-0000-0000-0000617A0000}"/>
    <cellStyle name="Note 5 4 2 2" xfId="31549" xr:uid="{00000000-0005-0000-0000-0000627A0000}"/>
    <cellStyle name="Note 5 4 2 2 2" xfId="31550" xr:uid="{00000000-0005-0000-0000-0000637A0000}"/>
    <cellStyle name="Note 5 4 2 2 2 2" xfId="31551" xr:uid="{00000000-0005-0000-0000-0000647A0000}"/>
    <cellStyle name="Note 5 4 2 2 3" xfId="31552" xr:uid="{00000000-0005-0000-0000-0000657A0000}"/>
    <cellStyle name="Note 5 4 2 3" xfId="31553" xr:uid="{00000000-0005-0000-0000-0000667A0000}"/>
    <cellStyle name="Note 5 4 2 3 2" xfId="31554" xr:uid="{00000000-0005-0000-0000-0000677A0000}"/>
    <cellStyle name="Note 5 4 2 3 2 2" xfId="31555" xr:uid="{00000000-0005-0000-0000-0000687A0000}"/>
    <cellStyle name="Note 5 4 2 3 3" xfId="31556" xr:uid="{00000000-0005-0000-0000-0000697A0000}"/>
    <cellStyle name="Note 5 4 2 4" xfId="31557" xr:uid="{00000000-0005-0000-0000-00006A7A0000}"/>
    <cellStyle name="Note 5 4 2 4 2" xfId="31558" xr:uid="{00000000-0005-0000-0000-00006B7A0000}"/>
    <cellStyle name="Note 5 4 2 5" xfId="31559" xr:uid="{00000000-0005-0000-0000-00006C7A0000}"/>
    <cellStyle name="Note 5 4 2 5 2" xfId="31560" xr:uid="{00000000-0005-0000-0000-00006D7A0000}"/>
    <cellStyle name="Note 5 4 2 6" xfId="31561" xr:uid="{00000000-0005-0000-0000-00006E7A0000}"/>
    <cellStyle name="Note 5 4 2 6 2" xfId="31562" xr:uid="{00000000-0005-0000-0000-00006F7A0000}"/>
    <cellStyle name="Note 5 4 2 7" xfId="31563" xr:uid="{00000000-0005-0000-0000-0000707A0000}"/>
    <cellStyle name="Note 5 4 2 7 2" xfId="31564" xr:uid="{00000000-0005-0000-0000-0000717A0000}"/>
    <cellStyle name="Note 5 4 2 8" xfId="31565" xr:uid="{00000000-0005-0000-0000-0000727A0000}"/>
    <cellStyle name="Note 5 4 3" xfId="31566" xr:uid="{00000000-0005-0000-0000-0000737A0000}"/>
    <cellStyle name="Note 5 4 3 10" xfId="31567" xr:uid="{00000000-0005-0000-0000-0000747A0000}"/>
    <cellStyle name="Note 5 4 3 10 2" xfId="31568" xr:uid="{00000000-0005-0000-0000-0000757A0000}"/>
    <cellStyle name="Note 5 4 3 11" xfId="31569" xr:uid="{00000000-0005-0000-0000-0000767A0000}"/>
    <cellStyle name="Note 5 4 3 2" xfId="31570" xr:uid="{00000000-0005-0000-0000-0000777A0000}"/>
    <cellStyle name="Note 5 4 3 2 2" xfId="31571" xr:uid="{00000000-0005-0000-0000-0000787A0000}"/>
    <cellStyle name="Note 5 4 3 2 2 2" xfId="31572" xr:uid="{00000000-0005-0000-0000-0000797A0000}"/>
    <cellStyle name="Note 5 4 3 2 3" xfId="31573" xr:uid="{00000000-0005-0000-0000-00007A7A0000}"/>
    <cellStyle name="Note 5 4 3 3" xfId="31574" xr:uid="{00000000-0005-0000-0000-00007B7A0000}"/>
    <cellStyle name="Note 5 4 3 3 2" xfId="31575" xr:uid="{00000000-0005-0000-0000-00007C7A0000}"/>
    <cellStyle name="Note 5 4 3 4" xfId="31576" xr:uid="{00000000-0005-0000-0000-00007D7A0000}"/>
    <cellStyle name="Note 5 4 3 4 2" xfId="31577" xr:uid="{00000000-0005-0000-0000-00007E7A0000}"/>
    <cellStyle name="Note 5 4 3 5" xfId="31578" xr:uid="{00000000-0005-0000-0000-00007F7A0000}"/>
    <cellStyle name="Note 5 4 3 5 2" xfId="31579" xr:uid="{00000000-0005-0000-0000-0000807A0000}"/>
    <cellStyle name="Note 5 4 3 6" xfId="31580" xr:uid="{00000000-0005-0000-0000-0000817A0000}"/>
    <cellStyle name="Note 5 4 3 6 2" xfId="31581" xr:uid="{00000000-0005-0000-0000-0000827A0000}"/>
    <cellStyle name="Note 5 4 3 7" xfId="31582" xr:uid="{00000000-0005-0000-0000-0000837A0000}"/>
    <cellStyle name="Note 5 4 3 7 2" xfId="31583" xr:uid="{00000000-0005-0000-0000-0000847A0000}"/>
    <cellStyle name="Note 5 4 3 8" xfId="31584" xr:uid="{00000000-0005-0000-0000-0000857A0000}"/>
    <cellStyle name="Note 5 4 3 8 2" xfId="31585" xr:uid="{00000000-0005-0000-0000-0000867A0000}"/>
    <cellStyle name="Note 5 4 3 9" xfId="31586" xr:uid="{00000000-0005-0000-0000-0000877A0000}"/>
    <cellStyle name="Note 5 4 3 9 2" xfId="31587" xr:uid="{00000000-0005-0000-0000-0000887A0000}"/>
    <cellStyle name="Note 5 4 4" xfId="31588" xr:uid="{00000000-0005-0000-0000-0000897A0000}"/>
    <cellStyle name="Note 5 4 4 10" xfId="31589" xr:uid="{00000000-0005-0000-0000-00008A7A0000}"/>
    <cellStyle name="Note 5 4 4 10 2" xfId="31590" xr:uid="{00000000-0005-0000-0000-00008B7A0000}"/>
    <cellStyle name="Note 5 4 4 11" xfId="31591" xr:uid="{00000000-0005-0000-0000-00008C7A0000}"/>
    <cellStyle name="Note 5 4 4 2" xfId="31592" xr:uid="{00000000-0005-0000-0000-00008D7A0000}"/>
    <cellStyle name="Note 5 4 4 2 2" xfId="31593" xr:uid="{00000000-0005-0000-0000-00008E7A0000}"/>
    <cellStyle name="Note 5 4 4 2 2 2" xfId="31594" xr:uid="{00000000-0005-0000-0000-00008F7A0000}"/>
    <cellStyle name="Note 5 4 4 2 3" xfId="31595" xr:uid="{00000000-0005-0000-0000-0000907A0000}"/>
    <cellStyle name="Note 5 4 4 3" xfId="31596" xr:uid="{00000000-0005-0000-0000-0000917A0000}"/>
    <cellStyle name="Note 5 4 4 3 2" xfId="31597" xr:uid="{00000000-0005-0000-0000-0000927A0000}"/>
    <cellStyle name="Note 5 4 4 4" xfId="31598" xr:uid="{00000000-0005-0000-0000-0000937A0000}"/>
    <cellStyle name="Note 5 4 4 4 2" xfId="31599" xr:uid="{00000000-0005-0000-0000-0000947A0000}"/>
    <cellStyle name="Note 5 4 4 5" xfId="31600" xr:uid="{00000000-0005-0000-0000-0000957A0000}"/>
    <cellStyle name="Note 5 4 4 5 2" xfId="31601" xr:uid="{00000000-0005-0000-0000-0000967A0000}"/>
    <cellStyle name="Note 5 4 4 6" xfId="31602" xr:uid="{00000000-0005-0000-0000-0000977A0000}"/>
    <cellStyle name="Note 5 4 4 6 2" xfId="31603" xr:uid="{00000000-0005-0000-0000-0000987A0000}"/>
    <cellStyle name="Note 5 4 4 7" xfId="31604" xr:uid="{00000000-0005-0000-0000-0000997A0000}"/>
    <cellStyle name="Note 5 4 4 7 2" xfId="31605" xr:uid="{00000000-0005-0000-0000-00009A7A0000}"/>
    <cellStyle name="Note 5 4 4 8" xfId="31606" xr:uid="{00000000-0005-0000-0000-00009B7A0000}"/>
    <cellStyle name="Note 5 4 4 8 2" xfId="31607" xr:uid="{00000000-0005-0000-0000-00009C7A0000}"/>
    <cellStyle name="Note 5 4 4 9" xfId="31608" xr:uid="{00000000-0005-0000-0000-00009D7A0000}"/>
    <cellStyle name="Note 5 4 4 9 2" xfId="31609" xr:uid="{00000000-0005-0000-0000-00009E7A0000}"/>
    <cellStyle name="Note 5 4 5" xfId="31610" xr:uid="{00000000-0005-0000-0000-00009F7A0000}"/>
    <cellStyle name="Note 5 4 5 10" xfId="31611" xr:uid="{00000000-0005-0000-0000-0000A07A0000}"/>
    <cellStyle name="Note 5 4 5 10 2" xfId="31612" xr:uid="{00000000-0005-0000-0000-0000A17A0000}"/>
    <cellStyle name="Note 5 4 5 11" xfId="31613" xr:uid="{00000000-0005-0000-0000-0000A27A0000}"/>
    <cellStyle name="Note 5 4 5 2" xfId="31614" xr:uid="{00000000-0005-0000-0000-0000A37A0000}"/>
    <cellStyle name="Note 5 4 5 2 2" xfId="31615" xr:uid="{00000000-0005-0000-0000-0000A47A0000}"/>
    <cellStyle name="Note 5 4 5 2 2 2" xfId="31616" xr:uid="{00000000-0005-0000-0000-0000A57A0000}"/>
    <cellStyle name="Note 5 4 5 2 3" xfId="31617" xr:uid="{00000000-0005-0000-0000-0000A67A0000}"/>
    <cellStyle name="Note 5 4 5 3" xfId="31618" xr:uid="{00000000-0005-0000-0000-0000A77A0000}"/>
    <cellStyle name="Note 5 4 5 3 2" xfId="31619" xr:uid="{00000000-0005-0000-0000-0000A87A0000}"/>
    <cellStyle name="Note 5 4 5 4" xfId="31620" xr:uid="{00000000-0005-0000-0000-0000A97A0000}"/>
    <cellStyle name="Note 5 4 5 4 2" xfId="31621" xr:uid="{00000000-0005-0000-0000-0000AA7A0000}"/>
    <cellStyle name="Note 5 4 5 5" xfId="31622" xr:uid="{00000000-0005-0000-0000-0000AB7A0000}"/>
    <cellStyle name="Note 5 4 5 5 2" xfId="31623" xr:uid="{00000000-0005-0000-0000-0000AC7A0000}"/>
    <cellStyle name="Note 5 4 5 6" xfId="31624" xr:uid="{00000000-0005-0000-0000-0000AD7A0000}"/>
    <cellStyle name="Note 5 4 5 6 2" xfId="31625" xr:uid="{00000000-0005-0000-0000-0000AE7A0000}"/>
    <cellStyle name="Note 5 4 5 7" xfId="31626" xr:uid="{00000000-0005-0000-0000-0000AF7A0000}"/>
    <cellStyle name="Note 5 4 5 7 2" xfId="31627" xr:uid="{00000000-0005-0000-0000-0000B07A0000}"/>
    <cellStyle name="Note 5 4 5 8" xfId="31628" xr:uid="{00000000-0005-0000-0000-0000B17A0000}"/>
    <cellStyle name="Note 5 4 5 8 2" xfId="31629" xr:uid="{00000000-0005-0000-0000-0000B27A0000}"/>
    <cellStyle name="Note 5 4 5 9" xfId="31630" xr:uid="{00000000-0005-0000-0000-0000B37A0000}"/>
    <cellStyle name="Note 5 4 5 9 2" xfId="31631" xr:uid="{00000000-0005-0000-0000-0000B47A0000}"/>
    <cellStyle name="Note 5 4 6" xfId="31632" xr:uid="{00000000-0005-0000-0000-0000B57A0000}"/>
    <cellStyle name="Note 5 4 6 10" xfId="31633" xr:uid="{00000000-0005-0000-0000-0000B67A0000}"/>
    <cellStyle name="Note 5 4 6 10 2" xfId="31634" xr:uid="{00000000-0005-0000-0000-0000B77A0000}"/>
    <cellStyle name="Note 5 4 6 11" xfId="31635" xr:uid="{00000000-0005-0000-0000-0000B87A0000}"/>
    <cellStyle name="Note 5 4 6 2" xfId="31636" xr:uid="{00000000-0005-0000-0000-0000B97A0000}"/>
    <cellStyle name="Note 5 4 6 2 2" xfId="31637" xr:uid="{00000000-0005-0000-0000-0000BA7A0000}"/>
    <cellStyle name="Note 5 4 6 2 2 2" xfId="31638" xr:uid="{00000000-0005-0000-0000-0000BB7A0000}"/>
    <cellStyle name="Note 5 4 6 2 3" xfId="31639" xr:uid="{00000000-0005-0000-0000-0000BC7A0000}"/>
    <cellStyle name="Note 5 4 6 3" xfId="31640" xr:uid="{00000000-0005-0000-0000-0000BD7A0000}"/>
    <cellStyle name="Note 5 4 6 3 2" xfId="31641" xr:uid="{00000000-0005-0000-0000-0000BE7A0000}"/>
    <cellStyle name="Note 5 4 6 4" xfId="31642" xr:uid="{00000000-0005-0000-0000-0000BF7A0000}"/>
    <cellStyle name="Note 5 4 6 4 2" xfId="31643" xr:uid="{00000000-0005-0000-0000-0000C07A0000}"/>
    <cellStyle name="Note 5 4 6 5" xfId="31644" xr:uid="{00000000-0005-0000-0000-0000C17A0000}"/>
    <cellStyle name="Note 5 4 6 5 2" xfId="31645" xr:uid="{00000000-0005-0000-0000-0000C27A0000}"/>
    <cellStyle name="Note 5 4 6 6" xfId="31646" xr:uid="{00000000-0005-0000-0000-0000C37A0000}"/>
    <cellStyle name="Note 5 4 6 6 2" xfId="31647" xr:uid="{00000000-0005-0000-0000-0000C47A0000}"/>
    <cellStyle name="Note 5 4 6 7" xfId="31648" xr:uid="{00000000-0005-0000-0000-0000C57A0000}"/>
    <cellStyle name="Note 5 4 6 7 2" xfId="31649" xr:uid="{00000000-0005-0000-0000-0000C67A0000}"/>
    <cellStyle name="Note 5 4 6 8" xfId="31650" xr:uid="{00000000-0005-0000-0000-0000C77A0000}"/>
    <cellStyle name="Note 5 4 6 8 2" xfId="31651" xr:uid="{00000000-0005-0000-0000-0000C87A0000}"/>
    <cellStyle name="Note 5 4 6 9" xfId="31652" xr:uid="{00000000-0005-0000-0000-0000C97A0000}"/>
    <cellStyle name="Note 5 4 6 9 2" xfId="31653" xr:uid="{00000000-0005-0000-0000-0000CA7A0000}"/>
    <cellStyle name="Note 5 4 7" xfId="31654" xr:uid="{00000000-0005-0000-0000-0000CB7A0000}"/>
    <cellStyle name="Note 5 4 7 2" xfId="31655" xr:uid="{00000000-0005-0000-0000-0000CC7A0000}"/>
    <cellStyle name="Note 5 4 7 2 2" xfId="31656" xr:uid="{00000000-0005-0000-0000-0000CD7A0000}"/>
    <cellStyle name="Note 5 4 7 3" xfId="31657" xr:uid="{00000000-0005-0000-0000-0000CE7A0000}"/>
    <cellStyle name="Note 5 4 8" xfId="31658" xr:uid="{00000000-0005-0000-0000-0000CF7A0000}"/>
    <cellStyle name="Note 5 4 8 2" xfId="31659" xr:uid="{00000000-0005-0000-0000-0000D07A0000}"/>
    <cellStyle name="Note 5 4 9" xfId="31660" xr:uid="{00000000-0005-0000-0000-0000D17A0000}"/>
    <cellStyle name="Note 5 4 9 2" xfId="31661" xr:uid="{00000000-0005-0000-0000-0000D27A0000}"/>
    <cellStyle name="Note 5 5" xfId="31662" xr:uid="{00000000-0005-0000-0000-0000D37A0000}"/>
    <cellStyle name="Note 5 5 2" xfId="31663" xr:uid="{00000000-0005-0000-0000-0000D47A0000}"/>
    <cellStyle name="Note 5 5 2 2" xfId="31664" xr:uid="{00000000-0005-0000-0000-0000D57A0000}"/>
    <cellStyle name="Note 5 5 2 2 2" xfId="31665" xr:uid="{00000000-0005-0000-0000-0000D67A0000}"/>
    <cellStyle name="Note 5 5 2 3" xfId="31666" xr:uid="{00000000-0005-0000-0000-0000D77A0000}"/>
    <cellStyle name="Note 5 5 3" xfId="31667" xr:uid="{00000000-0005-0000-0000-0000D87A0000}"/>
    <cellStyle name="Note 5 5 3 2" xfId="31668" xr:uid="{00000000-0005-0000-0000-0000D97A0000}"/>
    <cellStyle name="Note 5 5 3 2 2" xfId="31669" xr:uid="{00000000-0005-0000-0000-0000DA7A0000}"/>
    <cellStyle name="Note 5 5 3 3" xfId="31670" xr:uid="{00000000-0005-0000-0000-0000DB7A0000}"/>
    <cellStyle name="Note 5 5 4" xfId="31671" xr:uid="{00000000-0005-0000-0000-0000DC7A0000}"/>
    <cellStyle name="Note 5 5 4 2" xfId="31672" xr:uid="{00000000-0005-0000-0000-0000DD7A0000}"/>
    <cellStyle name="Note 5 5 5" xfId="31673" xr:uid="{00000000-0005-0000-0000-0000DE7A0000}"/>
    <cellStyle name="Note 5 5 5 2" xfId="31674" xr:uid="{00000000-0005-0000-0000-0000DF7A0000}"/>
    <cellStyle name="Note 5 5 6" xfId="31675" xr:uid="{00000000-0005-0000-0000-0000E07A0000}"/>
    <cellStyle name="Note 5 5 6 2" xfId="31676" xr:uid="{00000000-0005-0000-0000-0000E17A0000}"/>
    <cellStyle name="Note 5 5 7" xfId="31677" xr:uid="{00000000-0005-0000-0000-0000E27A0000}"/>
    <cellStyle name="Note 5 5 7 2" xfId="31678" xr:uid="{00000000-0005-0000-0000-0000E37A0000}"/>
    <cellStyle name="Note 5 5 8" xfId="31679" xr:uid="{00000000-0005-0000-0000-0000E47A0000}"/>
    <cellStyle name="Note 5 6" xfId="31680" xr:uid="{00000000-0005-0000-0000-0000E57A0000}"/>
    <cellStyle name="Note 5 6 10" xfId="31681" xr:uid="{00000000-0005-0000-0000-0000E67A0000}"/>
    <cellStyle name="Note 5 6 10 2" xfId="31682" xr:uid="{00000000-0005-0000-0000-0000E77A0000}"/>
    <cellStyle name="Note 5 6 11" xfId="31683" xr:uid="{00000000-0005-0000-0000-0000E87A0000}"/>
    <cellStyle name="Note 5 6 2" xfId="31684" xr:uid="{00000000-0005-0000-0000-0000E97A0000}"/>
    <cellStyle name="Note 5 6 2 2" xfId="31685" xr:uid="{00000000-0005-0000-0000-0000EA7A0000}"/>
    <cellStyle name="Note 5 6 2 2 2" xfId="31686" xr:uid="{00000000-0005-0000-0000-0000EB7A0000}"/>
    <cellStyle name="Note 5 6 2 3" xfId="31687" xr:uid="{00000000-0005-0000-0000-0000EC7A0000}"/>
    <cellStyle name="Note 5 6 3" xfId="31688" xr:uid="{00000000-0005-0000-0000-0000ED7A0000}"/>
    <cellStyle name="Note 5 6 3 2" xfId="31689" xr:uid="{00000000-0005-0000-0000-0000EE7A0000}"/>
    <cellStyle name="Note 5 6 4" xfId="31690" xr:uid="{00000000-0005-0000-0000-0000EF7A0000}"/>
    <cellStyle name="Note 5 6 4 2" xfId="31691" xr:uid="{00000000-0005-0000-0000-0000F07A0000}"/>
    <cellStyle name="Note 5 6 5" xfId="31692" xr:uid="{00000000-0005-0000-0000-0000F17A0000}"/>
    <cellStyle name="Note 5 6 5 2" xfId="31693" xr:uid="{00000000-0005-0000-0000-0000F27A0000}"/>
    <cellStyle name="Note 5 6 6" xfId="31694" xr:uid="{00000000-0005-0000-0000-0000F37A0000}"/>
    <cellStyle name="Note 5 6 6 2" xfId="31695" xr:uid="{00000000-0005-0000-0000-0000F47A0000}"/>
    <cellStyle name="Note 5 6 7" xfId="31696" xr:uid="{00000000-0005-0000-0000-0000F57A0000}"/>
    <cellStyle name="Note 5 6 7 2" xfId="31697" xr:uid="{00000000-0005-0000-0000-0000F67A0000}"/>
    <cellStyle name="Note 5 6 8" xfId="31698" xr:uid="{00000000-0005-0000-0000-0000F77A0000}"/>
    <cellStyle name="Note 5 6 8 2" xfId="31699" xr:uid="{00000000-0005-0000-0000-0000F87A0000}"/>
    <cellStyle name="Note 5 6 9" xfId="31700" xr:uid="{00000000-0005-0000-0000-0000F97A0000}"/>
    <cellStyle name="Note 5 6 9 2" xfId="31701" xr:uid="{00000000-0005-0000-0000-0000FA7A0000}"/>
    <cellStyle name="Note 5 7" xfId="31702" xr:uid="{00000000-0005-0000-0000-0000FB7A0000}"/>
    <cellStyle name="Note 5 7 10" xfId="31703" xr:uid="{00000000-0005-0000-0000-0000FC7A0000}"/>
    <cellStyle name="Note 5 7 10 2" xfId="31704" xr:uid="{00000000-0005-0000-0000-0000FD7A0000}"/>
    <cellStyle name="Note 5 7 11" xfId="31705" xr:uid="{00000000-0005-0000-0000-0000FE7A0000}"/>
    <cellStyle name="Note 5 7 2" xfId="31706" xr:uid="{00000000-0005-0000-0000-0000FF7A0000}"/>
    <cellStyle name="Note 5 7 2 2" xfId="31707" xr:uid="{00000000-0005-0000-0000-0000007B0000}"/>
    <cellStyle name="Note 5 7 2 2 2" xfId="31708" xr:uid="{00000000-0005-0000-0000-0000017B0000}"/>
    <cellStyle name="Note 5 7 2 3" xfId="31709" xr:uid="{00000000-0005-0000-0000-0000027B0000}"/>
    <cellStyle name="Note 5 7 3" xfId="31710" xr:uid="{00000000-0005-0000-0000-0000037B0000}"/>
    <cellStyle name="Note 5 7 3 2" xfId="31711" xr:uid="{00000000-0005-0000-0000-0000047B0000}"/>
    <cellStyle name="Note 5 7 4" xfId="31712" xr:uid="{00000000-0005-0000-0000-0000057B0000}"/>
    <cellStyle name="Note 5 7 4 2" xfId="31713" xr:uid="{00000000-0005-0000-0000-0000067B0000}"/>
    <cellStyle name="Note 5 7 5" xfId="31714" xr:uid="{00000000-0005-0000-0000-0000077B0000}"/>
    <cellStyle name="Note 5 7 5 2" xfId="31715" xr:uid="{00000000-0005-0000-0000-0000087B0000}"/>
    <cellStyle name="Note 5 7 6" xfId="31716" xr:uid="{00000000-0005-0000-0000-0000097B0000}"/>
    <cellStyle name="Note 5 7 6 2" xfId="31717" xr:uid="{00000000-0005-0000-0000-00000A7B0000}"/>
    <cellStyle name="Note 5 7 7" xfId="31718" xr:uid="{00000000-0005-0000-0000-00000B7B0000}"/>
    <cellStyle name="Note 5 7 7 2" xfId="31719" xr:uid="{00000000-0005-0000-0000-00000C7B0000}"/>
    <cellStyle name="Note 5 7 8" xfId="31720" xr:uid="{00000000-0005-0000-0000-00000D7B0000}"/>
    <cellStyle name="Note 5 7 8 2" xfId="31721" xr:uid="{00000000-0005-0000-0000-00000E7B0000}"/>
    <cellStyle name="Note 5 7 9" xfId="31722" xr:uid="{00000000-0005-0000-0000-00000F7B0000}"/>
    <cellStyle name="Note 5 7 9 2" xfId="31723" xr:uid="{00000000-0005-0000-0000-0000107B0000}"/>
    <cellStyle name="Note 5 8" xfId="31724" xr:uid="{00000000-0005-0000-0000-0000117B0000}"/>
    <cellStyle name="Note 5 8 10" xfId="31725" xr:uid="{00000000-0005-0000-0000-0000127B0000}"/>
    <cellStyle name="Note 5 8 10 2" xfId="31726" xr:uid="{00000000-0005-0000-0000-0000137B0000}"/>
    <cellStyle name="Note 5 8 11" xfId="31727" xr:uid="{00000000-0005-0000-0000-0000147B0000}"/>
    <cellStyle name="Note 5 8 2" xfId="31728" xr:uid="{00000000-0005-0000-0000-0000157B0000}"/>
    <cellStyle name="Note 5 8 2 2" xfId="31729" xr:uid="{00000000-0005-0000-0000-0000167B0000}"/>
    <cellStyle name="Note 5 8 2 2 2" xfId="31730" xr:uid="{00000000-0005-0000-0000-0000177B0000}"/>
    <cellStyle name="Note 5 8 2 3" xfId="31731" xr:uid="{00000000-0005-0000-0000-0000187B0000}"/>
    <cellStyle name="Note 5 8 3" xfId="31732" xr:uid="{00000000-0005-0000-0000-0000197B0000}"/>
    <cellStyle name="Note 5 8 3 2" xfId="31733" xr:uid="{00000000-0005-0000-0000-00001A7B0000}"/>
    <cellStyle name="Note 5 8 4" xfId="31734" xr:uid="{00000000-0005-0000-0000-00001B7B0000}"/>
    <cellStyle name="Note 5 8 4 2" xfId="31735" xr:uid="{00000000-0005-0000-0000-00001C7B0000}"/>
    <cellStyle name="Note 5 8 5" xfId="31736" xr:uid="{00000000-0005-0000-0000-00001D7B0000}"/>
    <cellStyle name="Note 5 8 5 2" xfId="31737" xr:uid="{00000000-0005-0000-0000-00001E7B0000}"/>
    <cellStyle name="Note 5 8 6" xfId="31738" xr:uid="{00000000-0005-0000-0000-00001F7B0000}"/>
    <cellStyle name="Note 5 8 6 2" xfId="31739" xr:uid="{00000000-0005-0000-0000-0000207B0000}"/>
    <cellStyle name="Note 5 8 7" xfId="31740" xr:uid="{00000000-0005-0000-0000-0000217B0000}"/>
    <cellStyle name="Note 5 8 7 2" xfId="31741" xr:uid="{00000000-0005-0000-0000-0000227B0000}"/>
    <cellStyle name="Note 5 8 8" xfId="31742" xr:uid="{00000000-0005-0000-0000-0000237B0000}"/>
    <cellStyle name="Note 5 8 8 2" xfId="31743" xr:uid="{00000000-0005-0000-0000-0000247B0000}"/>
    <cellStyle name="Note 5 8 9" xfId="31744" xr:uid="{00000000-0005-0000-0000-0000257B0000}"/>
    <cellStyle name="Note 5 8 9 2" xfId="31745" xr:uid="{00000000-0005-0000-0000-0000267B0000}"/>
    <cellStyle name="Note 5 9" xfId="31746" xr:uid="{00000000-0005-0000-0000-0000277B0000}"/>
    <cellStyle name="Note 5 9 10" xfId="31747" xr:uid="{00000000-0005-0000-0000-0000287B0000}"/>
    <cellStyle name="Note 5 9 10 2" xfId="31748" xr:uid="{00000000-0005-0000-0000-0000297B0000}"/>
    <cellStyle name="Note 5 9 11" xfId="31749" xr:uid="{00000000-0005-0000-0000-00002A7B0000}"/>
    <cellStyle name="Note 5 9 2" xfId="31750" xr:uid="{00000000-0005-0000-0000-00002B7B0000}"/>
    <cellStyle name="Note 5 9 2 2" xfId="31751" xr:uid="{00000000-0005-0000-0000-00002C7B0000}"/>
    <cellStyle name="Note 5 9 2 2 2" xfId="31752" xr:uid="{00000000-0005-0000-0000-00002D7B0000}"/>
    <cellStyle name="Note 5 9 2 3" xfId="31753" xr:uid="{00000000-0005-0000-0000-00002E7B0000}"/>
    <cellStyle name="Note 5 9 3" xfId="31754" xr:uid="{00000000-0005-0000-0000-00002F7B0000}"/>
    <cellStyle name="Note 5 9 3 2" xfId="31755" xr:uid="{00000000-0005-0000-0000-0000307B0000}"/>
    <cellStyle name="Note 5 9 4" xfId="31756" xr:uid="{00000000-0005-0000-0000-0000317B0000}"/>
    <cellStyle name="Note 5 9 4 2" xfId="31757" xr:uid="{00000000-0005-0000-0000-0000327B0000}"/>
    <cellStyle name="Note 5 9 5" xfId="31758" xr:uid="{00000000-0005-0000-0000-0000337B0000}"/>
    <cellStyle name="Note 5 9 5 2" xfId="31759" xr:uid="{00000000-0005-0000-0000-0000347B0000}"/>
    <cellStyle name="Note 5 9 6" xfId="31760" xr:uid="{00000000-0005-0000-0000-0000357B0000}"/>
    <cellStyle name="Note 5 9 6 2" xfId="31761" xr:uid="{00000000-0005-0000-0000-0000367B0000}"/>
    <cellStyle name="Note 5 9 7" xfId="31762" xr:uid="{00000000-0005-0000-0000-0000377B0000}"/>
    <cellStyle name="Note 5 9 7 2" xfId="31763" xr:uid="{00000000-0005-0000-0000-0000387B0000}"/>
    <cellStyle name="Note 5 9 8" xfId="31764" xr:uid="{00000000-0005-0000-0000-0000397B0000}"/>
    <cellStyle name="Note 5 9 8 2" xfId="31765" xr:uid="{00000000-0005-0000-0000-00003A7B0000}"/>
    <cellStyle name="Note 5 9 9" xfId="31766" xr:uid="{00000000-0005-0000-0000-00003B7B0000}"/>
    <cellStyle name="Note 5 9 9 2" xfId="31767" xr:uid="{00000000-0005-0000-0000-00003C7B0000}"/>
    <cellStyle name="Note 5_7 - Cap Add WS" xfId="31768" xr:uid="{00000000-0005-0000-0000-00003D7B0000}"/>
    <cellStyle name="Note 6" xfId="31769" xr:uid="{00000000-0005-0000-0000-00003E7B0000}"/>
    <cellStyle name="Note 6 10" xfId="31770" xr:uid="{00000000-0005-0000-0000-00003F7B0000}"/>
    <cellStyle name="Note 6 10 2" xfId="31771" xr:uid="{00000000-0005-0000-0000-0000407B0000}"/>
    <cellStyle name="Note 6 10 2 2" xfId="31772" xr:uid="{00000000-0005-0000-0000-0000417B0000}"/>
    <cellStyle name="Note 6 10 3" xfId="31773" xr:uid="{00000000-0005-0000-0000-0000427B0000}"/>
    <cellStyle name="Note 6 11" xfId="31774" xr:uid="{00000000-0005-0000-0000-0000437B0000}"/>
    <cellStyle name="Note 6 11 2" xfId="31775" xr:uid="{00000000-0005-0000-0000-0000447B0000}"/>
    <cellStyle name="Note 6 12" xfId="31776" xr:uid="{00000000-0005-0000-0000-0000457B0000}"/>
    <cellStyle name="Note 6 12 2" xfId="31777" xr:uid="{00000000-0005-0000-0000-0000467B0000}"/>
    <cellStyle name="Note 6 13" xfId="31778" xr:uid="{00000000-0005-0000-0000-0000477B0000}"/>
    <cellStyle name="Note 6 13 2" xfId="31779" xr:uid="{00000000-0005-0000-0000-0000487B0000}"/>
    <cellStyle name="Note 6 14" xfId="31780" xr:uid="{00000000-0005-0000-0000-0000497B0000}"/>
    <cellStyle name="Note 6 14 2" xfId="31781" xr:uid="{00000000-0005-0000-0000-00004A7B0000}"/>
    <cellStyle name="Note 6 15" xfId="31782" xr:uid="{00000000-0005-0000-0000-00004B7B0000}"/>
    <cellStyle name="Note 6 15 2" xfId="31783" xr:uid="{00000000-0005-0000-0000-00004C7B0000}"/>
    <cellStyle name="Note 6 16" xfId="31784" xr:uid="{00000000-0005-0000-0000-00004D7B0000}"/>
    <cellStyle name="Note 6 2" xfId="31785" xr:uid="{00000000-0005-0000-0000-00004E7B0000}"/>
    <cellStyle name="Note 6 2 10" xfId="31786" xr:uid="{00000000-0005-0000-0000-00004F7B0000}"/>
    <cellStyle name="Note 6 2 10 2" xfId="31787" xr:uid="{00000000-0005-0000-0000-0000507B0000}"/>
    <cellStyle name="Note 6 2 11" xfId="31788" xr:uid="{00000000-0005-0000-0000-0000517B0000}"/>
    <cellStyle name="Note 6 2 11 2" xfId="31789" xr:uid="{00000000-0005-0000-0000-0000527B0000}"/>
    <cellStyle name="Note 6 2 12" xfId="31790" xr:uid="{00000000-0005-0000-0000-0000537B0000}"/>
    <cellStyle name="Note 6 2 12 2" xfId="31791" xr:uid="{00000000-0005-0000-0000-0000547B0000}"/>
    <cellStyle name="Note 6 2 13" xfId="31792" xr:uid="{00000000-0005-0000-0000-0000557B0000}"/>
    <cellStyle name="Note 6 2 13 2" xfId="31793" xr:uid="{00000000-0005-0000-0000-0000567B0000}"/>
    <cellStyle name="Note 6 2 14" xfId="31794" xr:uid="{00000000-0005-0000-0000-0000577B0000}"/>
    <cellStyle name="Note 6 2 2" xfId="31795" xr:uid="{00000000-0005-0000-0000-0000587B0000}"/>
    <cellStyle name="Note 6 2 2 10" xfId="31796" xr:uid="{00000000-0005-0000-0000-0000597B0000}"/>
    <cellStyle name="Note 6 2 2 10 2" xfId="31797" xr:uid="{00000000-0005-0000-0000-00005A7B0000}"/>
    <cellStyle name="Note 6 2 2 11" xfId="31798" xr:uid="{00000000-0005-0000-0000-00005B7B0000}"/>
    <cellStyle name="Note 6 2 2 11 2" xfId="31799" xr:uid="{00000000-0005-0000-0000-00005C7B0000}"/>
    <cellStyle name="Note 6 2 2 12" xfId="31800" xr:uid="{00000000-0005-0000-0000-00005D7B0000}"/>
    <cellStyle name="Note 6 2 2 12 2" xfId="31801" xr:uid="{00000000-0005-0000-0000-00005E7B0000}"/>
    <cellStyle name="Note 6 2 2 13" xfId="31802" xr:uid="{00000000-0005-0000-0000-00005F7B0000}"/>
    <cellStyle name="Note 6 2 2 2" xfId="31803" xr:uid="{00000000-0005-0000-0000-0000607B0000}"/>
    <cellStyle name="Note 6 2 2 2 2" xfId="31804" xr:uid="{00000000-0005-0000-0000-0000617B0000}"/>
    <cellStyle name="Note 6 2 2 2 2 2" xfId="31805" xr:uid="{00000000-0005-0000-0000-0000627B0000}"/>
    <cellStyle name="Note 6 2 2 2 2 2 2" xfId="31806" xr:uid="{00000000-0005-0000-0000-0000637B0000}"/>
    <cellStyle name="Note 6 2 2 2 2 3" xfId="31807" xr:uid="{00000000-0005-0000-0000-0000647B0000}"/>
    <cellStyle name="Note 6 2 2 2 3" xfId="31808" xr:uid="{00000000-0005-0000-0000-0000657B0000}"/>
    <cellStyle name="Note 6 2 2 2 3 2" xfId="31809" xr:uid="{00000000-0005-0000-0000-0000667B0000}"/>
    <cellStyle name="Note 6 2 2 2 3 2 2" xfId="31810" xr:uid="{00000000-0005-0000-0000-0000677B0000}"/>
    <cellStyle name="Note 6 2 2 2 3 3" xfId="31811" xr:uid="{00000000-0005-0000-0000-0000687B0000}"/>
    <cellStyle name="Note 6 2 2 2 4" xfId="31812" xr:uid="{00000000-0005-0000-0000-0000697B0000}"/>
    <cellStyle name="Note 6 2 2 2 4 2" xfId="31813" xr:uid="{00000000-0005-0000-0000-00006A7B0000}"/>
    <cellStyle name="Note 6 2 2 2 5" xfId="31814" xr:uid="{00000000-0005-0000-0000-00006B7B0000}"/>
    <cellStyle name="Note 6 2 2 2 5 2" xfId="31815" xr:uid="{00000000-0005-0000-0000-00006C7B0000}"/>
    <cellStyle name="Note 6 2 2 2 6" xfId="31816" xr:uid="{00000000-0005-0000-0000-00006D7B0000}"/>
    <cellStyle name="Note 6 2 2 2 6 2" xfId="31817" xr:uid="{00000000-0005-0000-0000-00006E7B0000}"/>
    <cellStyle name="Note 6 2 2 2 7" xfId="31818" xr:uid="{00000000-0005-0000-0000-00006F7B0000}"/>
    <cellStyle name="Note 6 2 2 2 7 2" xfId="31819" xr:uid="{00000000-0005-0000-0000-0000707B0000}"/>
    <cellStyle name="Note 6 2 2 2 8" xfId="31820" xr:uid="{00000000-0005-0000-0000-0000717B0000}"/>
    <cellStyle name="Note 6 2 2 3" xfId="31821" xr:uid="{00000000-0005-0000-0000-0000727B0000}"/>
    <cellStyle name="Note 6 2 2 3 10" xfId="31822" xr:uid="{00000000-0005-0000-0000-0000737B0000}"/>
    <cellStyle name="Note 6 2 2 3 10 2" xfId="31823" xr:uid="{00000000-0005-0000-0000-0000747B0000}"/>
    <cellStyle name="Note 6 2 2 3 11" xfId="31824" xr:uid="{00000000-0005-0000-0000-0000757B0000}"/>
    <cellStyle name="Note 6 2 2 3 2" xfId="31825" xr:uid="{00000000-0005-0000-0000-0000767B0000}"/>
    <cellStyle name="Note 6 2 2 3 2 2" xfId="31826" xr:uid="{00000000-0005-0000-0000-0000777B0000}"/>
    <cellStyle name="Note 6 2 2 3 2 2 2" xfId="31827" xr:uid="{00000000-0005-0000-0000-0000787B0000}"/>
    <cellStyle name="Note 6 2 2 3 2 3" xfId="31828" xr:uid="{00000000-0005-0000-0000-0000797B0000}"/>
    <cellStyle name="Note 6 2 2 3 3" xfId="31829" xr:uid="{00000000-0005-0000-0000-00007A7B0000}"/>
    <cellStyle name="Note 6 2 2 3 3 2" xfId="31830" xr:uid="{00000000-0005-0000-0000-00007B7B0000}"/>
    <cellStyle name="Note 6 2 2 3 4" xfId="31831" xr:uid="{00000000-0005-0000-0000-00007C7B0000}"/>
    <cellStyle name="Note 6 2 2 3 4 2" xfId="31832" xr:uid="{00000000-0005-0000-0000-00007D7B0000}"/>
    <cellStyle name="Note 6 2 2 3 5" xfId="31833" xr:uid="{00000000-0005-0000-0000-00007E7B0000}"/>
    <cellStyle name="Note 6 2 2 3 5 2" xfId="31834" xr:uid="{00000000-0005-0000-0000-00007F7B0000}"/>
    <cellStyle name="Note 6 2 2 3 6" xfId="31835" xr:uid="{00000000-0005-0000-0000-0000807B0000}"/>
    <cellStyle name="Note 6 2 2 3 6 2" xfId="31836" xr:uid="{00000000-0005-0000-0000-0000817B0000}"/>
    <cellStyle name="Note 6 2 2 3 7" xfId="31837" xr:uid="{00000000-0005-0000-0000-0000827B0000}"/>
    <cellStyle name="Note 6 2 2 3 7 2" xfId="31838" xr:uid="{00000000-0005-0000-0000-0000837B0000}"/>
    <cellStyle name="Note 6 2 2 3 8" xfId="31839" xr:uid="{00000000-0005-0000-0000-0000847B0000}"/>
    <cellStyle name="Note 6 2 2 3 8 2" xfId="31840" xr:uid="{00000000-0005-0000-0000-0000857B0000}"/>
    <cellStyle name="Note 6 2 2 3 9" xfId="31841" xr:uid="{00000000-0005-0000-0000-0000867B0000}"/>
    <cellStyle name="Note 6 2 2 3 9 2" xfId="31842" xr:uid="{00000000-0005-0000-0000-0000877B0000}"/>
    <cellStyle name="Note 6 2 2 4" xfId="31843" xr:uid="{00000000-0005-0000-0000-0000887B0000}"/>
    <cellStyle name="Note 6 2 2 4 10" xfId="31844" xr:uid="{00000000-0005-0000-0000-0000897B0000}"/>
    <cellStyle name="Note 6 2 2 4 10 2" xfId="31845" xr:uid="{00000000-0005-0000-0000-00008A7B0000}"/>
    <cellStyle name="Note 6 2 2 4 11" xfId="31846" xr:uid="{00000000-0005-0000-0000-00008B7B0000}"/>
    <cellStyle name="Note 6 2 2 4 2" xfId="31847" xr:uid="{00000000-0005-0000-0000-00008C7B0000}"/>
    <cellStyle name="Note 6 2 2 4 2 2" xfId="31848" xr:uid="{00000000-0005-0000-0000-00008D7B0000}"/>
    <cellStyle name="Note 6 2 2 4 2 2 2" xfId="31849" xr:uid="{00000000-0005-0000-0000-00008E7B0000}"/>
    <cellStyle name="Note 6 2 2 4 2 3" xfId="31850" xr:uid="{00000000-0005-0000-0000-00008F7B0000}"/>
    <cellStyle name="Note 6 2 2 4 3" xfId="31851" xr:uid="{00000000-0005-0000-0000-0000907B0000}"/>
    <cellStyle name="Note 6 2 2 4 3 2" xfId="31852" xr:uid="{00000000-0005-0000-0000-0000917B0000}"/>
    <cellStyle name="Note 6 2 2 4 4" xfId="31853" xr:uid="{00000000-0005-0000-0000-0000927B0000}"/>
    <cellStyle name="Note 6 2 2 4 4 2" xfId="31854" xr:uid="{00000000-0005-0000-0000-0000937B0000}"/>
    <cellStyle name="Note 6 2 2 4 5" xfId="31855" xr:uid="{00000000-0005-0000-0000-0000947B0000}"/>
    <cellStyle name="Note 6 2 2 4 5 2" xfId="31856" xr:uid="{00000000-0005-0000-0000-0000957B0000}"/>
    <cellStyle name="Note 6 2 2 4 6" xfId="31857" xr:uid="{00000000-0005-0000-0000-0000967B0000}"/>
    <cellStyle name="Note 6 2 2 4 6 2" xfId="31858" xr:uid="{00000000-0005-0000-0000-0000977B0000}"/>
    <cellStyle name="Note 6 2 2 4 7" xfId="31859" xr:uid="{00000000-0005-0000-0000-0000987B0000}"/>
    <cellStyle name="Note 6 2 2 4 7 2" xfId="31860" xr:uid="{00000000-0005-0000-0000-0000997B0000}"/>
    <cellStyle name="Note 6 2 2 4 8" xfId="31861" xr:uid="{00000000-0005-0000-0000-00009A7B0000}"/>
    <cellStyle name="Note 6 2 2 4 8 2" xfId="31862" xr:uid="{00000000-0005-0000-0000-00009B7B0000}"/>
    <cellStyle name="Note 6 2 2 4 9" xfId="31863" xr:uid="{00000000-0005-0000-0000-00009C7B0000}"/>
    <cellStyle name="Note 6 2 2 4 9 2" xfId="31864" xr:uid="{00000000-0005-0000-0000-00009D7B0000}"/>
    <cellStyle name="Note 6 2 2 5" xfId="31865" xr:uid="{00000000-0005-0000-0000-00009E7B0000}"/>
    <cellStyle name="Note 6 2 2 5 10" xfId="31866" xr:uid="{00000000-0005-0000-0000-00009F7B0000}"/>
    <cellStyle name="Note 6 2 2 5 10 2" xfId="31867" xr:uid="{00000000-0005-0000-0000-0000A07B0000}"/>
    <cellStyle name="Note 6 2 2 5 11" xfId="31868" xr:uid="{00000000-0005-0000-0000-0000A17B0000}"/>
    <cellStyle name="Note 6 2 2 5 2" xfId="31869" xr:uid="{00000000-0005-0000-0000-0000A27B0000}"/>
    <cellStyle name="Note 6 2 2 5 2 2" xfId="31870" xr:uid="{00000000-0005-0000-0000-0000A37B0000}"/>
    <cellStyle name="Note 6 2 2 5 2 2 2" xfId="31871" xr:uid="{00000000-0005-0000-0000-0000A47B0000}"/>
    <cellStyle name="Note 6 2 2 5 2 3" xfId="31872" xr:uid="{00000000-0005-0000-0000-0000A57B0000}"/>
    <cellStyle name="Note 6 2 2 5 3" xfId="31873" xr:uid="{00000000-0005-0000-0000-0000A67B0000}"/>
    <cellStyle name="Note 6 2 2 5 3 2" xfId="31874" xr:uid="{00000000-0005-0000-0000-0000A77B0000}"/>
    <cellStyle name="Note 6 2 2 5 4" xfId="31875" xr:uid="{00000000-0005-0000-0000-0000A87B0000}"/>
    <cellStyle name="Note 6 2 2 5 4 2" xfId="31876" xr:uid="{00000000-0005-0000-0000-0000A97B0000}"/>
    <cellStyle name="Note 6 2 2 5 5" xfId="31877" xr:uid="{00000000-0005-0000-0000-0000AA7B0000}"/>
    <cellStyle name="Note 6 2 2 5 5 2" xfId="31878" xr:uid="{00000000-0005-0000-0000-0000AB7B0000}"/>
    <cellStyle name="Note 6 2 2 5 6" xfId="31879" xr:uid="{00000000-0005-0000-0000-0000AC7B0000}"/>
    <cellStyle name="Note 6 2 2 5 6 2" xfId="31880" xr:uid="{00000000-0005-0000-0000-0000AD7B0000}"/>
    <cellStyle name="Note 6 2 2 5 7" xfId="31881" xr:uid="{00000000-0005-0000-0000-0000AE7B0000}"/>
    <cellStyle name="Note 6 2 2 5 7 2" xfId="31882" xr:uid="{00000000-0005-0000-0000-0000AF7B0000}"/>
    <cellStyle name="Note 6 2 2 5 8" xfId="31883" xr:uid="{00000000-0005-0000-0000-0000B07B0000}"/>
    <cellStyle name="Note 6 2 2 5 8 2" xfId="31884" xr:uid="{00000000-0005-0000-0000-0000B17B0000}"/>
    <cellStyle name="Note 6 2 2 5 9" xfId="31885" xr:uid="{00000000-0005-0000-0000-0000B27B0000}"/>
    <cellStyle name="Note 6 2 2 5 9 2" xfId="31886" xr:uid="{00000000-0005-0000-0000-0000B37B0000}"/>
    <cellStyle name="Note 6 2 2 6" xfId="31887" xr:uid="{00000000-0005-0000-0000-0000B47B0000}"/>
    <cellStyle name="Note 6 2 2 6 10" xfId="31888" xr:uid="{00000000-0005-0000-0000-0000B57B0000}"/>
    <cellStyle name="Note 6 2 2 6 10 2" xfId="31889" xr:uid="{00000000-0005-0000-0000-0000B67B0000}"/>
    <cellStyle name="Note 6 2 2 6 11" xfId="31890" xr:uid="{00000000-0005-0000-0000-0000B77B0000}"/>
    <cellStyle name="Note 6 2 2 6 2" xfId="31891" xr:uid="{00000000-0005-0000-0000-0000B87B0000}"/>
    <cellStyle name="Note 6 2 2 6 2 2" xfId="31892" xr:uid="{00000000-0005-0000-0000-0000B97B0000}"/>
    <cellStyle name="Note 6 2 2 6 2 2 2" xfId="31893" xr:uid="{00000000-0005-0000-0000-0000BA7B0000}"/>
    <cellStyle name="Note 6 2 2 6 2 3" xfId="31894" xr:uid="{00000000-0005-0000-0000-0000BB7B0000}"/>
    <cellStyle name="Note 6 2 2 6 3" xfId="31895" xr:uid="{00000000-0005-0000-0000-0000BC7B0000}"/>
    <cellStyle name="Note 6 2 2 6 3 2" xfId="31896" xr:uid="{00000000-0005-0000-0000-0000BD7B0000}"/>
    <cellStyle name="Note 6 2 2 6 4" xfId="31897" xr:uid="{00000000-0005-0000-0000-0000BE7B0000}"/>
    <cellStyle name="Note 6 2 2 6 4 2" xfId="31898" xr:uid="{00000000-0005-0000-0000-0000BF7B0000}"/>
    <cellStyle name="Note 6 2 2 6 5" xfId="31899" xr:uid="{00000000-0005-0000-0000-0000C07B0000}"/>
    <cellStyle name="Note 6 2 2 6 5 2" xfId="31900" xr:uid="{00000000-0005-0000-0000-0000C17B0000}"/>
    <cellStyle name="Note 6 2 2 6 6" xfId="31901" xr:uid="{00000000-0005-0000-0000-0000C27B0000}"/>
    <cellStyle name="Note 6 2 2 6 6 2" xfId="31902" xr:uid="{00000000-0005-0000-0000-0000C37B0000}"/>
    <cellStyle name="Note 6 2 2 6 7" xfId="31903" xr:uid="{00000000-0005-0000-0000-0000C47B0000}"/>
    <cellStyle name="Note 6 2 2 6 7 2" xfId="31904" xr:uid="{00000000-0005-0000-0000-0000C57B0000}"/>
    <cellStyle name="Note 6 2 2 6 8" xfId="31905" xr:uid="{00000000-0005-0000-0000-0000C67B0000}"/>
    <cellStyle name="Note 6 2 2 6 8 2" xfId="31906" xr:uid="{00000000-0005-0000-0000-0000C77B0000}"/>
    <cellStyle name="Note 6 2 2 6 9" xfId="31907" xr:uid="{00000000-0005-0000-0000-0000C87B0000}"/>
    <cellStyle name="Note 6 2 2 6 9 2" xfId="31908" xr:uid="{00000000-0005-0000-0000-0000C97B0000}"/>
    <cellStyle name="Note 6 2 2 7" xfId="31909" xr:uid="{00000000-0005-0000-0000-0000CA7B0000}"/>
    <cellStyle name="Note 6 2 2 7 2" xfId="31910" xr:uid="{00000000-0005-0000-0000-0000CB7B0000}"/>
    <cellStyle name="Note 6 2 2 7 2 2" xfId="31911" xr:uid="{00000000-0005-0000-0000-0000CC7B0000}"/>
    <cellStyle name="Note 6 2 2 7 3" xfId="31912" xr:uid="{00000000-0005-0000-0000-0000CD7B0000}"/>
    <cellStyle name="Note 6 2 2 8" xfId="31913" xr:uid="{00000000-0005-0000-0000-0000CE7B0000}"/>
    <cellStyle name="Note 6 2 2 8 2" xfId="31914" xr:uid="{00000000-0005-0000-0000-0000CF7B0000}"/>
    <cellStyle name="Note 6 2 2 9" xfId="31915" xr:uid="{00000000-0005-0000-0000-0000D07B0000}"/>
    <cellStyle name="Note 6 2 2 9 2" xfId="31916" xr:uid="{00000000-0005-0000-0000-0000D17B0000}"/>
    <cellStyle name="Note 6 2 3" xfId="31917" xr:uid="{00000000-0005-0000-0000-0000D27B0000}"/>
    <cellStyle name="Note 6 2 3 2" xfId="31918" xr:uid="{00000000-0005-0000-0000-0000D37B0000}"/>
    <cellStyle name="Note 6 2 3 2 2" xfId="31919" xr:uid="{00000000-0005-0000-0000-0000D47B0000}"/>
    <cellStyle name="Note 6 2 3 2 2 2" xfId="31920" xr:uid="{00000000-0005-0000-0000-0000D57B0000}"/>
    <cellStyle name="Note 6 2 3 2 3" xfId="31921" xr:uid="{00000000-0005-0000-0000-0000D67B0000}"/>
    <cellStyle name="Note 6 2 3 3" xfId="31922" xr:uid="{00000000-0005-0000-0000-0000D77B0000}"/>
    <cellStyle name="Note 6 2 3 3 2" xfId="31923" xr:uid="{00000000-0005-0000-0000-0000D87B0000}"/>
    <cellStyle name="Note 6 2 3 3 2 2" xfId="31924" xr:uid="{00000000-0005-0000-0000-0000D97B0000}"/>
    <cellStyle name="Note 6 2 3 3 3" xfId="31925" xr:uid="{00000000-0005-0000-0000-0000DA7B0000}"/>
    <cellStyle name="Note 6 2 3 4" xfId="31926" xr:uid="{00000000-0005-0000-0000-0000DB7B0000}"/>
    <cellStyle name="Note 6 2 3 4 2" xfId="31927" xr:uid="{00000000-0005-0000-0000-0000DC7B0000}"/>
    <cellStyle name="Note 6 2 3 5" xfId="31928" xr:uid="{00000000-0005-0000-0000-0000DD7B0000}"/>
    <cellStyle name="Note 6 2 3 5 2" xfId="31929" xr:uid="{00000000-0005-0000-0000-0000DE7B0000}"/>
    <cellStyle name="Note 6 2 3 6" xfId="31930" xr:uid="{00000000-0005-0000-0000-0000DF7B0000}"/>
    <cellStyle name="Note 6 2 3 6 2" xfId="31931" xr:uid="{00000000-0005-0000-0000-0000E07B0000}"/>
    <cellStyle name="Note 6 2 3 7" xfId="31932" xr:uid="{00000000-0005-0000-0000-0000E17B0000}"/>
    <cellStyle name="Note 6 2 3 7 2" xfId="31933" xr:uid="{00000000-0005-0000-0000-0000E27B0000}"/>
    <cellStyle name="Note 6 2 3 8" xfId="31934" xr:uid="{00000000-0005-0000-0000-0000E37B0000}"/>
    <cellStyle name="Note 6 2 4" xfId="31935" xr:uid="{00000000-0005-0000-0000-0000E47B0000}"/>
    <cellStyle name="Note 6 2 4 10" xfId="31936" xr:uid="{00000000-0005-0000-0000-0000E57B0000}"/>
    <cellStyle name="Note 6 2 4 10 2" xfId="31937" xr:uid="{00000000-0005-0000-0000-0000E67B0000}"/>
    <cellStyle name="Note 6 2 4 11" xfId="31938" xr:uid="{00000000-0005-0000-0000-0000E77B0000}"/>
    <cellStyle name="Note 6 2 4 2" xfId="31939" xr:uid="{00000000-0005-0000-0000-0000E87B0000}"/>
    <cellStyle name="Note 6 2 4 2 2" xfId="31940" xr:uid="{00000000-0005-0000-0000-0000E97B0000}"/>
    <cellStyle name="Note 6 2 4 2 2 2" xfId="31941" xr:uid="{00000000-0005-0000-0000-0000EA7B0000}"/>
    <cellStyle name="Note 6 2 4 2 3" xfId="31942" xr:uid="{00000000-0005-0000-0000-0000EB7B0000}"/>
    <cellStyle name="Note 6 2 4 3" xfId="31943" xr:uid="{00000000-0005-0000-0000-0000EC7B0000}"/>
    <cellStyle name="Note 6 2 4 3 2" xfId="31944" xr:uid="{00000000-0005-0000-0000-0000ED7B0000}"/>
    <cellStyle name="Note 6 2 4 4" xfId="31945" xr:uid="{00000000-0005-0000-0000-0000EE7B0000}"/>
    <cellStyle name="Note 6 2 4 4 2" xfId="31946" xr:uid="{00000000-0005-0000-0000-0000EF7B0000}"/>
    <cellStyle name="Note 6 2 4 5" xfId="31947" xr:uid="{00000000-0005-0000-0000-0000F07B0000}"/>
    <cellStyle name="Note 6 2 4 5 2" xfId="31948" xr:uid="{00000000-0005-0000-0000-0000F17B0000}"/>
    <cellStyle name="Note 6 2 4 6" xfId="31949" xr:uid="{00000000-0005-0000-0000-0000F27B0000}"/>
    <cellStyle name="Note 6 2 4 6 2" xfId="31950" xr:uid="{00000000-0005-0000-0000-0000F37B0000}"/>
    <cellStyle name="Note 6 2 4 7" xfId="31951" xr:uid="{00000000-0005-0000-0000-0000F47B0000}"/>
    <cellStyle name="Note 6 2 4 7 2" xfId="31952" xr:uid="{00000000-0005-0000-0000-0000F57B0000}"/>
    <cellStyle name="Note 6 2 4 8" xfId="31953" xr:uid="{00000000-0005-0000-0000-0000F67B0000}"/>
    <cellStyle name="Note 6 2 4 8 2" xfId="31954" xr:uid="{00000000-0005-0000-0000-0000F77B0000}"/>
    <cellStyle name="Note 6 2 4 9" xfId="31955" xr:uid="{00000000-0005-0000-0000-0000F87B0000}"/>
    <cellStyle name="Note 6 2 4 9 2" xfId="31956" xr:uid="{00000000-0005-0000-0000-0000F97B0000}"/>
    <cellStyle name="Note 6 2 5" xfId="31957" xr:uid="{00000000-0005-0000-0000-0000FA7B0000}"/>
    <cellStyle name="Note 6 2 5 10" xfId="31958" xr:uid="{00000000-0005-0000-0000-0000FB7B0000}"/>
    <cellStyle name="Note 6 2 5 10 2" xfId="31959" xr:uid="{00000000-0005-0000-0000-0000FC7B0000}"/>
    <cellStyle name="Note 6 2 5 11" xfId="31960" xr:uid="{00000000-0005-0000-0000-0000FD7B0000}"/>
    <cellStyle name="Note 6 2 5 2" xfId="31961" xr:uid="{00000000-0005-0000-0000-0000FE7B0000}"/>
    <cellStyle name="Note 6 2 5 2 2" xfId="31962" xr:uid="{00000000-0005-0000-0000-0000FF7B0000}"/>
    <cellStyle name="Note 6 2 5 2 2 2" xfId="31963" xr:uid="{00000000-0005-0000-0000-0000007C0000}"/>
    <cellStyle name="Note 6 2 5 2 3" xfId="31964" xr:uid="{00000000-0005-0000-0000-0000017C0000}"/>
    <cellStyle name="Note 6 2 5 3" xfId="31965" xr:uid="{00000000-0005-0000-0000-0000027C0000}"/>
    <cellStyle name="Note 6 2 5 3 2" xfId="31966" xr:uid="{00000000-0005-0000-0000-0000037C0000}"/>
    <cellStyle name="Note 6 2 5 4" xfId="31967" xr:uid="{00000000-0005-0000-0000-0000047C0000}"/>
    <cellStyle name="Note 6 2 5 4 2" xfId="31968" xr:uid="{00000000-0005-0000-0000-0000057C0000}"/>
    <cellStyle name="Note 6 2 5 5" xfId="31969" xr:uid="{00000000-0005-0000-0000-0000067C0000}"/>
    <cellStyle name="Note 6 2 5 5 2" xfId="31970" xr:uid="{00000000-0005-0000-0000-0000077C0000}"/>
    <cellStyle name="Note 6 2 5 6" xfId="31971" xr:uid="{00000000-0005-0000-0000-0000087C0000}"/>
    <cellStyle name="Note 6 2 5 6 2" xfId="31972" xr:uid="{00000000-0005-0000-0000-0000097C0000}"/>
    <cellStyle name="Note 6 2 5 7" xfId="31973" xr:uid="{00000000-0005-0000-0000-00000A7C0000}"/>
    <cellStyle name="Note 6 2 5 7 2" xfId="31974" xr:uid="{00000000-0005-0000-0000-00000B7C0000}"/>
    <cellStyle name="Note 6 2 5 8" xfId="31975" xr:uid="{00000000-0005-0000-0000-00000C7C0000}"/>
    <cellStyle name="Note 6 2 5 8 2" xfId="31976" xr:uid="{00000000-0005-0000-0000-00000D7C0000}"/>
    <cellStyle name="Note 6 2 5 9" xfId="31977" xr:uid="{00000000-0005-0000-0000-00000E7C0000}"/>
    <cellStyle name="Note 6 2 5 9 2" xfId="31978" xr:uid="{00000000-0005-0000-0000-00000F7C0000}"/>
    <cellStyle name="Note 6 2 6" xfId="31979" xr:uid="{00000000-0005-0000-0000-0000107C0000}"/>
    <cellStyle name="Note 6 2 6 10" xfId="31980" xr:uid="{00000000-0005-0000-0000-0000117C0000}"/>
    <cellStyle name="Note 6 2 6 10 2" xfId="31981" xr:uid="{00000000-0005-0000-0000-0000127C0000}"/>
    <cellStyle name="Note 6 2 6 11" xfId="31982" xr:uid="{00000000-0005-0000-0000-0000137C0000}"/>
    <cellStyle name="Note 6 2 6 2" xfId="31983" xr:uid="{00000000-0005-0000-0000-0000147C0000}"/>
    <cellStyle name="Note 6 2 6 2 2" xfId="31984" xr:uid="{00000000-0005-0000-0000-0000157C0000}"/>
    <cellStyle name="Note 6 2 6 2 2 2" xfId="31985" xr:uid="{00000000-0005-0000-0000-0000167C0000}"/>
    <cellStyle name="Note 6 2 6 2 3" xfId="31986" xr:uid="{00000000-0005-0000-0000-0000177C0000}"/>
    <cellStyle name="Note 6 2 6 3" xfId="31987" xr:uid="{00000000-0005-0000-0000-0000187C0000}"/>
    <cellStyle name="Note 6 2 6 3 2" xfId="31988" xr:uid="{00000000-0005-0000-0000-0000197C0000}"/>
    <cellStyle name="Note 6 2 6 4" xfId="31989" xr:uid="{00000000-0005-0000-0000-00001A7C0000}"/>
    <cellStyle name="Note 6 2 6 4 2" xfId="31990" xr:uid="{00000000-0005-0000-0000-00001B7C0000}"/>
    <cellStyle name="Note 6 2 6 5" xfId="31991" xr:uid="{00000000-0005-0000-0000-00001C7C0000}"/>
    <cellStyle name="Note 6 2 6 5 2" xfId="31992" xr:uid="{00000000-0005-0000-0000-00001D7C0000}"/>
    <cellStyle name="Note 6 2 6 6" xfId="31993" xr:uid="{00000000-0005-0000-0000-00001E7C0000}"/>
    <cellStyle name="Note 6 2 6 6 2" xfId="31994" xr:uid="{00000000-0005-0000-0000-00001F7C0000}"/>
    <cellStyle name="Note 6 2 6 7" xfId="31995" xr:uid="{00000000-0005-0000-0000-0000207C0000}"/>
    <cellStyle name="Note 6 2 6 7 2" xfId="31996" xr:uid="{00000000-0005-0000-0000-0000217C0000}"/>
    <cellStyle name="Note 6 2 6 8" xfId="31997" xr:uid="{00000000-0005-0000-0000-0000227C0000}"/>
    <cellStyle name="Note 6 2 6 8 2" xfId="31998" xr:uid="{00000000-0005-0000-0000-0000237C0000}"/>
    <cellStyle name="Note 6 2 6 9" xfId="31999" xr:uid="{00000000-0005-0000-0000-0000247C0000}"/>
    <cellStyle name="Note 6 2 6 9 2" xfId="32000" xr:uid="{00000000-0005-0000-0000-0000257C0000}"/>
    <cellStyle name="Note 6 2 7" xfId="32001" xr:uid="{00000000-0005-0000-0000-0000267C0000}"/>
    <cellStyle name="Note 6 2 7 10" xfId="32002" xr:uid="{00000000-0005-0000-0000-0000277C0000}"/>
    <cellStyle name="Note 6 2 7 10 2" xfId="32003" xr:uid="{00000000-0005-0000-0000-0000287C0000}"/>
    <cellStyle name="Note 6 2 7 11" xfId="32004" xr:uid="{00000000-0005-0000-0000-0000297C0000}"/>
    <cellStyle name="Note 6 2 7 2" xfId="32005" xr:uid="{00000000-0005-0000-0000-00002A7C0000}"/>
    <cellStyle name="Note 6 2 7 2 2" xfId="32006" xr:uid="{00000000-0005-0000-0000-00002B7C0000}"/>
    <cellStyle name="Note 6 2 7 2 2 2" xfId="32007" xr:uid="{00000000-0005-0000-0000-00002C7C0000}"/>
    <cellStyle name="Note 6 2 7 2 3" xfId="32008" xr:uid="{00000000-0005-0000-0000-00002D7C0000}"/>
    <cellStyle name="Note 6 2 7 3" xfId="32009" xr:uid="{00000000-0005-0000-0000-00002E7C0000}"/>
    <cellStyle name="Note 6 2 7 3 2" xfId="32010" xr:uid="{00000000-0005-0000-0000-00002F7C0000}"/>
    <cellStyle name="Note 6 2 7 4" xfId="32011" xr:uid="{00000000-0005-0000-0000-0000307C0000}"/>
    <cellStyle name="Note 6 2 7 4 2" xfId="32012" xr:uid="{00000000-0005-0000-0000-0000317C0000}"/>
    <cellStyle name="Note 6 2 7 5" xfId="32013" xr:uid="{00000000-0005-0000-0000-0000327C0000}"/>
    <cellStyle name="Note 6 2 7 5 2" xfId="32014" xr:uid="{00000000-0005-0000-0000-0000337C0000}"/>
    <cellStyle name="Note 6 2 7 6" xfId="32015" xr:uid="{00000000-0005-0000-0000-0000347C0000}"/>
    <cellStyle name="Note 6 2 7 6 2" xfId="32016" xr:uid="{00000000-0005-0000-0000-0000357C0000}"/>
    <cellStyle name="Note 6 2 7 7" xfId="32017" xr:uid="{00000000-0005-0000-0000-0000367C0000}"/>
    <cellStyle name="Note 6 2 7 7 2" xfId="32018" xr:uid="{00000000-0005-0000-0000-0000377C0000}"/>
    <cellStyle name="Note 6 2 7 8" xfId="32019" xr:uid="{00000000-0005-0000-0000-0000387C0000}"/>
    <cellStyle name="Note 6 2 7 8 2" xfId="32020" xr:uid="{00000000-0005-0000-0000-0000397C0000}"/>
    <cellStyle name="Note 6 2 7 9" xfId="32021" xr:uid="{00000000-0005-0000-0000-00003A7C0000}"/>
    <cellStyle name="Note 6 2 7 9 2" xfId="32022" xr:uid="{00000000-0005-0000-0000-00003B7C0000}"/>
    <cellStyle name="Note 6 2 8" xfId="32023" xr:uid="{00000000-0005-0000-0000-00003C7C0000}"/>
    <cellStyle name="Note 6 2 8 2" xfId="32024" xr:uid="{00000000-0005-0000-0000-00003D7C0000}"/>
    <cellStyle name="Note 6 2 8 2 2" xfId="32025" xr:uid="{00000000-0005-0000-0000-00003E7C0000}"/>
    <cellStyle name="Note 6 2 8 3" xfId="32026" xr:uid="{00000000-0005-0000-0000-00003F7C0000}"/>
    <cellStyle name="Note 6 2 9" xfId="32027" xr:uid="{00000000-0005-0000-0000-0000407C0000}"/>
    <cellStyle name="Note 6 2 9 2" xfId="32028" xr:uid="{00000000-0005-0000-0000-0000417C0000}"/>
    <cellStyle name="Note 6 2_7 - Cap Add WS" xfId="32029" xr:uid="{00000000-0005-0000-0000-0000427C0000}"/>
    <cellStyle name="Note 6 3" xfId="32030" xr:uid="{00000000-0005-0000-0000-0000437C0000}"/>
    <cellStyle name="Note 6 3 10" xfId="32031" xr:uid="{00000000-0005-0000-0000-0000447C0000}"/>
    <cellStyle name="Note 6 3 10 2" xfId="32032" xr:uid="{00000000-0005-0000-0000-0000457C0000}"/>
    <cellStyle name="Note 6 3 11" xfId="32033" xr:uid="{00000000-0005-0000-0000-0000467C0000}"/>
    <cellStyle name="Note 6 3 11 2" xfId="32034" xr:uid="{00000000-0005-0000-0000-0000477C0000}"/>
    <cellStyle name="Note 6 3 12" xfId="32035" xr:uid="{00000000-0005-0000-0000-0000487C0000}"/>
    <cellStyle name="Note 6 3 12 2" xfId="32036" xr:uid="{00000000-0005-0000-0000-0000497C0000}"/>
    <cellStyle name="Note 6 3 13" xfId="32037" xr:uid="{00000000-0005-0000-0000-00004A7C0000}"/>
    <cellStyle name="Note 6 3 13 2" xfId="32038" xr:uid="{00000000-0005-0000-0000-00004B7C0000}"/>
    <cellStyle name="Note 6 3 14" xfId="32039" xr:uid="{00000000-0005-0000-0000-00004C7C0000}"/>
    <cellStyle name="Note 6 3 2" xfId="32040" xr:uid="{00000000-0005-0000-0000-00004D7C0000}"/>
    <cellStyle name="Note 6 3 2 10" xfId="32041" xr:uid="{00000000-0005-0000-0000-00004E7C0000}"/>
    <cellStyle name="Note 6 3 2 10 2" xfId="32042" xr:uid="{00000000-0005-0000-0000-00004F7C0000}"/>
    <cellStyle name="Note 6 3 2 11" xfId="32043" xr:uid="{00000000-0005-0000-0000-0000507C0000}"/>
    <cellStyle name="Note 6 3 2 11 2" xfId="32044" xr:uid="{00000000-0005-0000-0000-0000517C0000}"/>
    <cellStyle name="Note 6 3 2 12" xfId="32045" xr:uid="{00000000-0005-0000-0000-0000527C0000}"/>
    <cellStyle name="Note 6 3 2 12 2" xfId="32046" xr:uid="{00000000-0005-0000-0000-0000537C0000}"/>
    <cellStyle name="Note 6 3 2 13" xfId="32047" xr:uid="{00000000-0005-0000-0000-0000547C0000}"/>
    <cellStyle name="Note 6 3 2 2" xfId="32048" xr:uid="{00000000-0005-0000-0000-0000557C0000}"/>
    <cellStyle name="Note 6 3 2 2 2" xfId="32049" xr:uid="{00000000-0005-0000-0000-0000567C0000}"/>
    <cellStyle name="Note 6 3 2 2 2 2" xfId="32050" xr:uid="{00000000-0005-0000-0000-0000577C0000}"/>
    <cellStyle name="Note 6 3 2 2 2 2 2" xfId="32051" xr:uid="{00000000-0005-0000-0000-0000587C0000}"/>
    <cellStyle name="Note 6 3 2 2 2 3" xfId="32052" xr:uid="{00000000-0005-0000-0000-0000597C0000}"/>
    <cellStyle name="Note 6 3 2 2 3" xfId="32053" xr:uid="{00000000-0005-0000-0000-00005A7C0000}"/>
    <cellStyle name="Note 6 3 2 2 3 2" xfId="32054" xr:uid="{00000000-0005-0000-0000-00005B7C0000}"/>
    <cellStyle name="Note 6 3 2 2 3 2 2" xfId="32055" xr:uid="{00000000-0005-0000-0000-00005C7C0000}"/>
    <cellStyle name="Note 6 3 2 2 3 3" xfId="32056" xr:uid="{00000000-0005-0000-0000-00005D7C0000}"/>
    <cellStyle name="Note 6 3 2 2 4" xfId="32057" xr:uid="{00000000-0005-0000-0000-00005E7C0000}"/>
    <cellStyle name="Note 6 3 2 2 4 2" xfId="32058" xr:uid="{00000000-0005-0000-0000-00005F7C0000}"/>
    <cellStyle name="Note 6 3 2 2 5" xfId="32059" xr:uid="{00000000-0005-0000-0000-0000607C0000}"/>
    <cellStyle name="Note 6 3 2 2 5 2" xfId="32060" xr:uid="{00000000-0005-0000-0000-0000617C0000}"/>
    <cellStyle name="Note 6 3 2 2 6" xfId="32061" xr:uid="{00000000-0005-0000-0000-0000627C0000}"/>
    <cellStyle name="Note 6 3 2 2 6 2" xfId="32062" xr:uid="{00000000-0005-0000-0000-0000637C0000}"/>
    <cellStyle name="Note 6 3 2 2 7" xfId="32063" xr:uid="{00000000-0005-0000-0000-0000647C0000}"/>
    <cellStyle name="Note 6 3 2 2 7 2" xfId="32064" xr:uid="{00000000-0005-0000-0000-0000657C0000}"/>
    <cellStyle name="Note 6 3 2 2 8" xfId="32065" xr:uid="{00000000-0005-0000-0000-0000667C0000}"/>
    <cellStyle name="Note 6 3 2 3" xfId="32066" xr:uid="{00000000-0005-0000-0000-0000677C0000}"/>
    <cellStyle name="Note 6 3 2 3 10" xfId="32067" xr:uid="{00000000-0005-0000-0000-0000687C0000}"/>
    <cellStyle name="Note 6 3 2 3 10 2" xfId="32068" xr:uid="{00000000-0005-0000-0000-0000697C0000}"/>
    <cellStyle name="Note 6 3 2 3 11" xfId="32069" xr:uid="{00000000-0005-0000-0000-00006A7C0000}"/>
    <cellStyle name="Note 6 3 2 3 2" xfId="32070" xr:uid="{00000000-0005-0000-0000-00006B7C0000}"/>
    <cellStyle name="Note 6 3 2 3 2 2" xfId="32071" xr:uid="{00000000-0005-0000-0000-00006C7C0000}"/>
    <cellStyle name="Note 6 3 2 3 2 2 2" xfId="32072" xr:uid="{00000000-0005-0000-0000-00006D7C0000}"/>
    <cellStyle name="Note 6 3 2 3 2 3" xfId="32073" xr:uid="{00000000-0005-0000-0000-00006E7C0000}"/>
    <cellStyle name="Note 6 3 2 3 3" xfId="32074" xr:uid="{00000000-0005-0000-0000-00006F7C0000}"/>
    <cellStyle name="Note 6 3 2 3 3 2" xfId="32075" xr:uid="{00000000-0005-0000-0000-0000707C0000}"/>
    <cellStyle name="Note 6 3 2 3 4" xfId="32076" xr:uid="{00000000-0005-0000-0000-0000717C0000}"/>
    <cellStyle name="Note 6 3 2 3 4 2" xfId="32077" xr:uid="{00000000-0005-0000-0000-0000727C0000}"/>
    <cellStyle name="Note 6 3 2 3 5" xfId="32078" xr:uid="{00000000-0005-0000-0000-0000737C0000}"/>
    <cellStyle name="Note 6 3 2 3 5 2" xfId="32079" xr:uid="{00000000-0005-0000-0000-0000747C0000}"/>
    <cellStyle name="Note 6 3 2 3 6" xfId="32080" xr:uid="{00000000-0005-0000-0000-0000757C0000}"/>
    <cellStyle name="Note 6 3 2 3 6 2" xfId="32081" xr:uid="{00000000-0005-0000-0000-0000767C0000}"/>
    <cellStyle name="Note 6 3 2 3 7" xfId="32082" xr:uid="{00000000-0005-0000-0000-0000777C0000}"/>
    <cellStyle name="Note 6 3 2 3 7 2" xfId="32083" xr:uid="{00000000-0005-0000-0000-0000787C0000}"/>
    <cellStyle name="Note 6 3 2 3 8" xfId="32084" xr:uid="{00000000-0005-0000-0000-0000797C0000}"/>
    <cellStyle name="Note 6 3 2 3 8 2" xfId="32085" xr:uid="{00000000-0005-0000-0000-00007A7C0000}"/>
    <cellStyle name="Note 6 3 2 3 9" xfId="32086" xr:uid="{00000000-0005-0000-0000-00007B7C0000}"/>
    <cellStyle name="Note 6 3 2 3 9 2" xfId="32087" xr:uid="{00000000-0005-0000-0000-00007C7C0000}"/>
    <cellStyle name="Note 6 3 2 4" xfId="32088" xr:uid="{00000000-0005-0000-0000-00007D7C0000}"/>
    <cellStyle name="Note 6 3 2 4 10" xfId="32089" xr:uid="{00000000-0005-0000-0000-00007E7C0000}"/>
    <cellStyle name="Note 6 3 2 4 10 2" xfId="32090" xr:uid="{00000000-0005-0000-0000-00007F7C0000}"/>
    <cellStyle name="Note 6 3 2 4 11" xfId="32091" xr:uid="{00000000-0005-0000-0000-0000807C0000}"/>
    <cellStyle name="Note 6 3 2 4 2" xfId="32092" xr:uid="{00000000-0005-0000-0000-0000817C0000}"/>
    <cellStyle name="Note 6 3 2 4 2 2" xfId="32093" xr:uid="{00000000-0005-0000-0000-0000827C0000}"/>
    <cellStyle name="Note 6 3 2 4 2 2 2" xfId="32094" xr:uid="{00000000-0005-0000-0000-0000837C0000}"/>
    <cellStyle name="Note 6 3 2 4 2 3" xfId="32095" xr:uid="{00000000-0005-0000-0000-0000847C0000}"/>
    <cellStyle name="Note 6 3 2 4 3" xfId="32096" xr:uid="{00000000-0005-0000-0000-0000857C0000}"/>
    <cellStyle name="Note 6 3 2 4 3 2" xfId="32097" xr:uid="{00000000-0005-0000-0000-0000867C0000}"/>
    <cellStyle name="Note 6 3 2 4 4" xfId="32098" xr:uid="{00000000-0005-0000-0000-0000877C0000}"/>
    <cellStyle name="Note 6 3 2 4 4 2" xfId="32099" xr:uid="{00000000-0005-0000-0000-0000887C0000}"/>
    <cellStyle name="Note 6 3 2 4 5" xfId="32100" xr:uid="{00000000-0005-0000-0000-0000897C0000}"/>
    <cellStyle name="Note 6 3 2 4 5 2" xfId="32101" xr:uid="{00000000-0005-0000-0000-00008A7C0000}"/>
    <cellStyle name="Note 6 3 2 4 6" xfId="32102" xr:uid="{00000000-0005-0000-0000-00008B7C0000}"/>
    <cellStyle name="Note 6 3 2 4 6 2" xfId="32103" xr:uid="{00000000-0005-0000-0000-00008C7C0000}"/>
    <cellStyle name="Note 6 3 2 4 7" xfId="32104" xr:uid="{00000000-0005-0000-0000-00008D7C0000}"/>
    <cellStyle name="Note 6 3 2 4 7 2" xfId="32105" xr:uid="{00000000-0005-0000-0000-00008E7C0000}"/>
    <cellStyle name="Note 6 3 2 4 8" xfId="32106" xr:uid="{00000000-0005-0000-0000-00008F7C0000}"/>
    <cellStyle name="Note 6 3 2 4 8 2" xfId="32107" xr:uid="{00000000-0005-0000-0000-0000907C0000}"/>
    <cellStyle name="Note 6 3 2 4 9" xfId="32108" xr:uid="{00000000-0005-0000-0000-0000917C0000}"/>
    <cellStyle name="Note 6 3 2 4 9 2" xfId="32109" xr:uid="{00000000-0005-0000-0000-0000927C0000}"/>
    <cellStyle name="Note 6 3 2 5" xfId="32110" xr:uid="{00000000-0005-0000-0000-0000937C0000}"/>
    <cellStyle name="Note 6 3 2 5 10" xfId="32111" xr:uid="{00000000-0005-0000-0000-0000947C0000}"/>
    <cellStyle name="Note 6 3 2 5 10 2" xfId="32112" xr:uid="{00000000-0005-0000-0000-0000957C0000}"/>
    <cellStyle name="Note 6 3 2 5 11" xfId="32113" xr:uid="{00000000-0005-0000-0000-0000967C0000}"/>
    <cellStyle name="Note 6 3 2 5 2" xfId="32114" xr:uid="{00000000-0005-0000-0000-0000977C0000}"/>
    <cellStyle name="Note 6 3 2 5 2 2" xfId="32115" xr:uid="{00000000-0005-0000-0000-0000987C0000}"/>
    <cellStyle name="Note 6 3 2 5 2 2 2" xfId="32116" xr:uid="{00000000-0005-0000-0000-0000997C0000}"/>
    <cellStyle name="Note 6 3 2 5 2 3" xfId="32117" xr:uid="{00000000-0005-0000-0000-00009A7C0000}"/>
    <cellStyle name="Note 6 3 2 5 3" xfId="32118" xr:uid="{00000000-0005-0000-0000-00009B7C0000}"/>
    <cellStyle name="Note 6 3 2 5 3 2" xfId="32119" xr:uid="{00000000-0005-0000-0000-00009C7C0000}"/>
    <cellStyle name="Note 6 3 2 5 4" xfId="32120" xr:uid="{00000000-0005-0000-0000-00009D7C0000}"/>
    <cellStyle name="Note 6 3 2 5 4 2" xfId="32121" xr:uid="{00000000-0005-0000-0000-00009E7C0000}"/>
    <cellStyle name="Note 6 3 2 5 5" xfId="32122" xr:uid="{00000000-0005-0000-0000-00009F7C0000}"/>
    <cellStyle name="Note 6 3 2 5 5 2" xfId="32123" xr:uid="{00000000-0005-0000-0000-0000A07C0000}"/>
    <cellStyle name="Note 6 3 2 5 6" xfId="32124" xr:uid="{00000000-0005-0000-0000-0000A17C0000}"/>
    <cellStyle name="Note 6 3 2 5 6 2" xfId="32125" xr:uid="{00000000-0005-0000-0000-0000A27C0000}"/>
    <cellStyle name="Note 6 3 2 5 7" xfId="32126" xr:uid="{00000000-0005-0000-0000-0000A37C0000}"/>
    <cellStyle name="Note 6 3 2 5 7 2" xfId="32127" xr:uid="{00000000-0005-0000-0000-0000A47C0000}"/>
    <cellStyle name="Note 6 3 2 5 8" xfId="32128" xr:uid="{00000000-0005-0000-0000-0000A57C0000}"/>
    <cellStyle name="Note 6 3 2 5 8 2" xfId="32129" xr:uid="{00000000-0005-0000-0000-0000A67C0000}"/>
    <cellStyle name="Note 6 3 2 5 9" xfId="32130" xr:uid="{00000000-0005-0000-0000-0000A77C0000}"/>
    <cellStyle name="Note 6 3 2 5 9 2" xfId="32131" xr:uid="{00000000-0005-0000-0000-0000A87C0000}"/>
    <cellStyle name="Note 6 3 2 6" xfId="32132" xr:uid="{00000000-0005-0000-0000-0000A97C0000}"/>
    <cellStyle name="Note 6 3 2 6 10" xfId="32133" xr:uid="{00000000-0005-0000-0000-0000AA7C0000}"/>
    <cellStyle name="Note 6 3 2 6 10 2" xfId="32134" xr:uid="{00000000-0005-0000-0000-0000AB7C0000}"/>
    <cellStyle name="Note 6 3 2 6 11" xfId="32135" xr:uid="{00000000-0005-0000-0000-0000AC7C0000}"/>
    <cellStyle name="Note 6 3 2 6 2" xfId="32136" xr:uid="{00000000-0005-0000-0000-0000AD7C0000}"/>
    <cellStyle name="Note 6 3 2 6 2 2" xfId="32137" xr:uid="{00000000-0005-0000-0000-0000AE7C0000}"/>
    <cellStyle name="Note 6 3 2 6 2 2 2" xfId="32138" xr:uid="{00000000-0005-0000-0000-0000AF7C0000}"/>
    <cellStyle name="Note 6 3 2 6 2 3" xfId="32139" xr:uid="{00000000-0005-0000-0000-0000B07C0000}"/>
    <cellStyle name="Note 6 3 2 6 3" xfId="32140" xr:uid="{00000000-0005-0000-0000-0000B17C0000}"/>
    <cellStyle name="Note 6 3 2 6 3 2" xfId="32141" xr:uid="{00000000-0005-0000-0000-0000B27C0000}"/>
    <cellStyle name="Note 6 3 2 6 4" xfId="32142" xr:uid="{00000000-0005-0000-0000-0000B37C0000}"/>
    <cellStyle name="Note 6 3 2 6 4 2" xfId="32143" xr:uid="{00000000-0005-0000-0000-0000B47C0000}"/>
    <cellStyle name="Note 6 3 2 6 5" xfId="32144" xr:uid="{00000000-0005-0000-0000-0000B57C0000}"/>
    <cellStyle name="Note 6 3 2 6 5 2" xfId="32145" xr:uid="{00000000-0005-0000-0000-0000B67C0000}"/>
    <cellStyle name="Note 6 3 2 6 6" xfId="32146" xr:uid="{00000000-0005-0000-0000-0000B77C0000}"/>
    <cellStyle name="Note 6 3 2 6 6 2" xfId="32147" xr:uid="{00000000-0005-0000-0000-0000B87C0000}"/>
    <cellStyle name="Note 6 3 2 6 7" xfId="32148" xr:uid="{00000000-0005-0000-0000-0000B97C0000}"/>
    <cellStyle name="Note 6 3 2 6 7 2" xfId="32149" xr:uid="{00000000-0005-0000-0000-0000BA7C0000}"/>
    <cellStyle name="Note 6 3 2 6 8" xfId="32150" xr:uid="{00000000-0005-0000-0000-0000BB7C0000}"/>
    <cellStyle name="Note 6 3 2 6 8 2" xfId="32151" xr:uid="{00000000-0005-0000-0000-0000BC7C0000}"/>
    <cellStyle name="Note 6 3 2 6 9" xfId="32152" xr:uid="{00000000-0005-0000-0000-0000BD7C0000}"/>
    <cellStyle name="Note 6 3 2 6 9 2" xfId="32153" xr:uid="{00000000-0005-0000-0000-0000BE7C0000}"/>
    <cellStyle name="Note 6 3 2 7" xfId="32154" xr:uid="{00000000-0005-0000-0000-0000BF7C0000}"/>
    <cellStyle name="Note 6 3 2 7 2" xfId="32155" xr:uid="{00000000-0005-0000-0000-0000C07C0000}"/>
    <cellStyle name="Note 6 3 2 7 2 2" xfId="32156" xr:uid="{00000000-0005-0000-0000-0000C17C0000}"/>
    <cellStyle name="Note 6 3 2 7 3" xfId="32157" xr:uid="{00000000-0005-0000-0000-0000C27C0000}"/>
    <cellStyle name="Note 6 3 2 8" xfId="32158" xr:uid="{00000000-0005-0000-0000-0000C37C0000}"/>
    <cellStyle name="Note 6 3 2 8 2" xfId="32159" xr:uid="{00000000-0005-0000-0000-0000C47C0000}"/>
    <cellStyle name="Note 6 3 2 9" xfId="32160" xr:uid="{00000000-0005-0000-0000-0000C57C0000}"/>
    <cellStyle name="Note 6 3 2 9 2" xfId="32161" xr:uid="{00000000-0005-0000-0000-0000C67C0000}"/>
    <cellStyle name="Note 6 3 3" xfId="32162" xr:uid="{00000000-0005-0000-0000-0000C77C0000}"/>
    <cellStyle name="Note 6 3 3 2" xfId="32163" xr:uid="{00000000-0005-0000-0000-0000C87C0000}"/>
    <cellStyle name="Note 6 3 3 2 2" xfId="32164" xr:uid="{00000000-0005-0000-0000-0000C97C0000}"/>
    <cellStyle name="Note 6 3 3 2 2 2" xfId="32165" xr:uid="{00000000-0005-0000-0000-0000CA7C0000}"/>
    <cellStyle name="Note 6 3 3 2 3" xfId="32166" xr:uid="{00000000-0005-0000-0000-0000CB7C0000}"/>
    <cellStyle name="Note 6 3 3 3" xfId="32167" xr:uid="{00000000-0005-0000-0000-0000CC7C0000}"/>
    <cellStyle name="Note 6 3 3 3 2" xfId="32168" xr:uid="{00000000-0005-0000-0000-0000CD7C0000}"/>
    <cellStyle name="Note 6 3 3 3 2 2" xfId="32169" xr:uid="{00000000-0005-0000-0000-0000CE7C0000}"/>
    <cellStyle name="Note 6 3 3 3 3" xfId="32170" xr:uid="{00000000-0005-0000-0000-0000CF7C0000}"/>
    <cellStyle name="Note 6 3 3 4" xfId="32171" xr:uid="{00000000-0005-0000-0000-0000D07C0000}"/>
    <cellStyle name="Note 6 3 3 4 2" xfId="32172" xr:uid="{00000000-0005-0000-0000-0000D17C0000}"/>
    <cellStyle name="Note 6 3 3 5" xfId="32173" xr:uid="{00000000-0005-0000-0000-0000D27C0000}"/>
    <cellStyle name="Note 6 3 3 5 2" xfId="32174" xr:uid="{00000000-0005-0000-0000-0000D37C0000}"/>
    <cellStyle name="Note 6 3 3 6" xfId="32175" xr:uid="{00000000-0005-0000-0000-0000D47C0000}"/>
    <cellStyle name="Note 6 3 3 6 2" xfId="32176" xr:uid="{00000000-0005-0000-0000-0000D57C0000}"/>
    <cellStyle name="Note 6 3 3 7" xfId="32177" xr:uid="{00000000-0005-0000-0000-0000D67C0000}"/>
    <cellStyle name="Note 6 3 3 7 2" xfId="32178" xr:uid="{00000000-0005-0000-0000-0000D77C0000}"/>
    <cellStyle name="Note 6 3 3 8" xfId="32179" xr:uid="{00000000-0005-0000-0000-0000D87C0000}"/>
    <cellStyle name="Note 6 3 4" xfId="32180" xr:uid="{00000000-0005-0000-0000-0000D97C0000}"/>
    <cellStyle name="Note 6 3 4 10" xfId="32181" xr:uid="{00000000-0005-0000-0000-0000DA7C0000}"/>
    <cellStyle name="Note 6 3 4 10 2" xfId="32182" xr:uid="{00000000-0005-0000-0000-0000DB7C0000}"/>
    <cellStyle name="Note 6 3 4 11" xfId="32183" xr:uid="{00000000-0005-0000-0000-0000DC7C0000}"/>
    <cellStyle name="Note 6 3 4 2" xfId="32184" xr:uid="{00000000-0005-0000-0000-0000DD7C0000}"/>
    <cellStyle name="Note 6 3 4 2 2" xfId="32185" xr:uid="{00000000-0005-0000-0000-0000DE7C0000}"/>
    <cellStyle name="Note 6 3 4 2 2 2" xfId="32186" xr:uid="{00000000-0005-0000-0000-0000DF7C0000}"/>
    <cellStyle name="Note 6 3 4 2 3" xfId="32187" xr:uid="{00000000-0005-0000-0000-0000E07C0000}"/>
    <cellStyle name="Note 6 3 4 3" xfId="32188" xr:uid="{00000000-0005-0000-0000-0000E17C0000}"/>
    <cellStyle name="Note 6 3 4 3 2" xfId="32189" xr:uid="{00000000-0005-0000-0000-0000E27C0000}"/>
    <cellStyle name="Note 6 3 4 4" xfId="32190" xr:uid="{00000000-0005-0000-0000-0000E37C0000}"/>
    <cellStyle name="Note 6 3 4 4 2" xfId="32191" xr:uid="{00000000-0005-0000-0000-0000E47C0000}"/>
    <cellStyle name="Note 6 3 4 5" xfId="32192" xr:uid="{00000000-0005-0000-0000-0000E57C0000}"/>
    <cellStyle name="Note 6 3 4 5 2" xfId="32193" xr:uid="{00000000-0005-0000-0000-0000E67C0000}"/>
    <cellStyle name="Note 6 3 4 6" xfId="32194" xr:uid="{00000000-0005-0000-0000-0000E77C0000}"/>
    <cellStyle name="Note 6 3 4 6 2" xfId="32195" xr:uid="{00000000-0005-0000-0000-0000E87C0000}"/>
    <cellStyle name="Note 6 3 4 7" xfId="32196" xr:uid="{00000000-0005-0000-0000-0000E97C0000}"/>
    <cellStyle name="Note 6 3 4 7 2" xfId="32197" xr:uid="{00000000-0005-0000-0000-0000EA7C0000}"/>
    <cellStyle name="Note 6 3 4 8" xfId="32198" xr:uid="{00000000-0005-0000-0000-0000EB7C0000}"/>
    <cellStyle name="Note 6 3 4 8 2" xfId="32199" xr:uid="{00000000-0005-0000-0000-0000EC7C0000}"/>
    <cellStyle name="Note 6 3 4 9" xfId="32200" xr:uid="{00000000-0005-0000-0000-0000ED7C0000}"/>
    <cellStyle name="Note 6 3 4 9 2" xfId="32201" xr:uid="{00000000-0005-0000-0000-0000EE7C0000}"/>
    <cellStyle name="Note 6 3 5" xfId="32202" xr:uid="{00000000-0005-0000-0000-0000EF7C0000}"/>
    <cellStyle name="Note 6 3 5 10" xfId="32203" xr:uid="{00000000-0005-0000-0000-0000F07C0000}"/>
    <cellStyle name="Note 6 3 5 10 2" xfId="32204" xr:uid="{00000000-0005-0000-0000-0000F17C0000}"/>
    <cellStyle name="Note 6 3 5 11" xfId="32205" xr:uid="{00000000-0005-0000-0000-0000F27C0000}"/>
    <cellStyle name="Note 6 3 5 2" xfId="32206" xr:uid="{00000000-0005-0000-0000-0000F37C0000}"/>
    <cellStyle name="Note 6 3 5 2 2" xfId="32207" xr:uid="{00000000-0005-0000-0000-0000F47C0000}"/>
    <cellStyle name="Note 6 3 5 2 2 2" xfId="32208" xr:uid="{00000000-0005-0000-0000-0000F57C0000}"/>
    <cellStyle name="Note 6 3 5 2 3" xfId="32209" xr:uid="{00000000-0005-0000-0000-0000F67C0000}"/>
    <cellStyle name="Note 6 3 5 3" xfId="32210" xr:uid="{00000000-0005-0000-0000-0000F77C0000}"/>
    <cellStyle name="Note 6 3 5 3 2" xfId="32211" xr:uid="{00000000-0005-0000-0000-0000F87C0000}"/>
    <cellStyle name="Note 6 3 5 4" xfId="32212" xr:uid="{00000000-0005-0000-0000-0000F97C0000}"/>
    <cellStyle name="Note 6 3 5 4 2" xfId="32213" xr:uid="{00000000-0005-0000-0000-0000FA7C0000}"/>
    <cellStyle name="Note 6 3 5 5" xfId="32214" xr:uid="{00000000-0005-0000-0000-0000FB7C0000}"/>
    <cellStyle name="Note 6 3 5 5 2" xfId="32215" xr:uid="{00000000-0005-0000-0000-0000FC7C0000}"/>
    <cellStyle name="Note 6 3 5 6" xfId="32216" xr:uid="{00000000-0005-0000-0000-0000FD7C0000}"/>
    <cellStyle name="Note 6 3 5 6 2" xfId="32217" xr:uid="{00000000-0005-0000-0000-0000FE7C0000}"/>
    <cellStyle name="Note 6 3 5 7" xfId="32218" xr:uid="{00000000-0005-0000-0000-0000FF7C0000}"/>
    <cellStyle name="Note 6 3 5 7 2" xfId="32219" xr:uid="{00000000-0005-0000-0000-0000007D0000}"/>
    <cellStyle name="Note 6 3 5 8" xfId="32220" xr:uid="{00000000-0005-0000-0000-0000017D0000}"/>
    <cellStyle name="Note 6 3 5 8 2" xfId="32221" xr:uid="{00000000-0005-0000-0000-0000027D0000}"/>
    <cellStyle name="Note 6 3 5 9" xfId="32222" xr:uid="{00000000-0005-0000-0000-0000037D0000}"/>
    <cellStyle name="Note 6 3 5 9 2" xfId="32223" xr:uid="{00000000-0005-0000-0000-0000047D0000}"/>
    <cellStyle name="Note 6 3 6" xfId="32224" xr:uid="{00000000-0005-0000-0000-0000057D0000}"/>
    <cellStyle name="Note 6 3 6 10" xfId="32225" xr:uid="{00000000-0005-0000-0000-0000067D0000}"/>
    <cellStyle name="Note 6 3 6 10 2" xfId="32226" xr:uid="{00000000-0005-0000-0000-0000077D0000}"/>
    <cellStyle name="Note 6 3 6 11" xfId="32227" xr:uid="{00000000-0005-0000-0000-0000087D0000}"/>
    <cellStyle name="Note 6 3 6 2" xfId="32228" xr:uid="{00000000-0005-0000-0000-0000097D0000}"/>
    <cellStyle name="Note 6 3 6 2 2" xfId="32229" xr:uid="{00000000-0005-0000-0000-00000A7D0000}"/>
    <cellStyle name="Note 6 3 6 2 2 2" xfId="32230" xr:uid="{00000000-0005-0000-0000-00000B7D0000}"/>
    <cellStyle name="Note 6 3 6 2 3" xfId="32231" xr:uid="{00000000-0005-0000-0000-00000C7D0000}"/>
    <cellStyle name="Note 6 3 6 3" xfId="32232" xr:uid="{00000000-0005-0000-0000-00000D7D0000}"/>
    <cellStyle name="Note 6 3 6 3 2" xfId="32233" xr:uid="{00000000-0005-0000-0000-00000E7D0000}"/>
    <cellStyle name="Note 6 3 6 4" xfId="32234" xr:uid="{00000000-0005-0000-0000-00000F7D0000}"/>
    <cellStyle name="Note 6 3 6 4 2" xfId="32235" xr:uid="{00000000-0005-0000-0000-0000107D0000}"/>
    <cellStyle name="Note 6 3 6 5" xfId="32236" xr:uid="{00000000-0005-0000-0000-0000117D0000}"/>
    <cellStyle name="Note 6 3 6 5 2" xfId="32237" xr:uid="{00000000-0005-0000-0000-0000127D0000}"/>
    <cellStyle name="Note 6 3 6 6" xfId="32238" xr:uid="{00000000-0005-0000-0000-0000137D0000}"/>
    <cellStyle name="Note 6 3 6 6 2" xfId="32239" xr:uid="{00000000-0005-0000-0000-0000147D0000}"/>
    <cellStyle name="Note 6 3 6 7" xfId="32240" xr:uid="{00000000-0005-0000-0000-0000157D0000}"/>
    <cellStyle name="Note 6 3 6 7 2" xfId="32241" xr:uid="{00000000-0005-0000-0000-0000167D0000}"/>
    <cellStyle name="Note 6 3 6 8" xfId="32242" xr:uid="{00000000-0005-0000-0000-0000177D0000}"/>
    <cellStyle name="Note 6 3 6 8 2" xfId="32243" xr:uid="{00000000-0005-0000-0000-0000187D0000}"/>
    <cellStyle name="Note 6 3 6 9" xfId="32244" xr:uid="{00000000-0005-0000-0000-0000197D0000}"/>
    <cellStyle name="Note 6 3 6 9 2" xfId="32245" xr:uid="{00000000-0005-0000-0000-00001A7D0000}"/>
    <cellStyle name="Note 6 3 7" xfId="32246" xr:uid="{00000000-0005-0000-0000-00001B7D0000}"/>
    <cellStyle name="Note 6 3 7 10" xfId="32247" xr:uid="{00000000-0005-0000-0000-00001C7D0000}"/>
    <cellStyle name="Note 6 3 7 10 2" xfId="32248" xr:uid="{00000000-0005-0000-0000-00001D7D0000}"/>
    <cellStyle name="Note 6 3 7 11" xfId="32249" xr:uid="{00000000-0005-0000-0000-00001E7D0000}"/>
    <cellStyle name="Note 6 3 7 2" xfId="32250" xr:uid="{00000000-0005-0000-0000-00001F7D0000}"/>
    <cellStyle name="Note 6 3 7 2 2" xfId="32251" xr:uid="{00000000-0005-0000-0000-0000207D0000}"/>
    <cellStyle name="Note 6 3 7 2 2 2" xfId="32252" xr:uid="{00000000-0005-0000-0000-0000217D0000}"/>
    <cellStyle name="Note 6 3 7 2 3" xfId="32253" xr:uid="{00000000-0005-0000-0000-0000227D0000}"/>
    <cellStyle name="Note 6 3 7 3" xfId="32254" xr:uid="{00000000-0005-0000-0000-0000237D0000}"/>
    <cellStyle name="Note 6 3 7 3 2" xfId="32255" xr:uid="{00000000-0005-0000-0000-0000247D0000}"/>
    <cellStyle name="Note 6 3 7 4" xfId="32256" xr:uid="{00000000-0005-0000-0000-0000257D0000}"/>
    <cellStyle name="Note 6 3 7 4 2" xfId="32257" xr:uid="{00000000-0005-0000-0000-0000267D0000}"/>
    <cellStyle name="Note 6 3 7 5" xfId="32258" xr:uid="{00000000-0005-0000-0000-0000277D0000}"/>
    <cellStyle name="Note 6 3 7 5 2" xfId="32259" xr:uid="{00000000-0005-0000-0000-0000287D0000}"/>
    <cellStyle name="Note 6 3 7 6" xfId="32260" xr:uid="{00000000-0005-0000-0000-0000297D0000}"/>
    <cellStyle name="Note 6 3 7 6 2" xfId="32261" xr:uid="{00000000-0005-0000-0000-00002A7D0000}"/>
    <cellStyle name="Note 6 3 7 7" xfId="32262" xr:uid="{00000000-0005-0000-0000-00002B7D0000}"/>
    <cellStyle name="Note 6 3 7 7 2" xfId="32263" xr:uid="{00000000-0005-0000-0000-00002C7D0000}"/>
    <cellStyle name="Note 6 3 7 8" xfId="32264" xr:uid="{00000000-0005-0000-0000-00002D7D0000}"/>
    <cellStyle name="Note 6 3 7 8 2" xfId="32265" xr:uid="{00000000-0005-0000-0000-00002E7D0000}"/>
    <cellStyle name="Note 6 3 7 9" xfId="32266" xr:uid="{00000000-0005-0000-0000-00002F7D0000}"/>
    <cellStyle name="Note 6 3 7 9 2" xfId="32267" xr:uid="{00000000-0005-0000-0000-0000307D0000}"/>
    <cellStyle name="Note 6 3 8" xfId="32268" xr:uid="{00000000-0005-0000-0000-0000317D0000}"/>
    <cellStyle name="Note 6 3 8 2" xfId="32269" xr:uid="{00000000-0005-0000-0000-0000327D0000}"/>
    <cellStyle name="Note 6 3 8 2 2" xfId="32270" xr:uid="{00000000-0005-0000-0000-0000337D0000}"/>
    <cellStyle name="Note 6 3 8 3" xfId="32271" xr:uid="{00000000-0005-0000-0000-0000347D0000}"/>
    <cellStyle name="Note 6 3 9" xfId="32272" xr:uid="{00000000-0005-0000-0000-0000357D0000}"/>
    <cellStyle name="Note 6 3 9 2" xfId="32273" xr:uid="{00000000-0005-0000-0000-0000367D0000}"/>
    <cellStyle name="Note 6 3_7 - Cap Add WS" xfId="32274" xr:uid="{00000000-0005-0000-0000-0000377D0000}"/>
    <cellStyle name="Note 6 4" xfId="32275" xr:uid="{00000000-0005-0000-0000-0000387D0000}"/>
    <cellStyle name="Note 6 4 10" xfId="32276" xr:uid="{00000000-0005-0000-0000-0000397D0000}"/>
    <cellStyle name="Note 6 4 10 2" xfId="32277" xr:uid="{00000000-0005-0000-0000-00003A7D0000}"/>
    <cellStyle name="Note 6 4 11" xfId="32278" xr:uid="{00000000-0005-0000-0000-00003B7D0000}"/>
    <cellStyle name="Note 6 4 11 2" xfId="32279" xr:uid="{00000000-0005-0000-0000-00003C7D0000}"/>
    <cellStyle name="Note 6 4 12" xfId="32280" xr:uid="{00000000-0005-0000-0000-00003D7D0000}"/>
    <cellStyle name="Note 6 4 12 2" xfId="32281" xr:uid="{00000000-0005-0000-0000-00003E7D0000}"/>
    <cellStyle name="Note 6 4 13" xfId="32282" xr:uid="{00000000-0005-0000-0000-00003F7D0000}"/>
    <cellStyle name="Note 6 4 2" xfId="32283" xr:uid="{00000000-0005-0000-0000-0000407D0000}"/>
    <cellStyle name="Note 6 4 2 2" xfId="32284" xr:uid="{00000000-0005-0000-0000-0000417D0000}"/>
    <cellStyle name="Note 6 4 2 2 2" xfId="32285" xr:uid="{00000000-0005-0000-0000-0000427D0000}"/>
    <cellStyle name="Note 6 4 2 2 2 2" xfId="32286" xr:uid="{00000000-0005-0000-0000-0000437D0000}"/>
    <cellStyle name="Note 6 4 2 2 3" xfId="32287" xr:uid="{00000000-0005-0000-0000-0000447D0000}"/>
    <cellStyle name="Note 6 4 2 3" xfId="32288" xr:uid="{00000000-0005-0000-0000-0000457D0000}"/>
    <cellStyle name="Note 6 4 2 3 2" xfId="32289" xr:uid="{00000000-0005-0000-0000-0000467D0000}"/>
    <cellStyle name="Note 6 4 2 3 2 2" xfId="32290" xr:uid="{00000000-0005-0000-0000-0000477D0000}"/>
    <cellStyle name="Note 6 4 2 3 3" xfId="32291" xr:uid="{00000000-0005-0000-0000-0000487D0000}"/>
    <cellStyle name="Note 6 4 2 4" xfId="32292" xr:uid="{00000000-0005-0000-0000-0000497D0000}"/>
    <cellStyle name="Note 6 4 2 4 2" xfId="32293" xr:uid="{00000000-0005-0000-0000-00004A7D0000}"/>
    <cellStyle name="Note 6 4 2 5" xfId="32294" xr:uid="{00000000-0005-0000-0000-00004B7D0000}"/>
    <cellStyle name="Note 6 4 2 5 2" xfId="32295" xr:uid="{00000000-0005-0000-0000-00004C7D0000}"/>
    <cellStyle name="Note 6 4 2 6" xfId="32296" xr:uid="{00000000-0005-0000-0000-00004D7D0000}"/>
    <cellStyle name="Note 6 4 2 6 2" xfId="32297" xr:uid="{00000000-0005-0000-0000-00004E7D0000}"/>
    <cellStyle name="Note 6 4 2 7" xfId="32298" xr:uid="{00000000-0005-0000-0000-00004F7D0000}"/>
    <cellStyle name="Note 6 4 2 7 2" xfId="32299" xr:uid="{00000000-0005-0000-0000-0000507D0000}"/>
    <cellStyle name="Note 6 4 2 8" xfId="32300" xr:uid="{00000000-0005-0000-0000-0000517D0000}"/>
    <cellStyle name="Note 6 4 3" xfId="32301" xr:uid="{00000000-0005-0000-0000-0000527D0000}"/>
    <cellStyle name="Note 6 4 3 10" xfId="32302" xr:uid="{00000000-0005-0000-0000-0000537D0000}"/>
    <cellStyle name="Note 6 4 3 10 2" xfId="32303" xr:uid="{00000000-0005-0000-0000-0000547D0000}"/>
    <cellStyle name="Note 6 4 3 11" xfId="32304" xr:uid="{00000000-0005-0000-0000-0000557D0000}"/>
    <cellStyle name="Note 6 4 3 2" xfId="32305" xr:uid="{00000000-0005-0000-0000-0000567D0000}"/>
    <cellStyle name="Note 6 4 3 2 2" xfId="32306" xr:uid="{00000000-0005-0000-0000-0000577D0000}"/>
    <cellStyle name="Note 6 4 3 2 2 2" xfId="32307" xr:uid="{00000000-0005-0000-0000-0000587D0000}"/>
    <cellStyle name="Note 6 4 3 2 3" xfId="32308" xr:uid="{00000000-0005-0000-0000-0000597D0000}"/>
    <cellStyle name="Note 6 4 3 3" xfId="32309" xr:uid="{00000000-0005-0000-0000-00005A7D0000}"/>
    <cellStyle name="Note 6 4 3 3 2" xfId="32310" xr:uid="{00000000-0005-0000-0000-00005B7D0000}"/>
    <cellStyle name="Note 6 4 3 4" xfId="32311" xr:uid="{00000000-0005-0000-0000-00005C7D0000}"/>
    <cellStyle name="Note 6 4 3 4 2" xfId="32312" xr:uid="{00000000-0005-0000-0000-00005D7D0000}"/>
    <cellStyle name="Note 6 4 3 5" xfId="32313" xr:uid="{00000000-0005-0000-0000-00005E7D0000}"/>
    <cellStyle name="Note 6 4 3 5 2" xfId="32314" xr:uid="{00000000-0005-0000-0000-00005F7D0000}"/>
    <cellStyle name="Note 6 4 3 6" xfId="32315" xr:uid="{00000000-0005-0000-0000-0000607D0000}"/>
    <cellStyle name="Note 6 4 3 6 2" xfId="32316" xr:uid="{00000000-0005-0000-0000-0000617D0000}"/>
    <cellStyle name="Note 6 4 3 7" xfId="32317" xr:uid="{00000000-0005-0000-0000-0000627D0000}"/>
    <cellStyle name="Note 6 4 3 7 2" xfId="32318" xr:uid="{00000000-0005-0000-0000-0000637D0000}"/>
    <cellStyle name="Note 6 4 3 8" xfId="32319" xr:uid="{00000000-0005-0000-0000-0000647D0000}"/>
    <cellStyle name="Note 6 4 3 8 2" xfId="32320" xr:uid="{00000000-0005-0000-0000-0000657D0000}"/>
    <cellStyle name="Note 6 4 3 9" xfId="32321" xr:uid="{00000000-0005-0000-0000-0000667D0000}"/>
    <cellStyle name="Note 6 4 3 9 2" xfId="32322" xr:uid="{00000000-0005-0000-0000-0000677D0000}"/>
    <cellStyle name="Note 6 4 4" xfId="32323" xr:uid="{00000000-0005-0000-0000-0000687D0000}"/>
    <cellStyle name="Note 6 4 4 10" xfId="32324" xr:uid="{00000000-0005-0000-0000-0000697D0000}"/>
    <cellStyle name="Note 6 4 4 10 2" xfId="32325" xr:uid="{00000000-0005-0000-0000-00006A7D0000}"/>
    <cellStyle name="Note 6 4 4 11" xfId="32326" xr:uid="{00000000-0005-0000-0000-00006B7D0000}"/>
    <cellStyle name="Note 6 4 4 2" xfId="32327" xr:uid="{00000000-0005-0000-0000-00006C7D0000}"/>
    <cellStyle name="Note 6 4 4 2 2" xfId="32328" xr:uid="{00000000-0005-0000-0000-00006D7D0000}"/>
    <cellStyle name="Note 6 4 4 2 2 2" xfId="32329" xr:uid="{00000000-0005-0000-0000-00006E7D0000}"/>
    <cellStyle name="Note 6 4 4 2 3" xfId="32330" xr:uid="{00000000-0005-0000-0000-00006F7D0000}"/>
    <cellStyle name="Note 6 4 4 3" xfId="32331" xr:uid="{00000000-0005-0000-0000-0000707D0000}"/>
    <cellStyle name="Note 6 4 4 3 2" xfId="32332" xr:uid="{00000000-0005-0000-0000-0000717D0000}"/>
    <cellStyle name="Note 6 4 4 4" xfId="32333" xr:uid="{00000000-0005-0000-0000-0000727D0000}"/>
    <cellStyle name="Note 6 4 4 4 2" xfId="32334" xr:uid="{00000000-0005-0000-0000-0000737D0000}"/>
    <cellStyle name="Note 6 4 4 5" xfId="32335" xr:uid="{00000000-0005-0000-0000-0000747D0000}"/>
    <cellStyle name="Note 6 4 4 5 2" xfId="32336" xr:uid="{00000000-0005-0000-0000-0000757D0000}"/>
    <cellStyle name="Note 6 4 4 6" xfId="32337" xr:uid="{00000000-0005-0000-0000-0000767D0000}"/>
    <cellStyle name="Note 6 4 4 6 2" xfId="32338" xr:uid="{00000000-0005-0000-0000-0000777D0000}"/>
    <cellStyle name="Note 6 4 4 7" xfId="32339" xr:uid="{00000000-0005-0000-0000-0000787D0000}"/>
    <cellStyle name="Note 6 4 4 7 2" xfId="32340" xr:uid="{00000000-0005-0000-0000-0000797D0000}"/>
    <cellStyle name="Note 6 4 4 8" xfId="32341" xr:uid="{00000000-0005-0000-0000-00007A7D0000}"/>
    <cellStyle name="Note 6 4 4 8 2" xfId="32342" xr:uid="{00000000-0005-0000-0000-00007B7D0000}"/>
    <cellStyle name="Note 6 4 4 9" xfId="32343" xr:uid="{00000000-0005-0000-0000-00007C7D0000}"/>
    <cellStyle name="Note 6 4 4 9 2" xfId="32344" xr:uid="{00000000-0005-0000-0000-00007D7D0000}"/>
    <cellStyle name="Note 6 4 5" xfId="32345" xr:uid="{00000000-0005-0000-0000-00007E7D0000}"/>
    <cellStyle name="Note 6 4 5 10" xfId="32346" xr:uid="{00000000-0005-0000-0000-00007F7D0000}"/>
    <cellStyle name="Note 6 4 5 10 2" xfId="32347" xr:uid="{00000000-0005-0000-0000-0000807D0000}"/>
    <cellStyle name="Note 6 4 5 11" xfId="32348" xr:uid="{00000000-0005-0000-0000-0000817D0000}"/>
    <cellStyle name="Note 6 4 5 2" xfId="32349" xr:uid="{00000000-0005-0000-0000-0000827D0000}"/>
    <cellStyle name="Note 6 4 5 2 2" xfId="32350" xr:uid="{00000000-0005-0000-0000-0000837D0000}"/>
    <cellStyle name="Note 6 4 5 2 2 2" xfId="32351" xr:uid="{00000000-0005-0000-0000-0000847D0000}"/>
    <cellStyle name="Note 6 4 5 2 3" xfId="32352" xr:uid="{00000000-0005-0000-0000-0000857D0000}"/>
    <cellStyle name="Note 6 4 5 3" xfId="32353" xr:uid="{00000000-0005-0000-0000-0000867D0000}"/>
    <cellStyle name="Note 6 4 5 3 2" xfId="32354" xr:uid="{00000000-0005-0000-0000-0000877D0000}"/>
    <cellStyle name="Note 6 4 5 4" xfId="32355" xr:uid="{00000000-0005-0000-0000-0000887D0000}"/>
    <cellStyle name="Note 6 4 5 4 2" xfId="32356" xr:uid="{00000000-0005-0000-0000-0000897D0000}"/>
    <cellStyle name="Note 6 4 5 5" xfId="32357" xr:uid="{00000000-0005-0000-0000-00008A7D0000}"/>
    <cellStyle name="Note 6 4 5 5 2" xfId="32358" xr:uid="{00000000-0005-0000-0000-00008B7D0000}"/>
    <cellStyle name="Note 6 4 5 6" xfId="32359" xr:uid="{00000000-0005-0000-0000-00008C7D0000}"/>
    <cellStyle name="Note 6 4 5 6 2" xfId="32360" xr:uid="{00000000-0005-0000-0000-00008D7D0000}"/>
    <cellStyle name="Note 6 4 5 7" xfId="32361" xr:uid="{00000000-0005-0000-0000-00008E7D0000}"/>
    <cellStyle name="Note 6 4 5 7 2" xfId="32362" xr:uid="{00000000-0005-0000-0000-00008F7D0000}"/>
    <cellStyle name="Note 6 4 5 8" xfId="32363" xr:uid="{00000000-0005-0000-0000-0000907D0000}"/>
    <cellStyle name="Note 6 4 5 8 2" xfId="32364" xr:uid="{00000000-0005-0000-0000-0000917D0000}"/>
    <cellStyle name="Note 6 4 5 9" xfId="32365" xr:uid="{00000000-0005-0000-0000-0000927D0000}"/>
    <cellStyle name="Note 6 4 5 9 2" xfId="32366" xr:uid="{00000000-0005-0000-0000-0000937D0000}"/>
    <cellStyle name="Note 6 4 6" xfId="32367" xr:uid="{00000000-0005-0000-0000-0000947D0000}"/>
    <cellStyle name="Note 6 4 6 10" xfId="32368" xr:uid="{00000000-0005-0000-0000-0000957D0000}"/>
    <cellStyle name="Note 6 4 6 10 2" xfId="32369" xr:uid="{00000000-0005-0000-0000-0000967D0000}"/>
    <cellStyle name="Note 6 4 6 11" xfId="32370" xr:uid="{00000000-0005-0000-0000-0000977D0000}"/>
    <cellStyle name="Note 6 4 6 2" xfId="32371" xr:uid="{00000000-0005-0000-0000-0000987D0000}"/>
    <cellStyle name="Note 6 4 6 2 2" xfId="32372" xr:uid="{00000000-0005-0000-0000-0000997D0000}"/>
    <cellStyle name="Note 6 4 6 2 2 2" xfId="32373" xr:uid="{00000000-0005-0000-0000-00009A7D0000}"/>
    <cellStyle name="Note 6 4 6 2 3" xfId="32374" xr:uid="{00000000-0005-0000-0000-00009B7D0000}"/>
    <cellStyle name="Note 6 4 6 3" xfId="32375" xr:uid="{00000000-0005-0000-0000-00009C7D0000}"/>
    <cellStyle name="Note 6 4 6 3 2" xfId="32376" xr:uid="{00000000-0005-0000-0000-00009D7D0000}"/>
    <cellStyle name="Note 6 4 6 4" xfId="32377" xr:uid="{00000000-0005-0000-0000-00009E7D0000}"/>
    <cellStyle name="Note 6 4 6 4 2" xfId="32378" xr:uid="{00000000-0005-0000-0000-00009F7D0000}"/>
    <cellStyle name="Note 6 4 6 5" xfId="32379" xr:uid="{00000000-0005-0000-0000-0000A07D0000}"/>
    <cellStyle name="Note 6 4 6 5 2" xfId="32380" xr:uid="{00000000-0005-0000-0000-0000A17D0000}"/>
    <cellStyle name="Note 6 4 6 6" xfId="32381" xr:uid="{00000000-0005-0000-0000-0000A27D0000}"/>
    <cellStyle name="Note 6 4 6 6 2" xfId="32382" xr:uid="{00000000-0005-0000-0000-0000A37D0000}"/>
    <cellStyle name="Note 6 4 6 7" xfId="32383" xr:uid="{00000000-0005-0000-0000-0000A47D0000}"/>
    <cellStyle name="Note 6 4 6 7 2" xfId="32384" xr:uid="{00000000-0005-0000-0000-0000A57D0000}"/>
    <cellStyle name="Note 6 4 6 8" xfId="32385" xr:uid="{00000000-0005-0000-0000-0000A67D0000}"/>
    <cellStyle name="Note 6 4 6 8 2" xfId="32386" xr:uid="{00000000-0005-0000-0000-0000A77D0000}"/>
    <cellStyle name="Note 6 4 6 9" xfId="32387" xr:uid="{00000000-0005-0000-0000-0000A87D0000}"/>
    <cellStyle name="Note 6 4 6 9 2" xfId="32388" xr:uid="{00000000-0005-0000-0000-0000A97D0000}"/>
    <cellStyle name="Note 6 4 7" xfId="32389" xr:uid="{00000000-0005-0000-0000-0000AA7D0000}"/>
    <cellStyle name="Note 6 4 7 2" xfId="32390" xr:uid="{00000000-0005-0000-0000-0000AB7D0000}"/>
    <cellStyle name="Note 6 4 7 2 2" xfId="32391" xr:uid="{00000000-0005-0000-0000-0000AC7D0000}"/>
    <cellStyle name="Note 6 4 7 3" xfId="32392" xr:uid="{00000000-0005-0000-0000-0000AD7D0000}"/>
    <cellStyle name="Note 6 4 8" xfId="32393" xr:uid="{00000000-0005-0000-0000-0000AE7D0000}"/>
    <cellStyle name="Note 6 4 8 2" xfId="32394" xr:uid="{00000000-0005-0000-0000-0000AF7D0000}"/>
    <cellStyle name="Note 6 4 9" xfId="32395" xr:uid="{00000000-0005-0000-0000-0000B07D0000}"/>
    <cellStyle name="Note 6 4 9 2" xfId="32396" xr:uid="{00000000-0005-0000-0000-0000B17D0000}"/>
    <cellStyle name="Note 6 5" xfId="32397" xr:uid="{00000000-0005-0000-0000-0000B27D0000}"/>
    <cellStyle name="Note 6 5 2" xfId="32398" xr:uid="{00000000-0005-0000-0000-0000B37D0000}"/>
    <cellStyle name="Note 6 5 2 2" xfId="32399" xr:uid="{00000000-0005-0000-0000-0000B47D0000}"/>
    <cellStyle name="Note 6 5 2 2 2" xfId="32400" xr:uid="{00000000-0005-0000-0000-0000B57D0000}"/>
    <cellStyle name="Note 6 5 2 3" xfId="32401" xr:uid="{00000000-0005-0000-0000-0000B67D0000}"/>
    <cellStyle name="Note 6 5 3" xfId="32402" xr:uid="{00000000-0005-0000-0000-0000B77D0000}"/>
    <cellStyle name="Note 6 5 3 2" xfId="32403" xr:uid="{00000000-0005-0000-0000-0000B87D0000}"/>
    <cellStyle name="Note 6 5 3 2 2" xfId="32404" xr:uid="{00000000-0005-0000-0000-0000B97D0000}"/>
    <cellStyle name="Note 6 5 3 3" xfId="32405" xr:uid="{00000000-0005-0000-0000-0000BA7D0000}"/>
    <cellStyle name="Note 6 5 4" xfId="32406" xr:uid="{00000000-0005-0000-0000-0000BB7D0000}"/>
    <cellStyle name="Note 6 5 4 2" xfId="32407" xr:uid="{00000000-0005-0000-0000-0000BC7D0000}"/>
    <cellStyle name="Note 6 5 5" xfId="32408" xr:uid="{00000000-0005-0000-0000-0000BD7D0000}"/>
    <cellStyle name="Note 6 5 5 2" xfId="32409" xr:uid="{00000000-0005-0000-0000-0000BE7D0000}"/>
    <cellStyle name="Note 6 5 6" xfId="32410" xr:uid="{00000000-0005-0000-0000-0000BF7D0000}"/>
    <cellStyle name="Note 6 5 6 2" xfId="32411" xr:uid="{00000000-0005-0000-0000-0000C07D0000}"/>
    <cellStyle name="Note 6 5 7" xfId="32412" xr:uid="{00000000-0005-0000-0000-0000C17D0000}"/>
    <cellStyle name="Note 6 5 7 2" xfId="32413" xr:uid="{00000000-0005-0000-0000-0000C27D0000}"/>
    <cellStyle name="Note 6 5 8" xfId="32414" xr:uid="{00000000-0005-0000-0000-0000C37D0000}"/>
    <cellStyle name="Note 6 6" xfId="32415" xr:uid="{00000000-0005-0000-0000-0000C47D0000}"/>
    <cellStyle name="Note 6 6 10" xfId="32416" xr:uid="{00000000-0005-0000-0000-0000C57D0000}"/>
    <cellStyle name="Note 6 6 10 2" xfId="32417" xr:uid="{00000000-0005-0000-0000-0000C67D0000}"/>
    <cellStyle name="Note 6 6 11" xfId="32418" xr:uid="{00000000-0005-0000-0000-0000C77D0000}"/>
    <cellStyle name="Note 6 6 2" xfId="32419" xr:uid="{00000000-0005-0000-0000-0000C87D0000}"/>
    <cellStyle name="Note 6 6 2 2" xfId="32420" xr:uid="{00000000-0005-0000-0000-0000C97D0000}"/>
    <cellStyle name="Note 6 6 2 2 2" xfId="32421" xr:uid="{00000000-0005-0000-0000-0000CA7D0000}"/>
    <cellStyle name="Note 6 6 2 3" xfId="32422" xr:uid="{00000000-0005-0000-0000-0000CB7D0000}"/>
    <cellStyle name="Note 6 6 3" xfId="32423" xr:uid="{00000000-0005-0000-0000-0000CC7D0000}"/>
    <cellStyle name="Note 6 6 3 2" xfId="32424" xr:uid="{00000000-0005-0000-0000-0000CD7D0000}"/>
    <cellStyle name="Note 6 6 4" xfId="32425" xr:uid="{00000000-0005-0000-0000-0000CE7D0000}"/>
    <cellStyle name="Note 6 6 4 2" xfId="32426" xr:uid="{00000000-0005-0000-0000-0000CF7D0000}"/>
    <cellStyle name="Note 6 6 5" xfId="32427" xr:uid="{00000000-0005-0000-0000-0000D07D0000}"/>
    <cellStyle name="Note 6 6 5 2" xfId="32428" xr:uid="{00000000-0005-0000-0000-0000D17D0000}"/>
    <cellStyle name="Note 6 6 6" xfId="32429" xr:uid="{00000000-0005-0000-0000-0000D27D0000}"/>
    <cellStyle name="Note 6 6 6 2" xfId="32430" xr:uid="{00000000-0005-0000-0000-0000D37D0000}"/>
    <cellStyle name="Note 6 6 7" xfId="32431" xr:uid="{00000000-0005-0000-0000-0000D47D0000}"/>
    <cellStyle name="Note 6 6 7 2" xfId="32432" xr:uid="{00000000-0005-0000-0000-0000D57D0000}"/>
    <cellStyle name="Note 6 6 8" xfId="32433" xr:uid="{00000000-0005-0000-0000-0000D67D0000}"/>
    <cellStyle name="Note 6 6 8 2" xfId="32434" xr:uid="{00000000-0005-0000-0000-0000D77D0000}"/>
    <cellStyle name="Note 6 6 9" xfId="32435" xr:uid="{00000000-0005-0000-0000-0000D87D0000}"/>
    <cellStyle name="Note 6 6 9 2" xfId="32436" xr:uid="{00000000-0005-0000-0000-0000D97D0000}"/>
    <cellStyle name="Note 6 7" xfId="32437" xr:uid="{00000000-0005-0000-0000-0000DA7D0000}"/>
    <cellStyle name="Note 6 7 10" xfId="32438" xr:uid="{00000000-0005-0000-0000-0000DB7D0000}"/>
    <cellStyle name="Note 6 7 10 2" xfId="32439" xr:uid="{00000000-0005-0000-0000-0000DC7D0000}"/>
    <cellStyle name="Note 6 7 11" xfId="32440" xr:uid="{00000000-0005-0000-0000-0000DD7D0000}"/>
    <cellStyle name="Note 6 7 2" xfId="32441" xr:uid="{00000000-0005-0000-0000-0000DE7D0000}"/>
    <cellStyle name="Note 6 7 2 2" xfId="32442" xr:uid="{00000000-0005-0000-0000-0000DF7D0000}"/>
    <cellStyle name="Note 6 7 2 2 2" xfId="32443" xr:uid="{00000000-0005-0000-0000-0000E07D0000}"/>
    <cellStyle name="Note 6 7 2 3" xfId="32444" xr:uid="{00000000-0005-0000-0000-0000E17D0000}"/>
    <cellStyle name="Note 6 7 3" xfId="32445" xr:uid="{00000000-0005-0000-0000-0000E27D0000}"/>
    <cellStyle name="Note 6 7 3 2" xfId="32446" xr:uid="{00000000-0005-0000-0000-0000E37D0000}"/>
    <cellStyle name="Note 6 7 4" xfId="32447" xr:uid="{00000000-0005-0000-0000-0000E47D0000}"/>
    <cellStyle name="Note 6 7 4 2" xfId="32448" xr:uid="{00000000-0005-0000-0000-0000E57D0000}"/>
    <cellStyle name="Note 6 7 5" xfId="32449" xr:uid="{00000000-0005-0000-0000-0000E67D0000}"/>
    <cellStyle name="Note 6 7 5 2" xfId="32450" xr:uid="{00000000-0005-0000-0000-0000E77D0000}"/>
    <cellStyle name="Note 6 7 6" xfId="32451" xr:uid="{00000000-0005-0000-0000-0000E87D0000}"/>
    <cellStyle name="Note 6 7 6 2" xfId="32452" xr:uid="{00000000-0005-0000-0000-0000E97D0000}"/>
    <cellStyle name="Note 6 7 7" xfId="32453" xr:uid="{00000000-0005-0000-0000-0000EA7D0000}"/>
    <cellStyle name="Note 6 7 7 2" xfId="32454" xr:uid="{00000000-0005-0000-0000-0000EB7D0000}"/>
    <cellStyle name="Note 6 7 8" xfId="32455" xr:uid="{00000000-0005-0000-0000-0000EC7D0000}"/>
    <cellStyle name="Note 6 7 8 2" xfId="32456" xr:uid="{00000000-0005-0000-0000-0000ED7D0000}"/>
    <cellStyle name="Note 6 7 9" xfId="32457" xr:uid="{00000000-0005-0000-0000-0000EE7D0000}"/>
    <cellStyle name="Note 6 7 9 2" xfId="32458" xr:uid="{00000000-0005-0000-0000-0000EF7D0000}"/>
    <cellStyle name="Note 6 8" xfId="32459" xr:uid="{00000000-0005-0000-0000-0000F07D0000}"/>
    <cellStyle name="Note 6 8 10" xfId="32460" xr:uid="{00000000-0005-0000-0000-0000F17D0000}"/>
    <cellStyle name="Note 6 8 10 2" xfId="32461" xr:uid="{00000000-0005-0000-0000-0000F27D0000}"/>
    <cellStyle name="Note 6 8 11" xfId="32462" xr:uid="{00000000-0005-0000-0000-0000F37D0000}"/>
    <cellStyle name="Note 6 8 2" xfId="32463" xr:uid="{00000000-0005-0000-0000-0000F47D0000}"/>
    <cellStyle name="Note 6 8 2 2" xfId="32464" xr:uid="{00000000-0005-0000-0000-0000F57D0000}"/>
    <cellStyle name="Note 6 8 2 2 2" xfId="32465" xr:uid="{00000000-0005-0000-0000-0000F67D0000}"/>
    <cellStyle name="Note 6 8 2 3" xfId="32466" xr:uid="{00000000-0005-0000-0000-0000F77D0000}"/>
    <cellStyle name="Note 6 8 3" xfId="32467" xr:uid="{00000000-0005-0000-0000-0000F87D0000}"/>
    <cellStyle name="Note 6 8 3 2" xfId="32468" xr:uid="{00000000-0005-0000-0000-0000F97D0000}"/>
    <cellStyle name="Note 6 8 4" xfId="32469" xr:uid="{00000000-0005-0000-0000-0000FA7D0000}"/>
    <cellStyle name="Note 6 8 4 2" xfId="32470" xr:uid="{00000000-0005-0000-0000-0000FB7D0000}"/>
    <cellStyle name="Note 6 8 5" xfId="32471" xr:uid="{00000000-0005-0000-0000-0000FC7D0000}"/>
    <cellStyle name="Note 6 8 5 2" xfId="32472" xr:uid="{00000000-0005-0000-0000-0000FD7D0000}"/>
    <cellStyle name="Note 6 8 6" xfId="32473" xr:uid="{00000000-0005-0000-0000-0000FE7D0000}"/>
    <cellStyle name="Note 6 8 6 2" xfId="32474" xr:uid="{00000000-0005-0000-0000-0000FF7D0000}"/>
    <cellStyle name="Note 6 8 7" xfId="32475" xr:uid="{00000000-0005-0000-0000-0000007E0000}"/>
    <cellStyle name="Note 6 8 7 2" xfId="32476" xr:uid="{00000000-0005-0000-0000-0000017E0000}"/>
    <cellStyle name="Note 6 8 8" xfId="32477" xr:uid="{00000000-0005-0000-0000-0000027E0000}"/>
    <cellStyle name="Note 6 8 8 2" xfId="32478" xr:uid="{00000000-0005-0000-0000-0000037E0000}"/>
    <cellStyle name="Note 6 8 9" xfId="32479" xr:uid="{00000000-0005-0000-0000-0000047E0000}"/>
    <cellStyle name="Note 6 8 9 2" xfId="32480" xr:uid="{00000000-0005-0000-0000-0000057E0000}"/>
    <cellStyle name="Note 6 9" xfId="32481" xr:uid="{00000000-0005-0000-0000-0000067E0000}"/>
    <cellStyle name="Note 6 9 10" xfId="32482" xr:uid="{00000000-0005-0000-0000-0000077E0000}"/>
    <cellStyle name="Note 6 9 10 2" xfId="32483" xr:uid="{00000000-0005-0000-0000-0000087E0000}"/>
    <cellStyle name="Note 6 9 11" xfId="32484" xr:uid="{00000000-0005-0000-0000-0000097E0000}"/>
    <cellStyle name="Note 6 9 2" xfId="32485" xr:uid="{00000000-0005-0000-0000-00000A7E0000}"/>
    <cellStyle name="Note 6 9 2 2" xfId="32486" xr:uid="{00000000-0005-0000-0000-00000B7E0000}"/>
    <cellStyle name="Note 6 9 2 2 2" xfId="32487" xr:uid="{00000000-0005-0000-0000-00000C7E0000}"/>
    <cellStyle name="Note 6 9 2 3" xfId="32488" xr:uid="{00000000-0005-0000-0000-00000D7E0000}"/>
    <cellStyle name="Note 6 9 3" xfId="32489" xr:uid="{00000000-0005-0000-0000-00000E7E0000}"/>
    <cellStyle name="Note 6 9 3 2" xfId="32490" xr:uid="{00000000-0005-0000-0000-00000F7E0000}"/>
    <cellStyle name="Note 6 9 4" xfId="32491" xr:uid="{00000000-0005-0000-0000-0000107E0000}"/>
    <cellStyle name="Note 6 9 4 2" xfId="32492" xr:uid="{00000000-0005-0000-0000-0000117E0000}"/>
    <cellStyle name="Note 6 9 5" xfId="32493" xr:uid="{00000000-0005-0000-0000-0000127E0000}"/>
    <cellStyle name="Note 6 9 5 2" xfId="32494" xr:uid="{00000000-0005-0000-0000-0000137E0000}"/>
    <cellStyle name="Note 6 9 6" xfId="32495" xr:uid="{00000000-0005-0000-0000-0000147E0000}"/>
    <cellStyle name="Note 6 9 6 2" xfId="32496" xr:uid="{00000000-0005-0000-0000-0000157E0000}"/>
    <cellStyle name="Note 6 9 7" xfId="32497" xr:uid="{00000000-0005-0000-0000-0000167E0000}"/>
    <cellStyle name="Note 6 9 7 2" xfId="32498" xr:uid="{00000000-0005-0000-0000-0000177E0000}"/>
    <cellStyle name="Note 6 9 8" xfId="32499" xr:uid="{00000000-0005-0000-0000-0000187E0000}"/>
    <cellStyle name="Note 6 9 8 2" xfId="32500" xr:uid="{00000000-0005-0000-0000-0000197E0000}"/>
    <cellStyle name="Note 6 9 9" xfId="32501" xr:uid="{00000000-0005-0000-0000-00001A7E0000}"/>
    <cellStyle name="Note 6 9 9 2" xfId="32502" xr:uid="{00000000-0005-0000-0000-00001B7E0000}"/>
    <cellStyle name="Note 6_7 - Cap Add WS" xfId="32503" xr:uid="{00000000-0005-0000-0000-00001C7E0000}"/>
    <cellStyle name="Note 7" xfId="32504" xr:uid="{00000000-0005-0000-0000-00001D7E0000}"/>
    <cellStyle name="Note 7 10" xfId="32505" xr:uid="{00000000-0005-0000-0000-00001E7E0000}"/>
    <cellStyle name="Note 7 10 2" xfId="32506" xr:uid="{00000000-0005-0000-0000-00001F7E0000}"/>
    <cellStyle name="Note 7 10 2 2" xfId="32507" xr:uid="{00000000-0005-0000-0000-0000207E0000}"/>
    <cellStyle name="Note 7 10 3" xfId="32508" xr:uid="{00000000-0005-0000-0000-0000217E0000}"/>
    <cellStyle name="Note 7 11" xfId="32509" xr:uid="{00000000-0005-0000-0000-0000227E0000}"/>
    <cellStyle name="Note 7 11 2" xfId="32510" xr:uid="{00000000-0005-0000-0000-0000237E0000}"/>
    <cellStyle name="Note 7 12" xfId="32511" xr:uid="{00000000-0005-0000-0000-0000247E0000}"/>
    <cellStyle name="Note 7 12 2" xfId="32512" xr:uid="{00000000-0005-0000-0000-0000257E0000}"/>
    <cellStyle name="Note 7 13" xfId="32513" xr:uid="{00000000-0005-0000-0000-0000267E0000}"/>
    <cellStyle name="Note 7 13 2" xfId="32514" xr:uid="{00000000-0005-0000-0000-0000277E0000}"/>
    <cellStyle name="Note 7 14" xfId="32515" xr:uid="{00000000-0005-0000-0000-0000287E0000}"/>
    <cellStyle name="Note 7 14 2" xfId="32516" xr:uid="{00000000-0005-0000-0000-0000297E0000}"/>
    <cellStyle name="Note 7 15" xfId="32517" xr:uid="{00000000-0005-0000-0000-00002A7E0000}"/>
    <cellStyle name="Note 7 15 2" xfId="32518" xr:uid="{00000000-0005-0000-0000-00002B7E0000}"/>
    <cellStyle name="Note 7 16" xfId="32519" xr:uid="{00000000-0005-0000-0000-00002C7E0000}"/>
    <cellStyle name="Note 7 2" xfId="32520" xr:uid="{00000000-0005-0000-0000-00002D7E0000}"/>
    <cellStyle name="Note 7 2 10" xfId="32521" xr:uid="{00000000-0005-0000-0000-00002E7E0000}"/>
    <cellStyle name="Note 7 2 10 2" xfId="32522" xr:uid="{00000000-0005-0000-0000-00002F7E0000}"/>
    <cellStyle name="Note 7 2 11" xfId="32523" xr:uid="{00000000-0005-0000-0000-0000307E0000}"/>
    <cellStyle name="Note 7 2 11 2" xfId="32524" xr:uid="{00000000-0005-0000-0000-0000317E0000}"/>
    <cellStyle name="Note 7 2 12" xfId="32525" xr:uid="{00000000-0005-0000-0000-0000327E0000}"/>
    <cellStyle name="Note 7 2 12 2" xfId="32526" xr:uid="{00000000-0005-0000-0000-0000337E0000}"/>
    <cellStyle name="Note 7 2 13" xfId="32527" xr:uid="{00000000-0005-0000-0000-0000347E0000}"/>
    <cellStyle name="Note 7 2 13 2" xfId="32528" xr:uid="{00000000-0005-0000-0000-0000357E0000}"/>
    <cellStyle name="Note 7 2 14" xfId="32529" xr:uid="{00000000-0005-0000-0000-0000367E0000}"/>
    <cellStyle name="Note 7 2 2" xfId="32530" xr:uid="{00000000-0005-0000-0000-0000377E0000}"/>
    <cellStyle name="Note 7 2 2 10" xfId="32531" xr:uid="{00000000-0005-0000-0000-0000387E0000}"/>
    <cellStyle name="Note 7 2 2 10 2" xfId="32532" xr:uid="{00000000-0005-0000-0000-0000397E0000}"/>
    <cellStyle name="Note 7 2 2 11" xfId="32533" xr:uid="{00000000-0005-0000-0000-00003A7E0000}"/>
    <cellStyle name="Note 7 2 2 11 2" xfId="32534" xr:uid="{00000000-0005-0000-0000-00003B7E0000}"/>
    <cellStyle name="Note 7 2 2 12" xfId="32535" xr:uid="{00000000-0005-0000-0000-00003C7E0000}"/>
    <cellStyle name="Note 7 2 2 12 2" xfId="32536" xr:uid="{00000000-0005-0000-0000-00003D7E0000}"/>
    <cellStyle name="Note 7 2 2 13" xfId="32537" xr:uid="{00000000-0005-0000-0000-00003E7E0000}"/>
    <cellStyle name="Note 7 2 2 2" xfId="32538" xr:uid="{00000000-0005-0000-0000-00003F7E0000}"/>
    <cellStyle name="Note 7 2 2 2 2" xfId="32539" xr:uid="{00000000-0005-0000-0000-0000407E0000}"/>
    <cellStyle name="Note 7 2 2 2 2 2" xfId="32540" xr:uid="{00000000-0005-0000-0000-0000417E0000}"/>
    <cellStyle name="Note 7 2 2 2 2 2 2" xfId="32541" xr:uid="{00000000-0005-0000-0000-0000427E0000}"/>
    <cellStyle name="Note 7 2 2 2 2 3" xfId="32542" xr:uid="{00000000-0005-0000-0000-0000437E0000}"/>
    <cellStyle name="Note 7 2 2 2 3" xfId="32543" xr:uid="{00000000-0005-0000-0000-0000447E0000}"/>
    <cellStyle name="Note 7 2 2 2 3 2" xfId="32544" xr:uid="{00000000-0005-0000-0000-0000457E0000}"/>
    <cellStyle name="Note 7 2 2 2 3 2 2" xfId="32545" xr:uid="{00000000-0005-0000-0000-0000467E0000}"/>
    <cellStyle name="Note 7 2 2 2 3 3" xfId="32546" xr:uid="{00000000-0005-0000-0000-0000477E0000}"/>
    <cellStyle name="Note 7 2 2 2 4" xfId="32547" xr:uid="{00000000-0005-0000-0000-0000487E0000}"/>
    <cellStyle name="Note 7 2 2 2 4 2" xfId="32548" xr:uid="{00000000-0005-0000-0000-0000497E0000}"/>
    <cellStyle name="Note 7 2 2 2 5" xfId="32549" xr:uid="{00000000-0005-0000-0000-00004A7E0000}"/>
    <cellStyle name="Note 7 2 2 2 5 2" xfId="32550" xr:uid="{00000000-0005-0000-0000-00004B7E0000}"/>
    <cellStyle name="Note 7 2 2 2 6" xfId="32551" xr:uid="{00000000-0005-0000-0000-00004C7E0000}"/>
    <cellStyle name="Note 7 2 2 2 6 2" xfId="32552" xr:uid="{00000000-0005-0000-0000-00004D7E0000}"/>
    <cellStyle name="Note 7 2 2 2 7" xfId="32553" xr:uid="{00000000-0005-0000-0000-00004E7E0000}"/>
    <cellStyle name="Note 7 2 2 2 7 2" xfId="32554" xr:uid="{00000000-0005-0000-0000-00004F7E0000}"/>
    <cellStyle name="Note 7 2 2 2 8" xfId="32555" xr:uid="{00000000-0005-0000-0000-0000507E0000}"/>
    <cellStyle name="Note 7 2 2 3" xfId="32556" xr:uid="{00000000-0005-0000-0000-0000517E0000}"/>
    <cellStyle name="Note 7 2 2 3 10" xfId="32557" xr:uid="{00000000-0005-0000-0000-0000527E0000}"/>
    <cellStyle name="Note 7 2 2 3 10 2" xfId="32558" xr:uid="{00000000-0005-0000-0000-0000537E0000}"/>
    <cellStyle name="Note 7 2 2 3 11" xfId="32559" xr:uid="{00000000-0005-0000-0000-0000547E0000}"/>
    <cellStyle name="Note 7 2 2 3 2" xfId="32560" xr:uid="{00000000-0005-0000-0000-0000557E0000}"/>
    <cellStyle name="Note 7 2 2 3 2 2" xfId="32561" xr:uid="{00000000-0005-0000-0000-0000567E0000}"/>
    <cellStyle name="Note 7 2 2 3 2 2 2" xfId="32562" xr:uid="{00000000-0005-0000-0000-0000577E0000}"/>
    <cellStyle name="Note 7 2 2 3 2 3" xfId="32563" xr:uid="{00000000-0005-0000-0000-0000587E0000}"/>
    <cellStyle name="Note 7 2 2 3 3" xfId="32564" xr:uid="{00000000-0005-0000-0000-0000597E0000}"/>
    <cellStyle name="Note 7 2 2 3 3 2" xfId="32565" xr:uid="{00000000-0005-0000-0000-00005A7E0000}"/>
    <cellStyle name="Note 7 2 2 3 4" xfId="32566" xr:uid="{00000000-0005-0000-0000-00005B7E0000}"/>
    <cellStyle name="Note 7 2 2 3 4 2" xfId="32567" xr:uid="{00000000-0005-0000-0000-00005C7E0000}"/>
    <cellStyle name="Note 7 2 2 3 5" xfId="32568" xr:uid="{00000000-0005-0000-0000-00005D7E0000}"/>
    <cellStyle name="Note 7 2 2 3 5 2" xfId="32569" xr:uid="{00000000-0005-0000-0000-00005E7E0000}"/>
    <cellStyle name="Note 7 2 2 3 6" xfId="32570" xr:uid="{00000000-0005-0000-0000-00005F7E0000}"/>
    <cellStyle name="Note 7 2 2 3 6 2" xfId="32571" xr:uid="{00000000-0005-0000-0000-0000607E0000}"/>
    <cellStyle name="Note 7 2 2 3 7" xfId="32572" xr:uid="{00000000-0005-0000-0000-0000617E0000}"/>
    <cellStyle name="Note 7 2 2 3 7 2" xfId="32573" xr:uid="{00000000-0005-0000-0000-0000627E0000}"/>
    <cellStyle name="Note 7 2 2 3 8" xfId="32574" xr:uid="{00000000-0005-0000-0000-0000637E0000}"/>
    <cellStyle name="Note 7 2 2 3 8 2" xfId="32575" xr:uid="{00000000-0005-0000-0000-0000647E0000}"/>
    <cellStyle name="Note 7 2 2 3 9" xfId="32576" xr:uid="{00000000-0005-0000-0000-0000657E0000}"/>
    <cellStyle name="Note 7 2 2 3 9 2" xfId="32577" xr:uid="{00000000-0005-0000-0000-0000667E0000}"/>
    <cellStyle name="Note 7 2 2 4" xfId="32578" xr:uid="{00000000-0005-0000-0000-0000677E0000}"/>
    <cellStyle name="Note 7 2 2 4 10" xfId="32579" xr:uid="{00000000-0005-0000-0000-0000687E0000}"/>
    <cellStyle name="Note 7 2 2 4 10 2" xfId="32580" xr:uid="{00000000-0005-0000-0000-0000697E0000}"/>
    <cellStyle name="Note 7 2 2 4 11" xfId="32581" xr:uid="{00000000-0005-0000-0000-00006A7E0000}"/>
    <cellStyle name="Note 7 2 2 4 2" xfId="32582" xr:uid="{00000000-0005-0000-0000-00006B7E0000}"/>
    <cellStyle name="Note 7 2 2 4 2 2" xfId="32583" xr:uid="{00000000-0005-0000-0000-00006C7E0000}"/>
    <cellStyle name="Note 7 2 2 4 2 2 2" xfId="32584" xr:uid="{00000000-0005-0000-0000-00006D7E0000}"/>
    <cellStyle name="Note 7 2 2 4 2 3" xfId="32585" xr:uid="{00000000-0005-0000-0000-00006E7E0000}"/>
    <cellStyle name="Note 7 2 2 4 3" xfId="32586" xr:uid="{00000000-0005-0000-0000-00006F7E0000}"/>
    <cellStyle name="Note 7 2 2 4 3 2" xfId="32587" xr:uid="{00000000-0005-0000-0000-0000707E0000}"/>
    <cellStyle name="Note 7 2 2 4 4" xfId="32588" xr:uid="{00000000-0005-0000-0000-0000717E0000}"/>
    <cellStyle name="Note 7 2 2 4 4 2" xfId="32589" xr:uid="{00000000-0005-0000-0000-0000727E0000}"/>
    <cellStyle name="Note 7 2 2 4 5" xfId="32590" xr:uid="{00000000-0005-0000-0000-0000737E0000}"/>
    <cellStyle name="Note 7 2 2 4 5 2" xfId="32591" xr:uid="{00000000-0005-0000-0000-0000747E0000}"/>
    <cellStyle name="Note 7 2 2 4 6" xfId="32592" xr:uid="{00000000-0005-0000-0000-0000757E0000}"/>
    <cellStyle name="Note 7 2 2 4 6 2" xfId="32593" xr:uid="{00000000-0005-0000-0000-0000767E0000}"/>
    <cellStyle name="Note 7 2 2 4 7" xfId="32594" xr:uid="{00000000-0005-0000-0000-0000777E0000}"/>
    <cellStyle name="Note 7 2 2 4 7 2" xfId="32595" xr:uid="{00000000-0005-0000-0000-0000787E0000}"/>
    <cellStyle name="Note 7 2 2 4 8" xfId="32596" xr:uid="{00000000-0005-0000-0000-0000797E0000}"/>
    <cellStyle name="Note 7 2 2 4 8 2" xfId="32597" xr:uid="{00000000-0005-0000-0000-00007A7E0000}"/>
    <cellStyle name="Note 7 2 2 4 9" xfId="32598" xr:uid="{00000000-0005-0000-0000-00007B7E0000}"/>
    <cellStyle name="Note 7 2 2 4 9 2" xfId="32599" xr:uid="{00000000-0005-0000-0000-00007C7E0000}"/>
    <cellStyle name="Note 7 2 2 5" xfId="32600" xr:uid="{00000000-0005-0000-0000-00007D7E0000}"/>
    <cellStyle name="Note 7 2 2 5 10" xfId="32601" xr:uid="{00000000-0005-0000-0000-00007E7E0000}"/>
    <cellStyle name="Note 7 2 2 5 10 2" xfId="32602" xr:uid="{00000000-0005-0000-0000-00007F7E0000}"/>
    <cellStyle name="Note 7 2 2 5 11" xfId="32603" xr:uid="{00000000-0005-0000-0000-0000807E0000}"/>
    <cellStyle name="Note 7 2 2 5 2" xfId="32604" xr:uid="{00000000-0005-0000-0000-0000817E0000}"/>
    <cellStyle name="Note 7 2 2 5 2 2" xfId="32605" xr:uid="{00000000-0005-0000-0000-0000827E0000}"/>
    <cellStyle name="Note 7 2 2 5 2 2 2" xfId="32606" xr:uid="{00000000-0005-0000-0000-0000837E0000}"/>
    <cellStyle name="Note 7 2 2 5 2 3" xfId="32607" xr:uid="{00000000-0005-0000-0000-0000847E0000}"/>
    <cellStyle name="Note 7 2 2 5 3" xfId="32608" xr:uid="{00000000-0005-0000-0000-0000857E0000}"/>
    <cellStyle name="Note 7 2 2 5 3 2" xfId="32609" xr:uid="{00000000-0005-0000-0000-0000867E0000}"/>
    <cellStyle name="Note 7 2 2 5 4" xfId="32610" xr:uid="{00000000-0005-0000-0000-0000877E0000}"/>
    <cellStyle name="Note 7 2 2 5 4 2" xfId="32611" xr:uid="{00000000-0005-0000-0000-0000887E0000}"/>
    <cellStyle name="Note 7 2 2 5 5" xfId="32612" xr:uid="{00000000-0005-0000-0000-0000897E0000}"/>
    <cellStyle name="Note 7 2 2 5 5 2" xfId="32613" xr:uid="{00000000-0005-0000-0000-00008A7E0000}"/>
    <cellStyle name="Note 7 2 2 5 6" xfId="32614" xr:uid="{00000000-0005-0000-0000-00008B7E0000}"/>
    <cellStyle name="Note 7 2 2 5 6 2" xfId="32615" xr:uid="{00000000-0005-0000-0000-00008C7E0000}"/>
    <cellStyle name="Note 7 2 2 5 7" xfId="32616" xr:uid="{00000000-0005-0000-0000-00008D7E0000}"/>
    <cellStyle name="Note 7 2 2 5 7 2" xfId="32617" xr:uid="{00000000-0005-0000-0000-00008E7E0000}"/>
    <cellStyle name="Note 7 2 2 5 8" xfId="32618" xr:uid="{00000000-0005-0000-0000-00008F7E0000}"/>
    <cellStyle name="Note 7 2 2 5 8 2" xfId="32619" xr:uid="{00000000-0005-0000-0000-0000907E0000}"/>
    <cellStyle name="Note 7 2 2 5 9" xfId="32620" xr:uid="{00000000-0005-0000-0000-0000917E0000}"/>
    <cellStyle name="Note 7 2 2 5 9 2" xfId="32621" xr:uid="{00000000-0005-0000-0000-0000927E0000}"/>
    <cellStyle name="Note 7 2 2 6" xfId="32622" xr:uid="{00000000-0005-0000-0000-0000937E0000}"/>
    <cellStyle name="Note 7 2 2 6 10" xfId="32623" xr:uid="{00000000-0005-0000-0000-0000947E0000}"/>
    <cellStyle name="Note 7 2 2 6 10 2" xfId="32624" xr:uid="{00000000-0005-0000-0000-0000957E0000}"/>
    <cellStyle name="Note 7 2 2 6 11" xfId="32625" xr:uid="{00000000-0005-0000-0000-0000967E0000}"/>
    <cellStyle name="Note 7 2 2 6 2" xfId="32626" xr:uid="{00000000-0005-0000-0000-0000977E0000}"/>
    <cellStyle name="Note 7 2 2 6 2 2" xfId="32627" xr:uid="{00000000-0005-0000-0000-0000987E0000}"/>
    <cellStyle name="Note 7 2 2 6 2 2 2" xfId="32628" xr:uid="{00000000-0005-0000-0000-0000997E0000}"/>
    <cellStyle name="Note 7 2 2 6 2 3" xfId="32629" xr:uid="{00000000-0005-0000-0000-00009A7E0000}"/>
    <cellStyle name="Note 7 2 2 6 3" xfId="32630" xr:uid="{00000000-0005-0000-0000-00009B7E0000}"/>
    <cellStyle name="Note 7 2 2 6 3 2" xfId="32631" xr:uid="{00000000-0005-0000-0000-00009C7E0000}"/>
    <cellStyle name="Note 7 2 2 6 4" xfId="32632" xr:uid="{00000000-0005-0000-0000-00009D7E0000}"/>
    <cellStyle name="Note 7 2 2 6 4 2" xfId="32633" xr:uid="{00000000-0005-0000-0000-00009E7E0000}"/>
    <cellStyle name="Note 7 2 2 6 5" xfId="32634" xr:uid="{00000000-0005-0000-0000-00009F7E0000}"/>
    <cellStyle name="Note 7 2 2 6 5 2" xfId="32635" xr:uid="{00000000-0005-0000-0000-0000A07E0000}"/>
    <cellStyle name="Note 7 2 2 6 6" xfId="32636" xr:uid="{00000000-0005-0000-0000-0000A17E0000}"/>
    <cellStyle name="Note 7 2 2 6 6 2" xfId="32637" xr:uid="{00000000-0005-0000-0000-0000A27E0000}"/>
    <cellStyle name="Note 7 2 2 6 7" xfId="32638" xr:uid="{00000000-0005-0000-0000-0000A37E0000}"/>
    <cellStyle name="Note 7 2 2 6 7 2" xfId="32639" xr:uid="{00000000-0005-0000-0000-0000A47E0000}"/>
    <cellStyle name="Note 7 2 2 6 8" xfId="32640" xr:uid="{00000000-0005-0000-0000-0000A57E0000}"/>
    <cellStyle name="Note 7 2 2 6 8 2" xfId="32641" xr:uid="{00000000-0005-0000-0000-0000A67E0000}"/>
    <cellStyle name="Note 7 2 2 6 9" xfId="32642" xr:uid="{00000000-0005-0000-0000-0000A77E0000}"/>
    <cellStyle name="Note 7 2 2 6 9 2" xfId="32643" xr:uid="{00000000-0005-0000-0000-0000A87E0000}"/>
    <cellStyle name="Note 7 2 2 7" xfId="32644" xr:uid="{00000000-0005-0000-0000-0000A97E0000}"/>
    <cellStyle name="Note 7 2 2 7 2" xfId="32645" xr:uid="{00000000-0005-0000-0000-0000AA7E0000}"/>
    <cellStyle name="Note 7 2 2 7 2 2" xfId="32646" xr:uid="{00000000-0005-0000-0000-0000AB7E0000}"/>
    <cellStyle name="Note 7 2 2 7 3" xfId="32647" xr:uid="{00000000-0005-0000-0000-0000AC7E0000}"/>
    <cellStyle name="Note 7 2 2 8" xfId="32648" xr:uid="{00000000-0005-0000-0000-0000AD7E0000}"/>
    <cellStyle name="Note 7 2 2 8 2" xfId="32649" xr:uid="{00000000-0005-0000-0000-0000AE7E0000}"/>
    <cellStyle name="Note 7 2 2 9" xfId="32650" xr:uid="{00000000-0005-0000-0000-0000AF7E0000}"/>
    <cellStyle name="Note 7 2 2 9 2" xfId="32651" xr:uid="{00000000-0005-0000-0000-0000B07E0000}"/>
    <cellStyle name="Note 7 2 3" xfId="32652" xr:uid="{00000000-0005-0000-0000-0000B17E0000}"/>
    <cellStyle name="Note 7 2 3 2" xfId="32653" xr:uid="{00000000-0005-0000-0000-0000B27E0000}"/>
    <cellStyle name="Note 7 2 3 2 2" xfId="32654" xr:uid="{00000000-0005-0000-0000-0000B37E0000}"/>
    <cellStyle name="Note 7 2 3 2 2 2" xfId="32655" xr:uid="{00000000-0005-0000-0000-0000B47E0000}"/>
    <cellStyle name="Note 7 2 3 2 3" xfId="32656" xr:uid="{00000000-0005-0000-0000-0000B57E0000}"/>
    <cellStyle name="Note 7 2 3 3" xfId="32657" xr:uid="{00000000-0005-0000-0000-0000B67E0000}"/>
    <cellStyle name="Note 7 2 3 3 2" xfId="32658" xr:uid="{00000000-0005-0000-0000-0000B77E0000}"/>
    <cellStyle name="Note 7 2 3 3 2 2" xfId="32659" xr:uid="{00000000-0005-0000-0000-0000B87E0000}"/>
    <cellStyle name="Note 7 2 3 3 3" xfId="32660" xr:uid="{00000000-0005-0000-0000-0000B97E0000}"/>
    <cellStyle name="Note 7 2 3 4" xfId="32661" xr:uid="{00000000-0005-0000-0000-0000BA7E0000}"/>
    <cellStyle name="Note 7 2 3 4 2" xfId="32662" xr:uid="{00000000-0005-0000-0000-0000BB7E0000}"/>
    <cellStyle name="Note 7 2 3 5" xfId="32663" xr:uid="{00000000-0005-0000-0000-0000BC7E0000}"/>
    <cellStyle name="Note 7 2 3 5 2" xfId="32664" xr:uid="{00000000-0005-0000-0000-0000BD7E0000}"/>
    <cellStyle name="Note 7 2 3 6" xfId="32665" xr:uid="{00000000-0005-0000-0000-0000BE7E0000}"/>
    <cellStyle name="Note 7 2 3 6 2" xfId="32666" xr:uid="{00000000-0005-0000-0000-0000BF7E0000}"/>
    <cellStyle name="Note 7 2 3 7" xfId="32667" xr:uid="{00000000-0005-0000-0000-0000C07E0000}"/>
    <cellStyle name="Note 7 2 3 7 2" xfId="32668" xr:uid="{00000000-0005-0000-0000-0000C17E0000}"/>
    <cellStyle name="Note 7 2 3 8" xfId="32669" xr:uid="{00000000-0005-0000-0000-0000C27E0000}"/>
    <cellStyle name="Note 7 2 4" xfId="32670" xr:uid="{00000000-0005-0000-0000-0000C37E0000}"/>
    <cellStyle name="Note 7 2 4 10" xfId="32671" xr:uid="{00000000-0005-0000-0000-0000C47E0000}"/>
    <cellStyle name="Note 7 2 4 10 2" xfId="32672" xr:uid="{00000000-0005-0000-0000-0000C57E0000}"/>
    <cellStyle name="Note 7 2 4 11" xfId="32673" xr:uid="{00000000-0005-0000-0000-0000C67E0000}"/>
    <cellStyle name="Note 7 2 4 2" xfId="32674" xr:uid="{00000000-0005-0000-0000-0000C77E0000}"/>
    <cellStyle name="Note 7 2 4 2 2" xfId="32675" xr:uid="{00000000-0005-0000-0000-0000C87E0000}"/>
    <cellStyle name="Note 7 2 4 2 2 2" xfId="32676" xr:uid="{00000000-0005-0000-0000-0000C97E0000}"/>
    <cellStyle name="Note 7 2 4 2 3" xfId="32677" xr:uid="{00000000-0005-0000-0000-0000CA7E0000}"/>
    <cellStyle name="Note 7 2 4 3" xfId="32678" xr:uid="{00000000-0005-0000-0000-0000CB7E0000}"/>
    <cellStyle name="Note 7 2 4 3 2" xfId="32679" xr:uid="{00000000-0005-0000-0000-0000CC7E0000}"/>
    <cellStyle name="Note 7 2 4 4" xfId="32680" xr:uid="{00000000-0005-0000-0000-0000CD7E0000}"/>
    <cellStyle name="Note 7 2 4 4 2" xfId="32681" xr:uid="{00000000-0005-0000-0000-0000CE7E0000}"/>
    <cellStyle name="Note 7 2 4 5" xfId="32682" xr:uid="{00000000-0005-0000-0000-0000CF7E0000}"/>
    <cellStyle name="Note 7 2 4 5 2" xfId="32683" xr:uid="{00000000-0005-0000-0000-0000D07E0000}"/>
    <cellStyle name="Note 7 2 4 6" xfId="32684" xr:uid="{00000000-0005-0000-0000-0000D17E0000}"/>
    <cellStyle name="Note 7 2 4 6 2" xfId="32685" xr:uid="{00000000-0005-0000-0000-0000D27E0000}"/>
    <cellStyle name="Note 7 2 4 7" xfId="32686" xr:uid="{00000000-0005-0000-0000-0000D37E0000}"/>
    <cellStyle name="Note 7 2 4 7 2" xfId="32687" xr:uid="{00000000-0005-0000-0000-0000D47E0000}"/>
    <cellStyle name="Note 7 2 4 8" xfId="32688" xr:uid="{00000000-0005-0000-0000-0000D57E0000}"/>
    <cellStyle name="Note 7 2 4 8 2" xfId="32689" xr:uid="{00000000-0005-0000-0000-0000D67E0000}"/>
    <cellStyle name="Note 7 2 4 9" xfId="32690" xr:uid="{00000000-0005-0000-0000-0000D77E0000}"/>
    <cellStyle name="Note 7 2 4 9 2" xfId="32691" xr:uid="{00000000-0005-0000-0000-0000D87E0000}"/>
    <cellStyle name="Note 7 2 5" xfId="32692" xr:uid="{00000000-0005-0000-0000-0000D97E0000}"/>
    <cellStyle name="Note 7 2 5 10" xfId="32693" xr:uid="{00000000-0005-0000-0000-0000DA7E0000}"/>
    <cellStyle name="Note 7 2 5 10 2" xfId="32694" xr:uid="{00000000-0005-0000-0000-0000DB7E0000}"/>
    <cellStyle name="Note 7 2 5 11" xfId="32695" xr:uid="{00000000-0005-0000-0000-0000DC7E0000}"/>
    <cellStyle name="Note 7 2 5 2" xfId="32696" xr:uid="{00000000-0005-0000-0000-0000DD7E0000}"/>
    <cellStyle name="Note 7 2 5 2 2" xfId="32697" xr:uid="{00000000-0005-0000-0000-0000DE7E0000}"/>
    <cellStyle name="Note 7 2 5 2 2 2" xfId="32698" xr:uid="{00000000-0005-0000-0000-0000DF7E0000}"/>
    <cellStyle name="Note 7 2 5 2 3" xfId="32699" xr:uid="{00000000-0005-0000-0000-0000E07E0000}"/>
    <cellStyle name="Note 7 2 5 3" xfId="32700" xr:uid="{00000000-0005-0000-0000-0000E17E0000}"/>
    <cellStyle name="Note 7 2 5 3 2" xfId="32701" xr:uid="{00000000-0005-0000-0000-0000E27E0000}"/>
    <cellStyle name="Note 7 2 5 4" xfId="32702" xr:uid="{00000000-0005-0000-0000-0000E37E0000}"/>
    <cellStyle name="Note 7 2 5 4 2" xfId="32703" xr:uid="{00000000-0005-0000-0000-0000E47E0000}"/>
    <cellStyle name="Note 7 2 5 5" xfId="32704" xr:uid="{00000000-0005-0000-0000-0000E57E0000}"/>
    <cellStyle name="Note 7 2 5 5 2" xfId="32705" xr:uid="{00000000-0005-0000-0000-0000E67E0000}"/>
    <cellStyle name="Note 7 2 5 6" xfId="32706" xr:uid="{00000000-0005-0000-0000-0000E77E0000}"/>
    <cellStyle name="Note 7 2 5 6 2" xfId="32707" xr:uid="{00000000-0005-0000-0000-0000E87E0000}"/>
    <cellStyle name="Note 7 2 5 7" xfId="32708" xr:uid="{00000000-0005-0000-0000-0000E97E0000}"/>
    <cellStyle name="Note 7 2 5 7 2" xfId="32709" xr:uid="{00000000-0005-0000-0000-0000EA7E0000}"/>
    <cellStyle name="Note 7 2 5 8" xfId="32710" xr:uid="{00000000-0005-0000-0000-0000EB7E0000}"/>
    <cellStyle name="Note 7 2 5 8 2" xfId="32711" xr:uid="{00000000-0005-0000-0000-0000EC7E0000}"/>
    <cellStyle name="Note 7 2 5 9" xfId="32712" xr:uid="{00000000-0005-0000-0000-0000ED7E0000}"/>
    <cellStyle name="Note 7 2 5 9 2" xfId="32713" xr:uid="{00000000-0005-0000-0000-0000EE7E0000}"/>
    <cellStyle name="Note 7 2 6" xfId="32714" xr:uid="{00000000-0005-0000-0000-0000EF7E0000}"/>
    <cellStyle name="Note 7 2 6 10" xfId="32715" xr:uid="{00000000-0005-0000-0000-0000F07E0000}"/>
    <cellStyle name="Note 7 2 6 10 2" xfId="32716" xr:uid="{00000000-0005-0000-0000-0000F17E0000}"/>
    <cellStyle name="Note 7 2 6 11" xfId="32717" xr:uid="{00000000-0005-0000-0000-0000F27E0000}"/>
    <cellStyle name="Note 7 2 6 2" xfId="32718" xr:uid="{00000000-0005-0000-0000-0000F37E0000}"/>
    <cellStyle name="Note 7 2 6 2 2" xfId="32719" xr:uid="{00000000-0005-0000-0000-0000F47E0000}"/>
    <cellStyle name="Note 7 2 6 2 2 2" xfId="32720" xr:uid="{00000000-0005-0000-0000-0000F57E0000}"/>
    <cellStyle name="Note 7 2 6 2 3" xfId="32721" xr:uid="{00000000-0005-0000-0000-0000F67E0000}"/>
    <cellStyle name="Note 7 2 6 3" xfId="32722" xr:uid="{00000000-0005-0000-0000-0000F77E0000}"/>
    <cellStyle name="Note 7 2 6 3 2" xfId="32723" xr:uid="{00000000-0005-0000-0000-0000F87E0000}"/>
    <cellStyle name="Note 7 2 6 4" xfId="32724" xr:uid="{00000000-0005-0000-0000-0000F97E0000}"/>
    <cellStyle name="Note 7 2 6 4 2" xfId="32725" xr:uid="{00000000-0005-0000-0000-0000FA7E0000}"/>
    <cellStyle name="Note 7 2 6 5" xfId="32726" xr:uid="{00000000-0005-0000-0000-0000FB7E0000}"/>
    <cellStyle name="Note 7 2 6 5 2" xfId="32727" xr:uid="{00000000-0005-0000-0000-0000FC7E0000}"/>
    <cellStyle name="Note 7 2 6 6" xfId="32728" xr:uid="{00000000-0005-0000-0000-0000FD7E0000}"/>
    <cellStyle name="Note 7 2 6 6 2" xfId="32729" xr:uid="{00000000-0005-0000-0000-0000FE7E0000}"/>
    <cellStyle name="Note 7 2 6 7" xfId="32730" xr:uid="{00000000-0005-0000-0000-0000FF7E0000}"/>
    <cellStyle name="Note 7 2 6 7 2" xfId="32731" xr:uid="{00000000-0005-0000-0000-0000007F0000}"/>
    <cellStyle name="Note 7 2 6 8" xfId="32732" xr:uid="{00000000-0005-0000-0000-0000017F0000}"/>
    <cellStyle name="Note 7 2 6 8 2" xfId="32733" xr:uid="{00000000-0005-0000-0000-0000027F0000}"/>
    <cellStyle name="Note 7 2 6 9" xfId="32734" xr:uid="{00000000-0005-0000-0000-0000037F0000}"/>
    <cellStyle name="Note 7 2 6 9 2" xfId="32735" xr:uid="{00000000-0005-0000-0000-0000047F0000}"/>
    <cellStyle name="Note 7 2 7" xfId="32736" xr:uid="{00000000-0005-0000-0000-0000057F0000}"/>
    <cellStyle name="Note 7 2 7 10" xfId="32737" xr:uid="{00000000-0005-0000-0000-0000067F0000}"/>
    <cellStyle name="Note 7 2 7 10 2" xfId="32738" xr:uid="{00000000-0005-0000-0000-0000077F0000}"/>
    <cellStyle name="Note 7 2 7 11" xfId="32739" xr:uid="{00000000-0005-0000-0000-0000087F0000}"/>
    <cellStyle name="Note 7 2 7 2" xfId="32740" xr:uid="{00000000-0005-0000-0000-0000097F0000}"/>
    <cellStyle name="Note 7 2 7 2 2" xfId="32741" xr:uid="{00000000-0005-0000-0000-00000A7F0000}"/>
    <cellStyle name="Note 7 2 7 2 2 2" xfId="32742" xr:uid="{00000000-0005-0000-0000-00000B7F0000}"/>
    <cellStyle name="Note 7 2 7 2 3" xfId="32743" xr:uid="{00000000-0005-0000-0000-00000C7F0000}"/>
    <cellStyle name="Note 7 2 7 3" xfId="32744" xr:uid="{00000000-0005-0000-0000-00000D7F0000}"/>
    <cellStyle name="Note 7 2 7 3 2" xfId="32745" xr:uid="{00000000-0005-0000-0000-00000E7F0000}"/>
    <cellStyle name="Note 7 2 7 4" xfId="32746" xr:uid="{00000000-0005-0000-0000-00000F7F0000}"/>
    <cellStyle name="Note 7 2 7 4 2" xfId="32747" xr:uid="{00000000-0005-0000-0000-0000107F0000}"/>
    <cellStyle name="Note 7 2 7 5" xfId="32748" xr:uid="{00000000-0005-0000-0000-0000117F0000}"/>
    <cellStyle name="Note 7 2 7 5 2" xfId="32749" xr:uid="{00000000-0005-0000-0000-0000127F0000}"/>
    <cellStyle name="Note 7 2 7 6" xfId="32750" xr:uid="{00000000-0005-0000-0000-0000137F0000}"/>
    <cellStyle name="Note 7 2 7 6 2" xfId="32751" xr:uid="{00000000-0005-0000-0000-0000147F0000}"/>
    <cellStyle name="Note 7 2 7 7" xfId="32752" xr:uid="{00000000-0005-0000-0000-0000157F0000}"/>
    <cellStyle name="Note 7 2 7 7 2" xfId="32753" xr:uid="{00000000-0005-0000-0000-0000167F0000}"/>
    <cellStyle name="Note 7 2 7 8" xfId="32754" xr:uid="{00000000-0005-0000-0000-0000177F0000}"/>
    <cellStyle name="Note 7 2 7 8 2" xfId="32755" xr:uid="{00000000-0005-0000-0000-0000187F0000}"/>
    <cellStyle name="Note 7 2 7 9" xfId="32756" xr:uid="{00000000-0005-0000-0000-0000197F0000}"/>
    <cellStyle name="Note 7 2 7 9 2" xfId="32757" xr:uid="{00000000-0005-0000-0000-00001A7F0000}"/>
    <cellStyle name="Note 7 2 8" xfId="32758" xr:uid="{00000000-0005-0000-0000-00001B7F0000}"/>
    <cellStyle name="Note 7 2 8 2" xfId="32759" xr:uid="{00000000-0005-0000-0000-00001C7F0000}"/>
    <cellStyle name="Note 7 2 8 2 2" xfId="32760" xr:uid="{00000000-0005-0000-0000-00001D7F0000}"/>
    <cellStyle name="Note 7 2 8 3" xfId="32761" xr:uid="{00000000-0005-0000-0000-00001E7F0000}"/>
    <cellStyle name="Note 7 2 9" xfId="32762" xr:uid="{00000000-0005-0000-0000-00001F7F0000}"/>
    <cellStyle name="Note 7 2 9 2" xfId="32763" xr:uid="{00000000-0005-0000-0000-0000207F0000}"/>
    <cellStyle name="Note 7 2_7 - Cap Add WS" xfId="32764" xr:uid="{00000000-0005-0000-0000-0000217F0000}"/>
    <cellStyle name="Note 7 3" xfId="32765" xr:uid="{00000000-0005-0000-0000-0000227F0000}"/>
    <cellStyle name="Note 7 3 10" xfId="32766" xr:uid="{00000000-0005-0000-0000-0000237F0000}"/>
    <cellStyle name="Note 7 3 10 2" xfId="32767" xr:uid="{00000000-0005-0000-0000-0000247F0000}"/>
    <cellStyle name="Note 7 3 11" xfId="32768" xr:uid="{00000000-0005-0000-0000-0000257F0000}"/>
    <cellStyle name="Note 7 3 11 2" xfId="32769" xr:uid="{00000000-0005-0000-0000-0000267F0000}"/>
    <cellStyle name="Note 7 3 12" xfId="32770" xr:uid="{00000000-0005-0000-0000-0000277F0000}"/>
    <cellStyle name="Note 7 3 12 2" xfId="32771" xr:uid="{00000000-0005-0000-0000-0000287F0000}"/>
    <cellStyle name="Note 7 3 13" xfId="32772" xr:uid="{00000000-0005-0000-0000-0000297F0000}"/>
    <cellStyle name="Note 7 3 13 2" xfId="32773" xr:uid="{00000000-0005-0000-0000-00002A7F0000}"/>
    <cellStyle name="Note 7 3 14" xfId="32774" xr:uid="{00000000-0005-0000-0000-00002B7F0000}"/>
    <cellStyle name="Note 7 3 2" xfId="32775" xr:uid="{00000000-0005-0000-0000-00002C7F0000}"/>
    <cellStyle name="Note 7 3 2 10" xfId="32776" xr:uid="{00000000-0005-0000-0000-00002D7F0000}"/>
    <cellStyle name="Note 7 3 2 10 2" xfId="32777" xr:uid="{00000000-0005-0000-0000-00002E7F0000}"/>
    <cellStyle name="Note 7 3 2 11" xfId="32778" xr:uid="{00000000-0005-0000-0000-00002F7F0000}"/>
    <cellStyle name="Note 7 3 2 11 2" xfId="32779" xr:uid="{00000000-0005-0000-0000-0000307F0000}"/>
    <cellStyle name="Note 7 3 2 12" xfId="32780" xr:uid="{00000000-0005-0000-0000-0000317F0000}"/>
    <cellStyle name="Note 7 3 2 12 2" xfId="32781" xr:uid="{00000000-0005-0000-0000-0000327F0000}"/>
    <cellStyle name="Note 7 3 2 13" xfId="32782" xr:uid="{00000000-0005-0000-0000-0000337F0000}"/>
    <cellStyle name="Note 7 3 2 2" xfId="32783" xr:uid="{00000000-0005-0000-0000-0000347F0000}"/>
    <cellStyle name="Note 7 3 2 2 2" xfId="32784" xr:uid="{00000000-0005-0000-0000-0000357F0000}"/>
    <cellStyle name="Note 7 3 2 2 2 2" xfId="32785" xr:uid="{00000000-0005-0000-0000-0000367F0000}"/>
    <cellStyle name="Note 7 3 2 2 2 2 2" xfId="32786" xr:uid="{00000000-0005-0000-0000-0000377F0000}"/>
    <cellStyle name="Note 7 3 2 2 2 3" xfId="32787" xr:uid="{00000000-0005-0000-0000-0000387F0000}"/>
    <cellStyle name="Note 7 3 2 2 3" xfId="32788" xr:uid="{00000000-0005-0000-0000-0000397F0000}"/>
    <cellStyle name="Note 7 3 2 2 3 2" xfId="32789" xr:uid="{00000000-0005-0000-0000-00003A7F0000}"/>
    <cellStyle name="Note 7 3 2 2 3 2 2" xfId="32790" xr:uid="{00000000-0005-0000-0000-00003B7F0000}"/>
    <cellStyle name="Note 7 3 2 2 3 3" xfId="32791" xr:uid="{00000000-0005-0000-0000-00003C7F0000}"/>
    <cellStyle name="Note 7 3 2 2 4" xfId="32792" xr:uid="{00000000-0005-0000-0000-00003D7F0000}"/>
    <cellStyle name="Note 7 3 2 2 4 2" xfId="32793" xr:uid="{00000000-0005-0000-0000-00003E7F0000}"/>
    <cellStyle name="Note 7 3 2 2 5" xfId="32794" xr:uid="{00000000-0005-0000-0000-00003F7F0000}"/>
    <cellStyle name="Note 7 3 2 2 5 2" xfId="32795" xr:uid="{00000000-0005-0000-0000-0000407F0000}"/>
    <cellStyle name="Note 7 3 2 2 6" xfId="32796" xr:uid="{00000000-0005-0000-0000-0000417F0000}"/>
    <cellStyle name="Note 7 3 2 2 6 2" xfId="32797" xr:uid="{00000000-0005-0000-0000-0000427F0000}"/>
    <cellStyle name="Note 7 3 2 2 7" xfId="32798" xr:uid="{00000000-0005-0000-0000-0000437F0000}"/>
    <cellStyle name="Note 7 3 2 2 7 2" xfId="32799" xr:uid="{00000000-0005-0000-0000-0000447F0000}"/>
    <cellStyle name="Note 7 3 2 2 8" xfId="32800" xr:uid="{00000000-0005-0000-0000-0000457F0000}"/>
    <cellStyle name="Note 7 3 2 3" xfId="32801" xr:uid="{00000000-0005-0000-0000-0000467F0000}"/>
    <cellStyle name="Note 7 3 2 3 10" xfId="32802" xr:uid="{00000000-0005-0000-0000-0000477F0000}"/>
    <cellStyle name="Note 7 3 2 3 10 2" xfId="32803" xr:uid="{00000000-0005-0000-0000-0000487F0000}"/>
    <cellStyle name="Note 7 3 2 3 11" xfId="32804" xr:uid="{00000000-0005-0000-0000-0000497F0000}"/>
    <cellStyle name="Note 7 3 2 3 2" xfId="32805" xr:uid="{00000000-0005-0000-0000-00004A7F0000}"/>
    <cellStyle name="Note 7 3 2 3 2 2" xfId="32806" xr:uid="{00000000-0005-0000-0000-00004B7F0000}"/>
    <cellStyle name="Note 7 3 2 3 2 2 2" xfId="32807" xr:uid="{00000000-0005-0000-0000-00004C7F0000}"/>
    <cellStyle name="Note 7 3 2 3 2 3" xfId="32808" xr:uid="{00000000-0005-0000-0000-00004D7F0000}"/>
    <cellStyle name="Note 7 3 2 3 3" xfId="32809" xr:uid="{00000000-0005-0000-0000-00004E7F0000}"/>
    <cellStyle name="Note 7 3 2 3 3 2" xfId="32810" xr:uid="{00000000-0005-0000-0000-00004F7F0000}"/>
    <cellStyle name="Note 7 3 2 3 4" xfId="32811" xr:uid="{00000000-0005-0000-0000-0000507F0000}"/>
    <cellStyle name="Note 7 3 2 3 4 2" xfId="32812" xr:uid="{00000000-0005-0000-0000-0000517F0000}"/>
    <cellStyle name="Note 7 3 2 3 5" xfId="32813" xr:uid="{00000000-0005-0000-0000-0000527F0000}"/>
    <cellStyle name="Note 7 3 2 3 5 2" xfId="32814" xr:uid="{00000000-0005-0000-0000-0000537F0000}"/>
    <cellStyle name="Note 7 3 2 3 6" xfId="32815" xr:uid="{00000000-0005-0000-0000-0000547F0000}"/>
    <cellStyle name="Note 7 3 2 3 6 2" xfId="32816" xr:uid="{00000000-0005-0000-0000-0000557F0000}"/>
    <cellStyle name="Note 7 3 2 3 7" xfId="32817" xr:uid="{00000000-0005-0000-0000-0000567F0000}"/>
    <cellStyle name="Note 7 3 2 3 7 2" xfId="32818" xr:uid="{00000000-0005-0000-0000-0000577F0000}"/>
    <cellStyle name="Note 7 3 2 3 8" xfId="32819" xr:uid="{00000000-0005-0000-0000-0000587F0000}"/>
    <cellStyle name="Note 7 3 2 3 8 2" xfId="32820" xr:uid="{00000000-0005-0000-0000-0000597F0000}"/>
    <cellStyle name="Note 7 3 2 3 9" xfId="32821" xr:uid="{00000000-0005-0000-0000-00005A7F0000}"/>
    <cellStyle name="Note 7 3 2 3 9 2" xfId="32822" xr:uid="{00000000-0005-0000-0000-00005B7F0000}"/>
    <cellStyle name="Note 7 3 2 4" xfId="32823" xr:uid="{00000000-0005-0000-0000-00005C7F0000}"/>
    <cellStyle name="Note 7 3 2 4 10" xfId="32824" xr:uid="{00000000-0005-0000-0000-00005D7F0000}"/>
    <cellStyle name="Note 7 3 2 4 10 2" xfId="32825" xr:uid="{00000000-0005-0000-0000-00005E7F0000}"/>
    <cellStyle name="Note 7 3 2 4 11" xfId="32826" xr:uid="{00000000-0005-0000-0000-00005F7F0000}"/>
    <cellStyle name="Note 7 3 2 4 2" xfId="32827" xr:uid="{00000000-0005-0000-0000-0000607F0000}"/>
    <cellStyle name="Note 7 3 2 4 2 2" xfId="32828" xr:uid="{00000000-0005-0000-0000-0000617F0000}"/>
    <cellStyle name="Note 7 3 2 4 2 2 2" xfId="32829" xr:uid="{00000000-0005-0000-0000-0000627F0000}"/>
    <cellStyle name="Note 7 3 2 4 2 3" xfId="32830" xr:uid="{00000000-0005-0000-0000-0000637F0000}"/>
    <cellStyle name="Note 7 3 2 4 3" xfId="32831" xr:uid="{00000000-0005-0000-0000-0000647F0000}"/>
    <cellStyle name="Note 7 3 2 4 3 2" xfId="32832" xr:uid="{00000000-0005-0000-0000-0000657F0000}"/>
    <cellStyle name="Note 7 3 2 4 4" xfId="32833" xr:uid="{00000000-0005-0000-0000-0000667F0000}"/>
    <cellStyle name="Note 7 3 2 4 4 2" xfId="32834" xr:uid="{00000000-0005-0000-0000-0000677F0000}"/>
    <cellStyle name="Note 7 3 2 4 5" xfId="32835" xr:uid="{00000000-0005-0000-0000-0000687F0000}"/>
    <cellStyle name="Note 7 3 2 4 5 2" xfId="32836" xr:uid="{00000000-0005-0000-0000-0000697F0000}"/>
    <cellStyle name="Note 7 3 2 4 6" xfId="32837" xr:uid="{00000000-0005-0000-0000-00006A7F0000}"/>
    <cellStyle name="Note 7 3 2 4 6 2" xfId="32838" xr:uid="{00000000-0005-0000-0000-00006B7F0000}"/>
    <cellStyle name="Note 7 3 2 4 7" xfId="32839" xr:uid="{00000000-0005-0000-0000-00006C7F0000}"/>
    <cellStyle name="Note 7 3 2 4 7 2" xfId="32840" xr:uid="{00000000-0005-0000-0000-00006D7F0000}"/>
    <cellStyle name="Note 7 3 2 4 8" xfId="32841" xr:uid="{00000000-0005-0000-0000-00006E7F0000}"/>
    <cellStyle name="Note 7 3 2 4 8 2" xfId="32842" xr:uid="{00000000-0005-0000-0000-00006F7F0000}"/>
    <cellStyle name="Note 7 3 2 4 9" xfId="32843" xr:uid="{00000000-0005-0000-0000-0000707F0000}"/>
    <cellStyle name="Note 7 3 2 4 9 2" xfId="32844" xr:uid="{00000000-0005-0000-0000-0000717F0000}"/>
    <cellStyle name="Note 7 3 2 5" xfId="32845" xr:uid="{00000000-0005-0000-0000-0000727F0000}"/>
    <cellStyle name="Note 7 3 2 5 10" xfId="32846" xr:uid="{00000000-0005-0000-0000-0000737F0000}"/>
    <cellStyle name="Note 7 3 2 5 10 2" xfId="32847" xr:uid="{00000000-0005-0000-0000-0000747F0000}"/>
    <cellStyle name="Note 7 3 2 5 11" xfId="32848" xr:uid="{00000000-0005-0000-0000-0000757F0000}"/>
    <cellStyle name="Note 7 3 2 5 2" xfId="32849" xr:uid="{00000000-0005-0000-0000-0000767F0000}"/>
    <cellStyle name="Note 7 3 2 5 2 2" xfId="32850" xr:uid="{00000000-0005-0000-0000-0000777F0000}"/>
    <cellStyle name="Note 7 3 2 5 2 2 2" xfId="32851" xr:uid="{00000000-0005-0000-0000-0000787F0000}"/>
    <cellStyle name="Note 7 3 2 5 2 3" xfId="32852" xr:uid="{00000000-0005-0000-0000-0000797F0000}"/>
    <cellStyle name="Note 7 3 2 5 3" xfId="32853" xr:uid="{00000000-0005-0000-0000-00007A7F0000}"/>
    <cellStyle name="Note 7 3 2 5 3 2" xfId="32854" xr:uid="{00000000-0005-0000-0000-00007B7F0000}"/>
    <cellStyle name="Note 7 3 2 5 4" xfId="32855" xr:uid="{00000000-0005-0000-0000-00007C7F0000}"/>
    <cellStyle name="Note 7 3 2 5 4 2" xfId="32856" xr:uid="{00000000-0005-0000-0000-00007D7F0000}"/>
    <cellStyle name="Note 7 3 2 5 5" xfId="32857" xr:uid="{00000000-0005-0000-0000-00007E7F0000}"/>
    <cellStyle name="Note 7 3 2 5 5 2" xfId="32858" xr:uid="{00000000-0005-0000-0000-00007F7F0000}"/>
    <cellStyle name="Note 7 3 2 5 6" xfId="32859" xr:uid="{00000000-0005-0000-0000-0000807F0000}"/>
    <cellStyle name="Note 7 3 2 5 6 2" xfId="32860" xr:uid="{00000000-0005-0000-0000-0000817F0000}"/>
    <cellStyle name="Note 7 3 2 5 7" xfId="32861" xr:uid="{00000000-0005-0000-0000-0000827F0000}"/>
    <cellStyle name="Note 7 3 2 5 7 2" xfId="32862" xr:uid="{00000000-0005-0000-0000-0000837F0000}"/>
    <cellStyle name="Note 7 3 2 5 8" xfId="32863" xr:uid="{00000000-0005-0000-0000-0000847F0000}"/>
    <cellStyle name="Note 7 3 2 5 8 2" xfId="32864" xr:uid="{00000000-0005-0000-0000-0000857F0000}"/>
    <cellStyle name="Note 7 3 2 5 9" xfId="32865" xr:uid="{00000000-0005-0000-0000-0000867F0000}"/>
    <cellStyle name="Note 7 3 2 5 9 2" xfId="32866" xr:uid="{00000000-0005-0000-0000-0000877F0000}"/>
    <cellStyle name="Note 7 3 2 6" xfId="32867" xr:uid="{00000000-0005-0000-0000-0000887F0000}"/>
    <cellStyle name="Note 7 3 2 6 10" xfId="32868" xr:uid="{00000000-0005-0000-0000-0000897F0000}"/>
    <cellStyle name="Note 7 3 2 6 10 2" xfId="32869" xr:uid="{00000000-0005-0000-0000-00008A7F0000}"/>
    <cellStyle name="Note 7 3 2 6 11" xfId="32870" xr:uid="{00000000-0005-0000-0000-00008B7F0000}"/>
    <cellStyle name="Note 7 3 2 6 2" xfId="32871" xr:uid="{00000000-0005-0000-0000-00008C7F0000}"/>
    <cellStyle name="Note 7 3 2 6 2 2" xfId="32872" xr:uid="{00000000-0005-0000-0000-00008D7F0000}"/>
    <cellStyle name="Note 7 3 2 6 2 2 2" xfId="32873" xr:uid="{00000000-0005-0000-0000-00008E7F0000}"/>
    <cellStyle name="Note 7 3 2 6 2 3" xfId="32874" xr:uid="{00000000-0005-0000-0000-00008F7F0000}"/>
    <cellStyle name="Note 7 3 2 6 3" xfId="32875" xr:uid="{00000000-0005-0000-0000-0000907F0000}"/>
    <cellStyle name="Note 7 3 2 6 3 2" xfId="32876" xr:uid="{00000000-0005-0000-0000-0000917F0000}"/>
    <cellStyle name="Note 7 3 2 6 4" xfId="32877" xr:uid="{00000000-0005-0000-0000-0000927F0000}"/>
    <cellStyle name="Note 7 3 2 6 4 2" xfId="32878" xr:uid="{00000000-0005-0000-0000-0000937F0000}"/>
    <cellStyle name="Note 7 3 2 6 5" xfId="32879" xr:uid="{00000000-0005-0000-0000-0000947F0000}"/>
    <cellStyle name="Note 7 3 2 6 5 2" xfId="32880" xr:uid="{00000000-0005-0000-0000-0000957F0000}"/>
    <cellStyle name="Note 7 3 2 6 6" xfId="32881" xr:uid="{00000000-0005-0000-0000-0000967F0000}"/>
    <cellStyle name="Note 7 3 2 6 6 2" xfId="32882" xr:uid="{00000000-0005-0000-0000-0000977F0000}"/>
    <cellStyle name="Note 7 3 2 6 7" xfId="32883" xr:uid="{00000000-0005-0000-0000-0000987F0000}"/>
    <cellStyle name="Note 7 3 2 6 7 2" xfId="32884" xr:uid="{00000000-0005-0000-0000-0000997F0000}"/>
    <cellStyle name="Note 7 3 2 6 8" xfId="32885" xr:uid="{00000000-0005-0000-0000-00009A7F0000}"/>
    <cellStyle name="Note 7 3 2 6 8 2" xfId="32886" xr:uid="{00000000-0005-0000-0000-00009B7F0000}"/>
    <cellStyle name="Note 7 3 2 6 9" xfId="32887" xr:uid="{00000000-0005-0000-0000-00009C7F0000}"/>
    <cellStyle name="Note 7 3 2 6 9 2" xfId="32888" xr:uid="{00000000-0005-0000-0000-00009D7F0000}"/>
    <cellStyle name="Note 7 3 2 7" xfId="32889" xr:uid="{00000000-0005-0000-0000-00009E7F0000}"/>
    <cellStyle name="Note 7 3 2 7 2" xfId="32890" xr:uid="{00000000-0005-0000-0000-00009F7F0000}"/>
    <cellStyle name="Note 7 3 2 7 2 2" xfId="32891" xr:uid="{00000000-0005-0000-0000-0000A07F0000}"/>
    <cellStyle name="Note 7 3 2 7 3" xfId="32892" xr:uid="{00000000-0005-0000-0000-0000A17F0000}"/>
    <cellStyle name="Note 7 3 2 8" xfId="32893" xr:uid="{00000000-0005-0000-0000-0000A27F0000}"/>
    <cellStyle name="Note 7 3 2 8 2" xfId="32894" xr:uid="{00000000-0005-0000-0000-0000A37F0000}"/>
    <cellStyle name="Note 7 3 2 9" xfId="32895" xr:uid="{00000000-0005-0000-0000-0000A47F0000}"/>
    <cellStyle name="Note 7 3 2 9 2" xfId="32896" xr:uid="{00000000-0005-0000-0000-0000A57F0000}"/>
    <cellStyle name="Note 7 3 3" xfId="32897" xr:uid="{00000000-0005-0000-0000-0000A67F0000}"/>
    <cellStyle name="Note 7 3 3 2" xfId="32898" xr:uid="{00000000-0005-0000-0000-0000A77F0000}"/>
    <cellStyle name="Note 7 3 3 2 2" xfId="32899" xr:uid="{00000000-0005-0000-0000-0000A87F0000}"/>
    <cellStyle name="Note 7 3 3 2 2 2" xfId="32900" xr:uid="{00000000-0005-0000-0000-0000A97F0000}"/>
    <cellStyle name="Note 7 3 3 2 3" xfId="32901" xr:uid="{00000000-0005-0000-0000-0000AA7F0000}"/>
    <cellStyle name="Note 7 3 3 3" xfId="32902" xr:uid="{00000000-0005-0000-0000-0000AB7F0000}"/>
    <cellStyle name="Note 7 3 3 3 2" xfId="32903" xr:uid="{00000000-0005-0000-0000-0000AC7F0000}"/>
    <cellStyle name="Note 7 3 3 3 2 2" xfId="32904" xr:uid="{00000000-0005-0000-0000-0000AD7F0000}"/>
    <cellStyle name="Note 7 3 3 3 3" xfId="32905" xr:uid="{00000000-0005-0000-0000-0000AE7F0000}"/>
    <cellStyle name="Note 7 3 3 4" xfId="32906" xr:uid="{00000000-0005-0000-0000-0000AF7F0000}"/>
    <cellStyle name="Note 7 3 3 4 2" xfId="32907" xr:uid="{00000000-0005-0000-0000-0000B07F0000}"/>
    <cellStyle name="Note 7 3 3 5" xfId="32908" xr:uid="{00000000-0005-0000-0000-0000B17F0000}"/>
    <cellStyle name="Note 7 3 3 5 2" xfId="32909" xr:uid="{00000000-0005-0000-0000-0000B27F0000}"/>
    <cellStyle name="Note 7 3 3 6" xfId="32910" xr:uid="{00000000-0005-0000-0000-0000B37F0000}"/>
    <cellStyle name="Note 7 3 3 6 2" xfId="32911" xr:uid="{00000000-0005-0000-0000-0000B47F0000}"/>
    <cellStyle name="Note 7 3 3 7" xfId="32912" xr:uid="{00000000-0005-0000-0000-0000B57F0000}"/>
    <cellStyle name="Note 7 3 3 7 2" xfId="32913" xr:uid="{00000000-0005-0000-0000-0000B67F0000}"/>
    <cellStyle name="Note 7 3 3 8" xfId="32914" xr:uid="{00000000-0005-0000-0000-0000B77F0000}"/>
    <cellStyle name="Note 7 3 4" xfId="32915" xr:uid="{00000000-0005-0000-0000-0000B87F0000}"/>
    <cellStyle name="Note 7 3 4 10" xfId="32916" xr:uid="{00000000-0005-0000-0000-0000B97F0000}"/>
    <cellStyle name="Note 7 3 4 10 2" xfId="32917" xr:uid="{00000000-0005-0000-0000-0000BA7F0000}"/>
    <cellStyle name="Note 7 3 4 11" xfId="32918" xr:uid="{00000000-0005-0000-0000-0000BB7F0000}"/>
    <cellStyle name="Note 7 3 4 2" xfId="32919" xr:uid="{00000000-0005-0000-0000-0000BC7F0000}"/>
    <cellStyle name="Note 7 3 4 2 2" xfId="32920" xr:uid="{00000000-0005-0000-0000-0000BD7F0000}"/>
    <cellStyle name="Note 7 3 4 2 2 2" xfId="32921" xr:uid="{00000000-0005-0000-0000-0000BE7F0000}"/>
    <cellStyle name="Note 7 3 4 2 3" xfId="32922" xr:uid="{00000000-0005-0000-0000-0000BF7F0000}"/>
    <cellStyle name="Note 7 3 4 3" xfId="32923" xr:uid="{00000000-0005-0000-0000-0000C07F0000}"/>
    <cellStyle name="Note 7 3 4 3 2" xfId="32924" xr:uid="{00000000-0005-0000-0000-0000C17F0000}"/>
    <cellStyle name="Note 7 3 4 4" xfId="32925" xr:uid="{00000000-0005-0000-0000-0000C27F0000}"/>
    <cellStyle name="Note 7 3 4 4 2" xfId="32926" xr:uid="{00000000-0005-0000-0000-0000C37F0000}"/>
    <cellStyle name="Note 7 3 4 5" xfId="32927" xr:uid="{00000000-0005-0000-0000-0000C47F0000}"/>
    <cellStyle name="Note 7 3 4 5 2" xfId="32928" xr:uid="{00000000-0005-0000-0000-0000C57F0000}"/>
    <cellStyle name="Note 7 3 4 6" xfId="32929" xr:uid="{00000000-0005-0000-0000-0000C67F0000}"/>
    <cellStyle name="Note 7 3 4 6 2" xfId="32930" xr:uid="{00000000-0005-0000-0000-0000C77F0000}"/>
    <cellStyle name="Note 7 3 4 7" xfId="32931" xr:uid="{00000000-0005-0000-0000-0000C87F0000}"/>
    <cellStyle name="Note 7 3 4 7 2" xfId="32932" xr:uid="{00000000-0005-0000-0000-0000C97F0000}"/>
    <cellStyle name="Note 7 3 4 8" xfId="32933" xr:uid="{00000000-0005-0000-0000-0000CA7F0000}"/>
    <cellStyle name="Note 7 3 4 8 2" xfId="32934" xr:uid="{00000000-0005-0000-0000-0000CB7F0000}"/>
    <cellStyle name="Note 7 3 4 9" xfId="32935" xr:uid="{00000000-0005-0000-0000-0000CC7F0000}"/>
    <cellStyle name="Note 7 3 4 9 2" xfId="32936" xr:uid="{00000000-0005-0000-0000-0000CD7F0000}"/>
    <cellStyle name="Note 7 3 5" xfId="32937" xr:uid="{00000000-0005-0000-0000-0000CE7F0000}"/>
    <cellStyle name="Note 7 3 5 10" xfId="32938" xr:uid="{00000000-0005-0000-0000-0000CF7F0000}"/>
    <cellStyle name="Note 7 3 5 10 2" xfId="32939" xr:uid="{00000000-0005-0000-0000-0000D07F0000}"/>
    <cellStyle name="Note 7 3 5 11" xfId="32940" xr:uid="{00000000-0005-0000-0000-0000D17F0000}"/>
    <cellStyle name="Note 7 3 5 2" xfId="32941" xr:uid="{00000000-0005-0000-0000-0000D27F0000}"/>
    <cellStyle name="Note 7 3 5 2 2" xfId="32942" xr:uid="{00000000-0005-0000-0000-0000D37F0000}"/>
    <cellStyle name="Note 7 3 5 2 2 2" xfId="32943" xr:uid="{00000000-0005-0000-0000-0000D47F0000}"/>
    <cellStyle name="Note 7 3 5 2 3" xfId="32944" xr:uid="{00000000-0005-0000-0000-0000D57F0000}"/>
    <cellStyle name="Note 7 3 5 3" xfId="32945" xr:uid="{00000000-0005-0000-0000-0000D67F0000}"/>
    <cellStyle name="Note 7 3 5 3 2" xfId="32946" xr:uid="{00000000-0005-0000-0000-0000D77F0000}"/>
    <cellStyle name="Note 7 3 5 4" xfId="32947" xr:uid="{00000000-0005-0000-0000-0000D87F0000}"/>
    <cellStyle name="Note 7 3 5 4 2" xfId="32948" xr:uid="{00000000-0005-0000-0000-0000D97F0000}"/>
    <cellStyle name="Note 7 3 5 5" xfId="32949" xr:uid="{00000000-0005-0000-0000-0000DA7F0000}"/>
    <cellStyle name="Note 7 3 5 5 2" xfId="32950" xr:uid="{00000000-0005-0000-0000-0000DB7F0000}"/>
    <cellStyle name="Note 7 3 5 6" xfId="32951" xr:uid="{00000000-0005-0000-0000-0000DC7F0000}"/>
    <cellStyle name="Note 7 3 5 6 2" xfId="32952" xr:uid="{00000000-0005-0000-0000-0000DD7F0000}"/>
    <cellStyle name="Note 7 3 5 7" xfId="32953" xr:uid="{00000000-0005-0000-0000-0000DE7F0000}"/>
    <cellStyle name="Note 7 3 5 7 2" xfId="32954" xr:uid="{00000000-0005-0000-0000-0000DF7F0000}"/>
    <cellStyle name="Note 7 3 5 8" xfId="32955" xr:uid="{00000000-0005-0000-0000-0000E07F0000}"/>
    <cellStyle name="Note 7 3 5 8 2" xfId="32956" xr:uid="{00000000-0005-0000-0000-0000E17F0000}"/>
    <cellStyle name="Note 7 3 5 9" xfId="32957" xr:uid="{00000000-0005-0000-0000-0000E27F0000}"/>
    <cellStyle name="Note 7 3 5 9 2" xfId="32958" xr:uid="{00000000-0005-0000-0000-0000E37F0000}"/>
    <cellStyle name="Note 7 3 6" xfId="32959" xr:uid="{00000000-0005-0000-0000-0000E47F0000}"/>
    <cellStyle name="Note 7 3 6 10" xfId="32960" xr:uid="{00000000-0005-0000-0000-0000E57F0000}"/>
    <cellStyle name="Note 7 3 6 10 2" xfId="32961" xr:uid="{00000000-0005-0000-0000-0000E67F0000}"/>
    <cellStyle name="Note 7 3 6 11" xfId="32962" xr:uid="{00000000-0005-0000-0000-0000E77F0000}"/>
    <cellStyle name="Note 7 3 6 2" xfId="32963" xr:uid="{00000000-0005-0000-0000-0000E87F0000}"/>
    <cellStyle name="Note 7 3 6 2 2" xfId="32964" xr:uid="{00000000-0005-0000-0000-0000E97F0000}"/>
    <cellStyle name="Note 7 3 6 2 2 2" xfId="32965" xr:uid="{00000000-0005-0000-0000-0000EA7F0000}"/>
    <cellStyle name="Note 7 3 6 2 3" xfId="32966" xr:uid="{00000000-0005-0000-0000-0000EB7F0000}"/>
    <cellStyle name="Note 7 3 6 3" xfId="32967" xr:uid="{00000000-0005-0000-0000-0000EC7F0000}"/>
    <cellStyle name="Note 7 3 6 3 2" xfId="32968" xr:uid="{00000000-0005-0000-0000-0000ED7F0000}"/>
    <cellStyle name="Note 7 3 6 4" xfId="32969" xr:uid="{00000000-0005-0000-0000-0000EE7F0000}"/>
    <cellStyle name="Note 7 3 6 4 2" xfId="32970" xr:uid="{00000000-0005-0000-0000-0000EF7F0000}"/>
    <cellStyle name="Note 7 3 6 5" xfId="32971" xr:uid="{00000000-0005-0000-0000-0000F07F0000}"/>
    <cellStyle name="Note 7 3 6 5 2" xfId="32972" xr:uid="{00000000-0005-0000-0000-0000F17F0000}"/>
    <cellStyle name="Note 7 3 6 6" xfId="32973" xr:uid="{00000000-0005-0000-0000-0000F27F0000}"/>
    <cellStyle name="Note 7 3 6 6 2" xfId="32974" xr:uid="{00000000-0005-0000-0000-0000F37F0000}"/>
    <cellStyle name="Note 7 3 6 7" xfId="32975" xr:uid="{00000000-0005-0000-0000-0000F47F0000}"/>
    <cellStyle name="Note 7 3 6 7 2" xfId="32976" xr:uid="{00000000-0005-0000-0000-0000F57F0000}"/>
    <cellStyle name="Note 7 3 6 8" xfId="32977" xr:uid="{00000000-0005-0000-0000-0000F67F0000}"/>
    <cellStyle name="Note 7 3 6 8 2" xfId="32978" xr:uid="{00000000-0005-0000-0000-0000F77F0000}"/>
    <cellStyle name="Note 7 3 6 9" xfId="32979" xr:uid="{00000000-0005-0000-0000-0000F87F0000}"/>
    <cellStyle name="Note 7 3 6 9 2" xfId="32980" xr:uid="{00000000-0005-0000-0000-0000F97F0000}"/>
    <cellStyle name="Note 7 3 7" xfId="32981" xr:uid="{00000000-0005-0000-0000-0000FA7F0000}"/>
    <cellStyle name="Note 7 3 7 10" xfId="32982" xr:uid="{00000000-0005-0000-0000-0000FB7F0000}"/>
    <cellStyle name="Note 7 3 7 10 2" xfId="32983" xr:uid="{00000000-0005-0000-0000-0000FC7F0000}"/>
    <cellStyle name="Note 7 3 7 11" xfId="32984" xr:uid="{00000000-0005-0000-0000-0000FD7F0000}"/>
    <cellStyle name="Note 7 3 7 2" xfId="32985" xr:uid="{00000000-0005-0000-0000-0000FE7F0000}"/>
    <cellStyle name="Note 7 3 7 2 2" xfId="32986" xr:uid="{00000000-0005-0000-0000-0000FF7F0000}"/>
    <cellStyle name="Note 7 3 7 2 2 2" xfId="32987" xr:uid="{00000000-0005-0000-0000-000000800000}"/>
    <cellStyle name="Note 7 3 7 2 3" xfId="32988" xr:uid="{00000000-0005-0000-0000-000001800000}"/>
    <cellStyle name="Note 7 3 7 3" xfId="32989" xr:uid="{00000000-0005-0000-0000-000002800000}"/>
    <cellStyle name="Note 7 3 7 3 2" xfId="32990" xr:uid="{00000000-0005-0000-0000-000003800000}"/>
    <cellStyle name="Note 7 3 7 4" xfId="32991" xr:uid="{00000000-0005-0000-0000-000004800000}"/>
    <cellStyle name="Note 7 3 7 4 2" xfId="32992" xr:uid="{00000000-0005-0000-0000-000005800000}"/>
    <cellStyle name="Note 7 3 7 5" xfId="32993" xr:uid="{00000000-0005-0000-0000-000006800000}"/>
    <cellStyle name="Note 7 3 7 5 2" xfId="32994" xr:uid="{00000000-0005-0000-0000-000007800000}"/>
    <cellStyle name="Note 7 3 7 6" xfId="32995" xr:uid="{00000000-0005-0000-0000-000008800000}"/>
    <cellStyle name="Note 7 3 7 6 2" xfId="32996" xr:uid="{00000000-0005-0000-0000-000009800000}"/>
    <cellStyle name="Note 7 3 7 7" xfId="32997" xr:uid="{00000000-0005-0000-0000-00000A800000}"/>
    <cellStyle name="Note 7 3 7 7 2" xfId="32998" xr:uid="{00000000-0005-0000-0000-00000B800000}"/>
    <cellStyle name="Note 7 3 7 8" xfId="32999" xr:uid="{00000000-0005-0000-0000-00000C800000}"/>
    <cellStyle name="Note 7 3 7 8 2" xfId="33000" xr:uid="{00000000-0005-0000-0000-00000D800000}"/>
    <cellStyle name="Note 7 3 7 9" xfId="33001" xr:uid="{00000000-0005-0000-0000-00000E800000}"/>
    <cellStyle name="Note 7 3 7 9 2" xfId="33002" xr:uid="{00000000-0005-0000-0000-00000F800000}"/>
    <cellStyle name="Note 7 3 8" xfId="33003" xr:uid="{00000000-0005-0000-0000-000010800000}"/>
    <cellStyle name="Note 7 3 8 2" xfId="33004" xr:uid="{00000000-0005-0000-0000-000011800000}"/>
    <cellStyle name="Note 7 3 8 2 2" xfId="33005" xr:uid="{00000000-0005-0000-0000-000012800000}"/>
    <cellStyle name="Note 7 3 8 3" xfId="33006" xr:uid="{00000000-0005-0000-0000-000013800000}"/>
    <cellStyle name="Note 7 3 9" xfId="33007" xr:uid="{00000000-0005-0000-0000-000014800000}"/>
    <cellStyle name="Note 7 3 9 2" xfId="33008" xr:uid="{00000000-0005-0000-0000-000015800000}"/>
    <cellStyle name="Note 7 3_7 - Cap Add WS" xfId="33009" xr:uid="{00000000-0005-0000-0000-000016800000}"/>
    <cellStyle name="Note 7 4" xfId="33010" xr:uid="{00000000-0005-0000-0000-000017800000}"/>
    <cellStyle name="Note 7 4 10" xfId="33011" xr:uid="{00000000-0005-0000-0000-000018800000}"/>
    <cellStyle name="Note 7 4 10 2" xfId="33012" xr:uid="{00000000-0005-0000-0000-000019800000}"/>
    <cellStyle name="Note 7 4 11" xfId="33013" xr:uid="{00000000-0005-0000-0000-00001A800000}"/>
    <cellStyle name="Note 7 4 11 2" xfId="33014" xr:uid="{00000000-0005-0000-0000-00001B800000}"/>
    <cellStyle name="Note 7 4 12" xfId="33015" xr:uid="{00000000-0005-0000-0000-00001C800000}"/>
    <cellStyle name="Note 7 4 12 2" xfId="33016" xr:uid="{00000000-0005-0000-0000-00001D800000}"/>
    <cellStyle name="Note 7 4 13" xfId="33017" xr:uid="{00000000-0005-0000-0000-00001E800000}"/>
    <cellStyle name="Note 7 4 2" xfId="33018" xr:uid="{00000000-0005-0000-0000-00001F800000}"/>
    <cellStyle name="Note 7 4 2 2" xfId="33019" xr:uid="{00000000-0005-0000-0000-000020800000}"/>
    <cellStyle name="Note 7 4 2 2 2" xfId="33020" xr:uid="{00000000-0005-0000-0000-000021800000}"/>
    <cellStyle name="Note 7 4 2 2 2 2" xfId="33021" xr:uid="{00000000-0005-0000-0000-000022800000}"/>
    <cellStyle name="Note 7 4 2 2 3" xfId="33022" xr:uid="{00000000-0005-0000-0000-000023800000}"/>
    <cellStyle name="Note 7 4 2 3" xfId="33023" xr:uid="{00000000-0005-0000-0000-000024800000}"/>
    <cellStyle name="Note 7 4 2 3 2" xfId="33024" xr:uid="{00000000-0005-0000-0000-000025800000}"/>
    <cellStyle name="Note 7 4 2 3 2 2" xfId="33025" xr:uid="{00000000-0005-0000-0000-000026800000}"/>
    <cellStyle name="Note 7 4 2 3 3" xfId="33026" xr:uid="{00000000-0005-0000-0000-000027800000}"/>
    <cellStyle name="Note 7 4 2 4" xfId="33027" xr:uid="{00000000-0005-0000-0000-000028800000}"/>
    <cellStyle name="Note 7 4 2 4 2" xfId="33028" xr:uid="{00000000-0005-0000-0000-000029800000}"/>
    <cellStyle name="Note 7 4 2 5" xfId="33029" xr:uid="{00000000-0005-0000-0000-00002A800000}"/>
    <cellStyle name="Note 7 4 2 5 2" xfId="33030" xr:uid="{00000000-0005-0000-0000-00002B800000}"/>
    <cellStyle name="Note 7 4 2 6" xfId="33031" xr:uid="{00000000-0005-0000-0000-00002C800000}"/>
    <cellStyle name="Note 7 4 2 6 2" xfId="33032" xr:uid="{00000000-0005-0000-0000-00002D800000}"/>
    <cellStyle name="Note 7 4 2 7" xfId="33033" xr:uid="{00000000-0005-0000-0000-00002E800000}"/>
    <cellStyle name="Note 7 4 2 7 2" xfId="33034" xr:uid="{00000000-0005-0000-0000-00002F800000}"/>
    <cellStyle name="Note 7 4 2 8" xfId="33035" xr:uid="{00000000-0005-0000-0000-000030800000}"/>
    <cellStyle name="Note 7 4 3" xfId="33036" xr:uid="{00000000-0005-0000-0000-000031800000}"/>
    <cellStyle name="Note 7 4 3 10" xfId="33037" xr:uid="{00000000-0005-0000-0000-000032800000}"/>
    <cellStyle name="Note 7 4 3 10 2" xfId="33038" xr:uid="{00000000-0005-0000-0000-000033800000}"/>
    <cellStyle name="Note 7 4 3 11" xfId="33039" xr:uid="{00000000-0005-0000-0000-000034800000}"/>
    <cellStyle name="Note 7 4 3 2" xfId="33040" xr:uid="{00000000-0005-0000-0000-000035800000}"/>
    <cellStyle name="Note 7 4 3 2 2" xfId="33041" xr:uid="{00000000-0005-0000-0000-000036800000}"/>
    <cellStyle name="Note 7 4 3 2 2 2" xfId="33042" xr:uid="{00000000-0005-0000-0000-000037800000}"/>
    <cellStyle name="Note 7 4 3 2 3" xfId="33043" xr:uid="{00000000-0005-0000-0000-000038800000}"/>
    <cellStyle name="Note 7 4 3 3" xfId="33044" xr:uid="{00000000-0005-0000-0000-000039800000}"/>
    <cellStyle name="Note 7 4 3 3 2" xfId="33045" xr:uid="{00000000-0005-0000-0000-00003A800000}"/>
    <cellStyle name="Note 7 4 3 4" xfId="33046" xr:uid="{00000000-0005-0000-0000-00003B800000}"/>
    <cellStyle name="Note 7 4 3 4 2" xfId="33047" xr:uid="{00000000-0005-0000-0000-00003C800000}"/>
    <cellStyle name="Note 7 4 3 5" xfId="33048" xr:uid="{00000000-0005-0000-0000-00003D800000}"/>
    <cellStyle name="Note 7 4 3 5 2" xfId="33049" xr:uid="{00000000-0005-0000-0000-00003E800000}"/>
    <cellStyle name="Note 7 4 3 6" xfId="33050" xr:uid="{00000000-0005-0000-0000-00003F800000}"/>
    <cellStyle name="Note 7 4 3 6 2" xfId="33051" xr:uid="{00000000-0005-0000-0000-000040800000}"/>
    <cellStyle name="Note 7 4 3 7" xfId="33052" xr:uid="{00000000-0005-0000-0000-000041800000}"/>
    <cellStyle name="Note 7 4 3 7 2" xfId="33053" xr:uid="{00000000-0005-0000-0000-000042800000}"/>
    <cellStyle name="Note 7 4 3 8" xfId="33054" xr:uid="{00000000-0005-0000-0000-000043800000}"/>
    <cellStyle name="Note 7 4 3 8 2" xfId="33055" xr:uid="{00000000-0005-0000-0000-000044800000}"/>
    <cellStyle name="Note 7 4 3 9" xfId="33056" xr:uid="{00000000-0005-0000-0000-000045800000}"/>
    <cellStyle name="Note 7 4 3 9 2" xfId="33057" xr:uid="{00000000-0005-0000-0000-000046800000}"/>
    <cellStyle name="Note 7 4 4" xfId="33058" xr:uid="{00000000-0005-0000-0000-000047800000}"/>
    <cellStyle name="Note 7 4 4 10" xfId="33059" xr:uid="{00000000-0005-0000-0000-000048800000}"/>
    <cellStyle name="Note 7 4 4 10 2" xfId="33060" xr:uid="{00000000-0005-0000-0000-000049800000}"/>
    <cellStyle name="Note 7 4 4 11" xfId="33061" xr:uid="{00000000-0005-0000-0000-00004A800000}"/>
    <cellStyle name="Note 7 4 4 2" xfId="33062" xr:uid="{00000000-0005-0000-0000-00004B800000}"/>
    <cellStyle name="Note 7 4 4 2 2" xfId="33063" xr:uid="{00000000-0005-0000-0000-00004C800000}"/>
    <cellStyle name="Note 7 4 4 2 2 2" xfId="33064" xr:uid="{00000000-0005-0000-0000-00004D800000}"/>
    <cellStyle name="Note 7 4 4 2 3" xfId="33065" xr:uid="{00000000-0005-0000-0000-00004E800000}"/>
    <cellStyle name="Note 7 4 4 3" xfId="33066" xr:uid="{00000000-0005-0000-0000-00004F800000}"/>
    <cellStyle name="Note 7 4 4 3 2" xfId="33067" xr:uid="{00000000-0005-0000-0000-000050800000}"/>
    <cellStyle name="Note 7 4 4 4" xfId="33068" xr:uid="{00000000-0005-0000-0000-000051800000}"/>
    <cellStyle name="Note 7 4 4 4 2" xfId="33069" xr:uid="{00000000-0005-0000-0000-000052800000}"/>
    <cellStyle name="Note 7 4 4 5" xfId="33070" xr:uid="{00000000-0005-0000-0000-000053800000}"/>
    <cellStyle name="Note 7 4 4 5 2" xfId="33071" xr:uid="{00000000-0005-0000-0000-000054800000}"/>
    <cellStyle name="Note 7 4 4 6" xfId="33072" xr:uid="{00000000-0005-0000-0000-000055800000}"/>
    <cellStyle name="Note 7 4 4 6 2" xfId="33073" xr:uid="{00000000-0005-0000-0000-000056800000}"/>
    <cellStyle name="Note 7 4 4 7" xfId="33074" xr:uid="{00000000-0005-0000-0000-000057800000}"/>
    <cellStyle name="Note 7 4 4 7 2" xfId="33075" xr:uid="{00000000-0005-0000-0000-000058800000}"/>
    <cellStyle name="Note 7 4 4 8" xfId="33076" xr:uid="{00000000-0005-0000-0000-000059800000}"/>
    <cellStyle name="Note 7 4 4 8 2" xfId="33077" xr:uid="{00000000-0005-0000-0000-00005A800000}"/>
    <cellStyle name="Note 7 4 4 9" xfId="33078" xr:uid="{00000000-0005-0000-0000-00005B800000}"/>
    <cellStyle name="Note 7 4 4 9 2" xfId="33079" xr:uid="{00000000-0005-0000-0000-00005C800000}"/>
    <cellStyle name="Note 7 4 5" xfId="33080" xr:uid="{00000000-0005-0000-0000-00005D800000}"/>
    <cellStyle name="Note 7 4 5 10" xfId="33081" xr:uid="{00000000-0005-0000-0000-00005E800000}"/>
    <cellStyle name="Note 7 4 5 10 2" xfId="33082" xr:uid="{00000000-0005-0000-0000-00005F800000}"/>
    <cellStyle name="Note 7 4 5 11" xfId="33083" xr:uid="{00000000-0005-0000-0000-000060800000}"/>
    <cellStyle name="Note 7 4 5 2" xfId="33084" xr:uid="{00000000-0005-0000-0000-000061800000}"/>
    <cellStyle name="Note 7 4 5 2 2" xfId="33085" xr:uid="{00000000-0005-0000-0000-000062800000}"/>
    <cellStyle name="Note 7 4 5 2 2 2" xfId="33086" xr:uid="{00000000-0005-0000-0000-000063800000}"/>
    <cellStyle name="Note 7 4 5 2 3" xfId="33087" xr:uid="{00000000-0005-0000-0000-000064800000}"/>
    <cellStyle name="Note 7 4 5 3" xfId="33088" xr:uid="{00000000-0005-0000-0000-000065800000}"/>
    <cellStyle name="Note 7 4 5 3 2" xfId="33089" xr:uid="{00000000-0005-0000-0000-000066800000}"/>
    <cellStyle name="Note 7 4 5 4" xfId="33090" xr:uid="{00000000-0005-0000-0000-000067800000}"/>
    <cellStyle name="Note 7 4 5 4 2" xfId="33091" xr:uid="{00000000-0005-0000-0000-000068800000}"/>
    <cellStyle name="Note 7 4 5 5" xfId="33092" xr:uid="{00000000-0005-0000-0000-000069800000}"/>
    <cellStyle name="Note 7 4 5 5 2" xfId="33093" xr:uid="{00000000-0005-0000-0000-00006A800000}"/>
    <cellStyle name="Note 7 4 5 6" xfId="33094" xr:uid="{00000000-0005-0000-0000-00006B800000}"/>
    <cellStyle name="Note 7 4 5 6 2" xfId="33095" xr:uid="{00000000-0005-0000-0000-00006C800000}"/>
    <cellStyle name="Note 7 4 5 7" xfId="33096" xr:uid="{00000000-0005-0000-0000-00006D800000}"/>
    <cellStyle name="Note 7 4 5 7 2" xfId="33097" xr:uid="{00000000-0005-0000-0000-00006E800000}"/>
    <cellStyle name="Note 7 4 5 8" xfId="33098" xr:uid="{00000000-0005-0000-0000-00006F800000}"/>
    <cellStyle name="Note 7 4 5 8 2" xfId="33099" xr:uid="{00000000-0005-0000-0000-000070800000}"/>
    <cellStyle name="Note 7 4 5 9" xfId="33100" xr:uid="{00000000-0005-0000-0000-000071800000}"/>
    <cellStyle name="Note 7 4 5 9 2" xfId="33101" xr:uid="{00000000-0005-0000-0000-000072800000}"/>
    <cellStyle name="Note 7 4 6" xfId="33102" xr:uid="{00000000-0005-0000-0000-000073800000}"/>
    <cellStyle name="Note 7 4 6 10" xfId="33103" xr:uid="{00000000-0005-0000-0000-000074800000}"/>
    <cellStyle name="Note 7 4 6 10 2" xfId="33104" xr:uid="{00000000-0005-0000-0000-000075800000}"/>
    <cellStyle name="Note 7 4 6 11" xfId="33105" xr:uid="{00000000-0005-0000-0000-000076800000}"/>
    <cellStyle name="Note 7 4 6 2" xfId="33106" xr:uid="{00000000-0005-0000-0000-000077800000}"/>
    <cellStyle name="Note 7 4 6 2 2" xfId="33107" xr:uid="{00000000-0005-0000-0000-000078800000}"/>
    <cellStyle name="Note 7 4 6 2 2 2" xfId="33108" xr:uid="{00000000-0005-0000-0000-000079800000}"/>
    <cellStyle name="Note 7 4 6 2 3" xfId="33109" xr:uid="{00000000-0005-0000-0000-00007A800000}"/>
    <cellStyle name="Note 7 4 6 3" xfId="33110" xr:uid="{00000000-0005-0000-0000-00007B800000}"/>
    <cellStyle name="Note 7 4 6 3 2" xfId="33111" xr:uid="{00000000-0005-0000-0000-00007C800000}"/>
    <cellStyle name="Note 7 4 6 4" xfId="33112" xr:uid="{00000000-0005-0000-0000-00007D800000}"/>
    <cellStyle name="Note 7 4 6 4 2" xfId="33113" xr:uid="{00000000-0005-0000-0000-00007E800000}"/>
    <cellStyle name="Note 7 4 6 5" xfId="33114" xr:uid="{00000000-0005-0000-0000-00007F800000}"/>
    <cellStyle name="Note 7 4 6 5 2" xfId="33115" xr:uid="{00000000-0005-0000-0000-000080800000}"/>
    <cellStyle name="Note 7 4 6 6" xfId="33116" xr:uid="{00000000-0005-0000-0000-000081800000}"/>
    <cellStyle name="Note 7 4 6 6 2" xfId="33117" xr:uid="{00000000-0005-0000-0000-000082800000}"/>
    <cellStyle name="Note 7 4 6 7" xfId="33118" xr:uid="{00000000-0005-0000-0000-000083800000}"/>
    <cellStyle name="Note 7 4 6 7 2" xfId="33119" xr:uid="{00000000-0005-0000-0000-000084800000}"/>
    <cellStyle name="Note 7 4 6 8" xfId="33120" xr:uid="{00000000-0005-0000-0000-000085800000}"/>
    <cellStyle name="Note 7 4 6 8 2" xfId="33121" xr:uid="{00000000-0005-0000-0000-000086800000}"/>
    <cellStyle name="Note 7 4 6 9" xfId="33122" xr:uid="{00000000-0005-0000-0000-000087800000}"/>
    <cellStyle name="Note 7 4 6 9 2" xfId="33123" xr:uid="{00000000-0005-0000-0000-000088800000}"/>
    <cellStyle name="Note 7 4 7" xfId="33124" xr:uid="{00000000-0005-0000-0000-000089800000}"/>
    <cellStyle name="Note 7 4 7 2" xfId="33125" xr:uid="{00000000-0005-0000-0000-00008A800000}"/>
    <cellStyle name="Note 7 4 7 2 2" xfId="33126" xr:uid="{00000000-0005-0000-0000-00008B800000}"/>
    <cellStyle name="Note 7 4 7 3" xfId="33127" xr:uid="{00000000-0005-0000-0000-00008C800000}"/>
    <cellStyle name="Note 7 4 8" xfId="33128" xr:uid="{00000000-0005-0000-0000-00008D800000}"/>
    <cellStyle name="Note 7 4 8 2" xfId="33129" xr:uid="{00000000-0005-0000-0000-00008E800000}"/>
    <cellStyle name="Note 7 4 9" xfId="33130" xr:uid="{00000000-0005-0000-0000-00008F800000}"/>
    <cellStyle name="Note 7 4 9 2" xfId="33131" xr:uid="{00000000-0005-0000-0000-000090800000}"/>
    <cellStyle name="Note 7 5" xfId="33132" xr:uid="{00000000-0005-0000-0000-000091800000}"/>
    <cellStyle name="Note 7 5 2" xfId="33133" xr:uid="{00000000-0005-0000-0000-000092800000}"/>
    <cellStyle name="Note 7 5 2 2" xfId="33134" xr:uid="{00000000-0005-0000-0000-000093800000}"/>
    <cellStyle name="Note 7 5 2 2 2" xfId="33135" xr:uid="{00000000-0005-0000-0000-000094800000}"/>
    <cellStyle name="Note 7 5 2 3" xfId="33136" xr:uid="{00000000-0005-0000-0000-000095800000}"/>
    <cellStyle name="Note 7 5 3" xfId="33137" xr:uid="{00000000-0005-0000-0000-000096800000}"/>
    <cellStyle name="Note 7 5 3 2" xfId="33138" xr:uid="{00000000-0005-0000-0000-000097800000}"/>
    <cellStyle name="Note 7 5 3 2 2" xfId="33139" xr:uid="{00000000-0005-0000-0000-000098800000}"/>
    <cellStyle name="Note 7 5 3 3" xfId="33140" xr:uid="{00000000-0005-0000-0000-000099800000}"/>
    <cellStyle name="Note 7 5 4" xfId="33141" xr:uid="{00000000-0005-0000-0000-00009A800000}"/>
    <cellStyle name="Note 7 5 4 2" xfId="33142" xr:uid="{00000000-0005-0000-0000-00009B800000}"/>
    <cellStyle name="Note 7 5 5" xfId="33143" xr:uid="{00000000-0005-0000-0000-00009C800000}"/>
    <cellStyle name="Note 7 5 5 2" xfId="33144" xr:uid="{00000000-0005-0000-0000-00009D800000}"/>
    <cellStyle name="Note 7 5 6" xfId="33145" xr:uid="{00000000-0005-0000-0000-00009E800000}"/>
    <cellStyle name="Note 7 5 6 2" xfId="33146" xr:uid="{00000000-0005-0000-0000-00009F800000}"/>
    <cellStyle name="Note 7 5 7" xfId="33147" xr:uid="{00000000-0005-0000-0000-0000A0800000}"/>
    <cellStyle name="Note 7 5 7 2" xfId="33148" xr:uid="{00000000-0005-0000-0000-0000A1800000}"/>
    <cellStyle name="Note 7 5 8" xfId="33149" xr:uid="{00000000-0005-0000-0000-0000A2800000}"/>
    <cellStyle name="Note 7 6" xfId="33150" xr:uid="{00000000-0005-0000-0000-0000A3800000}"/>
    <cellStyle name="Note 7 6 10" xfId="33151" xr:uid="{00000000-0005-0000-0000-0000A4800000}"/>
    <cellStyle name="Note 7 6 10 2" xfId="33152" xr:uid="{00000000-0005-0000-0000-0000A5800000}"/>
    <cellStyle name="Note 7 6 11" xfId="33153" xr:uid="{00000000-0005-0000-0000-0000A6800000}"/>
    <cellStyle name="Note 7 6 2" xfId="33154" xr:uid="{00000000-0005-0000-0000-0000A7800000}"/>
    <cellStyle name="Note 7 6 2 2" xfId="33155" xr:uid="{00000000-0005-0000-0000-0000A8800000}"/>
    <cellStyle name="Note 7 6 2 2 2" xfId="33156" xr:uid="{00000000-0005-0000-0000-0000A9800000}"/>
    <cellStyle name="Note 7 6 2 3" xfId="33157" xr:uid="{00000000-0005-0000-0000-0000AA800000}"/>
    <cellStyle name="Note 7 6 3" xfId="33158" xr:uid="{00000000-0005-0000-0000-0000AB800000}"/>
    <cellStyle name="Note 7 6 3 2" xfId="33159" xr:uid="{00000000-0005-0000-0000-0000AC800000}"/>
    <cellStyle name="Note 7 6 4" xfId="33160" xr:uid="{00000000-0005-0000-0000-0000AD800000}"/>
    <cellStyle name="Note 7 6 4 2" xfId="33161" xr:uid="{00000000-0005-0000-0000-0000AE800000}"/>
    <cellStyle name="Note 7 6 5" xfId="33162" xr:uid="{00000000-0005-0000-0000-0000AF800000}"/>
    <cellStyle name="Note 7 6 5 2" xfId="33163" xr:uid="{00000000-0005-0000-0000-0000B0800000}"/>
    <cellStyle name="Note 7 6 6" xfId="33164" xr:uid="{00000000-0005-0000-0000-0000B1800000}"/>
    <cellStyle name="Note 7 6 6 2" xfId="33165" xr:uid="{00000000-0005-0000-0000-0000B2800000}"/>
    <cellStyle name="Note 7 6 7" xfId="33166" xr:uid="{00000000-0005-0000-0000-0000B3800000}"/>
    <cellStyle name="Note 7 6 7 2" xfId="33167" xr:uid="{00000000-0005-0000-0000-0000B4800000}"/>
    <cellStyle name="Note 7 6 8" xfId="33168" xr:uid="{00000000-0005-0000-0000-0000B5800000}"/>
    <cellStyle name="Note 7 6 8 2" xfId="33169" xr:uid="{00000000-0005-0000-0000-0000B6800000}"/>
    <cellStyle name="Note 7 6 9" xfId="33170" xr:uid="{00000000-0005-0000-0000-0000B7800000}"/>
    <cellStyle name="Note 7 6 9 2" xfId="33171" xr:uid="{00000000-0005-0000-0000-0000B8800000}"/>
    <cellStyle name="Note 7 7" xfId="33172" xr:uid="{00000000-0005-0000-0000-0000B9800000}"/>
    <cellStyle name="Note 7 7 10" xfId="33173" xr:uid="{00000000-0005-0000-0000-0000BA800000}"/>
    <cellStyle name="Note 7 7 10 2" xfId="33174" xr:uid="{00000000-0005-0000-0000-0000BB800000}"/>
    <cellStyle name="Note 7 7 11" xfId="33175" xr:uid="{00000000-0005-0000-0000-0000BC800000}"/>
    <cellStyle name="Note 7 7 2" xfId="33176" xr:uid="{00000000-0005-0000-0000-0000BD800000}"/>
    <cellStyle name="Note 7 7 2 2" xfId="33177" xr:uid="{00000000-0005-0000-0000-0000BE800000}"/>
    <cellStyle name="Note 7 7 2 2 2" xfId="33178" xr:uid="{00000000-0005-0000-0000-0000BF800000}"/>
    <cellStyle name="Note 7 7 2 3" xfId="33179" xr:uid="{00000000-0005-0000-0000-0000C0800000}"/>
    <cellStyle name="Note 7 7 3" xfId="33180" xr:uid="{00000000-0005-0000-0000-0000C1800000}"/>
    <cellStyle name="Note 7 7 3 2" xfId="33181" xr:uid="{00000000-0005-0000-0000-0000C2800000}"/>
    <cellStyle name="Note 7 7 4" xfId="33182" xr:uid="{00000000-0005-0000-0000-0000C3800000}"/>
    <cellStyle name="Note 7 7 4 2" xfId="33183" xr:uid="{00000000-0005-0000-0000-0000C4800000}"/>
    <cellStyle name="Note 7 7 5" xfId="33184" xr:uid="{00000000-0005-0000-0000-0000C5800000}"/>
    <cellStyle name="Note 7 7 5 2" xfId="33185" xr:uid="{00000000-0005-0000-0000-0000C6800000}"/>
    <cellStyle name="Note 7 7 6" xfId="33186" xr:uid="{00000000-0005-0000-0000-0000C7800000}"/>
    <cellStyle name="Note 7 7 6 2" xfId="33187" xr:uid="{00000000-0005-0000-0000-0000C8800000}"/>
    <cellStyle name="Note 7 7 7" xfId="33188" xr:uid="{00000000-0005-0000-0000-0000C9800000}"/>
    <cellStyle name="Note 7 7 7 2" xfId="33189" xr:uid="{00000000-0005-0000-0000-0000CA800000}"/>
    <cellStyle name="Note 7 7 8" xfId="33190" xr:uid="{00000000-0005-0000-0000-0000CB800000}"/>
    <cellStyle name="Note 7 7 8 2" xfId="33191" xr:uid="{00000000-0005-0000-0000-0000CC800000}"/>
    <cellStyle name="Note 7 7 9" xfId="33192" xr:uid="{00000000-0005-0000-0000-0000CD800000}"/>
    <cellStyle name="Note 7 7 9 2" xfId="33193" xr:uid="{00000000-0005-0000-0000-0000CE800000}"/>
    <cellStyle name="Note 7 8" xfId="33194" xr:uid="{00000000-0005-0000-0000-0000CF800000}"/>
    <cellStyle name="Note 7 8 10" xfId="33195" xr:uid="{00000000-0005-0000-0000-0000D0800000}"/>
    <cellStyle name="Note 7 8 10 2" xfId="33196" xr:uid="{00000000-0005-0000-0000-0000D1800000}"/>
    <cellStyle name="Note 7 8 11" xfId="33197" xr:uid="{00000000-0005-0000-0000-0000D2800000}"/>
    <cellStyle name="Note 7 8 2" xfId="33198" xr:uid="{00000000-0005-0000-0000-0000D3800000}"/>
    <cellStyle name="Note 7 8 2 2" xfId="33199" xr:uid="{00000000-0005-0000-0000-0000D4800000}"/>
    <cellStyle name="Note 7 8 2 2 2" xfId="33200" xr:uid="{00000000-0005-0000-0000-0000D5800000}"/>
    <cellStyle name="Note 7 8 2 3" xfId="33201" xr:uid="{00000000-0005-0000-0000-0000D6800000}"/>
    <cellStyle name="Note 7 8 3" xfId="33202" xr:uid="{00000000-0005-0000-0000-0000D7800000}"/>
    <cellStyle name="Note 7 8 3 2" xfId="33203" xr:uid="{00000000-0005-0000-0000-0000D8800000}"/>
    <cellStyle name="Note 7 8 4" xfId="33204" xr:uid="{00000000-0005-0000-0000-0000D9800000}"/>
    <cellStyle name="Note 7 8 4 2" xfId="33205" xr:uid="{00000000-0005-0000-0000-0000DA800000}"/>
    <cellStyle name="Note 7 8 5" xfId="33206" xr:uid="{00000000-0005-0000-0000-0000DB800000}"/>
    <cellStyle name="Note 7 8 5 2" xfId="33207" xr:uid="{00000000-0005-0000-0000-0000DC800000}"/>
    <cellStyle name="Note 7 8 6" xfId="33208" xr:uid="{00000000-0005-0000-0000-0000DD800000}"/>
    <cellStyle name="Note 7 8 6 2" xfId="33209" xr:uid="{00000000-0005-0000-0000-0000DE800000}"/>
    <cellStyle name="Note 7 8 7" xfId="33210" xr:uid="{00000000-0005-0000-0000-0000DF800000}"/>
    <cellStyle name="Note 7 8 7 2" xfId="33211" xr:uid="{00000000-0005-0000-0000-0000E0800000}"/>
    <cellStyle name="Note 7 8 8" xfId="33212" xr:uid="{00000000-0005-0000-0000-0000E1800000}"/>
    <cellStyle name="Note 7 8 8 2" xfId="33213" xr:uid="{00000000-0005-0000-0000-0000E2800000}"/>
    <cellStyle name="Note 7 8 9" xfId="33214" xr:uid="{00000000-0005-0000-0000-0000E3800000}"/>
    <cellStyle name="Note 7 8 9 2" xfId="33215" xr:uid="{00000000-0005-0000-0000-0000E4800000}"/>
    <cellStyle name="Note 7 9" xfId="33216" xr:uid="{00000000-0005-0000-0000-0000E5800000}"/>
    <cellStyle name="Note 7 9 10" xfId="33217" xr:uid="{00000000-0005-0000-0000-0000E6800000}"/>
    <cellStyle name="Note 7 9 10 2" xfId="33218" xr:uid="{00000000-0005-0000-0000-0000E7800000}"/>
    <cellStyle name="Note 7 9 11" xfId="33219" xr:uid="{00000000-0005-0000-0000-0000E8800000}"/>
    <cellStyle name="Note 7 9 2" xfId="33220" xr:uid="{00000000-0005-0000-0000-0000E9800000}"/>
    <cellStyle name="Note 7 9 2 2" xfId="33221" xr:uid="{00000000-0005-0000-0000-0000EA800000}"/>
    <cellStyle name="Note 7 9 2 2 2" xfId="33222" xr:uid="{00000000-0005-0000-0000-0000EB800000}"/>
    <cellStyle name="Note 7 9 2 3" xfId="33223" xr:uid="{00000000-0005-0000-0000-0000EC800000}"/>
    <cellStyle name="Note 7 9 3" xfId="33224" xr:uid="{00000000-0005-0000-0000-0000ED800000}"/>
    <cellStyle name="Note 7 9 3 2" xfId="33225" xr:uid="{00000000-0005-0000-0000-0000EE800000}"/>
    <cellStyle name="Note 7 9 4" xfId="33226" xr:uid="{00000000-0005-0000-0000-0000EF800000}"/>
    <cellStyle name="Note 7 9 4 2" xfId="33227" xr:uid="{00000000-0005-0000-0000-0000F0800000}"/>
    <cellStyle name="Note 7 9 5" xfId="33228" xr:uid="{00000000-0005-0000-0000-0000F1800000}"/>
    <cellStyle name="Note 7 9 5 2" xfId="33229" xr:uid="{00000000-0005-0000-0000-0000F2800000}"/>
    <cellStyle name="Note 7 9 6" xfId="33230" xr:uid="{00000000-0005-0000-0000-0000F3800000}"/>
    <cellStyle name="Note 7 9 6 2" xfId="33231" xr:uid="{00000000-0005-0000-0000-0000F4800000}"/>
    <cellStyle name="Note 7 9 7" xfId="33232" xr:uid="{00000000-0005-0000-0000-0000F5800000}"/>
    <cellStyle name="Note 7 9 7 2" xfId="33233" xr:uid="{00000000-0005-0000-0000-0000F6800000}"/>
    <cellStyle name="Note 7 9 8" xfId="33234" xr:uid="{00000000-0005-0000-0000-0000F7800000}"/>
    <cellStyle name="Note 7 9 8 2" xfId="33235" xr:uid="{00000000-0005-0000-0000-0000F8800000}"/>
    <cellStyle name="Note 7 9 9" xfId="33236" xr:uid="{00000000-0005-0000-0000-0000F9800000}"/>
    <cellStyle name="Note 7 9 9 2" xfId="33237" xr:uid="{00000000-0005-0000-0000-0000FA800000}"/>
    <cellStyle name="Note 7_7 - Cap Add WS" xfId="33238" xr:uid="{00000000-0005-0000-0000-0000FB800000}"/>
    <cellStyle name="Note 8" xfId="33239" xr:uid="{00000000-0005-0000-0000-0000FC800000}"/>
    <cellStyle name="Note 8 10" xfId="33240" xr:uid="{00000000-0005-0000-0000-0000FD800000}"/>
    <cellStyle name="Note 8 10 2" xfId="33241" xr:uid="{00000000-0005-0000-0000-0000FE800000}"/>
    <cellStyle name="Note 8 10 2 2" xfId="33242" xr:uid="{00000000-0005-0000-0000-0000FF800000}"/>
    <cellStyle name="Note 8 10 3" xfId="33243" xr:uid="{00000000-0005-0000-0000-000000810000}"/>
    <cellStyle name="Note 8 11" xfId="33244" xr:uid="{00000000-0005-0000-0000-000001810000}"/>
    <cellStyle name="Note 8 11 2" xfId="33245" xr:uid="{00000000-0005-0000-0000-000002810000}"/>
    <cellStyle name="Note 8 12" xfId="33246" xr:uid="{00000000-0005-0000-0000-000003810000}"/>
    <cellStyle name="Note 8 12 2" xfId="33247" xr:uid="{00000000-0005-0000-0000-000004810000}"/>
    <cellStyle name="Note 8 13" xfId="33248" xr:uid="{00000000-0005-0000-0000-000005810000}"/>
    <cellStyle name="Note 8 13 2" xfId="33249" xr:uid="{00000000-0005-0000-0000-000006810000}"/>
    <cellStyle name="Note 8 14" xfId="33250" xr:uid="{00000000-0005-0000-0000-000007810000}"/>
    <cellStyle name="Note 8 14 2" xfId="33251" xr:uid="{00000000-0005-0000-0000-000008810000}"/>
    <cellStyle name="Note 8 15" xfId="33252" xr:uid="{00000000-0005-0000-0000-000009810000}"/>
    <cellStyle name="Note 8 15 2" xfId="33253" xr:uid="{00000000-0005-0000-0000-00000A810000}"/>
    <cellStyle name="Note 8 16" xfId="33254" xr:uid="{00000000-0005-0000-0000-00000B810000}"/>
    <cellStyle name="Note 8 2" xfId="33255" xr:uid="{00000000-0005-0000-0000-00000C810000}"/>
    <cellStyle name="Note 8 2 10" xfId="33256" xr:uid="{00000000-0005-0000-0000-00000D810000}"/>
    <cellStyle name="Note 8 2 10 2" xfId="33257" xr:uid="{00000000-0005-0000-0000-00000E810000}"/>
    <cellStyle name="Note 8 2 11" xfId="33258" xr:uid="{00000000-0005-0000-0000-00000F810000}"/>
    <cellStyle name="Note 8 2 11 2" xfId="33259" xr:uid="{00000000-0005-0000-0000-000010810000}"/>
    <cellStyle name="Note 8 2 12" xfId="33260" xr:uid="{00000000-0005-0000-0000-000011810000}"/>
    <cellStyle name="Note 8 2 12 2" xfId="33261" xr:uid="{00000000-0005-0000-0000-000012810000}"/>
    <cellStyle name="Note 8 2 13" xfId="33262" xr:uid="{00000000-0005-0000-0000-000013810000}"/>
    <cellStyle name="Note 8 2 13 2" xfId="33263" xr:uid="{00000000-0005-0000-0000-000014810000}"/>
    <cellStyle name="Note 8 2 14" xfId="33264" xr:uid="{00000000-0005-0000-0000-000015810000}"/>
    <cellStyle name="Note 8 2 2" xfId="33265" xr:uid="{00000000-0005-0000-0000-000016810000}"/>
    <cellStyle name="Note 8 2 2 10" xfId="33266" xr:uid="{00000000-0005-0000-0000-000017810000}"/>
    <cellStyle name="Note 8 2 2 10 2" xfId="33267" xr:uid="{00000000-0005-0000-0000-000018810000}"/>
    <cellStyle name="Note 8 2 2 11" xfId="33268" xr:uid="{00000000-0005-0000-0000-000019810000}"/>
    <cellStyle name="Note 8 2 2 11 2" xfId="33269" xr:uid="{00000000-0005-0000-0000-00001A810000}"/>
    <cellStyle name="Note 8 2 2 12" xfId="33270" xr:uid="{00000000-0005-0000-0000-00001B810000}"/>
    <cellStyle name="Note 8 2 2 12 2" xfId="33271" xr:uid="{00000000-0005-0000-0000-00001C810000}"/>
    <cellStyle name="Note 8 2 2 13" xfId="33272" xr:uid="{00000000-0005-0000-0000-00001D810000}"/>
    <cellStyle name="Note 8 2 2 2" xfId="33273" xr:uid="{00000000-0005-0000-0000-00001E810000}"/>
    <cellStyle name="Note 8 2 2 2 2" xfId="33274" xr:uid="{00000000-0005-0000-0000-00001F810000}"/>
    <cellStyle name="Note 8 2 2 2 2 2" xfId="33275" xr:uid="{00000000-0005-0000-0000-000020810000}"/>
    <cellStyle name="Note 8 2 2 2 2 2 2" xfId="33276" xr:uid="{00000000-0005-0000-0000-000021810000}"/>
    <cellStyle name="Note 8 2 2 2 2 3" xfId="33277" xr:uid="{00000000-0005-0000-0000-000022810000}"/>
    <cellStyle name="Note 8 2 2 2 3" xfId="33278" xr:uid="{00000000-0005-0000-0000-000023810000}"/>
    <cellStyle name="Note 8 2 2 2 3 2" xfId="33279" xr:uid="{00000000-0005-0000-0000-000024810000}"/>
    <cellStyle name="Note 8 2 2 2 3 2 2" xfId="33280" xr:uid="{00000000-0005-0000-0000-000025810000}"/>
    <cellStyle name="Note 8 2 2 2 3 3" xfId="33281" xr:uid="{00000000-0005-0000-0000-000026810000}"/>
    <cellStyle name="Note 8 2 2 2 4" xfId="33282" xr:uid="{00000000-0005-0000-0000-000027810000}"/>
    <cellStyle name="Note 8 2 2 2 4 2" xfId="33283" xr:uid="{00000000-0005-0000-0000-000028810000}"/>
    <cellStyle name="Note 8 2 2 2 5" xfId="33284" xr:uid="{00000000-0005-0000-0000-000029810000}"/>
    <cellStyle name="Note 8 2 2 2 5 2" xfId="33285" xr:uid="{00000000-0005-0000-0000-00002A810000}"/>
    <cellStyle name="Note 8 2 2 2 6" xfId="33286" xr:uid="{00000000-0005-0000-0000-00002B810000}"/>
    <cellStyle name="Note 8 2 2 2 6 2" xfId="33287" xr:uid="{00000000-0005-0000-0000-00002C810000}"/>
    <cellStyle name="Note 8 2 2 2 7" xfId="33288" xr:uid="{00000000-0005-0000-0000-00002D810000}"/>
    <cellStyle name="Note 8 2 2 2 7 2" xfId="33289" xr:uid="{00000000-0005-0000-0000-00002E810000}"/>
    <cellStyle name="Note 8 2 2 2 8" xfId="33290" xr:uid="{00000000-0005-0000-0000-00002F810000}"/>
    <cellStyle name="Note 8 2 2 3" xfId="33291" xr:uid="{00000000-0005-0000-0000-000030810000}"/>
    <cellStyle name="Note 8 2 2 3 10" xfId="33292" xr:uid="{00000000-0005-0000-0000-000031810000}"/>
    <cellStyle name="Note 8 2 2 3 10 2" xfId="33293" xr:uid="{00000000-0005-0000-0000-000032810000}"/>
    <cellStyle name="Note 8 2 2 3 11" xfId="33294" xr:uid="{00000000-0005-0000-0000-000033810000}"/>
    <cellStyle name="Note 8 2 2 3 2" xfId="33295" xr:uid="{00000000-0005-0000-0000-000034810000}"/>
    <cellStyle name="Note 8 2 2 3 2 2" xfId="33296" xr:uid="{00000000-0005-0000-0000-000035810000}"/>
    <cellStyle name="Note 8 2 2 3 2 2 2" xfId="33297" xr:uid="{00000000-0005-0000-0000-000036810000}"/>
    <cellStyle name="Note 8 2 2 3 2 3" xfId="33298" xr:uid="{00000000-0005-0000-0000-000037810000}"/>
    <cellStyle name="Note 8 2 2 3 3" xfId="33299" xr:uid="{00000000-0005-0000-0000-000038810000}"/>
    <cellStyle name="Note 8 2 2 3 3 2" xfId="33300" xr:uid="{00000000-0005-0000-0000-000039810000}"/>
    <cellStyle name="Note 8 2 2 3 4" xfId="33301" xr:uid="{00000000-0005-0000-0000-00003A810000}"/>
    <cellStyle name="Note 8 2 2 3 4 2" xfId="33302" xr:uid="{00000000-0005-0000-0000-00003B810000}"/>
    <cellStyle name="Note 8 2 2 3 5" xfId="33303" xr:uid="{00000000-0005-0000-0000-00003C810000}"/>
    <cellStyle name="Note 8 2 2 3 5 2" xfId="33304" xr:uid="{00000000-0005-0000-0000-00003D810000}"/>
    <cellStyle name="Note 8 2 2 3 6" xfId="33305" xr:uid="{00000000-0005-0000-0000-00003E810000}"/>
    <cellStyle name="Note 8 2 2 3 6 2" xfId="33306" xr:uid="{00000000-0005-0000-0000-00003F810000}"/>
    <cellStyle name="Note 8 2 2 3 7" xfId="33307" xr:uid="{00000000-0005-0000-0000-000040810000}"/>
    <cellStyle name="Note 8 2 2 3 7 2" xfId="33308" xr:uid="{00000000-0005-0000-0000-000041810000}"/>
    <cellStyle name="Note 8 2 2 3 8" xfId="33309" xr:uid="{00000000-0005-0000-0000-000042810000}"/>
    <cellStyle name="Note 8 2 2 3 8 2" xfId="33310" xr:uid="{00000000-0005-0000-0000-000043810000}"/>
    <cellStyle name="Note 8 2 2 3 9" xfId="33311" xr:uid="{00000000-0005-0000-0000-000044810000}"/>
    <cellStyle name="Note 8 2 2 3 9 2" xfId="33312" xr:uid="{00000000-0005-0000-0000-000045810000}"/>
    <cellStyle name="Note 8 2 2 4" xfId="33313" xr:uid="{00000000-0005-0000-0000-000046810000}"/>
    <cellStyle name="Note 8 2 2 4 10" xfId="33314" xr:uid="{00000000-0005-0000-0000-000047810000}"/>
    <cellStyle name="Note 8 2 2 4 10 2" xfId="33315" xr:uid="{00000000-0005-0000-0000-000048810000}"/>
    <cellStyle name="Note 8 2 2 4 11" xfId="33316" xr:uid="{00000000-0005-0000-0000-000049810000}"/>
    <cellStyle name="Note 8 2 2 4 2" xfId="33317" xr:uid="{00000000-0005-0000-0000-00004A810000}"/>
    <cellStyle name="Note 8 2 2 4 2 2" xfId="33318" xr:uid="{00000000-0005-0000-0000-00004B810000}"/>
    <cellStyle name="Note 8 2 2 4 2 2 2" xfId="33319" xr:uid="{00000000-0005-0000-0000-00004C810000}"/>
    <cellStyle name="Note 8 2 2 4 2 3" xfId="33320" xr:uid="{00000000-0005-0000-0000-00004D810000}"/>
    <cellStyle name="Note 8 2 2 4 3" xfId="33321" xr:uid="{00000000-0005-0000-0000-00004E810000}"/>
    <cellStyle name="Note 8 2 2 4 3 2" xfId="33322" xr:uid="{00000000-0005-0000-0000-00004F810000}"/>
    <cellStyle name="Note 8 2 2 4 4" xfId="33323" xr:uid="{00000000-0005-0000-0000-000050810000}"/>
    <cellStyle name="Note 8 2 2 4 4 2" xfId="33324" xr:uid="{00000000-0005-0000-0000-000051810000}"/>
    <cellStyle name="Note 8 2 2 4 5" xfId="33325" xr:uid="{00000000-0005-0000-0000-000052810000}"/>
    <cellStyle name="Note 8 2 2 4 5 2" xfId="33326" xr:uid="{00000000-0005-0000-0000-000053810000}"/>
    <cellStyle name="Note 8 2 2 4 6" xfId="33327" xr:uid="{00000000-0005-0000-0000-000054810000}"/>
    <cellStyle name="Note 8 2 2 4 6 2" xfId="33328" xr:uid="{00000000-0005-0000-0000-000055810000}"/>
    <cellStyle name="Note 8 2 2 4 7" xfId="33329" xr:uid="{00000000-0005-0000-0000-000056810000}"/>
    <cellStyle name="Note 8 2 2 4 7 2" xfId="33330" xr:uid="{00000000-0005-0000-0000-000057810000}"/>
    <cellStyle name="Note 8 2 2 4 8" xfId="33331" xr:uid="{00000000-0005-0000-0000-000058810000}"/>
    <cellStyle name="Note 8 2 2 4 8 2" xfId="33332" xr:uid="{00000000-0005-0000-0000-000059810000}"/>
    <cellStyle name="Note 8 2 2 4 9" xfId="33333" xr:uid="{00000000-0005-0000-0000-00005A810000}"/>
    <cellStyle name="Note 8 2 2 4 9 2" xfId="33334" xr:uid="{00000000-0005-0000-0000-00005B810000}"/>
    <cellStyle name="Note 8 2 2 5" xfId="33335" xr:uid="{00000000-0005-0000-0000-00005C810000}"/>
    <cellStyle name="Note 8 2 2 5 10" xfId="33336" xr:uid="{00000000-0005-0000-0000-00005D810000}"/>
    <cellStyle name="Note 8 2 2 5 10 2" xfId="33337" xr:uid="{00000000-0005-0000-0000-00005E810000}"/>
    <cellStyle name="Note 8 2 2 5 11" xfId="33338" xr:uid="{00000000-0005-0000-0000-00005F810000}"/>
    <cellStyle name="Note 8 2 2 5 2" xfId="33339" xr:uid="{00000000-0005-0000-0000-000060810000}"/>
    <cellStyle name="Note 8 2 2 5 2 2" xfId="33340" xr:uid="{00000000-0005-0000-0000-000061810000}"/>
    <cellStyle name="Note 8 2 2 5 2 2 2" xfId="33341" xr:uid="{00000000-0005-0000-0000-000062810000}"/>
    <cellStyle name="Note 8 2 2 5 2 3" xfId="33342" xr:uid="{00000000-0005-0000-0000-000063810000}"/>
    <cellStyle name="Note 8 2 2 5 3" xfId="33343" xr:uid="{00000000-0005-0000-0000-000064810000}"/>
    <cellStyle name="Note 8 2 2 5 3 2" xfId="33344" xr:uid="{00000000-0005-0000-0000-000065810000}"/>
    <cellStyle name="Note 8 2 2 5 4" xfId="33345" xr:uid="{00000000-0005-0000-0000-000066810000}"/>
    <cellStyle name="Note 8 2 2 5 4 2" xfId="33346" xr:uid="{00000000-0005-0000-0000-000067810000}"/>
    <cellStyle name="Note 8 2 2 5 5" xfId="33347" xr:uid="{00000000-0005-0000-0000-000068810000}"/>
    <cellStyle name="Note 8 2 2 5 5 2" xfId="33348" xr:uid="{00000000-0005-0000-0000-000069810000}"/>
    <cellStyle name="Note 8 2 2 5 6" xfId="33349" xr:uid="{00000000-0005-0000-0000-00006A810000}"/>
    <cellStyle name="Note 8 2 2 5 6 2" xfId="33350" xr:uid="{00000000-0005-0000-0000-00006B810000}"/>
    <cellStyle name="Note 8 2 2 5 7" xfId="33351" xr:uid="{00000000-0005-0000-0000-00006C810000}"/>
    <cellStyle name="Note 8 2 2 5 7 2" xfId="33352" xr:uid="{00000000-0005-0000-0000-00006D810000}"/>
    <cellStyle name="Note 8 2 2 5 8" xfId="33353" xr:uid="{00000000-0005-0000-0000-00006E810000}"/>
    <cellStyle name="Note 8 2 2 5 8 2" xfId="33354" xr:uid="{00000000-0005-0000-0000-00006F810000}"/>
    <cellStyle name="Note 8 2 2 5 9" xfId="33355" xr:uid="{00000000-0005-0000-0000-000070810000}"/>
    <cellStyle name="Note 8 2 2 5 9 2" xfId="33356" xr:uid="{00000000-0005-0000-0000-000071810000}"/>
    <cellStyle name="Note 8 2 2 6" xfId="33357" xr:uid="{00000000-0005-0000-0000-000072810000}"/>
    <cellStyle name="Note 8 2 2 6 10" xfId="33358" xr:uid="{00000000-0005-0000-0000-000073810000}"/>
    <cellStyle name="Note 8 2 2 6 10 2" xfId="33359" xr:uid="{00000000-0005-0000-0000-000074810000}"/>
    <cellStyle name="Note 8 2 2 6 11" xfId="33360" xr:uid="{00000000-0005-0000-0000-000075810000}"/>
    <cellStyle name="Note 8 2 2 6 2" xfId="33361" xr:uid="{00000000-0005-0000-0000-000076810000}"/>
    <cellStyle name="Note 8 2 2 6 2 2" xfId="33362" xr:uid="{00000000-0005-0000-0000-000077810000}"/>
    <cellStyle name="Note 8 2 2 6 2 2 2" xfId="33363" xr:uid="{00000000-0005-0000-0000-000078810000}"/>
    <cellStyle name="Note 8 2 2 6 2 3" xfId="33364" xr:uid="{00000000-0005-0000-0000-000079810000}"/>
    <cellStyle name="Note 8 2 2 6 3" xfId="33365" xr:uid="{00000000-0005-0000-0000-00007A810000}"/>
    <cellStyle name="Note 8 2 2 6 3 2" xfId="33366" xr:uid="{00000000-0005-0000-0000-00007B810000}"/>
    <cellStyle name="Note 8 2 2 6 4" xfId="33367" xr:uid="{00000000-0005-0000-0000-00007C810000}"/>
    <cellStyle name="Note 8 2 2 6 4 2" xfId="33368" xr:uid="{00000000-0005-0000-0000-00007D810000}"/>
    <cellStyle name="Note 8 2 2 6 5" xfId="33369" xr:uid="{00000000-0005-0000-0000-00007E810000}"/>
    <cellStyle name="Note 8 2 2 6 5 2" xfId="33370" xr:uid="{00000000-0005-0000-0000-00007F810000}"/>
    <cellStyle name="Note 8 2 2 6 6" xfId="33371" xr:uid="{00000000-0005-0000-0000-000080810000}"/>
    <cellStyle name="Note 8 2 2 6 6 2" xfId="33372" xr:uid="{00000000-0005-0000-0000-000081810000}"/>
    <cellStyle name="Note 8 2 2 6 7" xfId="33373" xr:uid="{00000000-0005-0000-0000-000082810000}"/>
    <cellStyle name="Note 8 2 2 6 7 2" xfId="33374" xr:uid="{00000000-0005-0000-0000-000083810000}"/>
    <cellStyle name="Note 8 2 2 6 8" xfId="33375" xr:uid="{00000000-0005-0000-0000-000084810000}"/>
    <cellStyle name="Note 8 2 2 6 8 2" xfId="33376" xr:uid="{00000000-0005-0000-0000-000085810000}"/>
    <cellStyle name="Note 8 2 2 6 9" xfId="33377" xr:uid="{00000000-0005-0000-0000-000086810000}"/>
    <cellStyle name="Note 8 2 2 6 9 2" xfId="33378" xr:uid="{00000000-0005-0000-0000-000087810000}"/>
    <cellStyle name="Note 8 2 2 7" xfId="33379" xr:uid="{00000000-0005-0000-0000-000088810000}"/>
    <cellStyle name="Note 8 2 2 7 2" xfId="33380" xr:uid="{00000000-0005-0000-0000-000089810000}"/>
    <cellStyle name="Note 8 2 2 7 2 2" xfId="33381" xr:uid="{00000000-0005-0000-0000-00008A810000}"/>
    <cellStyle name="Note 8 2 2 7 3" xfId="33382" xr:uid="{00000000-0005-0000-0000-00008B810000}"/>
    <cellStyle name="Note 8 2 2 8" xfId="33383" xr:uid="{00000000-0005-0000-0000-00008C810000}"/>
    <cellStyle name="Note 8 2 2 8 2" xfId="33384" xr:uid="{00000000-0005-0000-0000-00008D810000}"/>
    <cellStyle name="Note 8 2 2 9" xfId="33385" xr:uid="{00000000-0005-0000-0000-00008E810000}"/>
    <cellStyle name="Note 8 2 2 9 2" xfId="33386" xr:uid="{00000000-0005-0000-0000-00008F810000}"/>
    <cellStyle name="Note 8 2 3" xfId="33387" xr:uid="{00000000-0005-0000-0000-000090810000}"/>
    <cellStyle name="Note 8 2 3 2" xfId="33388" xr:uid="{00000000-0005-0000-0000-000091810000}"/>
    <cellStyle name="Note 8 2 3 2 2" xfId="33389" xr:uid="{00000000-0005-0000-0000-000092810000}"/>
    <cellStyle name="Note 8 2 3 2 2 2" xfId="33390" xr:uid="{00000000-0005-0000-0000-000093810000}"/>
    <cellStyle name="Note 8 2 3 2 3" xfId="33391" xr:uid="{00000000-0005-0000-0000-000094810000}"/>
    <cellStyle name="Note 8 2 3 3" xfId="33392" xr:uid="{00000000-0005-0000-0000-000095810000}"/>
    <cellStyle name="Note 8 2 3 3 2" xfId="33393" xr:uid="{00000000-0005-0000-0000-000096810000}"/>
    <cellStyle name="Note 8 2 3 3 2 2" xfId="33394" xr:uid="{00000000-0005-0000-0000-000097810000}"/>
    <cellStyle name="Note 8 2 3 3 3" xfId="33395" xr:uid="{00000000-0005-0000-0000-000098810000}"/>
    <cellStyle name="Note 8 2 3 4" xfId="33396" xr:uid="{00000000-0005-0000-0000-000099810000}"/>
    <cellStyle name="Note 8 2 3 4 2" xfId="33397" xr:uid="{00000000-0005-0000-0000-00009A810000}"/>
    <cellStyle name="Note 8 2 3 5" xfId="33398" xr:uid="{00000000-0005-0000-0000-00009B810000}"/>
    <cellStyle name="Note 8 2 3 5 2" xfId="33399" xr:uid="{00000000-0005-0000-0000-00009C810000}"/>
    <cellStyle name="Note 8 2 3 6" xfId="33400" xr:uid="{00000000-0005-0000-0000-00009D810000}"/>
    <cellStyle name="Note 8 2 3 6 2" xfId="33401" xr:uid="{00000000-0005-0000-0000-00009E810000}"/>
    <cellStyle name="Note 8 2 3 7" xfId="33402" xr:uid="{00000000-0005-0000-0000-00009F810000}"/>
    <cellStyle name="Note 8 2 3 7 2" xfId="33403" xr:uid="{00000000-0005-0000-0000-0000A0810000}"/>
    <cellStyle name="Note 8 2 3 8" xfId="33404" xr:uid="{00000000-0005-0000-0000-0000A1810000}"/>
    <cellStyle name="Note 8 2 4" xfId="33405" xr:uid="{00000000-0005-0000-0000-0000A2810000}"/>
    <cellStyle name="Note 8 2 4 10" xfId="33406" xr:uid="{00000000-0005-0000-0000-0000A3810000}"/>
    <cellStyle name="Note 8 2 4 10 2" xfId="33407" xr:uid="{00000000-0005-0000-0000-0000A4810000}"/>
    <cellStyle name="Note 8 2 4 11" xfId="33408" xr:uid="{00000000-0005-0000-0000-0000A5810000}"/>
    <cellStyle name="Note 8 2 4 2" xfId="33409" xr:uid="{00000000-0005-0000-0000-0000A6810000}"/>
    <cellStyle name="Note 8 2 4 2 2" xfId="33410" xr:uid="{00000000-0005-0000-0000-0000A7810000}"/>
    <cellStyle name="Note 8 2 4 2 2 2" xfId="33411" xr:uid="{00000000-0005-0000-0000-0000A8810000}"/>
    <cellStyle name="Note 8 2 4 2 3" xfId="33412" xr:uid="{00000000-0005-0000-0000-0000A9810000}"/>
    <cellStyle name="Note 8 2 4 3" xfId="33413" xr:uid="{00000000-0005-0000-0000-0000AA810000}"/>
    <cellStyle name="Note 8 2 4 3 2" xfId="33414" xr:uid="{00000000-0005-0000-0000-0000AB810000}"/>
    <cellStyle name="Note 8 2 4 4" xfId="33415" xr:uid="{00000000-0005-0000-0000-0000AC810000}"/>
    <cellStyle name="Note 8 2 4 4 2" xfId="33416" xr:uid="{00000000-0005-0000-0000-0000AD810000}"/>
    <cellStyle name="Note 8 2 4 5" xfId="33417" xr:uid="{00000000-0005-0000-0000-0000AE810000}"/>
    <cellStyle name="Note 8 2 4 5 2" xfId="33418" xr:uid="{00000000-0005-0000-0000-0000AF810000}"/>
    <cellStyle name="Note 8 2 4 6" xfId="33419" xr:uid="{00000000-0005-0000-0000-0000B0810000}"/>
    <cellStyle name="Note 8 2 4 6 2" xfId="33420" xr:uid="{00000000-0005-0000-0000-0000B1810000}"/>
    <cellStyle name="Note 8 2 4 7" xfId="33421" xr:uid="{00000000-0005-0000-0000-0000B2810000}"/>
    <cellStyle name="Note 8 2 4 7 2" xfId="33422" xr:uid="{00000000-0005-0000-0000-0000B3810000}"/>
    <cellStyle name="Note 8 2 4 8" xfId="33423" xr:uid="{00000000-0005-0000-0000-0000B4810000}"/>
    <cellStyle name="Note 8 2 4 8 2" xfId="33424" xr:uid="{00000000-0005-0000-0000-0000B5810000}"/>
    <cellStyle name="Note 8 2 4 9" xfId="33425" xr:uid="{00000000-0005-0000-0000-0000B6810000}"/>
    <cellStyle name="Note 8 2 4 9 2" xfId="33426" xr:uid="{00000000-0005-0000-0000-0000B7810000}"/>
    <cellStyle name="Note 8 2 5" xfId="33427" xr:uid="{00000000-0005-0000-0000-0000B8810000}"/>
    <cellStyle name="Note 8 2 5 10" xfId="33428" xr:uid="{00000000-0005-0000-0000-0000B9810000}"/>
    <cellStyle name="Note 8 2 5 10 2" xfId="33429" xr:uid="{00000000-0005-0000-0000-0000BA810000}"/>
    <cellStyle name="Note 8 2 5 11" xfId="33430" xr:uid="{00000000-0005-0000-0000-0000BB810000}"/>
    <cellStyle name="Note 8 2 5 2" xfId="33431" xr:uid="{00000000-0005-0000-0000-0000BC810000}"/>
    <cellStyle name="Note 8 2 5 2 2" xfId="33432" xr:uid="{00000000-0005-0000-0000-0000BD810000}"/>
    <cellStyle name="Note 8 2 5 2 2 2" xfId="33433" xr:uid="{00000000-0005-0000-0000-0000BE810000}"/>
    <cellStyle name="Note 8 2 5 2 3" xfId="33434" xr:uid="{00000000-0005-0000-0000-0000BF810000}"/>
    <cellStyle name="Note 8 2 5 3" xfId="33435" xr:uid="{00000000-0005-0000-0000-0000C0810000}"/>
    <cellStyle name="Note 8 2 5 3 2" xfId="33436" xr:uid="{00000000-0005-0000-0000-0000C1810000}"/>
    <cellStyle name="Note 8 2 5 4" xfId="33437" xr:uid="{00000000-0005-0000-0000-0000C2810000}"/>
    <cellStyle name="Note 8 2 5 4 2" xfId="33438" xr:uid="{00000000-0005-0000-0000-0000C3810000}"/>
    <cellStyle name="Note 8 2 5 5" xfId="33439" xr:uid="{00000000-0005-0000-0000-0000C4810000}"/>
    <cellStyle name="Note 8 2 5 5 2" xfId="33440" xr:uid="{00000000-0005-0000-0000-0000C5810000}"/>
    <cellStyle name="Note 8 2 5 6" xfId="33441" xr:uid="{00000000-0005-0000-0000-0000C6810000}"/>
    <cellStyle name="Note 8 2 5 6 2" xfId="33442" xr:uid="{00000000-0005-0000-0000-0000C7810000}"/>
    <cellStyle name="Note 8 2 5 7" xfId="33443" xr:uid="{00000000-0005-0000-0000-0000C8810000}"/>
    <cellStyle name="Note 8 2 5 7 2" xfId="33444" xr:uid="{00000000-0005-0000-0000-0000C9810000}"/>
    <cellStyle name="Note 8 2 5 8" xfId="33445" xr:uid="{00000000-0005-0000-0000-0000CA810000}"/>
    <cellStyle name="Note 8 2 5 8 2" xfId="33446" xr:uid="{00000000-0005-0000-0000-0000CB810000}"/>
    <cellStyle name="Note 8 2 5 9" xfId="33447" xr:uid="{00000000-0005-0000-0000-0000CC810000}"/>
    <cellStyle name="Note 8 2 5 9 2" xfId="33448" xr:uid="{00000000-0005-0000-0000-0000CD810000}"/>
    <cellStyle name="Note 8 2 6" xfId="33449" xr:uid="{00000000-0005-0000-0000-0000CE810000}"/>
    <cellStyle name="Note 8 2 6 10" xfId="33450" xr:uid="{00000000-0005-0000-0000-0000CF810000}"/>
    <cellStyle name="Note 8 2 6 10 2" xfId="33451" xr:uid="{00000000-0005-0000-0000-0000D0810000}"/>
    <cellStyle name="Note 8 2 6 11" xfId="33452" xr:uid="{00000000-0005-0000-0000-0000D1810000}"/>
    <cellStyle name="Note 8 2 6 2" xfId="33453" xr:uid="{00000000-0005-0000-0000-0000D2810000}"/>
    <cellStyle name="Note 8 2 6 2 2" xfId="33454" xr:uid="{00000000-0005-0000-0000-0000D3810000}"/>
    <cellStyle name="Note 8 2 6 2 2 2" xfId="33455" xr:uid="{00000000-0005-0000-0000-0000D4810000}"/>
    <cellStyle name="Note 8 2 6 2 3" xfId="33456" xr:uid="{00000000-0005-0000-0000-0000D5810000}"/>
    <cellStyle name="Note 8 2 6 3" xfId="33457" xr:uid="{00000000-0005-0000-0000-0000D6810000}"/>
    <cellStyle name="Note 8 2 6 3 2" xfId="33458" xr:uid="{00000000-0005-0000-0000-0000D7810000}"/>
    <cellStyle name="Note 8 2 6 4" xfId="33459" xr:uid="{00000000-0005-0000-0000-0000D8810000}"/>
    <cellStyle name="Note 8 2 6 4 2" xfId="33460" xr:uid="{00000000-0005-0000-0000-0000D9810000}"/>
    <cellStyle name="Note 8 2 6 5" xfId="33461" xr:uid="{00000000-0005-0000-0000-0000DA810000}"/>
    <cellStyle name="Note 8 2 6 5 2" xfId="33462" xr:uid="{00000000-0005-0000-0000-0000DB810000}"/>
    <cellStyle name="Note 8 2 6 6" xfId="33463" xr:uid="{00000000-0005-0000-0000-0000DC810000}"/>
    <cellStyle name="Note 8 2 6 6 2" xfId="33464" xr:uid="{00000000-0005-0000-0000-0000DD810000}"/>
    <cellStyle name="Note 8 2 6 7" xfId="33465" xr:uid="{00000000-0005-0000-0000-0000DE810000}"/>
    <cellStyle name="Note 8 2 6 7 2" xfId="33466" xr:uid="{00000000-0005-0000-0000-0000DF810000}"/>
    <cellStyle name="Note 8 2 6 8" xfId="33467" xr:uid="{00000000-0005-0000-0000-0000E0810000}"/>
    <cellStyle name="Note 8 2 6 8 2" xfId="33468" xr:uid="{00000000-0005-0000-0000-0000E1810000}"/>
    <cellStyle name="Note 8 2 6 9" xfId="33469" xr:uid="{00000000-0005-0000-0000-0000E2810000}"/>
    <cellStyle name="Note 8 2 6 9 2" xfId="33470" xr:uid="{00000000-0005-0000-0000-0000E3810000}"/>
    <cellStyle name="Note 8 2 7" xfId="33471" xr:uid="{00000000-0005-0000-0000-0000E4810000}"/>
    <cellStyle name="Note 8 2 7 10" xfId="33472" xr:uid="{00000000-0005-0000-0000-0000E5810000}"/>
    <cellStyle name="Note 8 2 7 10 2" xfId="33473" xr:uid="{00000000-0005-0000-0000-0000E6810000}"/>
    <cellStyle name="Note 8 2 7 11" xfId="33474" xr:uid="{00000000-0005-0000-0000-0000E7810000}"/>
    <cellStyle name="Note 8 2 7 2" xfId="33475" xr:uid="{00000000-0005-0000-0000-0000E8810000}"/>
    <cellStyle name="Note 8 2 7 2 2" xfId="33476" xr:uid="{00000000-0005-0000-0000-0000E9810000}"/>
    <cellStyle name="Note 8 2 7 2 2 2" xfId="33477" xr:uid="{00000000-0005-0000-0000-0000EA810000}"/>
    <cellStyle name="Note 8 2 7 2 3" xfId="33478" xr:uid="{00000000-0005-0000-0000-0000EB810000}"/>
    <cellStyle name="Note 8 2 7 3" xfId="33479" xr:uid="{00000000-0005-0000-0000-0000EC810000}"/>
    <cellStyle name="Note 8 2 7 3 2" xfId="33480" xr:uid="{00000000-0005-0000-0000-0000ED810000}"/>
    <cellStyle name="Note 8 2 7 4" xfId="33481" xr:uid="{00000000-0005-0000-0000-0000EE810000}"/>
    <cellStyle name="Note 8 2 7 4 2" xfId="33482" xr:uid="{00000000-0005-0000-0000-0000EF810000}"/>
    <cellStyle name="Note 8 2 7 5" xfId="33483" xr:uid="{00000000-0005-0000-0000-0000F0810000}"/>
    <cellStyle name="Note 8 2 7 5 2" xfId="33484" xr:uid="{00000000-0005-0000-0000-0000F1810000}"/>
    <cellStyle name="Note 8 2 7 6" xfId="33485" xr:uid="{00000000-0005-0000-0000-0000F2810000}"/>
    <cellStyle name="Note 8 2 7 6 2" xfId="33486" xr:uid="{00000000-0005-0000-0000-0000F3810000}"/>
    <cellStyle name="Note 8 2 7 7" xfId="33487" xr:uid="{00000000-0005-0000-0000-0000F4810000}"/>
    <cellStyle name="Note 8 2 7 7 2" xfId="33488" xr:uid="{00000000-0005-0000-0000-0000F5810000}"/>
    <cellStyle name="Note 8 2 7 8" xfId="33489" xr:uid="{00000000-0005-0000-0000-0000F6810000}"/>
    <cellStyle name="Note 8 2 7 8 2" xfId="33490" xr:uid="{00000000-0005-0000-0000-0000F7810000}"/>
    <cellStyle name="Note 8 2 7 9" xfId="33491" xr:uid="{00000000-0005-0000-0000-0000F8810000}"/>
    <cellStyle name="Note 8 2 7 9 2" xfId="33492" xr:uid="{00000000-0005-0000-0000-0000F9810000}"/>
    <cellStyle name="Note 8 2 8" xfId="33493" xr:uid="{00000000-0005-0000-0000-0000FA810000}"/>
    <cellStyle name="Note 8 2 8 2" xfId="33494" xr:uid="{00000000-0005-0000-0000-0000FB810000}"/>
    <cellStyle name="Note 8 2 8 2 2" xfId="33495" xr:uid="{00000000-0005-0000-0000-0000FC810000}"/>
    <cellStyle name="Note 8 2 8 3" xfId="33496" xr:uid="{00000000-0005-0000-0000-0000FD810000}"/>
    <cellStyle name="Note 8 2 9" xfId="33497" xr:uid="{00000000-0005-0000-0000-0000FE810000}"/>
    <cellStyle name="Note 8 2 9 2" xfId="33498" xr:uid="{00000000-0005-0000-0000-0000FF810000}"/>
    <cellStyle name="Note 8 2_7 - Cap Add WS" xfId="33499" xr:uid="{00000000-0005-0000-0000-000000820000}"/>
    <cellStyle name="Note 8 3" xfId="33500" xr:uid="{00000000-0005-0000-0000-000001820000}"/>
    <cellStyle name="Note 8 3 10" xfId="33501" xr:uid="{00000000-0005-0000-0000-000002820000}"/>
    <cellStyle name="Note 8 3 10 2" xfId="33502" xr:uid="{00000000-0005-0000-0000-000003820000}"/>
    <cellStyle name="Note 8 3 11" xfId="33503" xr:uid="{00000000-0005-0000-0000-000004820000}"/>
    <cellStyle name="Note 8 3 11 2" xfId="33504" xr:uid="{00000000-0005-0000-0000-000005820000}"/>
    <cellStyle name="Note 8 3 12" xfId="33505" xr:uid="{00000000-0005-0000-0000-000006820000}"/>
    <cellStyle name="Note 8 3 12 2" xfId="33506" xr:uid="{00000000-0005-0000-0000-000007820000}"/>
    <cellStyle name="Note 8 3 13" xfId="33507" xr:uid="{00000000-0005-0000-0000-000008820000}"/>
    <cellStyle name="Note 8 3 13 2" xfId="33508" xr:uid="{00000000-0005-0000-0000-000009820000}"/>
    <cellStyle name="Note 8 3 14" xfId="33509" xr:uid="{00000000-0005-0000-0000-00000A820000}"/>
    <cellStyle name="Note 8 3 2" xfId="33510" xr:uid="{00000000-0005-0000-0000-00000B820000}"/>
    <cellStyle name="Note 8 3 2 10" xfId="33511" xr:uid="{00000000-0005-0000-0000-00000C820000}"/>
    <cellStyle name="Note 8 3 2 10 2" xfId="33512" xr:uid="{00000000-0005-0000-0000-00000D820000}"/>
    <cellStyle name="Note 8 3 2 11" xfId="33513" xr:uid="{00000000-0005-0000-0000-00000E820000}"/>
    <cellStyle name="Note 8 3 2 11 2" xfId="33514" xr:uid="{00000000-0005-0000-0000-00000F820000}"/>
    <cellStyle name="Note 8 3 2 12" xfId="33515" xr:uid="{00000000-0005-0000-0000-000010820000}"/>
    <cellStyle name="Note 8 3 2 12 2" xfId="33516" xr:uid="{00000000-0005-0000-0000-000011820000}"/>
    <cellStyle name="Note 8 3 2 13" xfId="33517" xr:uid="{00000000-0005-0000-0000-000012820000}"/>
    <cellStyle name="Note 8 3 2 2" xfId="33518" xr:uid="{00000000-0005-0000-0000-000013820000}"/>
    <cellStyle name="Note 8 3 2 2 2" xfId="33519" xr:uid="{00000000-0005-0000-0000-000014820000}"/>
    <cellStyle name="Note 8 3 2 2 2 2" xfId="33520" xr:uid="{00000000-0005-0000-0000-000015820000}"/>
    <cellStyle name="Note 8 3 2 2 2 2 2" xfId="33521" xr:uid="{00000000-0005-0000-0000-000016820000}"/>
    <cellStyle name="Note 8 3 2 2 2 3" xfId="33522" xr:uid="{00000000-0005-0000-0000-000017820000}"/>
    <cellStyle name="Note 8 3 2 2 3" xfId="33523" xr:uid="{00000000-0005-0000-0000-000018820000}"/>
    <cellStyle name="Note 8 3 2 2 3 2" xfId="33524" xr:uid="{00000000-0005-0000-0000-000019820000}"/>
    <cellStyle name="Note 8 3 2 2 3 2 2" xfId="33525" xr:uid="{00000000-0005-0000-0000-00001A820000}"/>
    <cellStyle name="Note 8 3 2 2 3 3" xfId="33526" xr:uid="{00000000-0005-0000-0000-00001B820000}"/>
    <cellStyle name="Note 8 3 2 2 4" xfId="33527" xr:uid="{00000000-0005-0000-0000-00001C820000}"/>
    <cellStyle name="Note 8 3 2 2 4 2" xfId="33528" xr:uid="{00000000-0005-0000-0000-00001D820000}"/>
    <cellStyle name="Note 8 3 2 2 5" xfId="33529" xr:uid="{00000000-0005-0000-0000-00001E820000}"/>
    <cellStyle name="Note 8 3 2 2 5 2" xfId="33530" xr:uid="{00000000-0005-0000-0000-00001F820000}"/>
    <cellStyle name="Note 8 3 2 2 6" xfId="33531" xr:uid="{00000000-0005-0000-0000-000020820000}"/>
    <cellStyle name="Note 8 3 2 2 6 2" xfId="33532" xr:uid="{00000000-0005-0000-0000-000021820000}"/>
    <cellStyle name="Note 8 3 2 2 7" xfId="33533" xr:uid="{00000000-0005-0000-0000-000022820000}"/>
    <cellStyle name="Note 8 3 2 2 7 2" xfId="33534" xr:uid="{00000000-0005-0000-0000-000023820000}"/>
    <cellStyle name="Note 8 3 2 2 8" xfId="33535" xr:uid="{00000000-0005-0000-0000-000024820000}"/>
    <cellStyle name="Note 8 3 2 3" xfId="33536" xr:uid="{00000000-0005-0000-0000-000025820000}"/>
    <cellStyle name="Note 8 3 2 3 10" xfId="33537" xr:uid="{00000000-0005-0000-0000-000026820000}"/>
    <cellStyle name="Note 8 3 2 3 10 2" xfId="33538" xr:uid="{00000000-0005-0000-0000-000027820000}"/>
    <cellStyle name="Note 8 3 2 3 11" xfId="33539" xr:uid="{00000000-0005-0000-0000-000028820000}"/>
    <cellStyle name="Note 8 3 2 3 2" xfId="33540" xr:uid="{00000000-0005-0000-0000-000029820000}"/>
    <cellStyle name="Note 8 3 2 3 2 2" xfId="33541" xr:uid="{00000000-0005-0000-0000-00002A820000}"/>
    <cellStyle name="Note 8 3 2 3 2 2 2" xfId="33542" xr:uid="{00000000-0005-0000-0000-00002B820000}"/>
    <cellStyle name="Note 8 3 2 3 2 3" xfId="33543" xr:uid="{00000000-0005-0000-0000-00002C820000}"/>
    <cellStyle name="Note 8 3 2 3 3" xfId="33544" xr:uid="{00000000-0005-0000-0000-00002D820000}"/>
    <cellStyle name="Note 8 3 2 3 3 2" xfId="33545" xr:uid="{00000000-0005-0000-0000-00002E820000}"/>
    <cellStyle name="Note 8 3 2 3 4" xfId="33546" xr:uid="{00000000-0005-0000-0000-00002F820000}"/>
    <cellStyle name="Note 8 3 2 3 4 2" xfId="33547" xr:uid="{00000000-0005-0000-0000-000030820000}"/>
    <cellStyle name="Note 8 3 2 3 5" xfId="33548" xr:uid="{00000000-0005-0000-0000-000031820000}"/>
    <cellStyle name="Note 8 3 2 3 5 2" xfId="33549" xr:uid="{00000000-0005-0000-0000-000032820000}"/>
    <cellStyle name="Note 8 3 2 3 6" xfId="33550" xr:uid="{00000000-0005-0000-0000-000033820000}"/>
    <cellStyle name="Note 8 3 2 3 6 2" xfId="33551" xr:uid="{00000000-0005-0000-0000-000034820000}"/>
    <cellStyle name="Note 8 3 2 3 7" xfId="33552" xr:uid="{00000000-0005-0000-0000-000035820000}"/>
    <cellStyle name="Note 8 3 2 3 7 2" xfId="33553" xr:uid="{00000000-0005-0000-0000-000036820000}"/>
    <cellStyle name="Note 8 3 2 3 8" xfId="33554" xr:uid="{00000000-0005-0000-0000-000037820000}"/>
    <cellStyle name="Note 8 3 2 3 8 2" xfId="33555" xr:uid="{00000000-0005-0000-0000-000038820000}"/>
    <cellStyle name="Note 8 3 2 3 9" xfId="33556" xr:uid="{00000000-0005-0000-0000-000039820000}"/>
    <cellStyle name="Note 8 3 2 3 9 2" xfId="33557" xr:uid="{00000000-0005-0000-0000-00003A820000}"/>
    <cellStyle name="Note 8 3 2 4" xfId="33558" xr:uid="{00000000-0005-0000-0000-00003B820000}"/>
    <cellStyle name="Note 8 3 2 4 10" xfId="33559" xr:uid="{00000000-0005-0000-0000-00003C820000}"/>
    <cellStyle name="Note 8 3 2 4 10 2" xfId="33560" xr:uid="{00000000-0005-0000-0000-00003D820000}"/>
    <cellStyle name="Note 8 3 2 4 11" xfId="33561" xr:uid="{00000000-0005-0000-0000-00003E820000}"/>
    <cellStyle name="Note 8 3 2 4 2" xfId="33562" xr:uid="{00000000-0005-0000-0000-00003F820000}"/>
    <cellStyle name="Note 8 3 2 4 2 2" xfId="33563" xr:uid="{00000000-0005-0000-0000-000040820000}"/>
    <cellStyle name="Note 8 3 2 4 2 2 2" xfId="33564" xr:uid="{00000000-0005-0000-0000-000041820000}"/>
    <cellStyle name="Note 8 3 2 4 2 3" xfId="33565" xr:uid="{00000000-0005-0000-0000-000042820000}"/>
    <cellStyle name="Note 8 3 2 4 3" xfId="33566" xr:uid="{00000000-0005-0000-0000-000043820000}"/>
    <cellStyle name="Note 8 3 2 4 3 2" xfId="33567" xr:uid="{00000000-0005-0000-0000-000044820000}"/>
    <cellStyle name="Note 8 3 2 4 4" xfId="33568" xr:uid="{00000000-0005-0000-0000-000045820000}"/>
    <cellStyle name="Note 8 3 2 4 4 2" xfId="33569" xr:uid="{00000000-0005-0000-0000-000046820000}"/>
    <cellStyle name="Note 8 3 2 4 5" xfId="33570" xr:uid="{00000000-0005-0000-0000-000047820000}"/>
    <cellStyle name="Note 8 3 2 4 5 2" xfId="33571" xr:uid="{00000000-0005-0000-0000-000048820000}"/>
    <cellStyle name="Note 8 3 2 4 6" xfId="33572" xr:uid="{00000000-0005-0000-0000-000049820000}"/>
    <cellStyle name="Note 8 3 2 4 6 2" xfId="33573" xr:uid="{00000000-0005-0000-0000-00004A820000}"/>
    <cellStyle name="Note 8 3 2 4 7" xfId="33574" xr:uid="{00000000-0005-0000-0000-00004B820000}"/>
    <cellStyle name="Note 8 3 2 4 7 2" xfId="33575" xr:uid="{00000000-0005-0000-0000-00004C820000}"/>
    <cellStyle name="Note 8 3 2 4 8" xfId="33576" xr:uid="{00000000-0005-0000-0000-00004D820000}"/>
    <cellStyle name="Note 8 3 2 4 8 2" xfId="33577" xr:uid="{00000000-0005-0000-0000-00004E820000}"/>
    <cellStyle name="Note 8 3 2 4 9" xfId="33578" xr:uid="{00000000-0005-0000-0000-00004F820000}"/>
    <cellStyle name="Note 8 3 2 4 9 2" xfId="33579" xr:uid="{00000000-0005-0000-0000-000050820000}"/>
    <cellStyle name="Note 8 3 2 5" xfId="33580" xr:uid="{00000000-0005-0000-0000-000051820000}"/>
    <cellStyle name="Note 8 3 2 5 10" xfId="33581" xr:uid="{00000000-0005-0000-0000-000052820000}"/>
    <cellStyle name="Note 8 3 2 5 10 2" xfId="33582" xr:uid="{00000000-0005-0000-0000-000053820000}"/>
    <cellStyle name="Note 8 3 2 5 11" xfId="33583" xr:uid="{00000000-0005-0000-0000-000054820000}"/>
    <cellStyle name="Note 8 3 2 5 2" xfId="33584" xr:uid="{00000000-0005-0000-0000-000055820000}"/>
    <cellStyle name="Note 8 3 2 5 2 2" xfId="33585" xr:uid="{00000000-0005-0000-0000-000056820000}"/>
    <cellStyle name="Note 8 3 2 5 2 2 2" xfId="33586" xr:uid="{00000000-0005-0000-0000-000057820000}"/>
    <cellStyle name="Note 8 3 2 5 2 3" xfId="33587" xr:uid="{00000000-0005-0000-0000-000058820000}"/>
    <cellStyle name="Note 8 3 2 5 3" xfId="33588" xr:uid="{00000000-0005-0000-0000-000059820000}"/>
    <cellStyle name="Note 8 3 2 5 3 2" xfId="33589" xr:uid="{00000000-0005-0000-0000-00005A820000}"/>
    <cellStyle name="Note 8 3 2 5 4" xfId="33590" xr:uid="{00000000-0005-0000-0000-00005B820000}"/>
    <cellStyle name="Note 8 3 2 5 4 2" xfId="33591" xr:uid="{00000000-0005-0000-0000-00005C820000}"/>
    <cellStyle name="Note 8 3 2 5 5" xfId="33592" xr:uid="{00000000-0005-0000-0000-00005D820000}"/>
    <cellStyle name="Note 8 3 2 5 5 2" xfId="33593" xr:uid="{00000000-0005-0000-0000-00005E820000}"/>
    <cellStyle name="Note 8 3 2 5 6" xfId="33594" xr:uid="{00000000-0005-0000-0000-00005F820000}"/>
    <cellStyle name="Note 8 3 2 5 6 2" xfId="33595" xr:uid="{00000000-0005-0000-0000-000060820000}"/>
    <cellStyle name="Note 8 3 2 5 7" xfId="33596" xr:uid="{00000000-0005-0000-0000-000061820000}"/>
    <cellStyle name="Note 8 3 2 5 7 2" xfId="33597" xr:uid="{00000000-0005-0000-0000-000062820000}"/>
    <cellStyle name="Note 8 3 2 5 8" xfId="33598" xr:uid="{00000000-0005-0000-0000-000063820000}"/>
    <cellStyle name="Note 8 3 2 5 8 2" xfId="33599" xr:uid="{00000000-0005-0000-0000-000064820000}"/>
    <cellStyle name="Note 8 3 2 5 9" xfId="33600" xr:uid="{00000000-0005-0000-0000-000065820000}"/>
    <cellStyle name="Note 8 3 2 5 9 2" xfId="33601" xr:uid="{00000000-0005-0000-0000-000066820000}"/>
    <cellStyle name="Note 8 3 2 6" xfId="33602" xr:uid="{00000000-0005-0000-0000-000067820000}"/>
    <cellStyle name="Note 8 3 2 6 10" xfId="33603" xr:uid="{00000000-0005-0000-0000-000068820000}"/>
    <cellStyle name="Note 8 3 2 6 10 2" xfId="33604" xr:uid="{00000000-0005-0000-0000-000069820000}"/>
    <cellStyle name="Note 8 3 2 6 11" xfId="33605" xr:uid="{00000000-0005-0000-0000-00006A820000}"/>
    <cellStyle name="Note 8 3 2 6 2" xfId="33606" xr:uid="{00000000-0005-0000-0000-00006B820000}"/>
    <cellStyle name="Note 8 3 2 6 2 2" xfId="33607" xr:uid="{00000000-0005-0000-0000-00006C820000}"/>
    <cellStyle name="Note 8 3 2 6 2 2 2" xfId="33608" xr:uid="{00000000-0005-0000-0000-00006D820000}"/>
    <cellStyle name="Note 8 3 2 6 2 3" xfId="33609" xr:uid="{00000000-0005-0000-0000-00006E820000}"/>
    <cellStyle name="Note 8 3 2 6 3" xfId="33610" xr:uid="{00000000-0005-0000-0000-00006F820000}"/>
    <cellStyle name="Note 8 3 2 6 3 2" xfId="33611" xr:uid="{00000000-0005-0000-0000-000070820000}"/>
    <cellStyle name="Note 8 3 2 6 4" xfId="33612" xr:uid="{00000000-0005-0000-0000-000071820000}"/>
    <cellStyle name="Note 8 3 2 6 4 2" xfId="33613" xr:uid="{00000000-0005-0000-0000-000072820000}"/>
    <cellStyle name="Note 8 3 2 6 5" xfId="33614" xr:uid="{00000000-0005-0000-0000-000073820000}"/>
    <cellStyle name="Note 8 3 2 6 5 2" xfId="33615" xr:uid="{00000000-0005-0000-0000-000074820000}"/>
    <cellStyle name="Note 8 3 2 6 6" xfId="33616" xr:uid="{00000000-0005-0000-0000-000075820000}"/>
    <cellStyle name="Note 8 3 2 6 6 2" xfId="33617" xr:uid="{00000000-0005-0000-0000-000076820000}"/>
    <cellStyle name="Note 8 3 2 6 7" xfId="33618" xr:uid="{00000000-0005-0000-0000-000077820000}"/>
    <cellStyle name="Note 8 3 2 6 7 2" xfId="33619" xr:uid="{00000000-0005-0000-0000-000078820000}"/>
    <cellStyle name="Note 8 3 2 6 8" xfId="33620" xr:uid="{00000000-0005-0000-0000-000079820000}"/>
    <cellStyle name="Note 8 3 2 6 8 2" xfId="33621" xr:uid="{00000000-0005-0000-0000-00007A820000}"/>
    <cellStyle name="Note 8 3 2 6 9" xfId="33622" xr:uid="{00000000-0005-0000-0000-00007B820000}"/>
    <cellStyle name="Note 8 3 2 6 9 2" xfId="33623" xr:uid="{00000000-0005-0000-0000-00007C820000}"/>
    <cellStyle name="Note 8 3 2 7" xfId="33624" xr:uid="{00000000-0005-0000-0000-00007D820000}"/>
    <cellStyle name="Note 8 3 2 7 2" xfId="33625" xr:uid="{00000000-0005-0000-0000-00007E820000}"/>
    <cellStyle name="Note 8 3 2 7 2 2" xfId="33626" xr:uid="{00000000-0005-0000-0000-00007F820000}"/>
    <cellStyle name="Note 8 3 2 7 3" xfId="33627" xr:uid="{00000000-0005-0000-0000-000080820000}"/>
    <cellStyle name="Note 8 3 2 8" xfId="33628" xr:uid="{00000000-0005-0000-0000-000081820000}"/>
    <cellStyle name="Note 8 3 2 8 2" xfId="33629" xr:uid="{00000000-0005-0000-0000-000082820000}"/>
    <cellStyle name="Note 8 3 2 9" xfId="33630" xr:uid="{00000000-0005-0000-0000-000083820000}"/>
    <cellStyle name="Note 8 3 2 9 2" xfId="33631" xr:uid="{00000000-0005-0000-0000-000084820000}"/>
    <cellStyle name="Note 8 3 3" xfId="33632" xr:uid="{00000000-0005-0000-0000-000085820000}"/>
    <cellStyle name="Note 8 3 3 2" xfId="33633" xr:uid="{00000000-0005-0000-0000-000086820000}"/>
    <cellStyle name="Note 8 3 3 2 2" xfId="33634" xr:uid="{00000000-0005-0000-0000-000087820000}"/>
    <cellStyle name="Note 8 3 3 2 2 2" xfId="33635" xr:uid="{00000000-0005-0000-0000-000088820000}"/>
    <cellStyle name="Note 8 3 3 2 3" xfId="33636" xr:uid="{00000000-0005-0000-0000-000089820000}"/>
    <cellStyle name="Note 8 3 3 3" xfId="33637" xr:uid="{00000000-0005-0000-0000-00008A820000}"/>
    <cellStyle name="Note 8 3 3 3 2" xfId="33638" xr:uid="{00000000-0005-0000-0000-00008B820000}"/>
    <cellStyle name="Note 8 3 3 3 2 2" xfId="33639" xr:uid="{00000000-0005-0000-0000-00008C820000}"/>
    <cellStyle name="Note 8 3 3 3 3" xfId="33640" xr:uid="{00000000-0005-0000-0000-00008D820000}"/>
    <cellStyle name="Note 8 3 3 4" xfId="33641" xr:uid="{00000000-0005-0000-0000-00008E820000}"/>
    <cellStyle name="Note 8 3 3 4 2" xfId="33642" xr:uid="{00000000-0005-0000-0000-00008F820000}"/>
    <cellStyle name="Note 8 3 3 5" xfId="33643" xr:uid="{00000000-0005-0000-0000-000090820000}"/>
    <cellStyle name="Note 8 3 3 5 2" xfId="33644" xr:uid="{00000000-0005-0000-0000-000091820000}"/>
    <cellStyle name="Note 8 3 3 6" xfId="33645" xr:uid="{00000000-0005-0000-0000-000092820000}"/>
    <cellStyle name="Note 8 3 3 6 2" xfId="33646" xr:uid="{00000000-0005-0000-0000-000093820000}"/>
    <cellStyle name="Note 8 3 3 7" xfId="33647" xr:uid="{00000000-0005-0000-0000-000094820000}"/>
    <cellStyle name="Note 8 3 3 7 2" xfId="33648" xr:uid="{00000000-0005-0000-0000-000095820000}"/>
    <cellStyle name="Note 8 3 3 8" xfId="33649" xr:uid="{00000000-0005-0000-0000-000096820000}"/>
    <cellStyle name="Note 8 3 4" xfId="33650" xr:uid="{00000000-0005-0000-0000-000097820000}"/>
    <cellStyle name="Note 8 3 4 10" xfId="33651" xr:uid="{00000000-0005-0000-0000-000098820000}"/>
    <cellStyle name="Note 8 3 4 10 2" xfId="33652" xr:uid="{00000000-0005-0000-0000-000099820000}"/>
    <cellStyle name="Note 8 3 4 11" xfId="33653" xr:uid="{00000000-0005-0000-0000-00009A820000}"/>
    <cellStyle name="Note 8 3 4 2" xfId="33654" xr:uid="{00000000-0005-0000-0000-00009B820000}"/>
    <cellStyle name="Note 8 3 4 2 2" xfId="33655" xr:uid="{00000000-0005-0000-0000-00009C820000}"/>
    <cellStyle name="Note 8 3 4 2 2 2" xfId="33656" xr:uid="{00000000-0005-0000-0000-00009D820000}"/>
    <cellStyle name="Note 8 3 4 2 3" xfId="33657" xr:uid="{00000000-0005-0000-0000-00009E820000}"/>
    <cellStyle name="Note 8 3 4 3" xfId="33658" xr:uid="{00000000-0005-0000-0000-00009F820000}"/>
    <cellStyle name="Note 8 3 4 3 2" xfId="33659" xr:uid="{00000000-0005-0000-0000-0000A0820000}"/>
    <cellStyle name="Note 8 3 4 4" xfId="33660" xr:uid="{00000000-0005-0000-0000-0000A1820000}"/>
    <cellStyle name="Note 8 3 4 4 2" xfId="33661" xr:uid="{00000000-0005-0000-0000-0000A2820000}"/>
    <cellStyle name="Note 8 3 4 5" xfId="33662" xr:uid="{00000000-0005-0000-0000-0000A3820000}"/>
    <cellStyle name="Note 8 3 4 5 2" xfId="33663" xr:uid="{00000000-0005-0000-0000-0000A4820000}"/>
    <cellStyle name="Note 8 3 4 6" xfId="33664" xr:uid="{00000000-0005-0000-0000-0000A5820000}"/>
    <cellStyle name="Note 8 3 4 6 2" xfId="33665" xr:uid="{00000000-0005-0000-0000-0000A6820000}"/>
    <cellStyle name="Note 8 3 4 7" xfId="33666" xr:uid="{00000000-0005-0000-0000-0000A7820000}"/>
    <cellStyle name="Note 8 3 4 7 2" xfId="33667" xr:uid="{00000000-0005-0000-0000-0000A8820000}"/>
    <cellStyle name="Note 8 3 4 8" xfId="33668" xr:uid="{00000000-0005-0000-0000-0000A9820000}"/>
    <cellStyle name="Note 8 3 4 8 2" xfId="33669" xr:uid="{00000000-0005-0000-0000-0000AA820000}"/>
    <cellStyle name="Note 8 3 4 9" xfId="33670" xr:uid="{00000000-0005-0000-0000-0000AB820000}"/>
    <cellStyle name="Note 8 3 4 9 2" xfId="33671" xr:uid="{00000000-0005-0000-0000-0000AC820000}"/>
    <cellStyle name="Note 8 3 5" xfId="33672" xr:uid="{00000000-0005-0000-0000-0000AD820000}"/>
    <cellStyle name="Note 8 3 5 10" xfId="33673" xr:uid="{00000000-0005-0000-0000-0000AE820000}"/>
    <cellStyle name="Note 8 3 5 10 2" xfId="33674" xr:uid="{00000000-0005-0000-0000-0000AF820000}"/>
    <cellStyle name="Note 8 3 5 11" xfId="33675" xr:uid="{00000000-0005-0000-0000-0000B0820000}"/>
    <cellStyle name="Note 8 3 5 2" xfId="33676" xr:uid="{00000000-0005-0000-0000-0000B1820000}"/>
    <cellStyle name="Note 8 3 5 2 2" xfId="33677" xr:uid="{00000000-0005-0000-0000-0000B2820000}"/>
    <cellStyle name="Note 8 3 5 2 2 2" xfId="33678" xr:uid="{00000000-0005-0000-0000-0000B3820000}"/>
    <cellStyle name="Note 8 3 5 2 3" xfId="33679" xr:uid="{00000000-0005-0000-0000-0000B4820000}"/>
    <cellStyle name="Note 8 3 5 3" xfId="33680" xr:uid="{00000000-0005-0000-0000-0000B5820000}"/>
    <cellStyle name="Note 8 3 5 3 2" xfId="33681" xr:uid="{00000000-0005-0000-0000-0000B6820000}"/>
    <cellStyle name="Note 8 3 5 4" xfId="33682" xr:uid="{00000000-0005-0000-0000-0000B7820000}"/>
    <cellStyle name="Note 8 3 5 4 2" xfId="33683" xr:uid="{00000000-0005-0000-0000-0000B8820000}"/>
    <cellStyle name="Note 8 3 5 5" xfId="33684" xr:uid="{00000000-0005-0000-0000-0000B9820000}"/>
    <cellStyle name="Note 8 3 5 5 2" xfId="33685" xr:uid="{00000000-0005-0000-0000-0000BA820000}"/>
    <cellStyle name="Note 8 3 5 6" xfId="33686" xr:uid="{00000000-0005-0000-0000-0000BB820000}"/>
    <cellStyle name="Note 8 3 5 6 2" xfId="33687" xr:uid="{00000000-0005-0000-0000-0000BC820000}"/>
    <cellStyle name="Note 8 3 5 7" xfId="33688" xr:uid="{00000000-0005-0000-0000-0000BD820000}"/>
    <cellStyle name="Note 8 3 5 7 2" xfId="33689" xr:uid="{00000000-0005-0000-0000-0000BE820000}"/>
    <cellStyle name="Note 8 3 5 8" xfId="33690" xr:uid="{00000000-0005-0000-0000-0000BF820000}"/>
    <cellStyle name="Note 8 3 5 8 2" xfId="33691" xr:uid="{00000000-0005-0000-0000-0000C0820000}"/>
    <cellStyle name="Note 8 3 5 9" xfId="33692" xr:uid="{00000000-0005-0000-0000-0000C1820000}"/>
    <cellStyle name="Note 8 3 5 9 2" xfId="33693" xr:uid="{00000000-0005-0000-0000-0000C2820000}"/>
    <cellStyle name="Note 8 3 6" xfId="33694" xr:uid="{00000000-0005-0000-0000-0000C3820000}"/>
    <cellStyle name="Note 8 3 6 10" xfId="33695" xr:uid="{00000000-0005-0000-0000-0000C4820000}"/>
    <cellStyle name="Note 8 3 6 10 2" xfId="33696" xr:uid="{00000000-0005-0000-0000-0000C5820000}"/>
    <cellStyle name="Note 8 3 6 11" xfId="33697" xr:uid="{00000000-0005-0000-0000-0000C6820000}"/>
    <cellStyle name="Note 8 3 6 2" xfId="33698" xr:uid="{00000000-0005-0000-0000-0000C7820000}"/>
    <cellStyle name="Note 8 3 6 2 2" xfId="33699" xr:uid="{00000000-0005-0000-0000-0000C8820000}"/>
    <cellStyle name="Note 8 3 6 2 2 2" xfId="33700" xr:uid="{00000000-0005-0000-0000-0000C9820000}"/>
    <cellStyle name="Note 8 3 6 2 3" xfId="33701" xr:uid="{00000000-0005-0000-0000-0000CA820000}"/>
    <cellStyle name="Note 8 3 6 3" xfId="33702" xr:uid="{00000000-0005-0000-0000-0000CB820000}"/>
    <cellStyle name="Note 8 3 6 3 2" xfId="33703" xr:uid="{00000000-0005-0000-0000-0000CC820000}"/>
    <cellStyle name="Note 8 3 6 4" xfId="33704" xr:uid="{00000000-0005-0000-0000-0000CD820000}"/>
    <cellStyle name="Note 8 3 6 4 2" xfId="33705" xr:uid="{00000000-0005-0000-0000-0000CE820000}"/>
    <cellStyle name="Note 8 3 6 5" xfId="33706" xr:uid="{00000000-0005-0000-0000-0000CF820000}"/>
    <cellStyle name="Note 8 3 6 5 2" xfId="33707" xr:uid="{00000000-0005-0000-0000-0000D0820000}"/>
    <cellStyle name="Note 8 3 6 6" xfId="33708" xr:uid="{00000000-0005-0000-0000-0000D1820000}"/>
    <cellStyle name="Note 8 3 6 6 2" xfId="33709" xr:uid="{00000000-0005-0000-0000-0000D2820000}"/>
    <cellStyle name="Note 8 3 6 7" xfId="33710" xr:uid="{00000000-0005-0000-0000-0000D3820000}"/>
    <cellStyle name="Note 8 3 6 7 2" xfId="33711" xr:uid="{00000000-0005-0000-0000-0000D4820000}"/>
    <cellStyle name="Note 8 3 6 8" xfId="33712" xr:uid="{00000000-0005-0000-0000-0000D5820000}"/>
    <cellStyle name="Note 8 3 6 8 2" xfId="33713" xr:uid="{00000000-0005-0000-0000-0000D6820000}"/>
    <cellStyle name="Note 8 3 6 9" xfId="33714" xr:uid="{00000000-0005-0000-0000-0000D7820000}"/>
    <cellStyle name="Note 8 3 6 9 2" xfId="33715" xr:uid="{00000000-0005-0000-0000-0000D8820000}"/>
    <cellStyle name="Note 8 3 7" xfId="33716" xr:uid="{00000000-0005-0000-0000-0000D9820000}"/>
    <cellStyle name="Note 8 3 7 10" xfId="33717" xr:uid="{00000000-0005-0000-0000-0000DA820000}"/>
    <cellStyle name="Note 8 3 7 10 2" xfId="33718" xr:uid="{00000000-0005-0000-0000-0000DB820000}"/>
    <cellStyle name="Note 8 3 7 11" xfId="33719" xr:uid="{00000000-0005-0000-0000-0000DC820000}"/>
    <cellStyle name="Note 8 3 7 2" xfId="33720" xr:uid="{00000000-0005-0000-0000-0000DD820000}"/>
    <cellStyle name="Note 8 3 7 2 2" xfId="33721" xr:uid="{00000000-0005-0000-0000-0000DE820000}"/>
    <cellStyle name="Note 8 3 7 2 2 2" xfId="33722" xr:uid="{00000000-0005-0000-0000-0000DF820000}"/>
    <cellStyle name="Note 8 3 7 2 3" xfId="33723" xr:uid="{00000000-0005-0000-0000-0000E0820000}"/>
    <cellStyle name="Note 8 3 7 3" xfId="33724" xr:uid="{00000000-0005-0000-0000-0000E1820000}"/>
    <cellStyle name="Note 8 3 7 3 2" xfId="33725" xr:uid="{00000000-0005-0000-0000-0000E2820000}"/>
    <cellStyle name="Note 8 3 7 4" xfId="33726" xr:uid="{00000000-0005-0000-0000-0000E3820000}"/>
    <cellStyle name="Note 8 3 7 4 2" xfId="33727" xr:uid="{00000000-0005-0000-0000-0000E4820000}"/>
    <cellStyle name="Note 8 3 7 5" xfId="33728" xr:uid="{00000000-0005-0000-0000-0000E5820000}"/>
    <cellStyle name="Note 8 3 7 5 2" xfId="33729" xr:uid="{00000000-0005-0000-0000-0000E6820000}"/>
    <cellStyle name="Note 8 3 7 6" xfId="33730" xr:uid="{00000000-0005-0000-0000-0000E7820000}"/>
    <cellStyle name="Note 8 3 7 6 2" xfId="33731" xr:uid="{00000000-0005-0000-0000-0000E8820000}"/>
    <cellStyle name="Note 8 3 7 7" xfId="33732" xr:uid="{00000000-0005-0000-0000-0000E9820000}"/>
    <cellStyle name="Note 8 3 7 7 2" xfId="33733" xr:uid="{00000000-0005-0000-0000-0000EA820000}"/>
    <cellStyle name="Note 8 3 7 8" xfId="33734" xr:uid="{00000000-0005-0000-0000-0000EB820000}"/>
    <cellStyle name="Note 8 3 7 8 2" xfId="33735" xr:uid="{00000000-0005-0000-0000-0000EC820000}"/>
    <cellStyle name="Note 8 3 7 9" xfId="33736" xr:uid="{00000000-0005-0000-0000-0000ED820000}"/>
    <cellStyle name="Note 8 3 7 9 2" xfId="33737" xr:uid="{00000000-0005-0000-0000-0000EE820000}"/>
    <cellStyle name="Note 8 3 8" xfId="33738" xr:uid="{00000000-0005-0000-0000-0000EF820000}"/>
    <cellStyle name="Note 8 3 8 2" xfId="33739" xr:uid="{00000000-0005-0000-0000-0000F0820000}"/>
    <cellStyle name="Note 8 3 8 2 2" xfId="33740" xr:uid="{00000000-0005-0000-0000-0000F1820000}"/>
    <cellStyle name="Note 8 3 8 3" xfId="33741" xr:uid="{00000000-0005-0000-0000-0000F2820000}"/>
    <cellStyle name="Note 8 3 9" xfId="33742" xr:uid="{00000000-0005-0000-0000-0000F3820000}"/>
    <cellStyle name="Note 8 3 9 2" xfId="33743" xr:uid="{00000000-0005-0000-0000-0000F4820000}"/>
    <cellStyle name="Note 8 3_7 - Cap Add WS" xfId="33744" xr:uid="{00000000-0005-0000-0000-0000F5820000}"/>
    <cellStyle name="Note 8 4" xfId="33745" xr:uid="{00000000-0005-0000-0000-0000F6820000}"/>
    <cellStyle name="Note 8 4 10" xfId="33746" xr:uid="{00000000-0005-0000-0000-0000F7820000}"/>
    <cellStyle name="Note 8 4 10 2" xfId="33747" xr:uid="{00000000-0005-0000-0000-0000F8820000}"/>
    <cellStyle name="Note 8 4 11" xfId="33748" xr:uid="{00000000-0005-0000-0000-0000F9820000}"/>
    <cellStyle name="Note 8 4 11 2" xfId="33749" xr:uid="{00000000-0005-0000-0000-0000FA820000}"/>
    <cellStyle name="Note 8 4 12" xfId="33750" xr:uid="{00000000-0005-0000-0000-0000FB820000}"/>
    <cellStyle name="Note 8 4 12 2" xfId="33751" xr:uid="{00000000-0005-0000-0000-0000FC820000}"/>
    <cellStyle name="Note 8 4 13" xfId="33752" xr:uid="{00000000-0005-0000-0000-0000FD820000}"/>
    <cellStyle name="Note 8 4 2" xfId="33753" xr:uid="{00000000-0005-0000-0000-0000FE820000}"/>
    <cellStyle name="Note 8 4 2 2" xfId="33754" xr:uid="{00000000-0005-0000-0000-0000FF820000}"/>
    <cellStyle name="Note 8 4 2 2 2" xfId="33755" xr:uid="{00000000-0005-0000-0000-000000830000}"/>
    <cellStyle name="Note 8 4 2 2 2 2" xfId="33756" xr:uid="{00000000-0005-0000-0000-000001830000}"/>
    <cellStyle name="Note 8 4 2 2 3" xfId="33757" xr:uid="{00000000-0005-0000-0000-000002830000}"/>
    <cellStyle name="Note 8 4 2 3" xfId="33758" xr:uid="{00000000-0005-0000-0000-000003830000}"/>
    <cellStyle name="Note 8 4 2 3 2" xfId="33759" xr:uid="{00000000-0005-0000-0000-000004830000}"/>
    <cellStyle name="Note 8 4 2 3 2 2" xfId="33760" xr:uid="{00000000-0005-0000-0000-000005830000}"/>
    <cellStyle name="Note 8 4 2 3 3" xfId="33761" xr:uid="{00000000-0005-0000-0000-000006830000}"/>
    <cellStyle name="Note 8 4 2 4" xfId="33762" xr:uid="{00000000-0005-0000-0000-000007830000}"/>
    <cellStyle name="Note 8 4 2 4 2" xfId="33763" xr:uid="{00000000-0005-0000-0000-000008830000}"/>
    <cellStyle name="Note 8 4 2 5" xfId="33764" xr:uid="{00000000-0005-0000-0000-000009830000}"/>
    <cellStyle name="Note 8 4 2 5 2" xfId="33765" xr:uid="{00000000-0005-0000-0000-00000A830000}"/>
    <cellStyle name="Note 8 4 2 6" xfId="33766" xr:uid="{00000000-0005-0000-0000-00000B830000}"/>
    <cellStyle name="Note 8 4 2 6 2" xfId="33767" xr:uid="{00000000-0005-0000-0000-00000C830000}"/>
    <cellStyle name="Note 8 4 2 7" xfId="33768" xr:uid="{00000000-0005-0000-0000-00000D830000}"/>
    <cellStyle name="Note 8 4 2 7 2" xfId="33769" xr:uid="{00000000-0005-0000-0000-00000E830000}"/>
    <cellStyle name="Note 8 4 2 8" xfId="33770" xr:uid="{00000000-0005-0000-0000-00000F830000}"/>
    <cellStyle name="Note 8 4 3" xfId="33771" xr:uid="{00000000-0005-0000-0000-000010830000}"/>
    <cellStyle name="Note 8 4 3 10" xfId="33772" xr:uid="{00000000-0005-0000-0000-000011830000}"/>
    <cellStyle name="Note 8 4 3 10 2" xfId="33773" xr:uid="{00000000-0005-0000-0000-000012830000}"/>
    <cellStyle name="Note 8 4 3 11" xfId="33774" xr:uid="{00000000-0005-0000-0000-000013830000}"/>
    <cellStyle name="Note 8 4 3 2" xfId="33775" xr:uid="{00000000-0005-0000-0000-000014830000}"/>
    <cellStyle name="Note 8 4 3 2 2" xfId="33776" xr:uid="{00000000-0005-0000-0000-000015830000}"/>
    <cellStyle name="Note 8 4 3 2 2 2" xfId="33777" xr:uid="{00000000-0005-0000-0000-000016830000}"/>
    <cellStyle name="Note 8 4 3 2 3" xfId="33778" xr:uid="{00000000-0005-0000-0000-000017830000}"/>
    <cellStyle name="Note 8 4 3 3" xfId="33779" xr:uid="{00000000-0005-0000-0000-000018830000}"/>
    <cellStyle name="Note 8 4 3 3 2" xfId="33780" xr:uid="{00000000-0005-0000-0000-000019830000}"/>
    <cellStyle name="Note 8 4 3 4" xfId="33781" xr:uid="{00000000-0005-0000-0000-00001A830000}"/>
    <cellStyle name="Note 8 4 3 4 2" xfId="33782" xr:uid="{00000000-0005-0000-0000-00001B830000}"/>
    <cellStyle name="Note 8 4 3 5" xfId="33783" xr:uid="{00000000-0005-0000-0000-00001C830000}"/>
    <cellStyle name="Note 8 4 3 5 2" xfId="33784" xr:uid="{00000000-0005-0000-0000-00001D830000}"/>
    <cellStyle name="Note 8 4 3 6" xfId="33785" xr:uid="{00000000-0005-0000-0000-00001E830000}"/>
    <cellStyle name="Note 8 4 3 6 2" xfId="33786" xr:uid="{00000000-0005-0000-0000-00001F830000}"/>
    <cellStyle name="Note 8 4 3 7" xfId="33787" xr:uid="{00000000-0005-0000-0000-000020830000}"/>
    <cellStyle name="Note 8 4 3 7 2" xfId="33788" xr:uid="{00000000-0005-0000-0000-000021830000}"/>
    <cellStyle name="Note 8 4 3 8" xfId="33789" xr:uid="{00000000-0005-0000-0000-000022830000}"/>
    <cellStyle name="Note 8 4 3 8 2" xfId="33790" xr:uid="{00000000-0005-0000-0000-000023830000}"/>
    <cellStyle name="Note 8 4 3 9" xfId="33791" xr:uid="{00000000-0005-0000-0000-000024830000}"/>
    <cellStyle name="Note 8 4 3 9 2" xfId="33792" xr:uid="{00000000-0005-0000-0000-000025830000}"/>
    <cellStyle name="Note 8 4 4" xfId="33793" xr:uid="{00000000-0005-0000-0000-000026830000}"/>
    <cellStyle name="Note 8 4 4 10" xfId="33794" xr:uid="{00000000-0005-0000-0000-000027830000}"/>
    <cellStyle name="Note 8 4 4 10 2" xfId="33795" xr:uid="{00000000-0005-0000-0000-000028830000}"/>
    <cellStyle name="Note 8 4 4 11" xfId="33796" xr:uid="{00000000-0005-0000-0000-000029830000}"/>
    <cellStyle name="Note 8 4 4 2" xfId="33797" xr:uid="{00000000-0005-0000-0000-00002A830000}"/>
    <cellStyle name="Note 8 4 4 2 2" xfId="33798" xr:uid="{00000000-0005-0000-0000-00002B830000}"/>
    <cellStyle name="Note 8 4 4 2 2 2" xfId="33799" xr:uid="{00000000-0005-0000-0000-00002C830000}"/>
    <cellStyle name="Note 8 4 4 2 3" xfId="33800" xr:uid="{00000000-0005-0000-0000-00002D830000}"/>
    <cellStyle name="Note 8 4 4 3" xfId="33801" xr:uid="{00000000-0005-0000-0000-00002E830000}"/>
    <cellStyle name="Note 8 4 4 3 2" xfId="33802" xr:uid="{00000000-0005-0000-0000-00002F830000}"/>
    <cellStyle name="Note 8 4 4 4" xfId="33803" xr:uid="{00000000-0005-0000-0000-000030830000}"/>
    <cellStyle name="Note 8 4 4 4 2" xfId="33804" xr:uid="{00000000-0005-0000-0000-000031830000}"/>
    <cellStyle name="Note 8 4 4 5" xfId="33805" xr:uid="{00000000-0005-0000-0000-000032830000}"/>
    <cellStyle name="Note 8 4 4 5 2" xfId="33806" xr:uid="{00000000-0005-0000-0000-000033830000}"/>
    <cellStyle name="Note 8 4 4 6" xfId="33807" xr:uid="{00000000-0005-0000-0000-000034830000}"/>
    <cellStyle name="Note 8 4 4 6 2" xfId="33808" xr:uid="{00000000-0005-0000-0000-000035830000}"/>
    <cellStyle name="Note 8 4 4 7" xfId="33809" xr:uid="{00000000-0005-0000-0000-000036830000}"/>
    <cellStyle name="Note 8 4 4 7 2" xfId="33810" xr:uid="{00000000-0005-0000-0000-000037830000}"/>
    <cellStyle name="Note 8 4 4 8" xfId="33811" xr:uid="{00000000-0005-0000-0000-000038830000}"/>
    <cellStyle name="Note 8 4 4 8 2" xfId="33812" xr:uid="{00000000-0005-0000-0000-000039830000}"/>
    <cellStyle name="Note 8 4 4 9" xfId="33813" xr:uid="{00000000-0005-0000-0000-00003A830000}"/>
    <cellStyle name="Note 8 4 4 9 2" xfId="33814" xr:uid="{00000000-0005-0000-0000-00003B830000}"/>
    <cellStyle name="Note 8 4 5" xfId="33815" xr:uid="{00000000-0005-0000-0000-00003C830000}"/>
    <cellStyle name="Note 8 4 5 10" xfId="33816" xr:uid="{00000000-0005-0000-0000-00003D830000}"/>
    <cellStyle name="Note 8 4 5 10 2" xfId="33817" xr:uid="{00000000-0005-0000-0000-00003E830000}"/>
    <cellStyle name="Note 8 4 5 11" xfId="33818" xr:uid="{00000000-0005-0000-0000-00003F830000}"/>
    <cellStyle name="Note 8 4 5 2" xfId="33819" xr:uid="{00000000-0005-0000-0000-000040830000}"/>
    <cellStyle name="Note 8 4 5 2 2" xfId="33820" xr:uid="{00000000-0005-0000-0000-000041830000}"/>
    <cellStyle name="Note 8 4 5 2 2 2" xfId="33821" xr:uid="{00000000-0005-0000-0000-000042830000}"/>
    <cellStyle name="Note 8 4 5 2 3" xfId="33822" xr:uid="{00000000-0005-0000-0000-000043830000}"/>
    <cellStyle name="Note 8 4 5 3" xfId="33823" xr:uid="{00000000-0005-0000-0000-000044830000}"/>
    <cellStyle name="Note 8 4 5 3 2" xfId="33824" xr:uid="{00000000-0005-0000-0000-000045830000}"/>
    <cellStyle name="Note 8 4 5 4" xfId="33825" xr:uid="{00000000-0005-0000-0000-000046830000}"/>
    <cellStyle name="Note 8 4 5 4 2" xfId="33826" xr:uid="{00000000-0005-0000-0000-000047830000}"/>
    <cellStyle name="Note 8 4 5 5" xfId="33827" xr:uid="{00000000-0005-0000-0000-000048830000}"/>
    <cellStyle name="Note 8 4 5 5 2" xfId="33828" xr:uid="{00000000-0005-0000-0000-000049830000}"/>
    <cellStyle name="Note 8 4 5 6" xfId="33829" xr:uid="{00000000-0005-0000-0000-00004A830000}"/>
    <cellStyle name="Note 8 4 5 6 2" xfId="33830" xr:uid="{00000000-0005-0000-0000-00004B830000}"/>
    <cellStyle name="Note 8 4 5 7" xfId="33831" xr:uid="{00000000-0005-0000-0000-00004C830000}"/>
    <cellStyle name="Note 8 4 5 7 2" xfId="33832" xr:uid="{00000000-0005-0000-0000-00004D830000}"/>
    <cellStyle name="Note 8 4 5 8" xfId="33833" xr:uid="{00000000-0005-0000-0000-00004E830000}"/>
    <cellStyle name="Note 8 4 5 8 2" xfId="33834" xr:uid="{00000000-0005-0000-0000-00004F830000}"/>
    <cellStyle name="Note 8 4 5 9" xfId="33835" xr:uid="{00000000-0005-0000-0000-000050830000}"/>
    <cellStyle name="Note 8 4 5 9 2" xfId="33836" xr:uid="{00000000-0005-0000-0000-000051830000}"/>
    <cellStyle name="Note 8 4 6" xfId="33837" xr:uid="{00000000-0005-0000-0000-000052830000}"/>
    <cellStyle name="Note 8 4 6 10" xfId="33838" xr:uid="{00000000-0005-0000-0000-000053830000}"/>
    <cellStyle name="Note 8 4 6 10 2" xfId="33839" xr:uid="{00000000-0005-0000-0000-000054830000}"/>
    <cellStyle name="Note 8 4 6 11" xfId="33840" xr:uid="{00000000-0005-0000-0000-000055830000}"/>
    <cellStyle name="Note 8 4 6 2" xfId="33841" xr:uid="{00000000-0005-0000-0000-000056830000}"/>
    <cellStyle name="Note 8 4 6 2 2" xfId="33842" xr:uid="{00000000-0005-0000-0000-000057830000}"/>
    <cellStyle name="Note 8 4 6 2 2 2" xfId="33843" xr:uid="{00000000-0005-0000-0000-000058830000}"/>
    <cellStyle name="Note 8 4 6 2 3" xfId="33844" xr:uid="{00000000-0005-0000-0000-000059830000}"/>
    <cellStyle name="Note 8 4 6 3" xfId="33845" xr:uid="{00000000-0005-0000-0000-00005A830000}"/>
    <cellStyle name="Note 8 4 6 3 2" xfId="33846" xr:uid="{00000000-0005-0000-0000-00005B830000}"/>
    <cellStyle name="Note 8 4 6 4" xfId="33847" xr:uid="{00000000-0005-0000-0000-00005C830000}"/>
    <cellStyle name="Note 8 4 6 4 2" xfId="33848" xr:uid="{00000000-0005-0000-0000-00005D830000}"/>
    <cellStyle name="Note 8 4 6 5" xfId="33849" xr:uid="{00000000-0005-0000-0000-00005E830000}"/>
    <cellStyle name="Note 8 4 6 5 2" xfId="33850" xr:uid="{00000000-0005-0000-0000-00005F830000}"/>
    <cellStyle name="Note 8 4 6 6" xfId="33851" xr:uid="{00000000-0005-0000-0000-000060830000}"/>
    <cellStyle name="Note 8 4 6 6 2" xfId="33852" xr:uid="{00000000-0005-0000-0000-000061830000}"/>
    <cellStyle name="Note 8 4 6 7" xfId="33853" xr:uid="{00000000-0005-0000-0000-000062830000}"/>
    <cellStyle name="Note 8 4 6 7 2" xfId="33854" xr:uid="{00000000-0005-0000-0000-000063830000}"/>
    <cellStyle name="Note 8 4 6 8" xfId="33855" xr:uid="{00000000-0005-0000-0000-000064830000}"/>
    <cellStyle name="Note 8 4 6 8 2" xfId="33856" xr:uid="{00000000-0005-0000-0000-000065830000}"/>
    <cellStyle name="Note 8 4 6 9" xfId="33857" xr:uid="{00000000-0005-0000-0000-000066830000}"/>
    <cellStyle name="Note 8 4 6 9 2" xfId="33858" xr:uid="{00000000-0005-0000-0000-000067830000}"/>
    <cellStyle name="Note 8 4 7" xfId="33859" xr:uid="{00000000-0005-0000-0000-000068830000}"/>
    <cellStyle name="Note 8 4 7 2" xfId="33860" xr:uid="{00000000-0005-0000-0000-000069830000}"/>
    <cellStyle name="Note 8 4 7 2 2" xfId="33861" xr:uid="{00000000-0005-0000-0000-00006A830000}"/>
    <cellStyle name="Note 8 4 7 3" xfId="33862" xr:uid="{00000000-0005-0000-0000-00006B830000}"/>
    <cellStyle name="Note 8 4 8" xfId="33863" xr:uid="{00000000-0005-0000-0000-00006C830000}"/>
    <cellStyle name="Note 8 4 8 2" xfId="33864" xr:uid="{00000000-0005-0000-0000-00006D830000}"/>
    <cellStyle name="Note 8 4 9" xfId="33865" xr:uid="{00000000-0005-0000-0000-00006E830000}"/>
    <cellStyle name="Note 8 4 9 2" xfId="33866" xr:uid="{00000000-0005-0000-0000-00006F830000}"/>
    <cellStyle name="Note 8 5" xfId="33867" xr:uid="{00000000-0005-0000-0000-000070830000}"/>
    <cellStyle name="Note 8 5 2" xfId="33868" xr:uid="{00000000-0005-0000-0000-000071830000}"/>
    <cellStyle name="Note 8 5 2 2" xfId="33869" xr:uid="{00000000-0005-0000-0000-000072830000}"/>
    <cellStyle name="Note 8 5 2 2 2" xfId="33870" xr:uid="{00000000-0005-0000-0000-000073830000}"/>
    <cellStyle name="Note 8 5 2 3" xfId="33871" xr:uid="{00000000-0005-0000-0000-000074830000}"/>
    <cellStyle name="Note 8 5 3" xfId="33872" xr:uid="{00000000-0005-0000-0000-000075830000}"/>
    <cellStyle name="Note 8 5 3 2" xfId="33873" xr:uid="{00000000-0005-0000-0000-000076830000}"/>
    <cellStyle name="Note 8 5 3 2 2" xfId="33874" xr:uid="{00000000-0005-0000-0000-000077830000}"/>
    <cellStyle name="Note 8 5 3 3" xfId="33875" xr:uid="{00000000-0005-0000-0000-000078830000}"/>
    <cellStyle name="Note 8 5 4" xfId="33876" xr:uid="{00000000-0005-0000-0000-000079830000}"/>
    <cellStyle name="Note 8 5 4 2" xfId="33877" xr:uid="{00000000-0005-0000-0000-00007A830000}"/>
    <cellStyle name="Note 8 5 5" xfId="33878" xr:uid="{00000000-0005-0000-0000-00007B830000}"/>
    <cellStyle name="Note 8 5 5 2" xfId="33879" xr:uid="{00000000-0005-0000-0000-00007C830000}"/>
    <cellStyle name="Note 8 5 6" xfId="33880" xr:uid="{00000000-0005-0000-0000-00007D830000}"/>
    <cellStyle name="Note 8 5 6 2" xfId="33881" xr:uid="{00000000-0005-0000-0000-00007E830000}"/>
    <cellStyle name="Note 8 5 7" xfId="33882" xr:uid="{00000000-0005-0000-0000-00007F830000}"/>
    <cellStyle name="Note 8 5 7 2" xfId="33883" xr:uid="{00000000-0005-0000-0000-000080830000}"/>
    <cellStyle name="Note 8 5 8" xfId="33884" xr:uid="{00000000-0005-0000-0000-000081830000}"/>
    <cellStyle name="Note 8 6" xfId="33885" xr:uid="{00000000-0005-0000-0000-000082830000}"/>
    <cellStyle name="Note 8 6 10" xfId="33886" xr:uid="{00000000-0005-0000-0000-000083830000}"/>
    <cellStyle name="Note 8 6 10 2" xfId="33887" xr:uid="{00000000-0005-0000-0000-000084830000}"/>
    <cellStyle name="Note 8 6 11" xfId="33888" xr:uid="{00000000-0005-0000-0000-000085830000}"/>
    <cellStyle name="Note 8 6 2" xfId="33889" xr:uid="{00000000-0005-0000-0000-000086830000}"/>
    <cellStyle name="Note 8 6 2 2" xfId="33890" xr:uid="{00000000-0005-0000-0000-000087830000}"/>
    <cellStyle name="Note 8 6 2 2 2" xfId="33891" xr:uid="{00000000-0005-0000-0000-000088830000}"/>
    <cellStyle name="Note 8 6 2 3" xfId="33892" xr:uid="{00000000-0005-0000-0000-000089830000}"/>
    <cellStyle name="Note 8 6 3" xfId="33893" xr:uid="{00000000-0005-0000-0000-00008A830000}"/>
    <cellStyle name="Note 8 6 3 2" xfId="33894" xr:uid="{00000000-0005-0000-0000-00008B830000}"/>
    <cellStyle name="Note 8 6 4" xfId="33895" xr:uid="{00000000-0005-0000-0000-00008C830000}"/>
    <cellStyle name="Note 8 6 4 2" xfId="33896" xr:uid="{00000000-0005-0000-0000-00008D830000}"/>
    <cellStyle name="Note 8 6 5" xfId="33897" xr:uid="{00000000-0005-0000-0000-00008E830000}"/>
    <cellStyle name="Note 8 6 5 2" xfId="33898" xr:uid="{00000000-0005-0000-0000-00008F830000}"/>
    <cellStyle name="Note 8 6 6" xfId="33899" xr:uid="{00000000-0005-0000-0000-000090830000}"/>
    <cellStyle name="Note 8 6 6 2" xfId="33900" xr:uid="{00000000-0005-0000-0000-000091830000}"/>
    <cellStyle name="Note 8 6 7" xfId="33901" xr:uid="{00000000-0005-0000-0000-000092830000}"/>
    <cellStyle name="Note 8 6 7 2" xfId="33902" xr:uid="{00000000-0005-0000-0000-000093830000}"/>
    <cellStyle name="Note 8 6 8" xfId="33903" xr:uid="{00000000-0005-0000-0000-000094830000}"/>
    <cellStyle name="Note 8 6 8 2" xfId="33904" xr:uid="{00000000-0005-0000-0000-000095830000}"/>
    <cellStyle name="Note 8 6 9" xfId="33905" xr:uid="{00000000-0005-0000-0000-000096830000}"/>
    <cellStyle name="Note 8 6 9 2" xfId="33906" xr:uid="{00000000-0005-0000-0000-000097830000}"/>
    <cellStyle name="Note 8 7" xfId="33907" xr:uid="{00000000-0005-0000-0000-000098830000}"/>
    <cellStyle name="Note 8 7 10" xfId="33908" xr:uid="{00000000-0005-0000-0000-000099830000}"/>
    <cellStyle name="Note 8 7 10 2" xfId="33909" xr:uid="{00000000-0005-0000-0000-00009A830000}"/>
    <cellStyle name="Note 8 7 11" xfId="33910" xr:uid="{00000000-0005-0000-0000-00009B830000}"/>
    <cellStyle name="Note 8 7 2" xfId="33911" xr:uid="{00000000-0005-0000-0000-00009C830000}"/>
    <cellStyle name="Note 8 7 2 2" xfId="33912" xr:uid="{00000000-0005-0000-0000-00009D830000}"/>
    <cellStyle name="Note 8 7 2 2 2" xfId="33913" xr:uid="{00000000-0005-0000-0000-00009E830000}"/>
    <cellStyle name="Note 8 7 2 3" xfId="33914" xr:uid="{00000000-0005-0000-0000-00009F830000}"/>
    <cellStyle name="Note 8 7 3" xfId="33915" xr:uid="{00000000-0005-0000-0000-0000A0830000}"/>
    <cellStyle name="Note 8 7 3 2" xfId="33916" xr:uid="{00000000-0005-0000-0000-0000A1830000}"/>
    <cellStyle name="Note 8 7 4" xfId="33917" xr:uid="{00000000-0005-0000-0000-0000A2830000}"/>
    <cellStyle name="Note 8 7 4 2" xfId="33918" xr:uid="{00000000-0005-0000-0000-0000A3830000}"/>
    <cellStyle name="Note 8 7 5" xfId="33919" xr:uid="{00000000-0005-0000-0000-0000A4830000}"/>
    <cellStyle name="Note 8 7 5 2" xfId="33920" xr:uid="{00000000-0005-0000-0000-0000A5830000}"/>
    <cellStyle name="Note 8 7 6" xfId="33921" xr:uid="{00000000-0005-0000-0000-0000A6830000}"/>
    <cellStyle name="Note 8 7 6 2" xfId="33922" xr:uid="{00000000-0005-0000-0000-0000A7830000}"/>
    <cellStyle name="Note 8 7 7" xfId="33923" xr:uid="{00000000-0005-0000-0000-0000A8830000}"/>
    <cellStyle name="Note 8 7 7 2" xfId="33924" xr:uid="{00000000-0005-0000-0000-0000A9830000}"/>
    <cellStyle name="Note 8 7 8" xfId="33925" xr:uid="{00000000-0005-0000-0000-0000AA830000}"/>
    <cellStyle name="Note 8 7 8 2" xfId="33926" xr:uid="{00000000-0005-0000-0000-0000AB830000}"/>
    <cellStyle name="Note 8 7 9" xfId="33927" xr:uid="{00000000-0005-0000-0000-0000AC830000}"/>
    <cellStyle name="Note 8 7 9 2" xfId="33928" xr:uid="{00000000-0005-0000-0000-0000AD830000}"/>
    <cellStyle name="Note 8 8" xfId="33929" xr:uid="{00000000-0005-0000-0000-0000AE830000}"/>
    <cellStyle name="Note 8 8 10" xfId="33930" xr:uid="{00000000-0005-0000-0000-0000AF830000}"/>
    <cellStyle name="Note 8 8 10 2" xfId="33931" xr:uid="{00000000-0005-0000-0000-0000B0830000}"/>
    <cellStyle name="Note 8 8 11" xfId="33932" xr:uid="{00000000-0005-0000-0000-0000B1830000}"/>
    <cellStyle name="Note 8 8 2" xfId="33933" xr:uid="{00000000-0005-0000-0000-0000B2830000}"/>
    <cellStyle name="Note 8 8 2 2" xfId="33934" xr:uid="{00000000-0005-0000-0000-0000B3830000}"/>
    <cellStyle name="Note 8 8 2 2 2" xfId="33935" xr:uid="{00000000-0005-0000-0000-0000B4830000}"/>
    <cellStyle name="Note 8 8 2 3" xfId="33936" xr:uid="{00000000-0005-0000-0000-0000B5830000}"/>
    <cellStyle name="Note 8 8 3" xfId="33937" xr:uid="{00000000-0005-0000-0000-0000B6830000}"/>
    <cellStyle name="Note 8 8 3 2" xfId="33938" xr:uid="{00000000-0005-0000-0000-0000B7830000}"/>
    <cellStyle name="Note 8 8 4" xfId="33939" xr:uid="{00000000-0005-0000-0000-0000B8830000}"/>
    <cellStyle name="Note 8 8 4 2" xfId="33940" xr:uid="{00000000-0005-0000-0000-0000B9830000}"/>
    <cellStyle name="Note 8 8 5" xfId="33941" xr:uid="{00000000-0005-0000-0000-0000BA830000}"/>
    <cellStyle name="Note 8 8 5 2" xfId="33942" xr:uid="{00000000-0005-0000-0000-0000BB830000}"/>
    <cellStyle name="Note 8 8 6" xfId="33943" xr:uid="{00000000-0005-0000-0000-0000BC830000}"/>
    <cellStyle name="Note 8 8 6 2" xfId="33944" xr:uid="{00000000-0005-0000-0000-0000BD830000}"/>
    <cellStyle name="Note 8 8 7" xfId="33945" xr:uid="{00000000-0005-0000-0000-0000BE830000}"/>
    <cellStyle name="Note 8 8 7 2" xfId="33946" xr:uid="{00000000-0005-0000-0000-0000BF830000}"/>
    <cellStyle name="Note 8 8 8" xfId="33947" xr:uid="{00000000-0005-0000-0000-0000C0830000}"/>
    <cellStyle name="Note 8 8 8 2" xfId="33948" xr:uid="{00000000-0005-0000-0000-0000C1830000}"/>
    <cellStyle name="Note 8 8 9" xfId="33949" xr:uid="{00000000-0005-0000-0000-0000C2830000}"/>
    <cellStyle name="Note 8 8 9 2" xfId="33950" xr:uid="{00000000-0005-0000-0000-0000C3830000}"/>
    <cellStyle name="Note 8 9" xfId="33951" xr:uid="{00000000-0005-0000-0000-0000C4830000}"/>
    <cellStyle name="Note 8 9 10" xfId="33952" xr:uid="{00000000-0005-0000-0000-0000C5830000}"/>
    <cellStyle name="Note 8 9 10 2" xfId="33953" xr:uid="{00000000-0005-0000-0000-0000C6830000}"/>
    <cellStyle name="Note 8 9 11" xfId="33954" xr:uid="{00000000-0005-0000-0000-0000C7830000}"/>
    <cellStyle name="Note 8 9 2" xfId="33955" xr:uid="{00000000-0005-0000-0000-0000C8830000}"/>
    <cellStyle name="Note 8 9 2 2" xfId="33956" xr:uid="{00000000-0005-0000-0000-0000C9830000}"/>
    <cellStyle name="Note 8 9 2 2 2" xfId="33957" xr:uid="{00000000-0005-0000-0000-0000CA830000}"/>
    <cellStyle name="Note 8 9 2 3" xfId="33958" xr:uid="{00000000-0005-0000-0000-0000CB830000}"/>
    <cellStyle name="Note 8 9 3" xfId="33959" xr:uid="{00000000-0005-0000-0000-0000CC830000}"/>
    <cellStyle name="Note 8 9 3 2" xfId="33960" xr:uid="{00000000-0005-0000-0000-0000CD830000}"/>
    <cellStyle name="Note 8 9 4" xfId="33961" xr:uid="{00000000-0005-0000-0000-0000CE830000}"/>
    <cellStyle name="Note 8 9 4 2" xfId="33962" xr:uid="{00000000-0005-0000-0000-0000CF830000}"/>
    <cellStyle name="Note 8 9 5" xfId="33963" xr:uid="{00000000-0005-0000-0000-0000D0830000}"/>
    <cellStyle name="Note 8 9 5 2" xfId="33964" xr:uid="{00000000-0005-0000-0000-0000D1830000}"/>
    <cellStyle name="Note 8 9 6" xfId="33965" xr:uid="{00000000-0005-0000-0000-0000D2830000}"/>
    <cellStyle name="Note 8 9 6 2" xfId="33966" xr:uid="{00000000-0005-0000-0000-0000D3830000}"/>
    <cellStyle name="Note 8 9 7" xfId="33967" xr:uid="{00000000-0005-0000-0000-0000D4830000}"/>
    <cellStyle name="Note 8 9 7 2" xfId="33968" xr:uid="{00000000-0005-0000-0000-0000D5830000}"/>
    <cellStyle name="Note 8 9 8" xfId="33969" xr:uid="{00000000-0005-0000-0000-0000D6830000}"/>
    <cellStyle name="Note 8 9 8 2" xfId="33970" xr:uid="{00000000-0005-0000-0000-0000D7830000}"/>
    <cellStyle name="Note 8 9 9" xfId="33971" xr:uid="{00000000-0005-0000-0000-0000D8830000}"/>
    <cellStyle name="Note 8 9 9 2" xfId="33972" xr:uid="{00000000-0005-0000-0000-0000D9830000}"/>
    <cellStyle name="Note 8_7 - Cap Add WS" xfId="33973" xr:uid="{00000000-0005-0000-0000-0000DA830000}"/>
    <cellStyle name="Note 9" xfId="33974" xr:uid="{00000000-0005-0000-0000-0000DB830000}"/>
    <cellStyle name="Note 9 10" xfId="33975" xr:uid="{00000000-0005-0000-0000-0000DC830000}"/>
    <cellStyle name="Note 9 10 2" xfId="33976" xr:uid="{00000000-0005-0000-0000-0000DD830000}"/>
    <cellStyle name="Note 9 10 2 2" xfId="33977" xr:uid="{00000000-0005-0000-0000-0000DE830000}"/>
    <cellStyle name="Note 9 10 3" xfId="33978" xr:uid="{00000000-0005-0000-0000-0000DF830000}"/>
    <cellStyle name="Note 9 11" xfId="33979" xr:uid="{00000000-0005-0000-0000-0000E0830000}"/>
    <cellStyle name="Note 9 11 2" xfId="33980" xr:uid="{00000000-0005-0000-0000-0000E1830000}"/>
    <cellStyle name="Note 9 12" xfId="33981" xr:uid="{00000000-0005-0000-0000-0000E2830000}"/>
    <cellStyle name="Note 9 12 2" xfId="33982" xr:uid="{00000000-0005-0000-0000-0000E3830000}"/>
    <cellStyle name="Note 9 13" xfId="33983" xr:uid="{00000000-0005-0000-0000-0000E4830000}"/>
    <cellStyle name="Note 9 13 2" xfId="33984" xr:uid="{00000000-0005-0000-0000-0000E5830000}"/>
    <cellStyle name="Note 9 14" xfId="33985" xr:uid="{00000000-0005-0000-0000-0000E6830000}"/>
    <cellStyle name="Note 9 14 2" xfId="33986" xr:uid="{00000000-0005-0000-0000-0000E7830000}"/>
    <cellStyle name="Note 9 15" xfId="33987" xr:uid="{00000000-0005-0000-0000-0000E8830000}"/>
    <cellStyle name="Note 9 15 2" xfId="33988" xr:uid="{00000000-0005-0000-0000-0000E9830000}"/>
    <cellStyle name="Note 9 16" xfId="33989" xr:uid="{00000000-0005-0000-0000-0000EA830000}"/>
    <cellStyle name="Note 9 2" xfId="33990" xr:uid="{00000000-0005-0000-0000-0000EB830000}"/>
    <cellStyle name="Note 9 2 10" xfId="33991" xr:uid="{00000000-0005-0000-0000-0000EC830000}"/>
    <cellStyle name="Note 9 2 10 2" xfId="33992" xr:uid="{00000000-0005-0000-0000-0000ED830000}"/>
    <cellStyle name="Note 9 2 11" xfId="33993" xr:uid="{00000000-0005-0000-0000-0000EE830000}"/>
    <cellStyle name="Note 9 2 11 2" xfId="33994" xr:uid="{00000000-0005-0000-0000-0000EF830000}"/>
    <cellStyle name="Note 9 2 12" xfId="33995" xr:uid="{00000000-0005-0000-0000-0000F0830000}"/>
    <cellStyle name="Note 9 2 12 2" xfId="33996" xr:uid="{00000000-0005-0000-0000-0000F1830000}"/>
    <cellStyle name="Note 9 2 13" xfId="33997" xr:uid="{00000000-0005-0000-0000-0000F2830000}"/>
    <cellStyle name="Note 9 2 13 2" xfId="33998" xr:uid="{00000000-0005-0000-0000-0000F3830000}"/>
    <cellStyle name="Note 9 2 14" xfId="33999" xr:uid="{00000000-0005-0000-0000-0000F4830000}"/>
    <cellStyle name="Note 9 2 2" xfId="34000" xr:uid="{00000000-0005-0000-0000-0000F5830000}"/>
    <cellStyle name="Note 9 2 2 10" xfId="34001" xr:uid="{00000000-0005-0000-0000-0000F6830000}"/>
    <cellStyle name="Note 9 2 2 10 2" xfId="34002" xr:uid="{00000000-0005-0000-0000-0000F7830000}"/>
    <cellStyle name="Note 9 2 2 11" xfId="34003" xr:uid="{00000000-0005-0000-0000-0000F8830000}"/>
    <cellStyle name="Note 9 2 2 11 2" xfId="34004" xr:uid="{00000000-0005-0000-0000-0000F9830000}"/>
    <cellStyle name="Note 9 2 2 12" xfId="34005" xr:uid="{00000000-0005-0000-0000-0000FA830000}"/>
    <cellStyle name="Note 9 2 2 12 2" xfId="34006" xr:uid="{00000000-0005-0000-0000-0000FB830000}"/>
    <cellStyle name="Note 9 2 2 13" xfId="34007" xr:uid="{00000000-0005-0000-0000-0000FC830000}"/>
    <cellStyle name="Note 9 2 2 2" xfId="34008" xr:uid="{00000000-0005-0000-0000-0000FD830000}"/>
    <cellStyle name="Note 9 2 2 2 2" xfId="34009" xr:uid="{00000000-0005-0000-0000-0000FE830000}"/>
    <cellStyle name="Note 9 2 2 2 2 2" xfId="34010" xr:uid="{00000000-0005-0000-0000-0000FF830000}"/>
    <cellStyle name="Note 9 2 2 2 2 2 2" xfId="34011" xr:uid="{00000000-0005-0000-0000-000000840000}"/>
    <cellStyle name="Note 9 2 2 2 2 3" xfId="34012" xr:uid="{00000000-0005-0000-0000-000001840000}"/>
    <cellStyle name="Note 9 2 2 2 3" xfId="34013" xr:uid="{00000000-0005-0000-0000-000002840000}"/>
    <cellStyle name="Note 9 2 2 2 3 2" xfId="34014" xr:uid="{00000000-0005-0000-0000-000003840000}"/>
    <cellStyle name="Note 9 2 2 2 3 2 2" xfId="34015" xr:uid="{00000000-0005-0000-0000-000004840000}"/>
    <cellStyle name="Note 9 2 2 2 3 3" xfId="34016" xr:uid="{00000000-0005-0000-0000-000005840000}"/>
    <cellStyle name="Note 9 2 2 2 4" xfId="34017" xr:uid="{00000000-0005-0000-0000-000006840000}"/>
    <cellStyle name="Note 9 2 2 2 4 2" xfId="34018" xr:uid="{00000000-0005-0000-0000-000007840000}"/>
    <cellStyle name="Note 9 2 2 2 5" xfId="34019" xr:uid="{00000000-0005-0000-0000-000008840000}"/>
    <cellStyle name="Note 9 2 2 2 5 2" xfId="34020" xr:uid="{00000000-0005-0000-0000-000009840000}"/>
    <cellStyle name="Note 9 2 2 2 6" xfId="34021" xr:uid="{00000000-0005-0000-0000-00000A840000}"/>
    <cellStyle name="Note 9 2 2 2 6 2" xfId="34022" xr:uid="{00000000-0005-0000-0000-00000B840000}"/>
    <cellStyle name="Note 9 2 2 2 7" xfId="34023" xr:uid="{00000000-0005-0000-0000-00000C840000}"/>
    <cellStyle name="Note 9 2 2 2 7 2" xfId="34024" xr:uid="{00000000-0005-0000-0000-00000D840000}"/>
    <cellStyle name="Note 9 2 2 2 8" xfId="34025" xr:uid="{00000000-0005-0000-0000-00000E840000}"/>
    <cellStyle name="Note 9 2 2 3" xfId="34026" xr:uid="{00000000-0005-0000-0000-00000F840000}"/>
    <cellStyle name="Note 9 2 2 3 10" xfId="34027" xr:uid="{00000000-0005-0000-0000-000010840000}"/>
    <cellStyle name="Note 9 2 2 3 10 2" xfId="34028" xr:uid="{00000000-0005-0000-0000-000011840000}"/>
    <cellStyle name="Note 9 2 2 3 11" xfId="34029" xr:uid="{00000000-0005-0000-0000-000012840000}"/>
    <cellStyle name="Note 9 2 2 3 2" xfId="34030" xr:uid="{00000000-0005-0000-0000-000013840000}"/>
    <cellStyle name="Note 9 2 2 3 2 2" xfId="34031" xr:uid="{00000000-0005-0000-0000-000014840000}"/>
    <cellStyle name="Note 9 2 2 3 2 2 2" xfId="34032" xr:uid="{00000000-0005-0000-0000-000015840000}"/>
    <cellStyle name="Note 9 2 2 3 2 3" xfId="34033" xr:uid="{00000000-0005-0000-0000-000016840000}"/>
    <cellStyle name="Note 9 2 2 3 3" xfId="34034" xr:uid="{00000000-0005-0000-0000-000017840000}"/>
    <cellStyle name="Note 9 2 2 3 3 2" xfId="34035" xr:uid="{00000000-0005-0000-0000-000018840000}"/>
    <cellStyle name="Note 9 2 2 3 4" xfId="34036" xr:uid="{00000000-0005-0000-0000-000019840000}"/>
    <cellStyle name="Note 9 2 2 3 4 2" xfId="34037" xr:uid="{00000000-0005-0000-0000-00001A840000}"/>
    <cellStyle name="Note 9 2 2 3 5" xfId="34038" xr:uid="{00000000-0005-0000-0000-00001B840000}"/>
    <cellStyle name="Note 9 2 2 3 5 2" xfId="34039" xr:uid="{00000000-0005-0000-0000-00001C840000}"/>
    <cellStyle name="Note 9 2 2 3 6" xfId="34040" xr:uid="{00000000-0005-0000-0000-00001D840000}"/>
    <cellStyle name="Note 9 2 2 3 6 2" xfId="34041" xr:uid="{00000000-0005-0000-0000-00001E840000}"/>
    <cellStyle name="Note 9 2 2 3 7" xfId="34042" xr:uid="{00000000-0005-0000-0000-00001F840000}"/>
    <cellStyle name="Note 9 2 2 3 7 2" xfId="34043" xr:uid="{00000000-0005-0000-0000-000020840000}"/>
    <cellStyle name="Note 9 2 2 3 8" xfId="34044" xr:uid="{00000000-0005-0000-0000-000021840000}"/>
    <cellStyle name="Note 9 2 2 3 8 2" xfId="34045" xr:uid="{00000000-0005-0000-0000-000022840000}"/>
    <cellStyle name="Note 9 2 2 3 9" xfId="34046" xr:uid="{00000000-0005-0000-0000-000023840000}"/>
    <cellStyle name="Note 9 2 2 3 9 2" xfId="34047" xr:uid="{00000000-0005-0000-0000-000024840000}"/>
    <cellStyle name="Note 9 2 2 4" xfId="34048" xr:uid="{00000000-0005-0000-0000-000025840000}"/>
    <cellStyle name="Note 9 2 2 4 10" xfId="34049" xr:uid="{00000000-0005-0000-0000-000026840000}"/>
    <cellStyle name="Note 9 2 2 4 10 2" xfId="34050" xr:uid="{00000000-0005-0000-0000-000027840000}"/>
    <cellStyle name="Note 9 2 2 4 11" xfId="34051" xr:uid="{00000000-0005-0000-0000-000028840000}"/>
    <cellStyle name="Note 9 2 2 4 2" xfId="34052" xr:uid="{00000000-0005-0000-0000-000029840000}"/>
    <cellStyle name="Note 9 2 2 4 2 2" xfId="34053" xr:uid="{00000000-0005-0000-0000-00002A840000}"/>
    <cellStyle name="Note 9 2 2 4 2 2 2" xfId="34054" xr:uid="{00000000-0005-0000-0000-00002B840000}"/>
    <cellStyle name="Note 9 2 2 4 2 3" xfId="34055" xr:uid="{00000000-0005-0000-0000-00002C840000}"/>
    <cellStyle name="Note 9 2 2 4 3" xfId="34056" xr:uid="{00000000-0005-0000-0000-00002D840000}"/>
    <cellStyle name="Note 9 2 2 4 3 2" xfId="34057" xr:uid="{00000000-0005-0000-0000-00002E840000}"/>
    <cellStyle name="Note 9 2 2 4 4" xfId="34058" xr:uid="{00000000-0005-0000-0000-00002F840000}"/>
    <cellStyle name="Note 9 2 2 4 4 2" xfId="34059" xr:uid="{00000000-0005-0000-0000-000030840000}"/>
    <cellStyle name="Note 9 2 2 4 5" xfId="34060" xr:uid="{00000000-0005-0000-0000-000031840000}"/>
    <cellStyle name="Note 9 2 2 4 5 2" xfId="34061" xr:uid="{00000000-0005-0000-0000-000032840000}"/>
    <cellStyle name="Note 9 2 2 4 6" xfId="34062" xr:uid="{00000000-0005-0000-0000-000033840000}"/>
    <cellStyle name="Note 9 2 2 4 6 2" xfId="34063" xr:uid="{00000000-0005-0000-0000-000034840000}"/>
    <cellStyle name="Note 9 2 2 4 7" xfId="34064" xr:uid="{00000000-0005-0000-0000-000035840000}"/>
    <cellStyle name="Note 9 2 2 4 7 2" xfId="34065" xr:uid="{00000000-0005-0000-0000-000036840000}"/>
    <cellStyle name="Note 9 2 2 4 8" xfId="34066" xr:uid="{00000000-0005-0000-0000-000037840000}"/>
    <cellStyle name="Note 9 2 2 4 8 2" xfId="34067" xr:uid="{00000000-0005-0000-0000-000038840000}"/>
    <cellStyle name="Note 9 2 2 4 9" xfId="34068" xr:uid="{00000000-0005-0000-0000-000039840000}"/>
    <cellStyle name="Note 9 2 2 4 9 2" xfId="34069" xr:uid="{00000000-0005-0000-0000-00003A840000}"/>
    <cellStyle name="Note 9 2 2 5" xfId="34070" xr:uid="{00000000-0005-0000-0000-00003B840000}"/>
    <cellStyle name="Note 9 2 2 5 10" xfId="34071" xr:uid="{00000000-0005-0000-0000-00003C840000}"/>
    <cellStyle name="Note 9 2 2 5 10 2" xfId="34072" xr:uid="{00000000-0005-0000-0000-00003D840000}"/>
    <cellStyle name="Note 9 2 2 5 11" xfId="34073" xr:uid="{00000000-0005-0000-0000-00003E840000}"/>
    <cellStyle name="Note 9 2 2 5 2" xfId="34074" xr:uid="{00000000-0005-0000-0000-00003F840000}"/>
    <cellStyle name="Note 9 2 2 5 2 2" xfId="34075" xr:uid="{00000000-0005-0000-0000-000040840000}"/>
    <cellStyle name="Note 9 2 2 5 2 2 2" xfId="34076" xr:uid="{00000000-0005-0000-0000-000041840000}"/>
    <cellStyle name="Note 9 2 2 5 2 3" xfId="34077" xr:uid="{00000000-0005-0000-0000-000042840000}"/>
    <cellStyle name="Note 9 2 2 5 3" xfId="34078" xr:uid="{00000000-0005-0000-0000-000043840000}"/>
    <cellStyle name="Note 9 2 2 5 3 2" xfId="34079" xr:uid="{00000000-0005-0000-0000-000044840000}"/>
    <cellStyle name="Note 9 2 2 5 4" xfId="34080" xr:uid="{00000000-0005-0000-0000-000045840000}"/>
    <cellStyle name="Note 9 2 2 5 4 2" xfId="34081" xr:uid="{00000000-0005-0000-0000-000046840000}"/>
    <cellStyle name="Note 9 2 2 5 5" xfId="34082" xr:uid="{00000000-0005-0000-0000-000047840000}"/>
    <cellStyle name="Note 9 2 2 5 5 2" xfId="34083" xr:uid="{00000000-0005-0000-0000-000048840000}"/>
    <cellStyle name="Note 9 2 2 5 6" xfId="34084" xr:uid="{00000000-0005-0000-0000-000049840000}"/>
    <cellStyle name="Note 9 2 2 5 6 2" xfId="34085" xr:uid="{00000000-0005-0000-0000-00004A840000}"/>
    <cellStyle name="Note 9 2 2 5 7" xfId="34086" xr:uid="{00000000-0005-0000-0000-00004B840000}"/>
    <cellStyle name="Note 9 2 2 5 7 2" xfId="34087" xr:uid="{00000000-0005-0000-0000-00004C840000}"/>
    <cellStyle name="Note 9 2 2 5 8" xfId="34088" xr:uid="{00000000-0005-0000-0000-00004D840000}"/>
    <cellStyle name="Note 9 2 2 5 8 2" xfId="34089" xr:uid="{00000000-0005-0000-0000-00004E840000}"/>
    <cellStyle name="Note 9 2 2 5 9" xfId="34090" xr:uid="{00000000-0005-0000-0000-00004F840000}"/>
    <cellStyle name="Note 9 2 2 5 9 2" xfId="34091" xr:uid="{00000000-0005-0000-0000-000050840000}"/>
    <cellStyle name="Note 9 2 2 6" xfId="34092" xr:uid="{00000000-0005-0000-0000-000051840000}"/>
    <cellStyle name="Note 9 2 2 6 10" xfId="34093" xr:uid="{00000000-0005-0000-0000-000052840000}"/>
    <cellStyle name="Note 9 2 2 6 10 2" xfId="34094" xr:uid="{00000000-0005-0000-0000-000053840000}"/>
    <cellStyle name="Note 9 2 2 6 11" xfId="34095" xr:uid="{00000000-0005-0000-0000-000054840000}"/>
    <cellStyle name="Note 9 2 2 6 2" xfId="34096" xr:uid="{00000000-0005-0000-0000-000055840000}"/>
    <cellStyle name="Note 9 2 2 6 2 2" xfId="34097" xr:uid="{00000000-0005-0000-0000-000056840000}"/>
    <cellStyle name="Note 9 2 2 6 2 2 2" xfId="34098" xr:uid="{00000000-0005-0000-0000-000057840000}"/>
    <cellStyle name="Note 9 2 2 6 2 3" xfId="34099" xr:uid="{00000000-0005-0000-0000-000058840000}"/>
    <cellStyle name="Note 9 2 2 6 3" xfId="34100" xr:uid="{00000000-0005-0000-0000-000059840000}"/>
    <cellStyle name="Note 9 2 2 6 3 2" xfId="34101" xr:uid="{00000000-0005-0000-0000-00005A840000}"/>
    <cellStyle name="Note 9 2 2 6 4" xfId="34102" xr:uid="{00000000-0005-0000-0000-00005B840000}"/>
    <cellStyle name="Note 9 2 2 6 4 2" xfId="34103" xr:uid="{00000000-0005-0000-0000-00005C840000}"/>
    <cellStyle name="Note 9 2 2 6 5" xfId="34104" xr:uid="{00000000-0005-0000-0000-00005D840000}"/>
    <cellStyle name="Note 9 2 2 6 5 2" xfId="34105" xr:uid="{00000000-0005-0000-0000-00005E840000}"/>
    <cellStyle name="Note 9 2 2 6 6" xfId="34106" xr:uid="{00000000-0005-0000-0000-00005F840000}"/>
    <cellStyle name="Note 9 2 2 6 6 2" xfId="34107" xr:uid="{00000000-0005-0000-0000-000060840000}"/>
    <cellStyle name="Note 9 2 2 6 7" xfId="34108" xr:uid="{00000000-0005-0000-0000-000061840000}"/>
    <cellStyle name="Note 9 2 2 6 7 2" xfId="34109" xr:uid="{00000000-0005-0000-0000-000062840000}"/>
    <cellStyle name="Note 9 2 2 6 8" xfId="34110" xr:uid="{00000000-0005-0000-0000-000063840000}"/>
    <cellStyle name="Note 9 2 2 6 8 2" xfId="34111" xr:uid="{00000000-0005-0000-0000-000064840000}"/>
    <cellStyle name="Note 9 2 2 6 9" xfId="34112" xr:uid="{00000000-0005-0000-0000-000065840000}"/>
    <cellStyle name="Note 9 2 2 6 9 2" xfId="34113" xr:uid="{00000000-0005-0000-0000-000066840000}"/>
    <cellStyle name="Note 9 2 2 7" xfId="34114" xr:uid="{00000000-0005-0000-0000-000067840000}"/>
    <cellStyle name="Note 9 2 2 7 2" xfId="34115" xr:uid="{00000000-0005-0000-0000-000068840000}"/>
    <cellStyle name="Note 9 2 2 7 2 2" xfId="34116" xr:uid="{00000000-0005-0000-0000-000069840000}"/>
    <cellStyle name="Note 9 2 2 7 3" xfId="34117" xr:uid="{00000000-0005-0000-0000-00006A840000}"/>
    <cellStyle name="Note 9 2 2 8" xfId="34118" xr:uid="{00000000-0005-0000-0000-00006B840000}"/>
    <cellStyle name="Note 9 2 2 8 2" xfId="34119" xr:uid="{00000000-0005-0000-0000-00006C840000}"/>
    <cellStyle name="Note 9 2 2 9" xfId="34120" xr:uid="{00000000-0005-0000-0000-00006D840000}"/>
    <cellStyle name="Note 9 2 2 9 2" xfId="34121" xr:uid="{00000000-0005-0000-0000-00006E840000}"/>
    <cellStyle name="Note 9 2 3" xfId="34122" xr:uid="{00000000-0005-0000-0000-00006F840000}"/>
    <cellStyle name="Note 9 2 3 2" xfId="34123" xr:uid="{00000000-0005-0000-0000-000070840000}"/>
    <cellStyle name="Note 9 2 3 2 2" xfId="34124" xr:uid="{00000000-0005-0000-0000-000071840000}"/>
    <cellStyle name="Note 9 2 3 2 2 2" xfId="34125" xr:uid="{00000000-0005-0000-0000-000072840000}"/>
    <cellStyle name="Note 9 2 3 2 3" xfId="34126" xr:uid="{00000000-0005-0000-0000-000073840000}"/>
    <cellStyle name="Note 9 2 3 3" xfId="34127" xr:uid="{00000000-0005-0000-0000-000074840000}"/>
    <cellStyle name="Note 9 2 3 3 2" xfId="34128" xr:uid="{00000000-0005-0000-0000-000075840000}"/>
    <cellStyle name="Note 9 2 3 3 2 2" xfId="34129" xr:uid="{00000000-0005-0000-0000-000076840000}"/>
    <cellStyle name="Note 9 2 3 3 3" xfId="34130" xr:uid="{00000000-0005-0000-0000-000077840000}"/>
    <cellStyle name="Note 9 2 3 4" xfId="34131" xr:uid="{00000000-0005-0000-0000-000078840000}"/>
    <cellStyle name="Note 9 2 3 4 2" xfId="34132" xr:uid="{00000000-0005-0000-0000-000079840000}"/>
    <cellStyle name="Note 9 2 3 5" xfId="34133" xr:uid="{00000000-0005-0000-0000-00007A840000}"/>
    <cellStyle name="Note 9 2 3 5 2" xfId="34134" xr:uid="{00000000-0005-0000-0000-00007B840000}"/>
    <cellStyle name="Note 9 2 3 6" xfId="34135" xr:uid="{00000000-0005-0000-0000-00007C840000}"/>
    <cellStyle name="Note 9 2 3 6 2" xfId="34136" xr:uid="{00000000-0005-0000-0000-00007D840000}"/>
    <cellStyle name="Note 9 2 3 7" xfId="34137" xr:uid="{00000000-0005-0000-0000-00007E840000}"/>
    <cellStyle name="Note 9 2 3 7 2" xfId="34138" xr:uid="{00000000-0005-0000-0000-00007F840000}"/>
    <cellStyle name="Note 9 2 3 8" xfId="34139" xr:uid="{00000000-0005-0000-0000-000080840000}"/>
    <cellStyle name="Note 9 2 4" xfId="34140" xr:uid="{00000000-0005-0000-0000-000081840000}"/>
    <cellStyle name="Note 9 2 4 10" xfId="34141" xr:uid="{00000000-0005-0000-0000-000082840000}"/>
    <cellStyle name="Note 9 2 4 10 2" xfId="34142" xr:uid="{00000000-0005-0000-0000-000083840000}"/>
    <cellStyle name="Note 9 2 4 11" xfId="34143" xr:uid="{00000000-0005-0000-0000-000084840000}"/>
    <cellStyle name="Note 9 2 4 2" xfId="34144" xr:uid="{00000000-0005-0000-0000-000085840000}"/>
    <cellStyle name="Note 9 2 4 2 2" xfId="34145" xr:uid="{00000000-0005-0000-0000-000086840000}"/>
    <cellStyle name="Note 9 2 4 2 2 2" xfId="34146" xr:uid="{00000000-0005-0000-0000-000087840000}"/>
    <cellStyle name="Note 9 2 4 2 3" xfId="34147" xr:uid="{00000000-0005-0000-0000-000088840000}"/>
    <cellStyle name="Note 9 2 4 3" xfId="34148" xr:uid="{00000000-0005-0000-0000-000089840000}"/>
    <cellStyle name="Note 9 2 4 3 2" xfId="34149" xr:uid="{00000000-0005-0000-0000-00008A840000}"/>
    <cellStyle name="Note 9 2 4 4" xfId="34150" xr:uid="{00000000-0005-0000-0000-00008B840000}"/>
    <cellStyle name="Note 9 2 4 4 2" xfId="34151" xr:uid="{00000000-0005-0000-0000-00008C840000}"/>
    <cellStyle name="Note 9 2 4 5" xfId="34152" xr:uid="{00000000-0005-0000-0000-00008D840000}"/>
    <cellStyle name="Note 9 2 4 5 2" xfId="34153" xr:uid="{00000000-0005-0000-0000-00008E840000}"/>
    <cellStyle name="Note 9 2 4 6" xfId="34154" xr:uid="{00000000-0005-0000-0000-00008F840000}"/>
    <cellStyle name="Note 9 2 4 6 2" xfId="34155" xr:uid="{00000000-0005-0000-0000-000090840000}"/>
    <cellStyle name="Note 9 2 4 7" xfId="34156" xr:uid="{00000000-0005-0000-0000-000091840000}"/>
    <cellStyle name="Note 9 2 4 7 2" xfId="34157" xr:uid="{00000000-0005-0000-0000-000092840000}"/>
    <cellStyle name="Note 9 2 4 8" xfId="34158" xr:uid="{00000000-0005-0000-0000-000093840000}"/>
    <cellStyle name="Note 9 2 4 8 2" xfId="34159" xr:uid="{00000000-0005-0000-0000-000094840000}"/>
    <cellStyle name="Note 9 2 4 9" xfId="34160" xr:uid="{00000000-0005-0000-0000-000095840000}"/>
    <cellStyle name="Note 9 2 4 9 2" xfId="34161" xr:uid="{00000000-0005-0000-0000-000096840000}"/>
    <cellStyle name="Note 9 2 5" xfId="34162" xr:uid="{00000000-0005-0000-0000-000097840000}"/>
    <cellStyle name="Note 9 2 5 10" xfId="34163" xr:uid="{00000000-0005-0000-0000-000098840000}"/>
    <cellStyle name="Note 9 2 5 10 2" xfId="34164" xr:uid="{00000000-0005-0000-0000-000099840000}"/>
    <cellStyle name="Note 9 2 5 11" xfId="34165" xr:uid="{00000000-0005-0000-0000-00009A840000}"/>
    <cellStyle name="Note 9 2 5 2" xfId="34166" xr:uid="{00000000-0005-0000-0000-00009B840000}"/>
    <cellStyle name="Note 9 2 5 2 2" xfId="34167" xr:uid="{00000000-0005-0000-0000-00009C840000}"/>
    <cellStyle name="Note 9 2 5 2 2 2" xfId="34168" xr:uid="{00000000-0005-0000-0000-00009D840000}"/>
    <cellStyle name="Note 9 2 5 2 3" xfId="34169" xr:uid="{00000000-0005-0000-0000-00009E840000}"/>
    <cellStyle name="Note 9 2 5 3" xfId="34170" xr:uid="{00000000-0005-0000-0000-00009F840000}"/>
    <cellStyle name="Note 9 2 5 3 2" xfId="34171" xr:uid="{00000000-0005-0000-0000-0000A0840000}"/>
    <cellStyle name="Note 9 2 5 4" xfId="34172" xr:uid="{00000000-0005-0000-0000-0000A1840000}"/>
    <cellStyle name="Note 9 2 5 4 2" xfId="34173" xr:uid="{00000000-0005-0000-0000-0000A2840000}"/>
    <cellStyle name="Note 9 2 5 5" xfId="34174" xr:uid="{00000000-0005-0000-0000-0000A3840000}"/>
    <cellStyle name="Note 9 2 5 5 2" xfId="34175" xr:uid="{00000000-0005-0000-0000-0000A4840000}"/>
    <cellStyle name="Note 9 2 5 6" xfId="34176" xr:uid="{00000000-0005-0000-0000-0000A5840000}"/>
    <cellStyle name="Note 9 2 5 6 2" xfId="34177" xr:uid="{00000000-0005-0000-0000-0000A6840000}"/>
    <cellStyle name="Note 9 2 5 7" xfId="34178" xr:uid="{00000000-0005-0000-0000-0000A7840000}"/>
    <cellStyle name="Note 9 2 5 7 2" xfId="34179" xr:uid="{00000000-0005-0000-0000-0000A8840000}"/>
    <cellStyle name="Note 9 2 5 8" xfId="34180" xr:uid="{00000000-0005-0000-0000-0000A9840000}"/>
    <cellStyle name="Note 9 2 5 8 2" xfId="34181" xr:uid="{00000000-0005-0000-0000-0000AA840000}"/>
    <cellStyle name="Note 9 2 5 9" xfId="34182" xr:uid="{00000000-0005-0000-0000-0000AB840000}"/>
    <cellStyle name="Note 9 2 5 9 2" xfId="34183" xr:uid="{00000000-0005-0000-0000-0000AC840000}"/>
    <cellStyle name="Note 9 2 6" xfId="34184" xr:uid="{00000000-0005-0000-0000-0000AD840000}"/>
    <cellStyle name="Note 9 2 6 10" xfId="34185" xr:uid="{00000000-0005-0000-0000-0000AE840000}"/>
    <cellStyle name="Note 9 2 6 10 2" xfId="34186" xr:uid="{00000000-0005-0000-0000-0000AF840000}"/>
    <cellStyle name="Note 9 2 6 11" xfId="34187" xr:uid="{00000000-0005-0000-0000-0000B0840000}"/>
    <cellStyle name="Note 9 2 6 2" xfId="34188" xr:uid="{00000000-0005-0000-0000-0000B1840000}"/>
    <cellStyle name="Note 9 2 6 2 2" xfId="34189" xr:uid="{00000000-0005-0000-0000-0000B2840000}"/>
    <cellStyle name="Note 9 2 6 2 2 2" xfId="34190" xr:uid="{00000000-0005-0000-0000-0000B3840000}"/>
    <cellStyle name="Note 9 2 6 2 3" xfId="34191" xr:uid="{00000000-0005-0000-0000-0000B4840000}"/>
    <cellStyle name="Note 9 2 6 3" xfId="34192" xr:uid="{00000000-0005-0000-0000-0000B5840000}"/>
    <cellStyle name="Note 9 2 6 3 2" xfId="34193" xr:uid="{00000000-0005-0000-0000-0000B6840000}"/>
    <cellStyle name="Note 9 2 6 4" xfId="34194" xr:uid="{00000000-0005-0000-0000-0000B7840000}"/>
    <cellStyle name="Note 9 2 6 4 2" xfId="34195" xr:uid="{00000000-0005-0000-0000-0000B8840000}"/>
    <cellStyle name="Note 9 2 6 5" xfId="34196" xr:uid="{00000000-0005-0000-0000-0000B9840000}"/>
    <cellStyle name="Note 9 2 6 5 2" xfId="34197" xr:uid="{00000000-0005-0000-0000-0000BA840000}"/>
    <cellStyle name="Note 9 2 6 6" xfId="34198" xr:uid="{00000000-0005-0000-0000-0000BB840000}"/>
    <cellStyle name="Note 9 2 6 6 2" xfId="34199" xr:uid="{00000000-0005-0000-0000-0000BC840000}"/>
    <cellStyle name="Note 9 2 6 7" xfId="34200" xr:uid="{00000000-0005-0000-0000-0000BD840000}"/>
    <cellStyle name="Note 9 2 6 7 2" xfId="34201" xr:uid="{00000000-0005-0000-0000-0000BE840000}"/>
    <cellStyle name="Note 9 2 6 8" xfId="34202" xr:uid="{00000000-0005-0000-0000-0000BF840000}"/>
    <cellStyle name="Note 9 2 6 8 2" xfId="34203" xr:uid="{00000000-0005-0000-0000-0000C0840000}"/>
    <cellStyle name="Note 9 2 6 9" xfId="34204" xr:uid="{00000000-0005-0000-0000-0000C1840000}"/>
    <cellStyle name="Note 9 2 6 9 2" xfId="34205" xr:uid="{00000000-0005-0000-0000-0000C2840000}"/>
    <cellStyle name="Note 9 2 7" xfId="34206" xr:uid="{00000000-0005-0000-0000-0000C3840000}"/>
    <cellStyle name="Note 9 2 7 10" xfId="34207" xr:uid="{00000000-0005-0000-0000-0000C4840000}"/>
    <cellStyle name="Note 9 2 7 10 2" xfId="34208" xr:uid="{00000000-0005-0000-0000-0000C5840000}"/>
    <cellStyle name="Note 9 2 7 11" xfId="34209" xr:uid="{00000000-0005-0000-0000-0000C6840000}"/>
    <cellStyle name="Note 9 2 7 2" xfId="34210" xr:uid="{00000000-0005-0000-0000-0000C7840000}"/>
    <cellStyle name="Note 9 2 7 2 2" xfId="34211" xr:uid="{00000000-0005-0000-0000-0000C8840000}"/>
    <cellStyle name="Note 9 2 7 2 2 2" xfId="34212" xr:uid="{00000000-0005-0000-0000-0000C9840000}"/>
    <cellStyle name="Note 9 2 7 2 3" xfId="34213" xr:uid="{00000000-0005-0000-0000-0000CA840000}"/>
    <cellStyle name="Note 9 2 7 3" xfId="34214" xr:uid="{00000000-0005-0000-0000-0000CB840000}"/>
    <cellStyle name="Note 9 2 7 3 2" xfId="34215" xr:uid="{00000000-0005-0000-0000-0000CC840000}"/>
    <cellStyle name="Note 9 2 7 4" xfId="34216" xr:uid="{00000000-0005-0000-0000-0000CD840000}"/>
    <cellStyle name="Note 9 2 7 4 2" xfId="34217" xr:uid="{00000000-0005-0000-0000-0000CE840000}"/>
    <cellStyle name="Note 9 2 7 5" xfId="34218" xr:uid="{00000000-0005-0000-0000-0000CF840000}"/>
    <cellStyle name="Note 9 2 7 5 2" xfId="34219" xr:uid="{00000000-0005-0000-0000-0000D0840000}"/>
    <cellStyle name="Note 9 2 7 6" xfId="34220" xr:uid="{00000000-0005-0000-0000-0000D1840000}"/>
    <cellStyle name="Note 9 2 7 6 2" xfId="34221" xr:uid="{00000000-0005-0000-0000-0000D2840000}"/>
    <cellStyle name="Note 9 2 7 7" xfId="34222" xr:uid="{00000000-0005-0000-0000-0000D3840000}"/>
    <cellStyle name="Note 9 2 7 7 2" xfId="34223" xr:uid="{00000000-0005-0000-0000-0000D4840000}"/>
    <cellStyle name="Note 9 2 7 8" xfId="34224" xr:uid="{00000000-0005-0000-0000-0000D5840000}"/>
    <cellStyle name="Note 9 2 7 8 2" xfId="34225" xr:uid="{00000000-0005-0000-0000-0000D6840000}"/>
    <cellStyle name="Note 9 2 7 9" xfId="34226" xr:uid="{00000000-0005-0000-0000-0000D7840000}"/>
    <cellStyle name="Note 9 2 7 9 2" xfId="34227" xr:uid="{00000000-0005-0000-0000-0000D8840000}"/>
    <cellStyle name="Note 9 2 8" xfId="34228" xr:uid="{00000000-0005-0000-0000-0000D9840000}"/>
    <cellStyle name="Note 9 2 8 2" xfId="34229" xr:uid="{00000000-0005-0000-0000-0000DA840000}"/>
    <cellStyle name="Note 9 2 8 2 2" xfId="34230" xr:uid="{00000000-0005-0000-0000-0000DB840000}"/>
    <cellStyle name="Note 9 2 8 3" xfId="34231" xr:uid="{00000000-0005-0000-0000-0000DC840000}"/>
    <cellStyle name="Note 9 2 9" xfId="34232" xr:uid="{00000000-0005-0000-0000-0000DD840000}"/>
    <cellStyle name="Note 9 2 9 2" xfId="34233" xr:uid="{00000000-0005-0000-0000-0000DE840000}"/>
    <cellStyle name="Note 9 2_7 - Cap Add WS" xfId="34234" xr:uid="{00000000-0005-0000-0000-0000DF840000}"/>
    <cellStyle name="Note 9 3" xfId="34235" xr:uid="{00000000-0005-0000-0000-0000E0840000}"/>
    <cellStyle name="Note 9 3 10" xfId="34236" xr:uid="{00000000-0005-0000-0000-0000E1840000}"/>
    <cellStyle name="Note 9 3 10 2" xfId="34237" xr:uid="{00000000-0005-0000-0000-0000E2840000}"/>
    <cellStyle name="Note 9 3 11" xfId="34238" xr:uid="{00000000-0005-0000-0000-0000E3840000}"/>
    <cellStyle name="Note 9 3 11 2" xfId="34239" xr:uid="{00000000-0005-0000-0000-0000E4840000}"/>
    <cellStyle name="Note 9 3 12" xfId="34240" xr:uid="{00000000-0005-0000-0000-0000E5840000}"/>
    <cellStyle name="Note 9 3 12 2" xfId="34241" xr:uid="{00000000-0005-0000-0000-0000E6840000}"/>
    <cellStyle name="Note 9 3 13" xfId="34242" xr:uid="{00000000-0005-0000-0000-0000E7840000}"/>
    <cellStyle name="Note 9 3 13 2" xfId="34243" xr:uid="{00000000-0005-0000-0000-0000E8840000}"/>
    <cellStyle name="Note 9 3 14" xfId="34244" xr:uid="{00000000-0005-0000-0000-0000E9840000}"/>
    <cellStyle name="Note 9 3 2" xfId="34245" xr:uid="{00000000-0005-0000-0000-0000EA840000}"/>
    <cellStyle name="Note 9 3 2 10" xfId="34246" xr:uid="{00000000-0005-0000-0000-0000EB840000}"/>
    <cellStyle name="Note 9 3 2 10 2" xfId="34247" xr:uid="{00000000-0005-0000-0000-0000EC840000}"/>
    <cellStyle name="Note 9 3 2 11" xfId="34248" xr:uid="{00000000-0005-0000-0000-0000ED840000}"/>
    <cellStyle name="Note 9 3 2 11 2" xfId="34249" xr:uid="{00000000-0005-0000-0000-0000EE840000}"/>
    <cellStyle name="Note 9 3 2 12" xfId="34250" xr:uid="{00000000-0005-0000-0000-0000EF840000}"/>
    <cellStyle name="Note 9 3 2 12 2" xfId="34251" xr:uid="{00000000-0005-0000-0000-0000F0840000}"/>
    <cellStyle name="Note 9 3 2 13" xfId="34252" xr:uid="{00000000-0005-0000-0000-0000F1840000}"/>
    <cellStyle name="Note 9 3 2 2" xfId="34253" xr:uid="{00000000-0005-0000-0000-0000F2840000}"/>
    <cellStyle name="Note 9 3 2 2 2" xfId="34254" xr:uid="{00000000-0005-0000-0000-0000F3840000}"/>
    <cellStyle name="Note 9 3 2 2 2 2" xfId="34255" xr:uid="{00000000-0005-0000-0000-0000F4840000}"/>
    <cellStyle name="Note 9 3 2 2 2 2 2" xfId="34256" xr:uid="{00000000-0005-0000-0000-0000F5840000}"/>
    <cellStyle name="Note 9 3 2 2 2 3" xfId="34257" xr:uid="{00000000-0005-0000-0000-0000F6840000}"/>
    <cellStyle name="Note 9 3 2 2 3" xfId="34258" xr:uid="{00000000-0005-0000-0000-0000F7840000}"/>
    <cellStyle name="Note 9 3 2 2 3 2" xfId="34259" xr:uid="{00000000-0005-0000-0000-0000F8840000}"/>
    <cellStyle name="Note 9 3 2 2 3 2 2" xfId="34260" xr:uid="{00000000-0005-0000-0000-0000F9840000}"/>
    <cellStyle name="Note 9 3 2 2 3 3" xfId="34261" xr:uid="{00000000-0005-0000-0000-0000FA840000}"/>
    <cellStyle name="Note 9 3 2 2 4" xfId="34262" xr:uid="{00000000-0005-0000-0000-0000FB840000}"/>
    <cellStyle name="Note 9 3 2 2 4 2" xfId="34263" xr:uid="{00000000-0005-0000-0000-0000FC840000}"/>
    <cellStyle name="Note 9 3 2 2 5" xfId="34264" xr:uid="{00000000-0005-0000-0000-0000FD840000}"/>
    <cellStyle name="Note 9 3 2 2 5 2" xfId="34265" xr:uid="{00000000-0005-0000-0000-0000FE840000}"/>
    <cellStyle name="Note 9 3 2 2 6" xfId="34266" xr:uid="{00000000-0005-0000-0000-0000FF840000}"/>
    <cellStyle name="Note 9 3 2 2 6 2" xfId="34267" xr:uid="{00000000-0005-0000-0000-000000850000}"/>
    <cellStyle name="Note 9 3 2 2 7" xfId="34268" xr:uid="{00000000-0005-0000-0000-000001850000}"/>
    <cellStyle name="Note 9 3 2 2 7 2" xfId="34269" xr:uid="{00000000-0005-0000-0000-000002850000}"/>
    <cellStyle name="Note 9 3 2 2 8" xfId="34270" xr:uid="{00000000-0005-0000-0000-000003850000}"/>
    <cellStyle name="Note 9 3 2 3" xfId="34271" xr:uid="{00000000-0005-0000-0000-000004850000}"/>
    <cellStyle name="Note 9 3 2 3 10" xfId="34272" xr:uid="{00000000-0005-0000-0000-000005850000}"/>
    <cellStyle name="Note 9 3 2 3 10 2" xfId="34273" xr:uid="{00000000-0005-0000-0000-000006850000}"/>
    <cellStyle name="Note 9 3 2 3 11" xfId="34274" xr:uid="{00000000-0005-0000-0000-000007850000}"/>
    <cellStyle name="Note 9 3 2 3 2" xfId="34275" xr:uid="{00000000-0005-0000-0000-000008850000}"/>
    <cellStyle name="Note 9 3 2 3 2 2" xfId="34276" xr:uid="{00000000-0005-0000-0000-000009850000}"/>
    <cellStyle name="Note 9 3 2 3 2 2 2" xfId="34277" xr:uid="{00000000-0005-0000-0000-00000A850000}"/>
    <cellStyle name="Note 9 3 2 3 2 3" xfId="34278" xr:uid="{00000000-0005-0000-0000-00000B850000}"/>
    <cellStyle name="Note 9 3 2 3 3" xfId="34279" xr:uid="{00000000-0005-0000-0000-00000C850000}"/>
    <cellStyle name="Note 9 3 2 3 3 2" xfId="34280" xr:uid="{00000000-0005-0000-0000-00000D850000}"/>
    <cellStyle name="Note 9 3 2 3 4" xfId="34281" xr:uid="{00000000-0005-0000-0000-00000E850000}"/>
    <cellStyle name="Note 9 3 2 3 4 2" xfId="34282" xr:uid="{00000000-0005-0000-0000-00000F850000}"/>
    <cellStyle name="Note 9 3 2 3 5" xfId="34283" xr:uid="{00000000-0005-0000-0000-000010850000}"/>
    <cellStyle name="Note 9 3 2 3 5 2" xfId="34284" xr:uid="{00000000-0005-0000-0000-000011850000}"/>
    <cellStyle name="Note 9 3 2 3 6" xfId="34285" xr:uid="{00000000-0005-0000-0000-000012850000}"/>
    <cellStyle name="Note 9 3 2 3 6 2" xfId="34286" xr:uid="{00000000-0005-0000-0000-000013850000}"/>
    <cellStyle name="Note 9 3 2 3 7" xfId="34287" xr:uid="{00000000-0005-0000-0000-000014850000}"/>
    <cellStyle name="Note 9 3 2 3 7 2" xfId="34288" xr:uid="{00000000-0005-0000-0000-000015850000}"/>
    <cellStyle name="Note 9 3 2 3 8" xfId="34289" xr:uid="{00000000-0005-0000-0000-000016850000}"/>
    <cellStyle name="Note 9 3 2 3 8 2" xfId="34290" xr:uid="{00000000-0005-0000-0000-000017850000}"/>
    <cellStyle name="Note 9 3 2 3 9" xfId="34291" xr:uid="{00000000-0005-0000-0000-000018850000}"/>
    <cellStyle name="Note 9 3 2 3 9 2" xfId="34292" xr:uid="{00000000-0005-0000-0000-000019850000}"/>
    <cellStyle name="Note 9 3 2 4" xfId="34293" xr:uid="{00000000-0005-0000-0000-00001A850000}"/>
    <cellStyle name="Note 9 3 2 4 10" xfId="34294" xr:uid="{00000000-0005-0000-0000-00001B850000}"/>
    <cellStyle name="Note 9 3 2 4 10 2" xfId="34295" xr:uid="{00000000-0005-0000-0000-00001C850000}"/>
    <cellStyle name="Note 9 3 2 4 11" xfId="34296" xr:uid="{00000000-0005-0000-0000-00001D850000}"/>
    <cellStyle name="Note 9 3 2 4 2" xfId="34297" xr:uid="{00000000-0005-0000-0000-00001E850000}"/>
    <cellStyle name="Note 9 3 2 4 2 2" xfId="34298" xr:uid="{00000000-0005-0000-0000-00001F850000}"/>
    <cellStyle name="Note 9 3 2 4 2 2 2" xfId="34299" xr:uid="{00000000-0005-0000-0000-000020850000}"/>
    <cellStyle name="Note 9 3 2 4 2 3" xfId="34300" xr:uid="{00000000-0005-0000-0000-000021850000}"/>
    <cellStyle name="Note 9 3 2 4 3" xfId="34301" xr:uid="{00000000-0005-0000-0000-000022850000}"/>
    <cellStyle name="Note 9 3 2 4 3 2" xfId="34302" xr:uid="{00000000-0005-0000-0000-000023850000}"/>
    <cellStyle name="Note 9 3 2 4 4" xfId="34303" xr:uid="{00000000-0005-0000-0000-000024850000}"/>
    <cellStyle name="Note 9 3 2 4 4 2" xfId="34304" xr:uid="{00000000-0005-0000-0000-000025850000}"/>
    <cellStyle name="Note 9 3 2 4 5" xfId="34305" xr:uid="{00000000-0005-0000-0000-000026850000}"/>
    <cellStyle name="Note 9 3 2 4 5 2" xfId="34306" xr:uid="{00000000-0005-0000-0000-000027850000}"/>
    <cellStyle name="Note 9 3 2 4 6" xfId="34307" xr:uid="{00000000-0005-0000-0000-000028850000}"/>
    <cellStyle name="Note 9 3 2 4 6 2" xfId="34308" xr:uid="{00000000-0005-0000-0000-000029850000}"/>
    <cellStyle name="Note 9 3 2 4 7" xfId="34309" xr:uid="{00000000-0005-0000-0000-00002A850000}"/>
    <cellStyle name="Note 9 3 2 4 7 2" xfId="34310" xr:uid="{00000000-0005-0000-0000-00002B850000}"/>
    <cellStyle name="Note 9 3 2 4 8" xfId="34311" xr:uid="{00000000-0005-0000-0000-00002C850000}"/>
    <cellStyle name="Note 9 3 2 4 8 2" xfId="34312" xr:uid="{00000000-0005-0000-0000-00002D850000}"/>
    <cellStyle name="Note 9 3 2 4 9" xfId="34313" xr:uid="{00000000-0005-0000-0000-00002E850000}"/>
    <cellStyle name="Note 9 3 2 4 9 2" xfId="34314" xr:uid="{00000000-0005-0000-0000-00002F850000}"/>
    <cellStyle name="Note 9 3 2 5" xfId="34315" xr:uid="{00000000-0005-0000-0000-000030850000}"/>
    <cellStyle name="Note 9 3 2 5 10" xfId="34316" xr:uid="{00000000-0005-0000-0000-000031850000}"/>
    <cellStyle name="Note 9 3 2 5 10 2" xfId="34317" xr:uid="{00000000-0005-0000-0000-000032850000}"/>
    <cellStyle name="Note 9 3 2 5 11" xfId="34318" xr:uid="{00000000-0005-0000-0000-000033850000}"/>
    <cellStyle name="Note 9 3 2 5 2" xfId="34319" xr:uid="{00000000-0005-0000-0000-000034850000}"/>
    <cellStyle name="Note 9 3 2 5 2 2" xfId="34320" xr:uid="{00000000-0005-0000-0000-000035850000}"/>
    <cellStyle name="Note 9 3 2 5 2 2 2" xfId="34321" xr:uid="{00000000-0005-0000-0000-000036850000}"/>
    <cellStyle name="Note 9 3 2 5 2 3" xfId="34322" xr:uid="{00000000-0005-0000-0000-000037850000}"/>
    <cellStyle name="Note 9 3 2 5 3" xfId="34323" xr:uid="{00000000-0005-0000-0000-000038850000}"/>
    <cellStyle name="Note 9 3 2 5 3 2" xfId="34324" xr:uid="{00000000-0005-0000-0000-000039850000}"/>
    <cellStyle name="Note 9 3 2 5 4" xfId="34325" xr:uid="{00000000-0005-0000-0000-00003A850000}"/>
    <cellStyle name="Note 9 3 2 5 4 2" xfId="34326" xr:uid="{00000000-0005-0000-0000-00003B850000}"/>
    <cellStyle name="Note 9 3 2 5 5" xfId="34327" xr:uid="{00000000-0005-0000-0000-00003C850000}"/>
    <cellStyle name="Note 9 3 2 5 5 2" xfId="34328" xr:uid="{00000000-0005-0000-0000-00003D850000}"/>
    <cellStyle name="Note 9 3 2 5 6" xfId="34329" xr:uid="{00000000-0005-0000-0000-00003E850000}"/>
    <cellStyle name="Note 9 3 2 5 6 2" xfId="34330" xr:uid="{00000000-0005-0000-0000-00003F850000}"/>
    <cellStyle name="Note 9 3 2 5 7" xfId="34331" xr:uid="{00000000-0005-0000-0000-000040850000}"/>
    <cellStyle name="Note 9 3 2 5 7 2" xfId="34332" xr:uid="{00000000-0005-0000-0000-000041850000}"/>
    <cellStyle name="Note 9 3 2 5 8" xfId="34333" xr:uid="{00000000-0005-0000-0000-000042850000}"/>
    <cellStyle name="Note 9 3 2 5 8 2" xfId="34334" xr:uid="{00000000-0005-0000-0000-000043850000}"/>
    <cellStyle name="Note 9 3 2 5 9" xfId="34335" xr:uid="{00000000-0005-0000-0000-000044850000}"/>
    <cellStyle name="Note 9 3 2 5 9 2" xfId="34336" xr:uid="{00000000-0005-0000-0000-000045850000}"/>
    <cellStyle name="Note 9 3 2 6" xfId="34337" xr:uid="{00000000-0005-0000-0000-000046850000}"/>
    <cellStyle name="Note 9 3 2 6 10" xfId="34338" xr:uid="{00000000-0005-0000-0000-000047850000}"/>
    <cellStyle name="Note 9 3 2 6 10 2" xfId="34339" xr:uid="{00000000-0005-0000-0000-000048850000}"/>
    <cellStyle name="Note 9 3 2 6 11" xfId="34340" xr:uid="{00000000-0005-0000-0000-000049850000}"/>
    <cellStyle name="Note 9 3 2 6 2" xfId="34341" xr:uid="{00000000-0005-0000-0000-00004A850000}"/>
    <cellStyle name="Note 9 3 2 6 2 2" xfId="34342" xr:uid="{00000000-0005-0000-0000-00004B850000}"/>
    <cellStyle name="Note 9 3 2 6 2 2 2" xfId="34343" xr:uid="{00000000-0005-0000-0000-00004C850000}"/>
    <cellStyle name="Note 9 3 2 6 2 3" xfId="34344" xr:uid="{00000000-0005-0000-0000-00004D850000}"/>
    <cellStyle name="Note 9 3 2 6 3" xfId="34345" xr:uid="{00000000-0005-0000-0000-00004E850000}"/>
    <cellStyle name="Note 9 3 2 6 3 2" xfId="34346" xr:uid="{00000000-0005-0000-0000-00004F850000}"/>
    <cellStyle name="Note 9 3 2 6 4" xfId="34347" xr:uid="{00000000-0005-0000-0000-000050850000}"/>
    <cellStyle name="Note 9 3 2 6 4 2" xfId="34348" xr:uid="{00000000-0005-0000-0000-000051850000}"/>
    <cellStyle name="Note 9 3 2 6 5" xfId="34349" xr:uid="{00000000-0005-0000-0000-000052850000}"/>
    <cellStyle name="Note 9 3 2 6 5 2" xfId="34350" xr:uid="{00000000-0005-0000-0000-000053850000}"/>
    <cellStyle name="Note 9 3 2 6 6" xfId="34351" xr:uid="{00000000-0005-0000-0000-000054850000}"/>
    <cellStyle name="Note 9 3 2 6 6 2" xfId="34352" xr:uid="{00000000-0005-0000-0000-000055850000}"/>
    <cellStyle name="Note 9 3 2 6 7" xfId="34353" xr:uid="{00000000-0005-0000-0000-000056850000}"/>
    <cellStyle name="Note 9 3 2 6 7 2" xfId="34354" xr:uid="{00000000-0005-0000-0000-000057850000}"/>
    <cellStyle name="Note 9 3 2 6 8" xfId="34355" xr:uid="{00000000-0005-0000-0000-000058850000}"/>
    <cellStyle name="Note 9 3 2 6 8 2" xfId="34356" xr:uid="{00000000-0005-0000-0000-000059850000}"/>
    <cellStyle name="Note 9 3 2 6 9" xfId="34357" xr:uid="{00000000-0005-0000-0000-00005A850000}"/>
    <cellStyle name="Note 9 3 2 6 9 2" xfId="34358" xr:uid="{00000000-0005-0000-0000-00005B850000}"/>
    <cellStyle name="Note 9 3 2 7" xfId="34359" xr:uid="{00000000-0005-0000-0000-00005C850000}"/>
    <cellStyle name="Note 9 3 2 7 2" xfId="34360" xr:uid="{00000000-0005-0000-0000-00005D850000}"/>
    <cellStyle name="Note 9 3 2 7 2 2" xfId="34361" xr:uid="{00000000-0005-0000-0000-00005E850000}"/>
    <cellStyle name="Note 9 3 2 7 3" xfId="34362" xr:uid="{00000000-0005-0000-0000-00005F850000}"/>
    <cellStyle name="Note 9 3 2 8" xfId="34363" xr:uid="{00000000-0005-0000-0000-000060850000}"/>
    <cellStyle name="Note 9 3 2 8 2" xfId="34364" xr:uid="{00000000-0005-0000-0000-000061850000}"/>
    <cellStyle name="Note 9 3 2 9" xfId="34365" xr:uid="{00000000-0005-0000-0000-000062850000}"/>
    <cellStyle name="Note 9 3 2 9 2" xfId="34366" xr:uid="{00000000-0005-0000-0000-000063850000}"/>
    <cellStyle name="Note 9 3 3" xfId="34367" xr:uid="{00000000-0005-0000-0000-000064850000}"/>
    <cellStyle name="Note 9 3 3 2" xfId="34368" xr:uid="{00000000-0005-0000-0000-000065850000}"/>
    <cellStyle name="Note 9 3 3 2 2" xfId="34369" xr:uid="{00000000-0005-0000-0000-000066850000}"/>
    <cellStyle name="Note 9 3 3 2 2 2" xfId="34370" xr:uid="{00000000-0005-0000-0000-000067850000}"/>
    <cellStyle name="Note 9 3 3 2 3" xfId="34371" xr:uid="{00000000-0005-0000-0000-000068850000}"/>
    <cellStyle name="Note 9 3 3 3" xfId="34372" xr:uid="{00000000-0005-0000-0000-000069850000}"/>
    <cellStyle name="Note 9 3 3 3 2" xfId="34373" xr:uid="{00000000-0005-0000-0000-00006A850000}"/>
    <cellStyle name="Note 9 3 3 3 2 2" xfId="34374" xr:uid="{00000000-0005-0000-0000-00006B850000}"/>
    <cellStyle name="Note 9 3 3 3 3" xfId="34375" xr:uid="{00000000-0005-0000-0000-00006C850000}"/>
    <cellStyle name="Note 9 3 3 4" xfId="34376" xr:uid="{00000000-0005-0000-0000-00006D850000}"/>
    <cellStyle name="Note 9 3 3 4 2" xfId="34377" xr:uid="{00000000-0005-0000-0000-00006E850000}"/>
    <cellStyle name="Note 9 3 3 5" xfId="34378" xr:uid="{00000000-0005-0000-0000-00006F850000}"/>
    <cellStyle name="Note 9 3 3 5 2" xfId="34379" xr:uid="{00000000-0005-0000-0000-000070850000}"/>
    <cellStyle name="Note 9 3 3 6" xfId="34380" xr:uid="{00000000-0005-0000-0000-000071850000}"/>
    <cellStyle name="Note 9 3 3 6 2" xfId="34381" xr:uid="{00000000-0005-0000-0000-000072850000}"/>
    <cellStyle name="Note 9 3 3 7" xfId="34382" xr:uid="{00000000-0005-0000-0000-000073850000}"/>
    <cellStyle name="Note 9 3 3 7 2" xfId="34383" xr:uid="{00000000-0005-0000-0000-000074850000}"/>
    <cellStyle name="Note 9 3 3 8" xfId="34384" xr:uid="{00000000-0005-0000-0000-000075850000}"/>
    <cellStyle name="Note 9 3 4" xfId="34385" xr:uid="{00000000-0005-0000-0000-000076850000}"/>
    <cellStyle name="Note 9 3 4 10" xfId="34386" xr:uid="{00000000-0005-0000-0000-000077850000}"/>
    <cellStyle name="Note 9 3 4 10 2" xfId="34387" xr:uid="{00000000-0005-0000-0000-000078850000}"/>
    <cellStyle name="Note 9 3 4 11" xfId="34388" xr:uid="{00000000-0005-0000-0000-000079850000}"/>
    <cellStyle name="Note 9 3 4 2" xfId="34389" xr:uid="{00000000-0005-0000-0000-00007A850000}"/>
    <cellStyle name="Note 9 3 4 2 2" xfId="34390" xr:uid="{00000000-0005-0000-0000-00007B850000}"/>
    <cellStyle name="Note 9 3 4 2 2 2" xfId="34391" xr:uid="{00000000-0005-0000-0000-00007C850000}"/>
    <cellStyle name="Note 9 3 4 2 3" xfId="34392" xr:uid="{00000000-0005-0000-0000-00007D850000}"/>
    <cellStyle name="Note 9 3 4 3" xfId="34393" xr:uid="{00000000-0005-0000-0000-00007E850000}"/>
    <cellStyle name="Note 9 3 4 3 2" xfId="34394" xr:uid="{00000000-0005-0000-0000-00007F850000}"/>
    <cellStyle name="Note 9 3 4 4" xfId="34395" xr:uid="{00000000-0005-0000-0000-000080850000}"/>
    <cellStyle name="Note 9 3 4 4 2" xfId="34396" xr:uid="{00000000-0005-0000-0000-000081850000}"/>
    <cellStyle name="Note 9 3 4 5" xfId="34397" xr:uid="{00000000-0005-0000-0000-000082850000}"/>
    <cellStyle name="Note 9 3 4 5 2" xfId="34398" xr:uid="{00000000-0005-0000-0000-000083850000}"/>
    <cellStyle name="Note 9 3 4 6" xfId="34399" xr:uid="{00000000-0005-0000-0000-000084850000}"/>
    <cellStyle name="Note 9 3 4 6 2" xfId="34400" xr:uid="{00000000-0005-0000-0000-000085850000}"/>
    <cellStyle name="Note 9 3 4 7" xfId="34401" xr:uid="{00000000-0005-0000-0000-000086850000}"/>
    <cellStyle name="Note 9 3 4 7 2" xfId="34402" xr:uid="{00000000-0005-0000-0000-000087850000}"/>
    <cellStyle name="Note 9 3 4 8" xfId="34403" xr:uid="{00000000-0005-0000-0000-000088850000}"/>
    <cellStyle name="Note 9 3 4 8 2" xfId="34404" xr:uid="{00000000-0005-0000-0000-000089850000}"/>
    <cellStyle name="Note 9 3 4 9" xfId="34405" xr:uid="{00000000-0005-0000-0000-00008A850000}"/>
    <cellStyle name="Note 9 3 4 9 2" xfId="34406" xr:uid="{00000000-0005-0000-0000-00008B850000}"/>
    <cellStyle name="Note 9 3 5" xfId="34407" xr:uid="{00000000-0005-0000-0000-00008C850000}"/>
    <cellStyle name="Note 9 3 5 10" xfId="34408" xr:uid="{00000000-0005-0000-0000-00008D850000}"/>
    <cellStyle name="Note 9 3 5 10 2" xfId="34409" xr:uid="{00000000-0005-0000-0000-00008E850000}"/>
    <cellStyle name="Note 9 3 5 11" xfId="34410" xr:uid="{00000000-0005-0000-0000-00008F850000}"/>
    <cellStyle name="Note 9 3 5 2" xfId="34411" xr:uid="{00000000-0005-0000-0000-000090850000}"/>
    <cellStyle name="Note 9 3 5 2 2" xfId="34412" xr:uid="{00000000-0005-0000-0000-000091850000}"/>
    <cellStyle name="Note 9 3 5 2 2 2" xfId="34413" xr:uid="{00000000-0005-0000-0000-000092850000}"/>
    <cellStyle name="Note 9 3 5 2 3" xfId="34414" xr:uid="{00000000-0005-0000-0000-000093850000}"/>
    <cellStyle name="Note 9 3 5 3" xfId="34415" xr:uid="{00000000-0005-0000-0000-000094850000}"/>
    <cellStyle name="Note 9 3 5 3 2" xfId="34416" xr:uid="{00000000-0005-0000-0000-000095850000}"/>
    <cellStyle name="Note 9 3 5 4" xfId="34417" xr:uid="{00000000-0005-0000-0000-000096850000}"/>
    <cellStyle name="Note 9 3 5 4 2" xfId="34418" xr:uid="{00000000-0005-0000-0000-000097850000}"/>
    <cellStyle name="Note 9 3 5 5" xfId="34419" xr:uid="{00000000-0005-0000-0000-000098850000}"/>
    <cellStyle name="Note 9 3 5 5 2" xfId="34420" xr:uid="{00000000-0005-0000-0000-000099850000}"/>
    <cellStyle name="Note 9 3 5 6" xfId="34421" xr:uid="{00000000-0005-0000-0000-00009A850000}"/>
    <cellStyle name="Note 9 3 5 6 2" xfId="34422" xr:uid="{00000000-0005-0000-0000-00009B850000}"/>
    <cellStyle name="Note 9 3 5 7" xfId="34423" xr:uid="{00000000-0005-0000-0000-00009C850000}"/>
    <cellStyle name="Note 9 3 5 7 2" xfId="34424" xr:uid="{00000000-0005-0000-0000-00009D850000}"/>
    <cellStyle name="Note 9 3 5 8" xfId="34425" xr:uid="{00000000-0005-0000-0000-00009E850000}"/>
    <cellStyle name="Note 9 3 5 8 2" xfId="34426" xr:uid="{00000000-0005-0000-0000-00009F850000}"/>
    <cellStyle name="Note 9 3 5 9" xfId="34427" xr:uid="{00000000-0005-0000-0000-0000A0850000}"/>
    <cellStyle name="Note 9 3 5 9 2" xfId="34428" xr:uid="{00000000-0005-0000-0000-0000A1850000}"/>
    <cellStyle name="Note 9 3 6" xfId="34429" xr:uid="{00000000-0005-0000-0000-0000A2850000}"/>
    <cellStyle name="Note 9 3 6 10" xfId="34430" xr:uid="{00000000-0005-0000-0000-0000A3850000}"/>
    <cellStyle name="Note 9 3 6 10 2" xfId="34431" xr:uid="{00000000-0005-0000-0000-0000A4850000}"/>
    <cellStyle name="Note 9 3 6 11" xfId="34432" xr:uid="{00000000-0005-0000-0000-0000A5850000}"/>
    <cellStyle name="Note 9 3 6 2" xfId="34433" xr:uid="{00000000-0005-0000-0000-0000A6850000}"/>
    <cellStyle name="Note 9 3 6 2 2" xfId="34434" xr:uid="{00000000-0005-0000-0000-0000A7850000}"/>
    <cellStyle name="Note 9 3 6 2 2 2" xfId="34435" xr:uid="{00000000-0005-0000-0000-0000A8850000}"/>
    <cellStyle name="Note 9 3 6 2 3" xfId="34436" xr:uid="{00000000-0005-0000-0000-0000A9850000}"/>
    <cellStyle name="Note 9 3 6 3" xfId="34437" xr:uid="{00000000-0005-0000-0000-0000AA850000}"/>
    <cellStyle name="Note 9 3 6 3 2" xfId="34438" xr:uid="{00000000-0005-0000-0000-0000AB850000}"/>
    <cellStyle name="Note 9 3 6 4" xfId="34439" xr:uid="{00000000-0005-0000-0000-0000AC850000}"/>
    <cellStyle name="Note 9 3 6 4 2" xfId="34440" xr:uid="{00000000-0005-0000-0000-0000AD850000}"/>
    <cellStyle name="Note 9 3 6 5" xfId="34441" xr:uid="{00000000-0005-0000-0000-0000AE850000}"/>
    <cellStyle name="Note 9 3 6 5 2" xfId="34442" xr:uid="{00000000-0005-0000-0000-0000AF850000}"/>
    <cellStyle name="Note 9 3 6 6" xfId="34443" xr:uid="{00000000-0005-0000-0000-0000B0850000}"/>
    <cellStyle name="Note 9 3 6 6 2" xfId="34444" xr:uid="{00000000-0005-0000-0000-0000B1850000}"/>
    <cellStyle name="Note 9 3 6 7" xfId="34445" xr:uid="{00000000-0005-0000-0000-0000B2850000}"/>
    <cellStyle name="Note 9 3 6 7 2" xfId="34446" xr:uid="{00000000-0005-0000-0000-0000B3850000}"/>
    <cellStyle name="Note 9 3 6 8" xfId="34447" xr:uid="{00000000-0005-0000-0000-0000B4850000}"/>
    <cellStyle name="Note 9 3 6 8 2" xfId="34448" xr:uid="{00000000-0005-0000-0000-0000B5850000}"/>
    <cellStyle name="Note 9 3 6 9" xfId="34449" xr:uid="{00000000-0005-0000-0000-0000B6850000}"/>
    <cellStyle name="Note 9 3 6 9 2" xfId="34450" xr:uid="{00000000-0005-0000-0000-0000B7850000}"/>
    <cellStyle name="Note 9 3 7" xfId="34451" xr:uid="{00000000-0005-0000-0000-0000B8850000}"/>
    <cellStyle name="Note 9 3 7 10" xfId="34452" xr:uid="{00000000-0005-0000-0000-0000B9850000}"/>
    <cellStyle name="Note 9 3 7 10 2" xfId="34453" xr:uid="{00000000-0005-0000-0000-0000BA850000}"/>
    <cellStyle name="Note 9 3 7 11" xfId="34454" xr:uid="{00000000-0005-0000-0000-0000BB850000}"/>
    <cellStyle name="Note 9 3 7 2" xfId="34455" xr:uid="{00000000-0005-0000-0000-0000BC850000}"/>
    <cellStyle name="Note 9 3 7 2 2" xfId="34456" xr:uid="{00000000-0005-0000-0000-0000BD850000}"/>
    <cellStyle name="Note 9 3 7 2 2 2" xfId="34457" xr:uid="{00000000-0005-0000-0000-0000BE850000}"/>
    <cellStyle name="Note 9 3 7 2 3" xfId="34458" xr:uid="{00000000-0005-0000-0000-0000BF850000}"/>
    <cellStyle name="Note 9 3 7 3" xfId="34459" xr:uid="{00000000-0005-0000-0000-0000C0850000}"/>
    <cellStyle name="Note 9 3 7 3 2" xfId="34460" xr:uid="{00000000-0005-0000-0000-0000C1850000}"/>
    <cellStyle name="Note 9 3 7 4" xfId="34461" xr:uid="{00000000-0005-0000-0000-0000C2850000}"/>
    <cellStyle name="Note 9 3 7 4 2" xfId="34462" xr:uid="{00000000-0005-0000-0000-0000C3850000}"/>
    <cellStyle name="Note 9 3 7 5" xfId="34463" xr:uid="{00000000-0005-0000-0000-0000C4850000}"/>
    <cellStyle name="Note 9 3 7 5 2" xfId="34464" xr:uid="{00000000-0005-0000-0000-0000C5850000}"/>
    <cellStyle name="Note 9 3 7 6" xfId="34465" xr:uid="{00000000-0005-0000-0000-0000C6850000}"/>
    <cellStyle name="Note 9 3 7 6 2" xfId="34466" xr:uid="{00000000-0005-0000-0000-0000C7850000}"/>
    <cellStyle name="Note 9 3 7 7" xfId="34467" xr:uid="{00000000-0005-0000-0000-0000C8850000}"/>
    <cellStyle name="Note 9 3 7 7 2" xfId="34468" xr:uid="{00000000-0005-0000-0000-0000C9850000}"/>
    <cellStyle name="Note 9 3 7 8" xfId="34469" xr:uid="{00000000-0005-0000-0000-0000CA850000}"/>
    <cellStyle name="Note 9 3 7 8 2" xfId="34470" xr:uid="{00000000-0005-0000-0000-0000CB850000}"/>
    <cellStyle name="Note 9 3 7 9" xfId="34471" xr:uid="{00000000-0005-0000-0000-0000CC850000}"/>
    <cellStyle name="Note 9 3 7 9 2" xfId="34472" xr:uid="{00000000-0005-0000-0000-0000CD850000}"/>
    <cellStyle name="Note 9 3 8" xfId="34473" xr:uid="{00000000-0005-0000-0000-0000CE850000}"/>
    <cellStyle name="Note 9 3 8 2" xfId="34474" xr:uid="{00000000-0005-0000-0000-0000CF850000}"/>
    <cellStyle name="Note 9 3 8 2 2" xfId="34475" xr:uid="{00000000-0005-0000-0000-0000D0850000}"/>
    <cellStyle name="Note 9 3 8 3" xfId="34476" xr:uid="{00000000-0005-0000-0000-0000D1850000}"/>
    <cellStyle name="Note 9 3 9" xfId="34477" xr:uid="{00000000-0005-0000-0000-0000D2850000}"/>
    <cellStyle name="Note 9 3 9 2" xfId="34478" xr:uid="{00000000-0005-0000-0000-0000D3850000}"/>
    <cellStyle name="Note 9 3_7 - Cap Add WS" xfId="34479" xr:uid="{00000000-0005-0000-0000-0000D4850000}"/>
    <cellStyle name="Note 9 4" xfId="34480" xr:uid="{00000000-0005-0000-0000-0000D5850000}"/>
    <cellStyle name="Note 9 4 10" xfId="34481" xr:uid="{00000000-0005-0000-0000-0000D6850000}"/>
    <cellStyle name="Note 9 4 10 2" xfId="34482" xr:uid="{00000000-0005-0000-0000-0000D7850000}"/>
    <cellStyle name="Note 9 4 11" xfId="34483" xr:uid="{00000000-0005-0000-0000-0000D8850000}"/>
    <cellStyle name="Note 9 4 11 2" xfId="34484" xr:uid="{00000000-0005-0000-0000-0000D9850000}"/>
    <cellStyle name="Note 9 4 12" xfId="34485" xr:uid="{00000000-0005-0000-0000-0000DA850000}"/>
    <cellStyle name="Note 9 4 12 2" xfId="34486" xr:uid="{00000000-0005-0000-0000-0000DB850000}"/>
    <cellStyle name="Note 9 4 13" xfId="34487" xr:uid="{00000000-0005-0000-0000-0000DC850000}"/>
    <cellStyle name="Note 9 4 2" xfId="34488" xr:uid="{00000000-0005-0000-0000-0000DD850000}"/>
    <cellStyle name="Note 9 4 2 2" xfId="34489" xr:uid="{00000000-0005-0000-0000-0000DE850000}"/>
    <cellStyle name="Note 9 4 2 2 2" xfId="34490" xr:uid="{00000000-0005-0000-0000-0000DF850000}"/>
    <cellStyle name="Note 9 4 2 2 2 2" xfId="34491" xr:uid="{00000000-0005-0000-0000-0000E0850000}"/>
    <cellStyle name="Note 9 4 2 2 3" xfId="34492" xr:uid="{00000000-0005-0000-0000-0000E1850000}"/>
    <cellStyle name="Note 9 4 2 3" xfId="34493" xr:uid="{00000000-0005-0000-0000-0000E2850000}"/>
    <cellStyle name="Note 9 4 2 3 2" xfId="34494" xr:uid="{00000000-0005-0000-0000-0000E3850000}"/>
    <cellStyle name="Note 9 4 2 3 2 2" xfId="34495" xr:uid="{00000000-0005-0000-0000-0000E4850000}"/>
    <cellStyle name="Note 9 4 2 3 3" xfId="34496" xr:uid="{00000000-0005-0000-0000-0000E5850000}"/>
    <cellStyle name="Note 9 4 2 4" xfId="34497" xr:uid="{00000000-0005-0000-0000-0000E6850000}"/>
    <cellStyle name="Note 9 4 2 4 2" xfId="34498" xr:uid="{00000000-0005-0000-0000-0000E7850000}"/>
    <cellStyle name="Note 9 4 2 5" xfId="34499" xr:uid="{00000000-0005-0000-0000-0000E8850000}"/>
    <cellStyle name="Note 9 4 2 5 2" xfId="34500" xr:uid="{00000000-0005-0000-0000-0000E9850000}"/>
    <cellStyle name="Note 9 4 2 6" xfId="34501" xr:uid="{00000000-0005-0000-0000-0000EA850000}"/>
    <cellStyle name="Note 9 4 2 6 2" xfId="34502" xr:uid="{00000000-0005-0000-0000-0000EB850000}"/>
    <cellStyle name="Note 9 4 2 7" xfId="34503" xr:uid="{00000000-0005-0000-0000-0000EC850000}"/>
    <cellStyle name="Note 9 4 2 7 2" xfId="34504" xr:uid="{00000000-0005-0000-0000-0000ED850000}"/>
    <cellStyle name="Note 9 4 2 8" xfId="34505" xr:uid="{00000000-0005-0000-0000-0000EE850000}"/>
    <cellStyle name="Note 9 4 3" xfId="34506" xr:uid="{00000000-0005-0000-0000-0000EF850000}"/>
    <cellStyle name="Note 9 4 3 10" xfId="34507" xr:uid="{00000000-0005-0000-0000-0000F0850000}"/>
    <cellStyle name="Note 9 4 3 10 2" xfId="34508" xr:uid="{00000000-0005-0000-0000-0000F1850000}"/>
    <cellStyle name="Note 9 4 3 11" xfId="34509" xr:uid="{00000000-0005-0000-0000-0000F2850000}"/>
    <cellStyle name="Note 9 4 3 2" xfId="34510" xr:uid="{00000000-0005-0000-0000-0000F3850000}"/>
    <cellStyle name="Note 9 4 3 2 2" xfId="34511" xr:uid="{00000000-0005-0000-0000-0000F4850000}"/>
    <cellStyle name="Note 9 4 3 2 2 2" xfId="34512" xr:uid="{00000000-0005-0000-0000-0000F5850000}"/>
    <cellStyle name="Note 9 4 3 2 3" xfId="34513" xr:uid="{00000000-0005-0000-0000-0000F6850000}"/>
    <cellStyle name="Note 9 4 3 3" xfId="34514" xr:uid="{00000000-0005-0000-0000-0000F7850000}"/>
    <cellStyle name="Note 9 4 3 3 2" xfId="34515" xr:uid="{00000000-0005-0000-0000-0000F8850000}"/>
    <cellStyle name="Note 9 4 3 4" xfId="34516" xr:uid="{00000000-0005-0000-0000-0000F9850000}"/>
    <cellStyle name="Note 9 4 3 4 2" xfId="34517" xr:uid="{00000000-0005-0000-0000-0000FA850000}"/>
    <cellStyle name="Note 9 4 3 5" xfId="34518" xr:uid="{00000000-0005-0000-0000-0000FB850000}"/>
    <cellStyle name="Note 9 4 3 5 2" xfId="34519" xr:uid="{00000000-0005-0000-0000-0000FC850000}"/>
    <cellStyle name="Note 9 4 3 6" xfId="34520" xr:uid="{00000000-0005-0000-0000-0000FD850000}"/>
    <cellStyle name="Note 9 4 3 6 2" xfId="34521" xr:uid="{00000000-0005-0000-0000-0000FE850000}"/>
    <cellStyle name="Note 9 4 3 7" xfId="34522" xr:uid="{00000000-0005-0000-0000-0000FF850000}"/>
    <cellStyle name="Note 9 4 3 7 2" xfId="34523" xr:uid="{00000000-0005-0000-0000-000000860000}"/>
    <cellStyle name="Note 9 4 3 8" xfId="34524" xr:uid="{00000000-0005-0000-0000-000001860000}"/>
    <cellStyle name="Note 9 4 3 8 2" xfId="34525" xr:uid="{00000000-0005-0000-0000-000002860000}"/>
    <cellStyle name="Note 9 4 3 9" xfId="34526" xr:uid="{00000000-0005-0000-0000-000003860000}"/>
    <cellStyle name="Note 9 4 3 9 2" xfId="34527" xr:uid="{00000000-0005-0000-0000-000004860000}"/>
    <cellStyle name="Note 9 4 4" xfId="34528" xr:uid="{00000000-0005-0000-0000-000005860000}"/>
    <cellStyle name="Note 9 4 4 10" xfId="34529" xr:uid="{00000000-0005-0000-0000-000006860000}"/>
    <cellStyle name="Note 9 4 4 10 2" xfId="34530" xr:uid="{00000000-0005-0000-0000-000007860000}"/>
    <cellStyle name="Note 9 4 4 11" xfId="34531" xr:uid="{00000000-0005-0000-0000-000008860000}"/>
    <cellStyle name="Note 9 4 4 2" xfId="34532" xr:uid="{00000000-0005-0000-0000-000009860000}"/>
    <cellStyle name="Note 9 4 4 2 2" xfId="34533" xr:uid="{00000000-0005-0000-0000-00000A860000}"/>
    <cellStyle name="Note 9 4 4 2 2 2" xfId="34534" xr:uid="{00000000-0005-0000-0000-00000B860000}"/>
    <cellStyle name="Note 9 4 4 2 3" xfId="34535" xr:uid="{00000000-0005-0000-0000-00000C860000}"/>
    <cellStyle name="Note 9 4 4 3" xfId="34536" xr:uid="{00000000-0005-0000-0000-00000D860000}"/>
    <cellStyle name="Note 9 4 4 3 2" xfId="34537" xr:uid="{00000000-0005-0000-0000-00000E860000}"/>
    <cellStyle name="Note 9 4 4 4" xfId="34538" xr:uid="{00000000-0005-0000-0000-00000F860000}"/>
    <cellStyle name="Note 9 4 4 4 2" xfId="34539" xr:uid="{00000000-0005-0000-0000-000010860000}"/>
    <cellStyle name="Note 9 4 4 5" xfId="34540" xr:uid="{00000000-0005-0000-0000-000011860000}"/>
    <cellStyle name="Note 9 4 4 5 2" xfId="34541" xr:uid="{00000000-0005-0000-0000-000012860000}"/>
    <cellStyle name="Note 9 4 4 6" xfId="34542" xr:uid="{00000000-0005-0000-0000-000013860000}"/>
    <cellStyle name="Note 9 4 4 6 2" xfId="34543" xr:uid="{00000000-0005-0000-0000-000014860000}"/>
    <cellStyle name="Note 9 4 4 7" xfId="34544" xr:uid="{00000000-0005-0000-0000-000015860000}"/>
    <cellStyle name="Note 9 4 4 7 2" xfId="34545" xr:uid="{00000000-0005-0000-0000-000016860000}"/>
    <cellStyle name="Note 9 4 4 8" xfId="34546" xr:uid="{00000000-0005-0000-0000-000017860000}"/>
    <cellStyle name="Note 9 4 4 8 2" xfId="34547" xr:uid="{00000000-0005-0000-0000-000018860000}"/>
    <cellStyle name="Note 9 4 4 9" xfId="34548" xr:uid="{00000000-0005-0000-0000-000019860000}"/>
    <cellStyle name="Note 9 4 4 9 2" xfId="34549" xr:uid="{00000000-0005-0000-0000-00001A860000}"/>
    <cellStyle name="Note 9 4 5" xfId="34550" xr:uid="{00000000-0005-0000-0000-00001B860000}"/>
    <cellStyle name="Note 9 4 5 10" xfId="34551" xr:uid="{00000000-0005-0000-0000-00001C860000}"/>
    <cellStyle name="Note 9 4 5 10 2" xfId="34552" xr:uid="{00000000-0005-0000-0000-00001D860000}"/>
    <cellStyle name="Note 9 4 5 11" xfId="34553" xr:uid="{00000000-0005-0000-0000-00001E860000}"/>
    <cellStyle name="Note 9 4 5 2" xfId="34554" xr:uid="{00000000-0005-0000-0000-00001F860000}"/>
    <cellStyle name="Note 9 4 5 2 2" xfId="34555" xr:uid="{00000000-0005-0000-0000-000020860000}"/>
    <cellStyle name="Note 9 4 5 2 2 2" xfId="34556" xr:uid="{00000000-0005-0000-0000-000021860000}"/>
    <cellStyle name="Note 9 4 5 2 3" xfId="34557" xr:uid="{00000000-0005-0000-0000-000022860000}"/>
    <cellStyle name="Note 9 4 5 3" xfId="34558" xr:uid="{00000000-0005-0000-0000-000023860000}"/>
    <cellStyle name="Note 9 4 5 3 2" xfId="34559" xr:uid="{00000000-0005-0000-0000-000024860000}"/>
    <cellStyle name="Note 9 4 5 4" xfId="34560" xr:uid="{00000000-0005-0000-0000-000025860000}"/>
    <cellStyle name="Note 9 4 5 4 2" xfId="34561" xr:uid="{00000000-0005-0000-0000-000026860000}"/>
    <cellStyle name="Note 9 4 5 5" xfId="34562" xr:uid="{00000000-0005-0000-0000-000027860000}"/>
    <cellStyle name="Note 9 4 5 5 2" xfId="34563" xr:uid="{00000000-0005-0000-0000-000028860000}"/>
    <cellStyle name="Note 9 4 5 6" xfId="34564" xr:uid="{00000000-0005-0000-0000-000029860000}"/>
    <cellStyle name="Note 9 4 5 6 2" xfId="34565" xr:uid="{00000000-0005-0000-0000-00002A860000}"/>
    <cellStyle name="Note 9 4 5 7" xfId="34566" xr:uid="{00000000-0005-0000-0000-00002B860000}"/>
    <cellStyle name="Note 9 4 5 7 2" xfId="34567" xr:uid="{00000000-0005-0000-0000-00002C860000}"/>
    <cellStyle name="Note 9 4 5 8" xfId="34568" xr:uid="{00000000-0005-0000-0000-00002D860000}"/>
    <cellStyle name="Note 9 4 5 8 2" xfId="34569" xr:uid="{00000000-0005-0000-0000-00002E860000}"/>
    <cellStyle name="Note 9 4 5 9" xfId="34570" xr:uid="{00000000-0005-0000-0000-00002F860000}"/>
    <cellStyle name="Note 9 4 5 9 2" xfId="34571" xr:uid="{00000000-0005-0000-0000-000030860000}"/>
    <cellStyle name="Note 9 4 6" xfId="34572" xr:uid="{00000000-0005-0000-0000-000031860000}"/>
    <cellStyle name="Note 9 4 6 10" xfId="34573" xr:uid="{00000000-0005-0000-0000-000032860000}"/>
    <cellStyle name="Note 9 4 6 10 2" xfId="34574" xr:uid="{00000000-0005-0000-0000-000033860000}"/>
    <cellStyle name="Note 9 4 6 11" xfId="34575" xr:uid="{00000000-0005-0000-0000-000034860000}"/>
    <cellStyle name="Note 9 4 6 2" xfId="34576" xr:uid="{00000000-0005-0000-0000-000035860000}"/>
    <cellStyle name="Note 9 4 6 2 2" xfId="34577" xr:uid="{00000000-0005-0000-0000-000036860000}"/>
    <cellStyle name="Note 9 4 6 2 2 2" xfId="34578" xr:uid="{00000000-0005-0000-0000-000037860000}"/>
    <cellStyle name="Note 9 4 6 2 3" xfId="34579" xr:uid="{00000000-0005-0000-0000-000038860000}"/>
    <cellStyle name="Note 9 4 6 3" xfId="34580" xr:uid="{00000000-0005-0000-0000-000039860000}"/>
    <cellStyle name="Note 9 4 6 3 2" xfId="34581" xr:uid="{00000000-0005-0000-0000-00003A860000}"/>
    <cellStyle name="Note 9 4 6 4" xfId="34582" xr:uid="{00000000-0005-0000-0000-00003B860000}"/>
    <cellStyle name="Note 9 4 6 4 2" xfId="34583" xr:uid="{00000000-0005-0000-0000-00003C860000}"/>
    <cellStyle name="Note 9 4 6 5" xfId="34584" xr:uid="{00000000-0005-0000-0000-00003D860000}"/>
    <cellStyle name="Note 9 4 6 5 2" xfId="34585" xr:uid="{00000000-0005-0000-0000-00003E860000}"/>
    <cellStyle name="Note 9 4 6 6" xfId="34586" xr:uid="{00000000-0005-0000-0000-00003F860000}"/>
    <cellStyle name="Note 9 4 6 6 2" xfId="34587" xr:uid="{00000000-0005-0000-0000-000040860000}"/>
    <cellStyle name="Note 9 4 6 7" xfId="34588" xr:uid="{00000000-0005-0000-0000-000041860000}"/>
    <cellStyle name="Note 9 4 6 7 2" xfId="34589" xr:uid="{00000000-0005-0000-0000-000042860000}"/>
    <cellStyle name="Note 9 4 6 8" xfId="34590" xr:uid="{00000000-0005-0000-0000-000043860000}"/>
    <cellStyle name="Note 9 4 6 8 2" xfId="34591" xr:uid="{00000000-0005-0000-0000-000044860000}"/>
    <cellStyle name="Note 9 4 6 9" xfId="34592" xr:uid="{00000000-0005-0000-0000-000045860000}"/>
    <cellStyle name="Note 9 4 6 9 2" xfId="34593" xr:uid="{00000000-0005-0000-0000-000046860000}"/>
    <cellStyle name="Note 9 4 7" xfId="34594" xr:uid="{00000000-0005-0000-0000-000047860000}"/>
    <cellStyle name="Note 9 4 7 2" xfId="34595" xr:uid="{00000000-0005-0000-0000-000048860000}"/>
    <cellStyle name="Note 9 4 7 2 2" xfId="34596" xr:uid="{00000000-0005-0000-0000-000049860000}"/>
    <cellStyle name="Note 9 4 7 3" xfId="34597" xr:uid="{00000000-0005-0000-0000-00004A860000}"/>
    <cellStyle name="Note 9 4 8" xfId="34598" xr:uid="{00000000-0005-0000-0000-00004B860000}"/>
    <cellStyle name="Note 9 4 8 2" xfId="34599" xr:uid="{00000000-0005-0000-0000-00004C860000}"/>
    <cellStyle name="Note 9 4 9" xfId="34600" xr:uid="{00000000-0005-0000-0000-00004D860000}"/>
    <cellStyle name="Note 9 4 9 2" xfId="34601" xr:uid="{00000000-0005-0000-0000-00004E860000}"/>
    <cellStyle name="Note 9 5" xfId="34602" xr:uid="{00000000-0005-0000-0000-00004F860000}"/>
    <cellStyle name="Note 9 5 2" xfId="34603" xr:uid="{00000000-0005-0000-0000-000050860000}"/>
    <cellStyle name="Note 9 5 2 2" xfId="34604" xr:uid="{00000000-0005-0000-0000-000051860000}"/>
    <cellStyle name="Note 9 5 2 2 2" xfId="34605" xr:uid="{00000000-0005-0000-0000-000052860000}"/>
    <cellStyle name="Note 9 5 2 3" xfId="34606" xr:uid="{00000000-0005-0000-0000-000053860000}"/>
    <cellStyle name="Note 9 5 3" xfId="34607" xr:uid="{00000000-0005-0000-0000-000054860000}"/>
    <cellStyle name="Note 9 5 3 2" xfId="34608" xr:uid="{00000000-0005-0000-0000-000055860000}"/>
    <cellStyle name="Note 9 5 3 2 2" xfId="34609" xr:uid="{00000000-0005-0000-0000-000056860000}"/>
    <cellStyle name="Note 9 5 3 3" xfId="34610" xr:uid="{00000000-0005-0000-0000-000057860000}"/>
    <cellStyle name="Note 9 5 4" xfId="34611" xr:uid="{00000000-0005-0000-0000-000058860000}"/>
    <cellStyle name="Note 9 5 4 2" xfId="34612" xr:uid="{00000000-0005-0000-0000-000059860000}"/>
    <cellStyle name="Note 9 5 5" xfId="34613" xr:uid="{00000000-0005-0000-0000-00005A860000}"/>
    <cellStyle name="Note 9 5 5 2" xfId="34614" xr:uid="{00000000-0005-0000-0000-00005B860000}"/>
    <cellStyle name="Note 9 5 6" xfId="34615" xr:uid="{00000000-0005-0000-0000-00005C860000}"/>
    <cellStyle name="Note 9 5 6 2" xfId="34616" xr:uid="{00000000-0005-0000-0000-00005D860000}"/>
    <cellStyle name="Note 9 5 7" xfId="34617" xr:uid="{00000000-0005-0000-0000-00005E860000}"/>
    <cellStyle name="Note 9 5 7 2" xfId="34618" xr:uid="{00000000-0005-0000-0000-00005F860000}"/>
    <cellStyle name="Note 9 5 8" xfId="34619" xr:uid="{00000000-0005-0000-0000-000060860000}"/>
    <cellStyle name="Note 9 6" xfId="34620" xr:uid="{00000000-0005-0000-0000-000061860000}"/>
    <cellStyle name="Note 9 6 10" xfId="34621" xr:uid="{00000000-0005-0000-0000-000062860000}"/>
    <cellStyle name="Note 9 6 10 2" xfId="34622" xr:uid="{00000000-0005-0000-0000-000063860000}"/>
    <cellStyle name="Note 9 6 11" xfId="34623" xr:uid="{00000000-0005-0000-0000-000064860000}"/>
    <cellStyle name="Note 9 6 2" xfId="34624" xr:uid="{00000000-0005-0000-0000-000065860000}"/>
    <cellStyle name="Note 9 6 2 2" xfId="34625" xr:uid="{00000000-0005-0000-0000-000066860000}"/>
    <cellStyle name="Note 9 6 2 2 2" xfId="34626" xr:uid="{00000000-0005-0000-0000-000067860000}"/>
    <cellStyle name="Note 9 6 2 3" xfId="34627" xr:uid="{00000000-0005-0000-0000-000068860000}"/>
    <cellStyle name="Note 9 6 3" xfId="34628" xr:uid="{00000000-0005-0000-0000-000069860000}"/>
    <cellStyle name="Note 9 6 3 2" xfId="34629" xr:uid="{00000000-0005-0000-0000-00006A860000}"/>
    <cellStyle name="Note 9 6 4" xfId="34630" xr:uid="{00000000-0005-0000-0000-00006B860000}"/>
    <cellStyle name="Note 9 6 4 2" xfId="34631" xr:uid="{00000000-0005-0000-0000-00006C860000}"/>
    <cellStyle name="Note 9 6 5" xfId="34632" xr:uid="{00000000-0005-0000-0000-00006D860000}"/>
    <cellStyle name="Note 9 6 5 2" xfId="34633" xr:uid="{00000000-0005-0000-0000-00006E860000}"/>
    <cellStyle name="Note 9 6 6" xfId="34634" xr:uid="{00000000-0005-0000-0000-00006F860000}"/>
    <cellStyle name="Note 9 6 6 2" xfId="34635" xr:uid="{00000000-0005-0000-0000-000070860000}"/>
    <cellStyle name="Note 9 6 7" xfId="34636" xr:uid="{00000000-0005-0000-0000-000071860000}"/>
    <cellStyle name="Note 9 6 7 2" xfId="34637" xr:uid="{00000000-0005-0000-0000-000072860000}"/>
    <cellStyle name="Note 9 6 8" xfId="34638" xr:uid="{00000000-0005-0000-0000-000073860000}"/>
    <cellStyle name="Note 9 6 8 2" xfId="34639" xr:uid="{00000000-0005-0000-0000-000074860000}"/>
    <cellStyle name="Note 9 6 9" xfId="34640" xr:uid="{00000000-0005-0000-0000-000075860000}"/>
    <cellStyle name="Note 9 6 9 2" xfId="34641" xr:uid="{00000000-0005-0000-0000-000076860000}"/>
    <cellStyle name="Note 9 7" xfId="34642" xr:uid="{00000000-0005-0000-0000-000077860000}"/>
    <cellStyle name="Note 9 7 10" xfId="34643" xr:uid="{00000000-0005-0000-0000-000078860000}"/>
    <cellStyle name="Note 9 7 10 2" xfId="34644" xr:uid="{00000000-0005-0000-0000-000079860000}"/>
    <cellStyle name="Note 9 7 11" xfId="34645" xr:uid="{00000000-0005-0000-0000-00007A860000}"/>
    <cellStyle name="Note 9 7 2" xfId="34646" xr:uid="{00000000-0005-0000-0000-00007B860000}"/>
    <cellStyle name="Note 9 7 2 2" xfId="34647" xr:uid="{00000000-0005-0000-0000-00007C860000}"/>
    <cellStyle name="Note 9 7 2 2 2" xfId="34648" xr:uid="{00000000-0005-0000-0000-00007D860000}"/>
    <cellStyle name="Note 9 7 2 3" xfId="34649" xr:uid="{00000000-0005-0000-0000-00007E860000}"/>
    <cellStyle name="Note 9 7 3" xfId="34650" xr:uid="{00000000-0005-0000-0000-00007F860000}"/>
    <cellStyle name="Note 9 7 3 2" xfId="34651" xr:uid="{00000000-0005-0000-0000-000080860000}"/>
    <cellStyle name="Note 9 7 4" xfId="34652" xr:uid="{00000000-0005-0000-0000-000081860000}"/>
    <cellStyle name="Note 9 7 4 2" xfId="34653" xr:uid="{00000000-0005-0000-0000-000082860000}"/>
    <cellStyle name="Note 9 7 5" xfId="34654" xr:uid="{00000000-0005-0000-0000-000083860000}"/>
    <cellStyle name="Note 9 7 5 2" xfId="34655" xr:uid="{00000000-0005-0000-0000-000084860000}"/>
    <cellStyle name="Note 9 7 6" xfId="34656" xr:uid="{00000000-0005-0000-0000-000085860000}"/>
    <cellStyle name="Note 9 7 6 2" xfId="34657" xr:uid="{00000000-0005-0000-0000-000086860000}"/>
    <cellStyle name="Note 9 7 7" xfId="34658" xr:uid="{00000000-0005-0000-0000-000087860000}"/>
    <cellStyle name="Note 9 7 7 2" xfId="34659" xr:uid="{00000000-0005-0000-0000-000088860000}"/>
    <cellStyle name="Note 9 7 8" xfId="34660" xr:uid="{00000000-0005-0000-0000-000089860000}"/>
    <cellStyle name="Note 9 7 8 2" xfId="34661" xr:uid="{00000000-0005-0000-0000-00008A860000}"/>
    <cellStyle name="Note 9 7 9" xfId="34662" xr:uid="{00000000-0005-0000-0000-00008B860000}"/>
    <cellStyle name="Note 9 7 9 2" xfId="34663" xr:uid="{00000000-0005-0000-0000-00008C860000}"/>
    <cellStyle name="Note 9 8" xfId="34664" xr:uid="{00000000-0005-0000-0000-00008D860000}"/>
    <cellStyle name="Note 9 8 10" xfId="34665" xr:uid="{00000000-0005-0000-0000-00008E860000}"/>
    <cellStyle name="Note 9 8 10 2" xfId="34666" xr:uid="{00000000-0005-0000-0000-00008F860000}"/>
    <cellStyle name="Note 9 8 11" xfId="34667" xr:uid="{00000000-0005-0000-0000-000090860000}"/>
    <cellStyle name="Note 9 8 2" xfId="34668" xr:uid="{00000000-0005-0000-0000-000091860000}"/>
    <cellStyle name="Note 9 8 2 2" xfId="34669" xr:uid="{00000000-0005-0000-0000-000092860000}"/>
    <cellStyle name="Note 9 8 2 2 2" xfId="34670" xr:uid="{00000000-0005-0000-0000-000093860000}"/>
    <cellStyle name="Note 9 8 2 3" xfId="34671" xr:uid="{00000000-0005-0000-0000-000094860000}"/>
    <cellStyle name="Note 9 8 3" xfId="34672" xr:uid="{00000000-0005-0000-0000-000095860000}"/>
    <cellStyle name="Note 9 8 3 2" xfId="34673" xr:uid="{00000000-0005-0000-0000-000096860000}"/>
    <cellStyle name="Note 9 8 4" xfId="34674" xr:uid="{00000000-0005-0000-0000-000097860000}"/>
    <cellStyle name="Note 9 8 4 2" xfId="34675" xr:uid="{00000000-0005-0000-0000-000098860000}"/>
    <cellStyle name="Note 9 8 5" xfId="34676" xr:uid="{00000000-0005-0000-0000-000099860000}"/>
    <cellStyle name="Note 9 8 5 2" xfId="34677" xr:uid="{00000000-0005-0000-0000-00009A860000}"/>
    <cellStyle name="Note 9 8 6" xfId="34678" xr:uid="{00000000-0005-0000-0000-00009B860000}"/>
    <cellStyle name="Note 9 8 6 2" xfId="34679" xr:uid="{00000000-0005-0000-0000-00009C860000}"/>
    <cellStyle name="Note 9 8 7" xfId="34680" xr:uid="{00000000-0005-0000-0000-00009D860000}"/>
    <cellStyle name="Note 9 8 7 2" xfId="34681" xr:uid="{00000000-0005-0000-0000-00009E860000}"/>
    <cellStyle name="Note 9 8 8" xfId="34682" xr:uid="{00000000-0005-0000-0000-00009F860000}"/>
    <cellStyle name="Note 9 8 8 2" xfId="34683" xr:uid="{00000000-0005-0000-0000-0000A0860000}"/>
    <cellStyle name="Note 9 8 9" xfId="34684" xr:uid="{00000000-0005-0000-0000-0000A1860000}"/>
    <cellStyle name="Note 9 8 9 2" xfId="34685" xr:uid="{00000000-0005-0000-0000-0000A2860000}"/>
    <cellStyle name="Note 9 9" xfId="34686" xr:uid="{00000000-0005-0000-0000-0000A3860000}"/>
    <cellStyle name="Note 9 9 10" xfId="34687" xr:uid="{00000000-0005-0000-0000-0000A4860000}"/>
    <cellStyle name="Note 9 9 10 2" xfId="34688" xr:uid="{00000000-0005-0000-0000-0000A5860000}"/>
    <cellStyle name="Note 9 9 11" xfId="34689" xr:uid="{00000000-0005-0000-0000-0000A6860000}"/>
    <cellStyle name="Note 9 9 2" xfId="34690" xr:uid="{00000000-0005-0000-0000-0000A7860000}"/>
    <cellStyle name="Note 9 9 2 2" xfId="34691" xr:uid="{00000000-0005-0000-0000-0000A8860000}"/>
    <cellStyle name="Note 9 9 2 2 2" xfId="34692" xr:uid="{00000000-0005-0000-0000-0000A9860000}"/>
    <cellStyle name="Note 9 9 2 3" xfId="34693" xr:uid="{00000000-0005-0000-0000-0000AA860000}"/>
    <cellStyle name="Note 9 9 3" xfId="34694" xr:uid="{00000000-0005-0000-0000-0000AB860000}"/>
    <cellStyle name="Note 9 9 3 2" xfId="34695" xr:uid="{00000000-0005-0000-0000-0000AC860000}"/>
    <cellStyle name="Note 9 9 4" xfId="34696" xr:uid="{00000000-0005-0000-0000-0000AD860000}"/>
    <cellStyle name="Note 9 9 4 2" xfId="34697" xr:uid="{00000000-0005-0000-0000-0000AE860000}"/>
    <cellStyle name="Note 9 9 5" xfId="34698" xr:uid="{00000000-0005-0000-0000-0000AF860000}"/>
    <cellStyle name="Note 9 9 5 2" xfId="34699" xr:uid="{00000000-0005-0000-0000-0000B0860000}"/>
    <cellStyle name="Note 9 9 6" xfId="34700" xr:uid="{00000000-0005-0000-0000-0000B1860000}"/>
    <cellStyle name="Note 9 9 6 2" xfId="34701" xr:uid="{00000000-0005-0000-0000-0000B2860000}"/>
    <cellStyle name="Note 9 9 7" xfId="34702" xr:uid="{00000000-0005-0000-0000-0000B3860000}"/>
    <cellStyle name="Note 9 9 7 2" xfId="34703" xr:uid="{00000000-0005-0000-0000-0000B4860000}"/>
    <cellStyle name="Note 9 9 8" xfId="34704" xr:uid="{00000000-0005-0000-0000-0000B5860000}"/>
    <cellStyle name="Note 9 9 8 2" xfId="34705" xr:uid="{00000000-0005-0000-0000-0000B6860000}"/>
    <cellStyle name="Note 9 9 9" xfId="34706" xr:uid="{00000000-0005-0000-0000-0000B7860000}"/>
    <cellStyle name="Note 9 9 9 2" xfId="34707" xr:uid="{00000000-0005-0000-0000-0000B8860000}"/>
    <cellStyle name="Note 9_7 - Cap Add WS" xfId="34708" xr:uid="{00000000-0005-0000-0000-0000B9860000}"/>
    <cellStyle name="nPlosion" xfId="34709" xr:uid="{00000000-0005-0000-0000-0000BA860000}"/>
    <cellStyle name="Number" xfId="360" xr:uid="{00000000-0005-0000-0000-0000BB860000}"/>
    <cellStyle name="Output" xfId="38272" builtinId="21" customBuiltin="1"/>
    <cellStyle name="Output 2" xfId="34710" xr:uid="{00000000-0005-0000-0000-0000BC860000}"/>
    <cellStyle name="Output 2 10" xfId="34711" xr:uid="{00000000-0005-0000-0000-0000BD860000}"/>
    <cellStyle name="Output 2 10 2" xfId="34712" xr:uid="{00000000-0005-0000-0000-0000BE860000}"/>
    <cellStyle name="Output 2 11" xfId="34713" xr:uid="{00000000-0005-0000-0000-0000BF860000}"/>
    <cellStyle name="Output 2 11 2" xfId="34714" xr:uid="{00000000-0005-0000-0000-0000C0860000}"/>
    <cellStyle name="Output 2 12" xfId="34715" xr:uid="{00000000-0005-0000-0000-0000C1860000}"/>
    <cellStyle name="Output 2 12 2" xfId="34716" xr:uid="{00000000-0005-0000-0000-0000C2860000}"/>
    <cellStyle name="Output 2 13" xfId="34717" xr:uid="{00000000-0005-0000-0000-0000C3860000}"/>
    <cellStyle name="Output 2 2" xfId="34718" xr:uid="{00000000-0005-0000-0000-0000C4860000}"/>
    <cellStyle name="Output 2 2 2" xfId="34719" xr:uid="{00000000-0005-0000-0000-0000C5860000}"/>
    <cellStyle name="Output 2 2 2 2" xfId="34720" xr:uid="{00000000-0005-0000-0000-0000C6860000}"/>
    <cellStyle name="Output 2 2 2 2 2" xfId="34721" xr:uid="{00000000-0005-0000-0000-0000C7860000}"/>
    <cellStyle name="Output 2 2 2 3" xfId="34722" xr:uid="{00000000-0005-0000-0000-0000C8860000}"/>
    <cellStyle name="Output 2 2 3" xfId="34723" xr:uid="{00000000-0005-0000-0000-0000C9860000}"/>
    <cellStyle name="Output 2 2 3 2" xfId="34724" xr:uid="{00000000-0005-0000-0000-0000CA860000}"/>
    <cellStyle name="Output 2 2 3 2 2" xfId="34725" xr:uid="{00000000-0005-0000-0000-0000CB860000}"/>
    <cellStyle name="Output 2 2 3 3" xfId="34726" xr:uid="{00000000-0005-0000-0000-0000CC860000}"/>
    <cellStyle name="Output 2 2 4" xfId="34727" xr:uid="{00000000-0005-0000-0000-0000CD860000}"/>
    <cellStyle name="Output 2 2 4 2" xfId="34728" xr:uid="{00000000-0005-0000-0000-0000CE860000}"/>
    <cellStyle name="Output 2 2 5" xfId="34729" xr:uid="{00000000-0005-0000-0000-0000CF860000}"/>
    <cellStyle name="Output 2 2 5 2" xfId="34730" xr:uid="{00000000-0005-0000-0000-0000D0860000}"/>
    <cellStyle name="Output 2 2 6" xfId="34731" xr:uid="{00000000-0005-0000-0000-0000D1860000}"/>
    <cellStyle name="Output 2 2 6 2" xfId="34732" xr:uid="{00000000-0005-0000-0000-0000D2860000}"/>
    <cellStyle name="Output 2 2 7" xfId="34733" xr:uid="{00000000-0005-0000-0000-0000D3860000}"/>
    <cellStyle name="Output 2 2 7 2" xfId="34734" xr:uid="{00000000-0005-0000-0000-0000D4860000}"/>
    <cellStyle name="Output 2 2 8" xfId="34735" xr:uid="{00000000-0005-0000-0000-0000D5860000}"/>
    <cellStyle name="Output 2 3" xfId="34736" xr:uid="{00000000-0005-0000-0000-0000D6860000}"/>
    <cellStyle name="Output 2 3 10" xfId="34737" xr:uid="{00000000-0005-0000-0000-0000D7860000}"/>
    <cellStyle name="Output 2 3 10 2" xfId="34738" xr:uid="{00000000-0005-0000-0000-0000D8860000}"/>
    <cellStyle name="Output 2 3 11" xfId="34739" xr:uid="{00000000-0005-0000-0000-0000D9860000}"/>
    <cellStyle name="Output 2 3 2" xfId="34740" xr:uid="{00000000-0005-0000-0000-0000DA860000}"/>
    <cellStyle name="Output 2 3 2 2" xfId="34741" xr:uid="{00000000-0005-0000-0000-0000DB860000}"/>
    <cellStyle name="Output 2 3 2 2 2" xfId="34742" xr:uid="{00000000-0005-0000-0000-0000DC860000}"/>
    <cellStyle name="Output 2 3 2 3" xfId="34743" xr:uid="{00000000-0005-0000-0000-0000DD860000}"/>
    <cellStyle name="Output 2 3 3" xfId="34744" xr:uid="{00000000-0005-0000-0000-0000DE860000}"/>
    <cellStyle name="Output 2 3 3 2" xfId="34745" xr:uid="{00000000-0005-0000-0000-0000DF860000}"/>
    <cellStyle name="Output 2 3 4" xfId="34746" xr:uid="{00000000-0005-0000-0000-0000E0860000}"/>
    <cellStyle name="Output 2 3 4 2" xfId="34747" xr:uid="{00000000-0005-0000-0000-0000E1860000}"/>
    <cellStyle name="Output 2 3 5" xfId="34748" xr:uid="{00000000-0005-0000-0000-0000E2860000}"/>
    <cellStyle name="Output 2 3 5 2" xfId="34749" xr:uid="{00000000-0005-0000-0000-0000E3860000}"/>
    <cellStyle name="Output 2 3 6" xfId="34750" xr:uid="{00000000-0005-0000-0000-0000E4860000}"/>
    <cellStyle name="Output 2 3 6 2" xfId="34751" xr:uid="{00000000-0005-0000-0000-0000E5860000}"/>
    <cellStyle name="Output 2 3 7" xfId="34752" xr:uid="{00000000-0005-0000-0000-0000E6860000}"/>
    <cellStyle name="Output 2 3 7 2" xfId="34753" xr:uid="{00000000-0005-0000-0000-0000E7860000}"/>
    <cellStyle name="Output 2 3 8" xfId="34754" xr:uid="{00000000-0005-0000-0000-0000E8860000}"/>
    <cellStyle name="Output 2 3 8 2" xfId="34755" xr:uid="{00000000-0005-0000-0000-0000E9860000}"/>
    <cellStyle name="Output 2 3 9" xfId="34756" xr:uid="{00000000-0005-0000-0000-0000EA860000}"/>
    <cellStyle name="Output 2 3 9 2" xfId="34757" xr:uid="{00000000-0005-0000-0000-0000EB860000}"/>
    <cellStyle name="Output 2 4" xfId="34758" xr:uid="{00000000-0005-0000-0000-0000EC860000}"/>
    <cellStyle name="Output 2 4 10" xfId="34759" xr:uid="{00000000-0005-0000-0000-0000ED860000}"/>
    <cellStyle name="Output 2 4 10 2" xfId="34760" xr:uid="{00000000-0005-0000-0000-0000EE860000}"/>
    <cellStyle name="Output 2 4 11" xfId="34761" xr:uid="{00000000-0005-0000-0000-0000EF860000}"/>
    <cellStyle name="Output 2 4 2" xfId="34762" xr:uid="{00000000-0005-0000-0000-0000F0860000}"/>
    <cellStyle name="Output 2 4 2 2" xfId="34763" xr:uid="{00000000-0005-0000-0000-0000F1860000}"/>
    <cellStyle name="Output 2 4 2 2 2" xfId="34764" xr:uid="{00000000-0005-0000-0000-0000F2860000}"/>
    <cellStyle name="Output 2 4 2 3" xfId="34765" xr:uid="{00000000-0005-0000-0000-0000F3860000}"/>
    <cellStyle name="Output 2 4 3" xfId="34766" xr:uid="{00000000-0005-0000-0000-0000F4860000}"/>
    <cellStyle name="Output 2 4 3 2" xfId="34767" xr:uid="{00000000-0005-0000-0000-0000F5860000}"/>
    <cellStyle name="Output 2 4 4" xfId="34768" xr:uid="{00000000-0005-0000-0000-0000F6860000}"/>
    <cellStyle name="Output 2 4 4 2" xfId="34769" xr:uid="{00000000-0005-0000-0000-0000F7860000}"/>
    <cellStyle name="Output 2 4 5" xfId="34770" xr:uid="{00000000-0005-0000-0000-0000F8860000}"/>
    <cellStyle name="Output 2 4 5 2" xfId="34771" xr:uid="{00000000-0005-0000-0000-0000F9860000}"/>
    <cellStyle name="Output 2 4 6" xfId="34772" xr:uid="{00000000-0005-0000-0000-0000FA860000}"/>
    <cellStyle name="Output 2 4 6 2" xfId="34773" xr:uid="{00000000-0005-0000-0000-0000FB860000}"/>
    <cellStyle name="Output 2 4 7" xfId="34774" xr:uid="{00000000-0005-0000-0000-0000FC860000}"/>
    <cellStyle name="Output 2 4 7 2" xfId="34775" xr:uid="{00000000-0005-0000-0000-0000FD860000}"/>
    <cellStyle name="Output 2 4 8" xfId="34776" xr:uid="{00000000-0005-0000-0000-0000FE860000}"/>
    <cellStyle name="Output 2 4 8 2" xfId="34777" xr:uid="{00000000-0005-0000-0000-0000FF860000}"/>
    <cellStyle name="Output 2 4 9" xfId="34778" xr:uid="{00000000-0005-0000-0000-000000870000}"/>
    <cellStyle name="Output 2 4 9 2" xfId="34779" xr:uid="{00000000-0005-0000-0000-000001870000}"/>
    <cellStyle name="Output 2 5" xfId="34780" xr:uid="{00000000-0005-0000-0000-000002870000}"/>
    <cellStyle name="Output 2 5 10" xfId="34781" xr:uid="{00000000-0005-0000-0000-000003870000}"/>
    <cellStyle name="Output 2 5 10 2" xfId="34782" xr:uid="{00000000-0005-0000-0000-000004870000}"/>
    <cellStyle name="Output 2 5 11" xfId="34783" xr:uid="{00000000-0005-0000-0000-000005870000}"/>
    <cellStyle name="Output 2 5 2" xfId="34784" xr:uid="{00000000-0005-0000-0000-000006870000}"/>
    <cellStyle name="Output 2 5 2 2" xfId="34785" xr:uid="{00000000-0005-0000-0000-000007870000}"/>
    <cellStyle name="Output 2 5 2 2 2" xfId="34786" xr:uid="{00000000-0005-0000-0000-000008870000}"/>
    <cellStyle name="Output 2 5 2 3" xfId="34787" xr:uid="{00000000-0005-0000-0000-000009870000}"/>
    <cellStyle name="Output 2 5 3" xfId="34788" xr:uid="{00000000-0005-0000-0000-00000A870000}"/>
    <cellStyle name="Output 2 5 3 2" xfId="34789" xr:uid="{00000000-0005-0000-0000-00000B870000}"/>
    <cellStyle name="Output 2 5 4" xfId="34790" xr:uid="{00000000-0005-0000-0000-00000C870000}"/>
    <cellStyle name="Output 2 5 4 2" xfId="34791" xr:uid="{00000000-0005-0000-0000-00000D870000}"/>
    <cellStyle name="Output 2 5 5" xfId="34792" xr:uid="{00000000-0005-0000-0000-00000E870000}"/>
    <cellStyle name="Output 2 5 5 2" xfId="34793" xr:uid="{00000000-0005-0000-0000-00000F870000}"/>
    <cellStyle name="Output 2 5 6" xfId="34794" xr:uid="{00000000-0005-0000-0000-000010870000}"/>
    <cellStyle name="Output 2 5 6 2" xfId="34795" xr:uid="{00000000-0005-0000-0000-000011870000}"/>
    <cellStyle name="Output 2 5 7" xfId="34796" xr:uid="{00000000-0005-0000-0000-000012870000}"/>
    <cellStyle name="Output 2 5 7 2" xfId="34797" xr:uid="{00000000-0005-0000-0000-000013870000}"/>
    <cellStyle name="Output 2 5 8" xfId="34798" xr:uid="{00000000-0005-0000-0000-000014870000}"/>
    <cellStyle name="Output 2 5 8 2" xfId="34799" xr:uid="{00000000-0005-0000-0000-000015870000}"/>
    <cellStyle name="Output 2 5 9" xfId="34800" xr:uid="{00000000-0005-0000-0000-000016870000}"/>
    <cellStyle name="Output 2 5 9 2" xfId="34801" xr:uid="{00000000-0005-0000-0000-000017870000}"/>
    <cellStyle name="Output 2 6" xfId="34802" xr:uid="{00000000-0005-0000-0000-000018870000}"/>
    <cellStyle name="Output 2 6 10" xfId="34803" xr:uid="{00000000-0005-0000-0000-000019870000}"/>
    <cellStyle name="Output 2 6 10 2" xfId="34804" xr:uid="{00000000-0005-0000-0000-00001A870000}"/>
    <cellStyle name="Output 2 6 11" xfId="34805" xr:uid="{00000000-0005-0000-0000-00001B870000}"/>
    <cellStyle name="Output 2 6 2" xfId="34806" xr:uid="{00000000-0005-0000-0000-00001C870000}"/>
    <cellStyle name="Output 2 6 2 2" xfId="34807" xr:uid="{00000000-0005-0000-0000-00001D870000}"/>
    <cellStyle name="Output 2 6 2 2 2" xfId="34808" xr:uid="{00000000-0005-0000-0000-00001E870000}"/>
    <cellStyle name="Output 2 6 2 3" xfId="34809" xr:uid="{00000000-0005-0000-0000-00001F870000}"/>
    <cellStyle name="Output 2 6 3" xfId="34810" xr:uid="{00000000-0005-0000-0000-000020870000}"/>
    <cellStyle name="Output 2 6 3 2" xfId="34811" xr:uid="{00000000-0005-0000-0000-000021870000}"/>
    <cellStyle name="Output 2 6 4" xfId="34812" xr:uid="{00000000-0005-0000-0000-000022870000}"/>
    <cellStyle name="Output 2 6 4 2" xfId="34813" xr:uid="{00000000-0005-0000-0000-000023870000}"/>
    <cellStyle name="Output 2 6 5" xfId="34814" xr:uid="{00000000-0005-0000-0000-000024870000}"/>
    <cellStyle name="Output 2 6 5 2" xfId="34815" xr:uid="{00000000-0005-0000-0000-000025870000}"/>
    <cellStyle name="Output 2 6 6" xfId="34816" xr:uid="{00000000-0005-0000-0000-000026870000}"/>
    <cellStyle name="Output 2 6 6 2" xfId="34817" xr:uid="{00000000-0005-0000-0000-000027870000}"/>
    <cellStyle name="Output 2 6 7" xfId="34818" xr:uid="{00000000-0005-0000-0000-000028870000}"/>
    <cellStyle name="Output 2 6 7 2" xfId="34819" xr:uid="{00000000-0005-0000-0000-000029870000}"/>
    <cellStyle name="Output 2 6 8" xfId="34820" xr:uid="{00000000-0005-0000-0000-00002A870000}"/>
    <cellStyle name="Output 2 6 8 2" xfId="34821" xr:uid="{00000000-0005-0000-0000-00002B870000}"/>
    <cellStyle name="Output 2 6 9" xfId="34822" xr:uid="{00000000-0005-0000-0000-00002C870000}"/>
    <cellStyle name="Output 2 6 9 2" xfId="34823" xr:uid="{00000000-0005-0000-0000-00002D870000}"/>
    <cellStyle name="Output 2 7" xfId="34824" xr:uid="{00000000-0005-0000-0000-00002E870000}"/>
    <cellStyle name="Output 2 7 2" xfId="34825" xr:uid="{00000000-0005-0000-0000-00002F870000}"/>
    <cellStyle name="Output 2 7 2 2" xfId="34826" xr:uid="{00000000-0005-0000-0000-000030870000}"/>
    <cellStyle name="Output 2 7 3" xfId="34827" xr:uid="{00000000-0005-0000-0000-000031870000}"/>
    <cellStyle name="Output 2 8" xfId="34828" xr:uid="{00000000-0005-0000-0000-000032870000}"/>
    <cellStyle name="Output 2 8 2" xfId="34829" xr:uid="{00000000-0005-0000-0000-000033870000}"/>
    <cellStyle name="Output 2 9" xfId="34830" xr:uid="{00000000-0005-0000-0000-000034870000}"/>
    <cellStyle name="Output 2 9 2" xfId="34831" xr:uid="{00000000-0005-0000-0000-000035870000}"/>
    <cellStyle name="Output Amounts" xfId="361" xr:uid="{00000000-0005-0000-0000-000036870000}"/>
    <cellStyle name="Output Column Headings" xfId="362" xr:uid="{00000000-0005-0000-0000-000037870000}"/>
    <cellStyle name="Output Line Items" xfId="363" xr:uid="{00000000-0005-0000-0000-000038870000}"/>
    <cellStyle name="Output Report Heading" xfId="364" xr:uid="{00000000-0005-0000-0000-000039870000}"/>
    <cellStyle name="Output Report Title" xfId="365" xr:uid="{00000000-0005-0000-0000-00003A870000}"/>
    <cellStyle name="Output1_Back" xfId="366" xr:uid="{00000000-0005-0000-0000-00003B870000}"/>
    <cellStyle name="Page Number" xfId="367" xr:uid="{00000000-0005-0000-0000-00003C870000}"/>
    <cellStyle name="PAGE6" xfId="368" xr:uid="{00000000-0005-0000-0000-00003D870000}"/>
    <cellStyle name="Password" xfId="34832" xr:uid="{00000000-0005-0000-0000-00003E870000}"/>
    <cellStyle name="Percen - Style1" xfId="34833" xr:uid="{00000000-0005-0000-0000-00003F870000}"/>
    <cellStyle name="Percent" xfId="63" builtinId="5"/>
    <cellStyle name="Percent (0)" xfId="34834" xr:uid="{00000000-0005-0000-0000-000041870000}"/>
    <cellStyle name="Percent [2]" xfId="369" xr:uid="{00000000-0005-0000-0000-000042870000}"/>
    <cellStyle name="Percent [2] 2" xfId="636" xr:uid="{00000000-0005-0000-0000-000043870000}"/>
    <cellStyle name="Percent 10" xfId="34835" xr:uid="{00000000-0005-0000-0000-000044870000}"/>
    <cellStyle name="Percent 10 2" xfId="34836" xr:uid="{00000000-0005-0000-0000-000045870000}"/>
    <cellStyle name="Percent 10 3" xfId="34837" xr:uid="{00000000-0005-0000-0000-000046870000}"/>
    <cellStyle name="Percent 10 3 2" xfId="34838" xr:uid="{00000000-0005-0000-0000-000047870000}"/>
    <cellStyle name="Percent 11" xfId="34839" xr:uid="{00000000-0005-0000-0000-000048870000}"/>
    <cellStyle name="Percent 11 2" xfId="34840" xr:uid="{00000000-0005-0000-0000-000049870000}"/>
    <cellStyle name="Percent 11 3" xfId="34841" xr:uid="{00000000-0005-0000-0000-00004A870000}"/>
    <cellStyle name="Percent 11 3 2" xfId="34842" xr:uid="{00000000-0005-0000-0000-00004B870000}"/>
    <cellStyle name="Percent 12" xfId="38342" xr:uid="{DA80B6B2-32BD-473F-AFC5-29E094958969}"/>
    <cellStyle name="Percent 13" xfId="38439" xr:uid="{4B3A4AB6-BD8E-4FB1-9D1D-053F102EF26F}"/>
    <cellStyle name="Percent 14" xfId="38441" xr:uid="{2134857F-85BA-424E-A50C-A72C4AD28A80}"/>
    <cellStyle name="Percent 15" xfId="38449" xr:uid="{E1091512-EA05-4753-A472-8A0661C45B96}"/>
    <cellStyle name="Percent 16" xfId="38470" xr:uid="{B1433D6B-5AF3-4697-BFB0-2F4A7F6FBFB1}"/>
    <cellStyle name="Percent 17" xfId="38477" xr:uid="{187569E1-BBD0-445A-9FD1-492C229958CA}"/>
    <cellStyle name="Percent 2" xfId="64" xr:uid="{00000000-0005-0000-0000-00004C870000}"/>
    <cellStyle name="Percent 2 2" xfId="65" xr:uid="{00000000-0005-0000-0000-00004D870000}"/>
    <cellStyle name="Percent 2 2 2" xfId="34843" xr:uid="{00000000-0005-0000-0000-00004E870000}"/>
    <cellStyle name="Percent 2 3" xfId="537" xr:uid="{00000000-0005-0000-0000-00004F870000}"/>
    <cellStyle name="Percent 2 4" xfId="38364" xr:uid="{016DA92C-2360-4806-B5B1-2F4C752E5692}"/>
    <cellStyle name="Percent 2 DP" xfId="370" xr:uid="{00000000-0005-0000-0000-000050870000}"/>
    <cellStyle name="Percent 3" xfId="66" xr:uid="{00000000-0005-0000-0000-000051870000}"/>
    <cellStyle name="Percent 3 2" xfId="67" xr:uid="{00000000-0005-0000-0000-000052870000}"/>
    <cellStyle name="Percent 3 2 2" xfId="38406" xr:uid="{E7CF9F2F-F15B-4EC8-B31D-D85767CDAC69}"/>
    <cellStyle name="Percent 3 3" xfId="38365" xr:uid="{A62213DC-8B9A-48FB-9189-1EA0B9F752BA}"/>
    <cellStyle name="Percent 4" xfId="68" xr:uid="{00000000-0005-0000-0000-000053870000}"/>
    <cellStyle name="Percent 4 10" xfId="34844" xr:uid="{00000000-0005-0000-0000-000054870000}"/>
    <cellStyle name="Percent 4 11" xfId="637" xr:uid="{00000000-0005-0000-0000-000055870000}"/>
    <cellStyle name="Percent 4 12" xfId="38369" xr:uid="{2C55F6FF-EF77-49A2-8D71-FE4303649AFB}"/>
    <cellStyle name="Percent 4 2" xfId="34845" xr:uid="{00000000-0005-0000-0000-000056870000}"/>
    <cellStyle name="Percent 4 2 2" xfId="38410" xr:uid="{4E16356C-4C12-465D-ACE0-059744EFF28C}"/>
    <cellStyle name="Percent 4 3" xfId="34846" xr:uid="{00000000-0005-0000-0000-000057870000}"/>
    <cellStyle name="Percent 4 3 10" xfId="34847" xr:uid="{00000000-0005-0000-0000-000058870000}"/>
    <cellStyle name="Percent 4 3 10 2" xfId="34848" xr:uid="{00000000-0005-0000-0000-000059870000}"/>
    <cellStyle name="Percent 4 3 11" xfId="34849" xr:uid="{00000000-0005-0000-0000-00005A870000}"/>
    <cellStyle name="Percent 4 3 11 2" xfId="34850" xr:uid="{00000000-0005-0000-0000-00005B870000}"/>
    <cellStyle name="Percent 4 3 12" xfId="34851" xr:uid="{00000000-0005-0000-0000-00005C870000}"/>
    <cellStyle name="Percent 4 3 2" xfId="34852" xr:uid="{00000000-0005-0000-0000-00005D870000}"/>
    <cellStyle name="Percent 4 3 2 10" xfId="34853" xr:uid="{00000000-0005-0000-0000-00005E870000}"/>
    <cellStyle name="Percent 4 3 2 10 2" xfId="34854" xr:uid="{00000000-0005-0000-0000-00005F870000}"/>
    <cellStyle name="Percent 4 3 2 11" xfId="34855" xr:uid="{00000000-0005-0000-0000-000060870000}"/>
    <cellStyle name="Percent 4 3 2 2" xfId="34856" xr:uid="{00000000-0005-0000-0000-000061870000}"/>
    <cellStyle name="Percent 4 3 2 2 10" xfId="34857" xr:uid="{00000000-0005-0000-0000-000062870000}"/>
    <cellStyle name="Percent 4 3 2 2 2" xfId="34858" xr:uid="{00000000-0005-0000-0000-000063870000}"/>
    <cellStyle name="Percent 4 3 2 2 2 2" xfId="34859" xr:uid="{00000000-0005-0000-0000-000064870000}"/>
    <cellStyle name="Percent 4 3 2 2 2 2 2" xfId="34860" xr:uid="{00000000-0005-0000-0000-000065870000}"/>
    <cellStyle name="Percent 4 3 2 2 2 2 2 2" xfId="34861" xr:uid="{00000000-0005-0000-0000-000066870000}"/>
    <cellStyle name="Percent 4 3 2 2 2 2 2 2 2" xfId="34862" xr:uid="{00000000-0005-0000-0000-000067870000}"/>
    <cellStyle name="Percent 4 3 2 2 2 2 2 2 2 2" xfId="34863" xr:uid="{00000000-0005-0000-0000-000068870000}"/>
    <cellStyle name="Percent 4 3 2 2 2 2 2 2 3" xfId="34864" xr:uid="{00000000-0005-0000-0000-000069870000}"/>
    <cellStyle name="Percent 4 3 2 2 2 2 2 3" xfId="34865" xr:uid="{00000000-0005-0000-0000-00006A870000}"/>
    <cellStyle name="Percent 4 3 2 2 2 2 2 3 2" xfId="34866" xr:uid="{00000000-0005-0000-0000-00006B870000}"/>
    <cellStyle name="Percent 4 3 2 2 2 2 2 3 2 2" xfId="34867" xr:uid="{00000000-0005-0000-0000-00006C870000}"/>
    <cellStyle name="Percent 4 3 2 2 2 2 2 3 3" xfId="34868" xr:uid="{00000000-0005-0000-0000-00006D870000}"/>
    <cellStyle name="Percent 4 3 2 2 2 2 2 4" xfId="34869" xr:uid="{00000000-0005-0000-0000-00006E870000}"/>
    <cellStyle name="Percent 4 3 2 2 2 2 2 4 2" xfId="34870" xr:uid="{00000000-0005-0000-0000-00006F870000}"/>
    <cellStyle name="Percent 4 3 2 2 2 2 2 5" xfId="34871" xr:uid="{00000000-0005-0000-0000-000070870000}"/>
    <cellStyle name="Percent 4 3 2 2 2 2 2 5 2" xfId="34872" xr:uid="{00000000-0005-0000-0000-000071870000}"/>
    <cellStyle name="Percent 4 3 2 2 2 2 2 6" xfId="34873" xr:uid="{00000000-0005-0000-0000-000072870000}"/>
    <cellStyle name="Percent 4 3 2 2 2 2 3" xfId="34874" xr:uid="{00000000-0005-0000-0000-000073870000}"/>
    <cellStyle name="Percent 4 3 2 2 2 2 3 2" xfId="34875" xr:uid="{00000000-0005-0000-0000-000074870000}"/>
    <cellStyle name="Percent 4 3 2 2 2 2 3 2 2" xfId="34876" xr:uid="{00000000-0005-0000-0000-000075870000}"/>
    <cellStyle name="Percent 4 3 2 2 2 2 3 3" xfId="34877" xr:uid="{00000000-0005-0000-0000-000076870000}"/>
    <cellStyle name="Percent 4 3 2 2 2 2 4" xfId="34878" xr:uid="{00000000-0005-0000-0000-000077870000}"/>
    <cellStyle name="Percent 4 3 2 2 2 2 4 2" xfId="34879" xr:uid="{00000000-0005-0000-0000-000078870000}"/>
    <cellStyle name="Percent 4 3 2 2 2 2 4 2 2" xfId="34880" xr:uid="{00000000-0005-0000-0000-000079870000}"/>
    <cellStyle name="Percent 4 3 2 2 2 2 4 3" xfId="34881" xr:uid="{00000000-0005-0000-0000-00007A870000}"/>
    <cellStyle name="Percent 4 3 2 2 2 2 5" xfId="34882" xr:uid="{00000000-0005-0000-0000-00007B870000}"/>
    <cellStyle name="Percent 4 3 2 2 2 2 5 2" xfId="34883" xr:uid="{00000000-0005-0000-0000-00007C870000}"/>
    <cellStyle name="Percent 4 3 2 2 2 2 6" xfId="34884" xr:uid="{00000000-0005-0000-0000-00007D870000}"/>
    <cellStyle name="Percent 4 3 2 2 2 2 6 2" xfId="34885" xr:uid="{00000000-0005-0000-0000-00007E870000}"/>
    <cellStyle name="Percent 4 3 2 2 2 2 7" xfId="34886" xr:uid="{00000000-0005-0000-0000-00007F870000}"/>
    <cellStyle name="Percent 4 3 2 2 2 3" xfId="34887" xr:uid="{00000000-0005-0000-0000-000080870000}"/>
    <cellStyle name="Percent 4 3 2 2 2 3 2" xfId="34888" xr:uid="{00000000-0005-0000-0000-000081870000}"/>
    <cellStyle name="Percent 4 3 2 2 2 3 2 2" xfId="34889" xr:uid="{00000000-0005-0000-0000-000082870000}"/>
    <cellStyle name="Percent 4 3 2 2 2 3 2 2 2" xfId="34890" xr:uid="{00000000-0005-0000-0000-000083870000}"/>
    <cellStyle name="Percent 4 3 2 2 2 3 2 3" xfId="34891" xr:uid="{00000000-0005-0000-0000-000084870000}"/>
    <cellStyle name="Percent 4 3 2 2 2 3 3" xfId="34892" xr:uid="{00000000-0005-0000-0000-000085870000}"/>
    <cellStyle name="Percent 4 3 2 2 2 3 3 2" xfId="34893" xr:uid="{00000000-0005-0000-0000-000086870000}"/>
    <cellStyle name="Percent 4 3 2 2 2 3 3 2 2" xfId="34894" xr:uid="{00000000-0005-0000-0000-000087870000}"/>
    <cellStyle name="Percent 4 3 2 2 2 3 3 3" xfId="34895" xr:uid="{00000000-0005-0000-0000-000088870000}"/>
    <cellStyle name="Percent 4 3 2 2 2 3 4" xfId="34896" xr:uid="{00000000-0005-0000-0000-000089870000}"/>
    <cellStyle name="Percent 4 3 2 2 2 3 4 2" xfId="34897" xr:uid="{00000000-0005-0000-0000-00008A870000}"/>
    <cellStyle name="Percent 4 3 2 2 2 3 5" xfId="34898" xr:uid="{00000000-0005-0000-0000-00008B870000}"/>
    <cellStyle name="Percent 4 3 2 2 2 3 5 2" xfId="34899" xr:uid="{00000000-0005-0000-0000-00008C870000}"/>
    <cellStyle name="Percent 4 3 2 2 2 3 6" xfId="34900" xr:uid="{00000000-0005-0000-0000-00008D870000}"/>
    <cellStyle name="Percent 4 3 2 2 2 4" xfId="34901" xr:uid="{00000000-0005-0000-0000-00008E870000}"/>
    <cellStyle name="Percent 4 3 2 2 2 4 2" xfId="34902" xr:uid="{00000000-0005-0000-0000-00008F870000}"/>
    <cellStyle name="Percent 4 3 2 2 2 4 2 2" xfId="34903" xr:uid="{00000000-0005-0000-0000-000090870000}"/>
    <cellStyle name="Percent 4 3 2 2 2 4 3" xfId="34904" xr:uid="{00000000-0005-0000-0000-000091870000}"/>
    <cellStyle name="Percent 4 3 2 2 2 5" xfId="34905" xr:uid="{00000000-0005-0000-0000-000092870000}"/>
    <cellStyle name="Percent 4 3 2 2 2 5 2" xfId="34906" xr:uid="{00000000-0005-0000-0000-000093870000}"/>
    <cellStyle name="Percent 4 3 2 2 2 5 2 2" xfId="34907" xr:uid="{00000000-0005-0000-0000-000094870000}"/>
    <cellStyle name="Percent 4 3 2 2 2 5 3" xfId="34908" xr:uid="{00000000-0005-0000-0000-000095870000}"/>
    <cellStyle name="Percent 4 3 2 2 2 6" xfId="34909" xr:uid="{00000000-0005-0000-0000-000096870000}"/>
    <cellStyle name="Percent 4 3 2 2 2 6 2" xfId="34910" xr:uid="{00000000-0005-0000-0000-000097870000}"/>
    <cellStyle name="Percent 4 3 2 2 2 7" xfId="34911" xr:uid="{00000000-0005-0000-0000-000098870000}"/>
    <cellStyle name="Percent 4 3 2 2 2 7 2" xfId="34912" xr:uid="{00000000-0005-0000-0000-000099870000}"/>
    <cellStyle name="Percent 4 3 2 2 2 8" xfId="34913" xr:uid="{00000000-0005-0000-0000-00009A870000}"/>
    <cellStyle name="Percent 4 3 2 2 3" xfId="34914" xr:uid="{00000000-0005-0000-0000-00009B870000}"/>
    <cellStyle name="Percent 4 3 2 2 3 2" xfId="34915" xr:uid="{00000000-0005-0000-0000-00009C870000}"/>
    <cellStyle name="Percent 4 3 2 2 3 2 2" xfId="34916" xr:uid="{00000000-0005-0000-0000-00009D870000}"/>
    <cellStyle name="Percent 4 3 2 2 3 2 2 2" xfId="34917" xr:uid="{00000000-0005-0000-0000-00009E870000}"/>
    <cellStyle name="Percent 4 3 2 2 3 2 2 2 2" xfId="34918" xr:uid="{00000000-0005-0000-0000-00009F870000}"/>
    <cellStyle name="Percent 4 3 2 2 3 2 2 3" xfId="34919" xr:uid="{00000000-0005-0000-0000-0000A0870000}"/>
    <cellStyle name="Percent 4 3 2 2 3 2 3" xfId="34920" xr:uid="{00000000-0005-0000-0000-0000A1870000}"/>
    <cellStyle name="Percent 4 3 2 2 3 2 3 2" xfId="34921" xr:uid="{00000000-0005-0000-0000-0000A2870000}"/>
    <cellStyle name="Percent 4 3 2 2 3 2 3 2 2" xfId="34922" xr:uid="{00000000-0005-0000-0000-0000A3870000}"/>
    <cellStyle name="Percent 4 3 2 2 3 2 3 3" xfId="34923" xr:uid="{00000000-0005-0000-0000-0000A4870000}"/>
    <cellStyle name="Percent 4 3 2 2 3 2 4" xfId="34924" xr:uid="{00000000-0005-0000-0000-0000A5870000}"/>
    <cellStyle name="Percent 4 3 2 2 3 2 4 2" xfId="34925" xr:uid="{00000000-0005-0000-0000-0000A6870000}"/>
    <cellStyle name="Percent 4 3 2 2 3 2 5" xfId="34926" xr:uid="{00000000-0005-0000-0000-0000A7870000}"/>
    <cellStyle name="Percent 4 3 2 2 3 2 5 2" xfId="34927" xr:uid="{00000000-0005-0000-0000-0000A8870000}"/>
    <cellStyle name="Percent 4 3 2 2 3 2 6" xfId="34928" xr:uid="{00000000-0005-0000-0000-0000A9870000}"/>
    <cellStyle name="Percent 4 3 2 2 3 3" xfId="34929" xr:uid="{00000000-0005-0000-0000-0000AA870000}"/>
    <cellStyle name="Percent 4 3 2 2 3 3 2" xfId="34930" xr:uid="{00000000-0005-0000-0000-0000AB870000}"/>
    <cellStyle name="Percent 4 3 2 2 3 3 2 2" xfId="34931" xr:uid="{00000000-0005-0000-0000-0000AC870000}"/>
    <cellStyle name="Percent 4 3 2 2 3 3 3" xfId="34932" xr:uid="{00000000-0005-0000-0000-0000AD870000}"/>
    <cellStyle name="Percent 4 3 2 2 3 4" xfId="34933" xr:uid="{00000000-0005-0000-0000-0000AE870000}"/>
    <cellStyle name="Percent 4 3 2 2 3 4 2" xfId="34934" xr:uid="{00000000-0005-0000-0000-0000AF870000}"/>
    <cellStyle name="Percent 4 3 2 2 3 4 2 2" xfId="34935" xr:uid="{00000000-0005-0000-0000-0000B0870000}"/>
    <cellStyle name="Percent 4 3 2 2 3 4 3" xfId="34936" xr:uid="{00000000-0005-0000-0000-0000B1870000}"/>
    <cellStyle name="Percent 4 3 2 2 3 5" xfId="34937" xr:uid="{00000000-0005-0000-0000-0000B2870000}"/>
    <cellStyle name="Percent 4 3 2 2 3 5 2" xfId="34938" xr:uid="{00000000-0005-0000-0000-0000B3870000}"/>
    <cellStyle name="Percent 4 3 2 2 3 6" xfId="34939" xr:uid="{00000000-0005-0000-0000-0000B4870000}"/>
    <cellStyle name="Percent 4 3 2 2 3 6 2" xfId="34940" xr:uid="{00000000-0005-0000-0000-0000B5870000}"/>
    <cellStyle name="Percent 4 3 2 2 3 7" xfId="34941" xr:uid="{00000000-0005-0000-0000-0000B6870000}"/>
    <cellStyle name="Percent 4 3 2 2 4" xfId="34942" xr:uid="{00000000-0005-0000-0000-0000B7870000}"/>
    <cellStyle name="Percent 4 3 2 2 4 2" xfId="34943" xr:uid="{00000000-0005-0000-0000-0000B8870000}"/>
    <cellStyle name="Percent 4 3 2 2 4 2 2" xfId="34944" xr:uid="{00000000-0005-0000-0000-0000B9870000}"/>
    <cellStyle name="Percent 4 3 2 2 4 2 2 2" xfId="34945" xr:uid="{00000000-0005-0000-0000-0000BA870000}"/>
    <cellStyle name="Percent 4 3 2 2 4 2 2 2 2" xfId="34946" xr:uid="{00000000-0005-0000-0000-0000BB870000}"/>
    <cellStyle name="Percent 4 3 2 2 4 2 2 3" xfId="34947" xr:uid="{00000000-0005-0000-0000-0000BC870000}"/>
    <cellStyle name="Percent 4 3 2 2 4 2 3" xfId="34948" xr:uid="{00000000-0005-0000-0000-0000BD870000}"/>
    <cellStyle name="Percent 4 3 2 2 4 2 3 2" xfId="34949" xr:uid="{00000000-0005-0000-0000-0000BE870000}"/>
    <cellStyle name="Percent 4 3 2 2 4 2 3 2 2" xfId="34950" xr:uid="{00000000-0005-0000-0000-0000BF870000}"/>
    <cellStyle name="Percent 4 3 2 2 4 2 3 3" xfId="34951" xr:uid="{00000000-0005-0000-0000-0000C0870000}"/>
    <cellStyle name="Percent 4 3 2 2 4 2 4" xfId="34952" xr:uid="{00000000-0005-0000-0000-0000C1870000}"/>
    <cellStyle name="Percent 4 3 2 2 4 2 4 2" xfId="34953" xr:uid="{00000000-0005-0000-0000-0000C2870000}"/>
    <cellStyle name="Percent 4 3 2 2 4 2 5" xfId="34954" xr:uid="{00000000-0005-0000-0000-0000C3870000}"/>
    <cellStyle name="Percent 4 3 2 2 4 2 5 2" xfId="34955" xr:uid="{00000000-0005-0000-0000-0000C4870000}"/>
    <cellStyle name="Percent 4 3 2 2 4 2 6" xfId="34956" xr:uid="{00000000-0005-0000-0000-0000C5870000}"/>
    <cellStyle name="Percent 4 3 2 2 4 3" xfId="34957" xr:uid="{00000000-0005-0000-0000-0000C6870000}"/>
    <cellStyle name="Percent 4 3 2 2 4 3 2" xfId="34958" xr:uid="{00000000-0005-0000-0000-0000C7870000}"/>
    <cellStyle name="Percent 4 3 2 2 4 3 2 2" xfId="34959" xr:uid="{00000000-0005-0000-0000-0000C8870000}"/>
    <cellStyle name="Percent 4 3 2 2 4 3 3" xfId="34960" xr:uid="{00000000-0005-0000-0000-0000C9870000}"/>
    <cellStyle name="Percent 4 3 2 2 4 4" xfId="34961" xr:uid="{00000000-0005-0000-0000-0000CA870000}"/>
    <cellStyle name="Percent 4 3 2 2 4 4 2" xfId="34962" xr:uid="{00000000-0005-0000-0000-0000CB870000}"/>
    <cellStyle name="Percent 4 3 2 2 4 4 2 2" xfId="34963" xr:uid="{00000000-0005-0000-0000-0000CC870000}"/>
    <cellStyle name="Percent 4 3 2 2 4 4 3" xfId="34964" xr:uid="{00000000-0005-0000-0000-0000CD870000}"/>
    <cellStyle name="Percent 4 3 2 2 4 5" xfId="34965" xr:uid="{00000000-0005-0000-0000-0000CE870000}"/>
    <cellStyle name="Percent 4 3 2 2 4 5 2" xfId="34966" xr:uid="{00000000-0005-0000-0000-0000CF870000}"/>
    <cellStyle name="Percent 4 3 2 2 4 6" xfId="34967" xr:uid="{00000000-0005-0000-0000-0000D0870000}"/>
    <cellStyle name="Percent 4 3 2 2 4 6 2" xfId="34968" xr:uid="{00000000-0005-0000-0000-0000D1870000}"/>
    <cellStyle name="Percent 4 3 2 2 4 7" xfId="34969" xr:uid="{00000000-0005-0000-0000-0000D2870000}"/>
    <cellStyle name="Percent 4 3 2 2 5" xfId="34970" xr:uid="{00000000-0005-0000-0000-0000D3870000}"/>
    <cellStyle name="Percent 4 3 2 2 5 2" xfId="34971" xr:uid="{00000000-0005-0000-0000-0000D4870000}"/>
    <cellStyle name="Percent 4 3 2 2 5 2 2" xfId="34972" xr:uid="{00000000-0005-0000-0000-0000D5870000}"/>
    <cellStyle name="Percent 4 3 2 2 5 2 2 2" xfId="34973" xr:uid="{00000000-0005-0000-0000-0000D6870000}"/>
    <cellStyle name="Percent 4 3 2 2 5 2 3" xfId="34974" xr:uid="{00000000-0005-0000-0000-0000D7870000}"/>
    <cellStyle name="Percent 4 3 2 2 5 3" xfId="34975" xr:uid="{00000000-0005-0000-0000-0000D8870000}"/>
    <cellStyle name="Percent 4 3 2 2 5 3 2" xfId="34976" xr:uid="{00000000-0005-0000-0000-0000D9870000}"/>
    <cellStyle name="Percent 4 3 2 2 5 3 2 2" xfId="34977" xr:uid="{00000000-0005-0000-0000-0000DA870000}"/>
    <cellStyle name="Percent 4 3 2 2 5 3 3" xfId="34978" xr:uid="{00000000-0005-0000-0000-0000DB870000}"/>
    <cellStyle name="Percent 4 3 2 2 5 4" xfId="34979" xr:uid="{00000000-0005-0000-0000-0000DC870000}"/>
    <cellStyle name="Percent 4 3 2 2 5 4 2" xfId="34980" xr:uid="{00000000-0005-0000-0000-0000DD870000}"/>
    <cellStyle name="Percent 4 3 2 2 5 5" xfId="34981" xr:uid="{00000000-0005-0000-0000-0000DE870000}"/>
    <cellStyle name="Percent 4 3 2 2 5 5 2" xfId="34982" xr:uid="{00000000-0005-0000-0000-0000DF870000}"/>
    <cellStyle name="Percent 4 3 2 2 5 6" xfId="34983" xr:uid="{00000000-0005-0000-0000-0000E0870000}"/>
    <cellStyle name="Percent 4 3 2 2 6" xfId="34984" xr:uid="{00000000-0005-0000-0000-0000E1870000}"/>
    <cellStyle name="Percent 4 3 2 2 6 2" xfId="34985" xr:uid="{00000000-0005-0000-0000-0000E2870000}"/>
    <cellStyle name="Percent 4 3 2 2 6 2 2" xfId="34986" xr:uid="{00000000-0005-0000-0000-0000E3870000}"/>
    <cellStyle name="Percent 4 3 2 2 6 3" xfId="34987" xr:uid="{00000000-0005-0000-0000-0000E4870000}"/>
    <cellStyle name="Percent 4 3 2 2 7" xfId="34988" xr:uid="{00000000-0005-0000-0000-0000E5870000}"/>
    <cellStyle name="Percent 4 3 2 2 7 2" xfId="34989" xr:uid="{00000000-0005-0000-0000-0000E6870000}"/>
    <cellStyle name="Percent 4 3 2 2 7 2 2" xfId="34990" xr:uid="{00000000-0005-0000-0000-0000E7870000}"/>
    <cellStyle name="Percent 4 3 2 2 7 3" xfId="34991" xr:uid="{00000000-0005-0000-0000-0000E8870000}"/>
    <cellStyle name="Percent 4 3 2 2 8" xfId="34992" xr:uid="{00000000-0005-0000-0000-0000E9870000}"/>
    <cellStyle name="Percent 4 3 2 2 8 2" xfId="34993" xr:uid="{00000000-0005-0000-0000-0000EA870000}"/>
    <cellStyle name="Percent 4 3 2 2 9" xfId="34994" xr:uid="{00000000-0005-0000-0000-0000EB870000}"/>
    <cellStyle name="Percent 4 3 2 2 9 2" xfId="34995" xr:uid="{00000000-0005-0000-0000-0000EC870000}"/>
    <cellStyle name="Percent 4 3 2 3" xfId="34996" xr:uid="{00000000-0005-0000-0000-0000ED870000}"/>
    <cellStyle name="Percent 4 3 2 3 2" xfId="34997" xr:uid="{00000000-0005-0000-0000-0000EE870000}"/>
    <cellStyle name="Percent 4 3 2 3 2 2" xfId="34998" xr:uid="{00000000-0005-0000-0000-0000EF870000}"/>
    <cellStyle name="Percent 4 3 2 3 2 2 2" xfId="34999" xr:uid="{00000000-0005-0000-0000-0000F0870000}"/>
    <cellStyle name="Percent 4 3 2 3 2 2 2 2" xfId="35000" xr:uid="{00000000-0005-0000-0000-0000F1870000}"/>
    <cellStyle name="Percent 4 3 2 3 2 2 2 2 2" xfId="35001" xr:uid="{00000000-0005-0000-0000-0000F2870000}"/>
    <cellStyle name="Percent 4 3 2 3 2 2 2 3" xfId="35002" xr:uid="{00000000-0005-0000-0000-0000F3870000}"/>
    <cellStyle name="Percent 4 3 2 3 2 2 3" xfId="35003" xr:uid="{00000000-0005-0000-0000-0000F4870000}"/>
    <cellStyle name="Percent 4 3 2 3 2 2 3 2" xfId="35004" xr:uid="{00000000-0005-0000-0000-0000F5870000}"/>
    <cellStyle name="Percent 4 3 2 3 2 2 3 2 2" xfId="35005" xr:uid="{00000000-0005-0000-0000-0000F6870000}"/>
    <cellStyle name="Percent 4 3 2 3 2 2 3 3" xfId="35006" xr:uid="{00000000-0005-0000-0000-0000F7870000}"/>
    <cellStyle name="Percent 4 3 2 3 2 2 4" xfId="35007" xr:uid="{00000000-0005-0000-0000-0000F8870000}"/>
    <cellStyle name="Percent 4 3 2 3 2 2 4 2" xfId="35008" xr:uid="{00000000-0005-0000-0000-0000F9870000}"/>
    <cellStyle name="Percent 4 3 2 3 2 2 5" xfId="35009" xr:uid="{00000000-0005-0000-0000-0000FA870000}"/>
    <cellStyle name="Percent 4 3 2 3 2 2 5 2" xfId="35010" xr:uid="{00000000-0005-0000-0000-0000FB870000}"/>
    <cellStyle name="Percent 4 3 2 3 2 2 6" xfId="35011" xr:uid="{00000000-0005-0000-0000-0000FC870000}"/>
    <cellStyle name="Percent 4 3 2 3 2 3" xfId="35012" xr:uid="{00000000-0005-0000-0000-0000FD870000}"/>
    <cellStyle name="Percent 4 3 2 3 2 3 2" xfId="35013" xr:uid="{00000000-0005-0000-0000-0000FE870000}"/>
    <cellStyle name="Percent 4 3 2 3 2 3 2 2" xfId="35014" xr:uid="{00000000-0005-0000-0000-0000FF870000}"/>
    <cellStyle name="Percent 4 3 2 3 2 3 3" xfId="35015" xr:uid="{00000000-0005-0000-0000-000000880000}"/>
    <cellStyle name="Percent 4 3 2 3 2 4" xfId="35016" xr:uid="{00000000-0005-0000-0000-000001880000}"/>
    <cellStyle name="Percent 4 3 2 3 2 4 2" xfId="35017" xr:uid="{00000000-0005-0000-0000-000002880000}"/>
    <cellStyle name="Percent 4 3 2 3 2 4 2 2" xfId="35018" xr:uid="{00000000-0005-0000-0000-000003880000}"/>
    <cellStyle name="Percent 4 3 2 3 2 4 3" xfId="35019" xr:uid="{00000000-0005-0000-0000-000004880000}"/>
    <cellStyle name="Percent 4 3 2 3 2 5" xfId="35020" xr:uid="{00000000-0005-0000-0000-000005880000}"/>
    <cellStyle name="Percent 4 3 2 3 2 5 2" xfId="35021" xr:uid="{00000000-0005-0000-0000-000006880000}"/>
    <cellStyle name="Percent 4 3 2 3 2 6" xfId="35022" xr:uid="{00000000-0005-0000-0000-000007880000}"/>
    <cellStyle name="Percent 4 3 2 3 2 6 2" xfId="35023" xr:uid="{00000000-0005-0000-0000-000008880000}"/>
    <cellStyle name="Percent 4 3 2 3 2 7" xfId="35024" xr:uid="{00000000-0005-0000-0000-000009880000}"/>
    <cellStyle name="Percent 4 3 2 3 3" xfId="35025" xr:uid="{00000000-0005-0000-0000-00000A880000}"/>
    <cellStyle name="Percent 4 3 2 3 3 2" xfId="35026" xr:uid="{00000000-0005-0000-0000-00000B880000}"/>
    <cellStyle name="Percent 4 3 2 3 3 2 2" xfId="35027" xr:uid="{00000000-0005-0000-0000-00000C880000}"/>
    <cellStyle name="Percent 4 3 2 3 3 2 2 2" xfId="35028" xr:uid="{00000000-0005-0000-0000-00000D880000}"/>
    <cellStyle name="Percent 4 3 2 3 3 2 3" xfId="35029" xr:uid="{00000000-0005-0000-0000-00000E880000}"/>
    <cellStyle name="Percent 4 3 2 3 3 3" xfId="35030" xr:uid="{00000000-0005-0000-0000-00000F880000}"/>
    <cellStyle name="Percent 4 3 2 3 3 3 2" xfId="35031" xr:uid="{00000000-0005-0000-0000-000010880000}"/>
    <cellStyle name="Percent 4 3 2 3 3 3 2 2" xfId="35032" xr:uid="{00000000-0005-0000-0000-000011880000}"/>
    <cellStyle name="Percent 4 3 2 3 3 3 3" xfId="35033" xr:uid="{00000000-0005-0000-0000-000012880000}"/>
    <cellStyle name="Percent 4 3 2 3 3 4" xfId="35034" xr:uid="{00000000-0005-0000-0000-000013880000}"/>
    <cellStyle name="Percent 4 3 2 3 3 4 2" xfId="35035" xr:uid="{00000000-0005-0000-0000-000014880000}"/>
    <cellStyle name="Percent 4 3 2 3 3 5" xfId="35036" xr:uid="{00000000-0005-0000-0000-000015880000}"/>
    <cellStyle name="Percent 4 3 2 3 3 5 2" xfId="35037" xr:uid="{00000000-0005-0000-0000-000016880000}"/>
    <cellStyle name="Percent 4 3 2 3 3 6" xfId="35038" xr:uid="{00000000-0005-0000-0000-000017880000}"/>
    <cellStyle name="Percent 4 3 2 3 4" xfId="35039" xr:uid="{00000000-0005-0000-0000-000018880000}"/>
    <cellStyle name="Percent 4 3 2 3 4 2" xfId="35040" xr:uid="{00000000-0005-0000-0000-000019880000}"/>
    <cellStyle name="Percent 4 3 2 3 4 2 2" xfId="35041" xr:uid="{00000000-0005-0000-0000-00001A880000}"/>
    <cellStyle name="Percent 4 3 2 3 4 3" xfId="35042" xr:uid="{00000000-0005-0000-0000-00001B880000}"/>
    <cellStyle name="Percent 4 3 2 3 5" xfId="35043" xr:uid="{00000000-0005-0000-0000-00001C880000}"/>
    <cellStyle name="Percent 4 3 2 3 5 2" xfId="35044" xr:uid="{00000000-0005-0000-0000-00001D880000}"/>
    <cellStyle name="Percent 4 3 2 3 5 2 2" xfId="35045" xr:uid="{00000000-0005-0000-0000-00001E880000}"/>
    <cellStyle name="Percent 4 3 2 3 5 3" xfId="35046" xr:uid="{00000000-0005-0000-0000-00001F880000}"/>
    <cellStyle name="Percent 4 3 2 3 6" xfId="35047" xr:uid="{00000000-0005-0000-0000-000020880000}"/>
    <cellStyle name="Percent 4 3 2 3 6 2" xfId="35048" xr:uid="{00000000-0005-0000-0000-000021880000}"/>
    <cellStyle name="Percent 4 3 2 3 7" xfId="35049" xr:uid="{00000000-0005-0000-0000-000022880000}"/>
    <cellStyle name="Percent 4 3 2 3 7 2" xfId="35050" xr:uid="{00000000-0005-0000-0000-000023880000}"/>
    <cellStyle name="Percent 4 3 2 3 8" xfId="35051" xr:uid="{00000000-0005-0000-0000-000024880000}"/>
    <cellStyle name="Percent 4 3 2 4" xfId="35052" xr:uid="{00000000-0005-0000-0000-000025880000}"/>
    <cellStyle name="Percent 4 3 2 4 2" xfId="35053" xr:uid="{00000000-0005-0000-0000-000026880000}"/>
    <cellStyle name="Percent 4 3 2 4 2 2" xfId="35054" xr:uid="{00000000-0005-0000-0000-000027880000}"/>
    <cellStyle name="Percent 4 3 2 4 2 2 2" xfId="35055" xr:uid="{00000000-0005-0000-0000-000028880000}"/>
    <cellStyle name="Percent 4 3 2 4 2 2 2 2" xfId="35056" xr:uid="{00000000-0005-0000-0000-000029880000}"/>
    <cellStyle name="Percent 4 3 2 4 2 2 3" xfId="35057" xr:uid="{00000000-0005-0000-0000-00002A880000}"/>
    <cellStyle name="Percent 4 3 2 4 2 3" xfId="35058" xr:uid="{00000000-0005-0000-0000-00002B880000}"/>
    <cellStyle name="Percent 4 3 2 4 2 3 2" xfId="35059" xr:uid="{00000000-0005-0000-0000-00002C880000}"/>
    <cellStyle name="Percent 4 3 2 4 2 3 2 2" xfId="35060" xr:uid="{00000000-0005-0000-0000-00002D880000}"/>
    <cellStyle name="Percent 4 3 2 4 2 3 3" xfId="35061" xr:uid="{00000000-0005-0000-0000-00002E880000}"/>
    <cellStyle name="Percent 4 3 2 4 2 4" xfId="35062" xr:uid="{00000000-0005-0000-0000-00002F880000}"/>
    <cellStyle name="Percent 4 3 2 4 2 4 2" xfId="35063" xr:uid="{00000000-0005-0000-0000-000030880000}"/>
    <cellStyle name="Percent 4 3 2 4 2 5" xfId="35064" xr:uid="{00000000-0005-0000-0000-000031880000}"/>
    <cellStyle name="Percent 4 3 2 4 2 5 2" xfId="35065" xr:uid="{00000000-0005-0000-0000-000032880000}"/>
    <cellStyle name="Percent 4 3 2 4 2 6" xfId="35066" xr:uid="{00000000-0005-0000-0000-000033880000}"/>
    <cellStyle name="Percent 4 3 2 4 3" xfId="35067" xr:uid="{00000000-0005-0000-0000-000034880000}"/>
    <cellStyle name="Percent 4 3 2 4 3 2" xfId="35068" xr:uid="{00000000-0005-0000-0000-000035880000}"/>
    <cellStyle name="Percent 4 3 2 4 3 2 2" xfId="35069" xr:uid="{00000000-0005-0000-0000-000036880000}"/>
    <cellStyle name="Percent 4 3 2 4 3 3" xfId="35070" xr:uid="{00000000-0005-0000-0000-000037880000}"/>
    <cellStyle name="Percent 4 3 2 4 4" xfId="35071" xr:uid="{00000000-0005-0000-0000-000038880000}"/>
    <cellStyle name="Percent 4 3 2 4 4 2" xfId="35072" xr:uid="{00000000-0005-0000-0000-000039880000}"/>
    <cellStyle name="Percent 4 3 2 4 4 2 2" xfId="35073" xr:uid="{00000000-0005-0000-0000-00003A880000}"/>
    <cellStyle name="Percent 4 3 2 4 4 3" xfId="35074" xr:uid="{00000000-0005-0000-0000-00003B880000}"/>
    <cellStyle name="Percent 4 3 2 4 5" xfId="35075" xr:uid="{00000000-0005-0000-0000-00003C880000}"/>
    <cellStyle name="Percent 4 3 2 4 5 2" xfId="35076" xr:uid="{00000000-0005-0000-0000-00003D880000}"/>
    <cellStyle name="Percent 4 3 2 4 6" xfId="35077" xr:uid="{00000000-0005-0000-0000-00003E880000}"/>
    <cellStyle name="Percent 4 3 2 4 6 2" xfId="35078" xr:uid="{00000000-0005-0000-0000-00003F880000}"/>
    <cellStyle name="Percent 4 3 2 4 7" xfId="35079" xr:uid="{00000000-0005-0000-0000-000040880000}"/>
    <cellStyle name="Percent 4 3 2 5" xfId="35080" xr:uid="{00000000-0005-0000-0000-000041880000}"/>
    <cellStyle name="Percent 4 3 2 5 2" xfId="35081" xr:uid="{00000000-0005-0000-0000-000042880000}"/>
    <cellStyle name="Percent 4 3 2 5 2 2" xfId="35082" xr:uid="{00000000-0005-0000-0000-000043880000}"/>
    <cellStyle name="Percent 4 3 2 5 2 2 2" xfId="35083" xr:uid="{00000000-0005-0000-0000-000044880000}"/>
    <cellStyle name="Percent 4 3 2 5 2 2 2 2" xfId="35084" xr:uid="{00000000-0005-0000-0000-000045880000}"/>
    <cellStyle name="Percent 4 3 2 5 2 2 3" xfId="35085" xr:uid="{00000000-0005-0000-0000-000046880000}"/>
    <cellStyle name="Percent 4 3 2 5 2 3" xfId="35086" xr:uid="{00000000-0005-0000-0000-000047880000}"/>
    <cellStyle name="Percent 4 3 2 5 2 3 2" xfId="35087" xr:uid="{00000000-0005-0000-0000-000048880000}"/>
    <cellStyle name="Percent 4 3 2 5 2 3 2 2" xfId="35088" xr:uid="{00000000-0005-0000-0000-000049880000}"/>
    <cellStyle name="Percent 4 3 2 5 2 3 3" xfId="35089" xr:uid="{00000000-0005-0000-0000-00004A880000}"/>
    <cellStyle name="Percent 4 3 2 5 2 4" xfId="35090" xr:uid="{00000000-0005-0000-0000-00004B880000}"/>
    <cellStyle name="Percent 4 3 2 5 2 4 2" xfId="35091" xr:uid="{00000000-0005-0000-0000-00004C880000}"/>
    <cellStyle name="Percent 4 3 2 5 2 5" xfId="35092" xr:uid="{00000000-0005-0000-0000-00004D880000}"/>
    <cellStyle name="Percent 4 3 2 5 2 5 2" xfId="35093" xr:uid="{00000000-0005-0000-0000-00004E880000}"/>
    <cellStyle name="Percent 4 3 2 5 2 6" xfId="35094" xr:uid="{00000000-0005-0000-0000-00004F880000}"/>
    <cellStyle name="Percent 4 3 2 5 3" xfId="35095" xr:uid="{00000000-0005-0000-0000-000050880000}"/>
    <cellStyle name="Percent 4 3 2 5 3 2" xfId="35096" xr:uid="{00000000-0005-0000-0000-000051880000}"/>
    <cellStyle name="Percent 4 3 2 5 3 2 2" xfId="35097" xr:uid="{00000000-0005-0000-0000-000052880000}"/>
    <cellStyle name="Percent 4 3 2 5 3 3" xfId="35098" xr:uid="{00000000-0005-0000-0000-000053880000}"/>
    <cellStyle name="Percent 4 3 2 5 4" xfId="35099" xr:uid="{00000000-0005-0000-0000-000054880000}"/>
    <cellStyle name="Percent 4 3 2 5 4 2" xfId="35100" xr:uid="{00000000-0005-0000-0000-000055880000}"/>
    <cellStyle name="Percent 4 3 2 5 4 2 2" xfId="35101" xr:uid="{00000000-0005-0000-0000-000056880000}"/>
    <cellStyle name="Percent 4 3 2 5 4 3" xfId="35102" xr:uid="{00000000-0005-0000-0000-000057880000}"/>
    <cellStyle name="Percent 4 3 2 5 5" xfId="35103" xr:uid="{00000000-0005-0000-0000-000058880000}"/>
    <cellStyle name="Percent 4 3 2 5 5 2" xfId="35104" xr:uid="{00000000-0005-0000-0000-000059880000}"/>
    <cellStyle name="Percent 4 3 2 5 6" xfId="35105" xr:uid="{00000000-0005-0000-0000-00005A880000}"/>
    <cellStyle name="Percent 4 3 2 5 6 2" xfId="35106" xr:uid="{00000000-0005-0000-0000-00005B880000}"/>
    <cellStyle name="Percent 4 3 2 5 7" xfId="35107" xr:uid="{00000000-0005-0000-0000-00005C880000}"/>
    <cellStyle name="Percent 4 3 2 6" xfId="35108" xr:uid="{00000000-0005-0000-0000-00005D880000}"/>
    <cellStyle name="Percent 4 3 2 6 2" xfId="35109" xr:uid="{00000000-0005-0000-0000-00005E880000}"/>
    <cellStyle name="Percent 4 3 2 6 2 2" xfId="35110" xr:uid="{00000000-0005-0000-0000-00005F880000}"/>
    <cellStyle name="Percent 4 3 2 6 2 2 2" xfId="35111" xr:uid="{00000000-0005-0000-0000-000060880000}"/>
    <cellStyle name="Percent 4 3 2 6 2 3" xfId="35112" xr:uid="{00000000-0005-0000-0000-000061880000}"/>
    <cellStyle name="Percent 4 3 2 6 3" xfId="35113" xr:uid="{00000000-0005-0000-0000-000062880000}"/>
    <cellStyle name="Percent 4 3 2 6 3 2" xfId="35114" xr:uid="{00000000-0005-0000-0000-000063880000}"/>
    <cellStyle name="Percent 4 3 2 6 3 2 2" xfId="35115" xr:uid="{00000000-0005-0000-0000-000064880000}"/>
    <cellStyle name="Percent 4 3 2 6 3 3" xfId="35116" xr:uid="{00000000-0005-0000-0000-000065880000}"/>
    <cellStyle name="Percent 4 3 2 6 4" xfId="35117" xr:uid="{00000000-0005-0000-0000-000066880000}"/>
    <cellStyle name="Percent 4 3 2 6 4 2" xfId="35118" xr:uid="{00000000-0005-0000-0000-000067880000}"/>
    <cellStyle name="Percent 4 3 2 6 5" xfId="35119" xr:uid="{00000000-0005-0000-0000-000068880000}"/>
    <cellStyle name="Percent 4 3 2 6 5 2" xfId="35120" xr:uid="{00000000-0005-0000-0000-000069880000}"/>
    <cellStyle name="Percent 4 3 2 6 6" xfId="35121" xr:uid="{00000000-0005-0000-0000-00006A880000}"/>
    <cellStyle name="Percent 4 3 2 7" xfId="35122" xr:uid="{00000000-0005-0000-0000-00006B880000}"/>
    <cellStyle name="Percent 4 3 2 7 2" xfId="35123" xr:uid="{00000000-0005-0000-0000-00006C880000}"/>
    <cellStyle name="Percent 4 3 2 7 2 2" xfId="35124" xr:uid="{00000000-0005-0000-0000-00006D880000}"/>
    <cellStyle name="Percent 4 3 2 7 3" xfId="35125" xr:uid="{00000000-0005-0000-0000-00006E880000}"/>
    <cellStyle name="Percent 4 3 2 8" xfId="35126" xr:uid="{00000000-0005-0000-0000-00006F880000}"/>
    <cellStyle name="Percent 4 3 2 8 2" xfId="35127" xr:uid="{00000000-0005-0000-0000-000070880000}"/>
    <cellStyle name="Percent 4 3 2 8 2 2" xfId="35128" xr:uid="{00000000-0005-0000-0000-000071880000}"/>
    <cellStyle name="Percent 4 3 2 8 3" xfId="35129" xr:uid="{00000000-0005-0000-0000-000072880000}"/>
    <cellStyle name="Percent 4 3 2 9" xfId="35130" xr:uid="{00000000-0005-0000-0000-000073880000}"/>
    <cellStyle name="Percent 4 3 2 9 2" xfId="35131" xr:uid="{00000000-0005-0000-0000-000074880000}"/>
    <cellStyle name="Percent 4 3 3" xfId="35132" xr:uid="{00000000-0005-0000-0000-000075880000}"/>
    <cellStyle name="Percent 4 3 3 10" xfId="35133" xr:uid="{00000000-0005-0000-0000-000076880000}"/>
    <cellStyle name="Percent 4 3 3 2" xfId="35134" xr:uid="{00000000-0005-0000-0000-000077880000}"/>
    <cellStyle name="Percent 4 3 3 2 2" xfId="35135" xr:uid="{00000000-0005-0000-0000-000078880000}"/>
    <cellStyle name="Percent 4 3 3 2 2 2" xfId="35136" xr:uid="{00000000-0005-0000-0000-000079880000}"/>
    <cellStyle name="Percent 4 3 3 2 2 2 2" xfId="35137" xr:uid="{00000000-0005-0000-0000-00007A880000}"/>
    <cellStyle name="Percent 4 3 3 2 2 2 2 2" xfId="35138" xr:uid="{00000000-0005-0000-0000-00007B880000}"/>
    <cellStyle name="Percent 4 3 3 2 2 2 2 2 2" xfId="35139" xr:uid="{00000000-0005-0000-0000-00007C880000}"/>
    <cellStyle name="Percent 4 3 3 2 2 2 2 3" xfId="35140" xr:uid="{00000000-0005-0000-0000-00007D880000}"/>
    <cellStyle name="Percent 4 3 3 2 2 2 3" xfId="35141" xr:uid="{00000000-0005-0000-0000-00007E880000}"/>
    <cellStyle name="Percent 4 3 3 2 2 2 3 2" xfId="35142" xr:uid="{00000000-0005-0000-0000-00007F880000}"/>
    <cellStyle name="Percent 4 3 3 2 2 2 3 2 2" xfId="35143" xr:uid="{00000000-0005-0000-0000-000080880000}"/>
    <cellStyle name="Percent 4 3 3 2 2 2 3 3" xfId="35144" xr:uid="{00000000-0005-0000-0000-000081880000}"/>
    <cellStyle name="Percent 4 3 3 2 2 2 4" xfId="35145" xr:uid="{00000000-0005-0000-0000-000082880000}"/>
    <cellStyle name="Percent 4 3 3 2 2 2 4 2" xfId="35146" xr:uid="{00000000-0005-0000-0000-000083880000}"/>
    <cellStyle name="Percent 4 3 3 2 2 2 5" xfId="35147" xr:uid="{00000000-0005-0000-0000-000084880000}"/>
    <cellStyle name="Percent 4 3 3 2 2 2 5 2" xfId="35148" xr:uid="{00000000-0005-0000-0000-000085880000}"/>
    <cellStyle name="Percent 4 3 3 2 2 2 6" xfId="35149" xr:uid="{00000000-0005-0000-0000-000086880000}"/>
    <cellStyle name="Percent 4 3 3 2 2 3" xfId="35150" xr:uid="{00000000-0005-0000-0000-000087880000}"/>
    <cellStyle name="Percent 4 3 3 2 2 3 2" xfId="35151" xr:uid="{00000000-0005-0000-0000-000088880000}"/>
    <cellStyle name="Percent 4 3 3 2 2 3 2 2" xfId="35152" xr:uid="{00000000-0005-0000-0000-000089880000}"/>
    <cellStyle name="Percent 4 3 3 2 2 3 3" xfId="35153" xr:uid="{00000000-0005-0000-0000-00008A880000}"/>
    <cellStyle name="Percent 4 3 3 2 2 4" xfId="35154" xr:uid="{00000000-0005-0000-0000-00008B880000}"/>
    <cellStyle name="Percent 4 3 3 2 2 4 2" xfId="35155" xr:uid="{00000000-0005-0000-0000-00008C880000}"/>
    <cellStyle name="Percent 4 3 3 2 2 4 2 2" xfId="35156" xr:uid="{00000000-0005-0000-0000-00008D880000}"/>
    <cellStyle name="Percent 4 3 3 2 2 4 3" xfId="35157" xr:uid="{00000000-0005-0000-0000-00008E880000}"/>
    <cellStyle name="Percent 4 3 3 2 2 5" xfId="35158" xr:uid="{00000000-0005-0000-0000-00008F880000}"/>
    <cellStyle name="Percent 4 3 3 2 2 5 2" xfId="35159" xr:uid="{00000000-0005-0000-0000-000090880000}"/>
    <cellStyle name="Percent 4 3 3 2 2 6" xfId="35160" xr:uid="{00000000-0005-0000-0000-000091880000}"/>
    <cellStyle name="Percent 4 3 3 2 2 6 2" xfId="35161" xr:uid="{00000000-0005-0000-0000-000092880000}"/>
    <cellStyle name="Percent 4 3 3 2 2 7" xfId="35162" xr:uid="{00000000-0005-0000-0000-000093880000}"/>
    <cellStyle name="Percent 4 3 3 2 3" xfId="35163" xr:uid="{00000000-0005-0000-0000-000094880000}"/>
    <cellStyle name="Percent 4 3 3 2 3 2" xfId="35164" xr:uid="{00000000-0005-0000-0000-000095880000}"/>
    <cellStyle name="Percent 4 3 3 2 3 2 2" xfId="35165" xr:uid="{00000000-0005-0000-0000-000096880000}"/>
    <cellStyle name="Percent 4 3 3 2 3 2 2 2" xfId="35166" xr:uid="{00000000-0005-0000-0000-000097880000}"/>
    <cellStyle name="Percent 4 3 3 2 3 2 3" xfId="35167" xr:uid="{00000000-0005-0000-0000-000098880000}"/>
    <cellStyle name="Percent 4 3 3 2 3 3" xfId="35168" xr:uid="{00000000-0005-0000-0000-000099880000}"/>
    <cellStyle name="Percent 4 3 3 2 3 3 2" xfId="35169" xr:uid="{00000000-0005-0000-0000-00009A880000}"/>
    <cellStyle name="Percent 4 3 3 2 3 3 2 2" xfId="35170" xr:uid="{00000000-0005-0000-0000-00009B880000}"/>
    <cellStyle name="Percent 4 3 3 2 3 3 3" xfId="35171" xr:uid="{00000000-0005-0000-0000-00009C880000}"/>
    <cellStyle name="Percent 4 3 3 2 3 4" xfId="35172" xr:uid="{00000000-0005-0000-0000-00009D880000}"/>
    <cellStyle name="Percent 4 3 3 2 3 4 2" xfId="35173" xr:uid="{00000000-0005-0000-0000-00009E880000}"/>
    <cellStyle name="Percent 4 3 3 2 3 5" xfId="35174" xr:uid="{00000000-0005-0000-0000-00009F880000}"/>
    <cellStyle name="Percent 4 3 3 2 3 5 2" xfId="35175" xr:uid="{00000000-0005-0000-0000-0000A0880000}"/>
    <cellStyle name="Percent 4 3 3 2 3 6" xfId="35176" xr:uid="{00000000-0005-0000-0000-0000A1880000}"/>
    <cellStyle name="Percent 4 3 3 2 4" xfId="35177" xr:uid="{00000000-0005-0000-0000-0000A2880000}"/>
    <cellStyle name="Percent 4 3 3 2 4 2" xfId="35178" xr:uid="{00000000-0005-0000-0000-0000A3880000}"/>
    <cellStyle name="Percent 4 3 3 2 4 2 2" xfId="35179" xr:uid="{00000000-0005-0000-0000-0000A4880000}"/>
    <cellStyle name="Percent 4 3 3 2 4 3" xfId="35180" xr:uid="{00000000-0005-0000-0000-0000A5880000}"/>
    <cellStyle name="Percent 4 3 3 2 5" xfId="35181" xr:uid="{00000000-0005-0000-0000-0000A6880000}"/>
    <cellStyle name="Percent 4 3 3 2 5 2" xfId="35182" xr:uid="{00000000-0005-0000-0000-0000A7880000}"/>
    <cellStyle name="Percent 4 3 3 2 5 2 2" xfId="35183" xr:uid="{00000000-0005-0000-0000-0000A8880000}"/>
    <cellStyle name="Percent 4 3 3 2 5 3" xfId="35184" xr:uid="{00000000-0005-0000-0000-0000A9880000}"/>
    <cellStyle name="Percent 4 3 3 2 6" xfId="35185" xr:uid="{00000000-0005-0000-0000-0000AA880000}"/>
    <cellStyle name="Percent 4 3 3 2 6 2" xfId="35186" xr:uid="{00000000-0005-0000-0000-0000AB880000}"/>
    <cellStyle name="Percent 4 3 3 2 7" xfId="35187" xr:uid="{00000000-0005-0000-0000-0000AC880000}"/>
    <cellStyle name="Percent 4 3 3 2 7 2" xfId="35188" xr:uid="{00000000-0005-0000-0000-0000AD880000}"/>
    <cellStyle name="Percent 4 3 3 2 8" xfId="35189" xr:uid="{00000000-0005-0000-0000-0000AE880000}"/>
    <cellStyle name="Percent 4 3 3 3" xfId="35190" xr:uid="{00000000-0005-0000-0000-0000AF880000}"/>
    <cellStyle name="Percent 4 3 3 3 2" xfId="35191" xr:uid="{00000000-0005-0000-0000-0000B0880000}"/>
    <cellStyle name="Percent 4 3 3 3 2 2" xfId="35192" xr:uid="{00000000-0005-0000-0000-0000B1880000}"/>
    <cellStyle name="Percent 4 3 3 3 2 2 2" xfId="35193" xr:uid="{00000000-0005-0000-0000-0000B2880000}"/>
    <cellStyle name="Percent 4 3 3 3 2 2 2 2" xfId="35194" xr:uid="{00000000-0005-0000-0000-0000B3880000}"/>
    <cellStyle name="Percent 4 3 3 3 2 2 3" xfId="35195" xr:uid="{00000000-0005-0000-0000-0000B4880000}"/>
    <cellStyle name="Percent 4 3 3 3 2 3" xfId="35196" xr:uid="{00000000-0005-0000-0000-0000B5880000}"/>
    <cellStyle name="Percent 4 3 3 3 2 3 2" xfId="35197" xr:uid="{00000000-0005-0000-0000-0000B6880000}"/>
    <cellStyle name="Percent 4 3 3 3 2 3 2 2" xfId="35198" xr:uid="{00000000-0005-0000-0000-0000B7880000}"/>
    <cellStyle name="Percent 4 3 3 3 2 3 3" xfId="35199" xr:uid="{00000000-0005-0000-0000-0000B8880000}"/>
    <cellStyle name="Percent 4 3 3 3 2 4" xfId="35200" xr:uid="{00000000-0005-0000-0000-0000B9880000}"/>
    <cellStyle name="Percent 4 3 3 3 2 4 2" xfId="35201" xr:uid="{00000000-0005-0000-0000-0000BA880000}"/>
    <cellStyle name="Percent 4 3 3 3 2 5" xfId="35202" xr:uid="{00000000-0005-0000-0000-0000BB880000}"/>
    <cellStyle name="Percent 4 3 3 3 2 5 2" xfId="35203" xr:uid="{00000000-0005-0000-0000-0000BC880000}"/>
    <cellStyle name="Percent 4 3 3 3 2 6" xfId="35204" xr:uid="{00000000-0005-0000-0000-0000BD880000}"/>
    <cellStyle name="Percent 4 3 3 3 3" xfId="35205" xr:uid="{00000000-0005-0000-0000-0000BE880000}"/>
    <cellStyle name="Percent 4 3 3 3 3 2" xfId="35206" xr:uid="{00000000-0005-0000-0000-0000BF880000}"/>
    <cellStyle name="Percent 4 3 3 3 3 2 2" xfId="35207" xr:uid="{00000000-0005-0000-0000-0000C0880000}"/>
    <cellStyle name="Percent 4 3 3 3 3 3" xfId="35208" xr:uid="{00000000-0005-0000-0000-0000C1880000}"/>
    <cellStyle name="Percent 4 3 3 3 4" xfId="35209" xr:uid="{00000000-0005-0000-0000-0000C2880000}"/>
    <cellStyle name="Percent 4 3 3 3 4 2" xfId="35210" xr:uid="{00000000-0005-0000-0000-0000C3880000}"/>
    <cellStyle name="Percent 4 3 3 3 4 2 2" xfId="35211" xr:uid="{00000000-0005-0000-0000-0000C4880000}"/>
    <cellStyle name="Percent 4 3 3 3 4 3" xfId="35212" xr:uid="{00000000-0005-0000-0000-0000C5880000}"/>
    <cellStyle name="Percent 4 3 3 3 5" xfId="35213" xr:uid="{00000000-0005-0000-0000-0000C6880000}"/>
    <cellStyle name="Percent 4 3 3 3 5 2" xfId="35214" xr:uid="{00000000-0005-0000-0000-0000C7880000}"/>
    <cellStyle name="Percent 4 3 3 3 6" xfId="35215" xr:uid="{00000000-0005-0000-0000-0000C8880000}"/>
    <cellStyle name="Percent 4 3 3 3 6 2" xfId="35216" xr:uid="{00000000-0005-0000-0000-0000C9880000}"/>
    <cellStyle name="Percent 4 3 3 3 7" xfId="35217" xr:uid="{00000000-0005-0000-0000-0000CA880000}"/>
    <cellStyle name="Percent 4 3 3 4" xfId="35218" xr:uid="{00000000-0005-0000-0000-0000CB880000}"/>
    <cellStyle name="Percent 4 3 3 4 2" xfId="35219" xr:uid="{00000000-0005-0000-0000-0000CC880000}"/>
    <cellStyle name="Percent 4 3 3 4 2 2" xfId="35220" xr:uid="{00000000-0005-0000-0000-0000CD880000}"/>
    <cellStyle name="Percent 4 3 3 4 2 2 2" xfId="35221" xr:uid="{00000000-0005-0000-0000-0000CE880000}"/>
    <cellStyle name="Percent 4 3 3 4 2 2 2 2" xfId="35222" xr:uid="{00000000-0005-0000-0000-0000CF880000}"/>
    <cellStyle name="Percent 4 3 3 4 2 2 3" xfId="35223" xr:uid="{00000000-0005-0000-0000-0000D0880000}"/>
    <cellStyle name="Percent 4 3 3 4 2 3" xfId="35224" xr:uid="{00000000-0005-0000-0000-0000D1880000}"/>
    <cellStyle name="Percent 4 3 3 4 2 3 2" xfId="35225" xr:uid="{00000000-0005-0000-0000-0000D2880000}"/>
    <cellStyle name="Percent 4 3 3 4 2 3 2 2" xfId="35226" xr:uid="{00000000-0005-0000-0000-0000D3880000}"/>
    <cellStyle name="Percent 4 3 3 4 2 3 3" xfId="35227" xr:uid="{00000000-0005-0000-0000-0000D4880000}"/>
    <cellStyle name="Percent 4 3 3 4 2 4" xfId="35228" xr:uid="{00000000-0005-0000-0000-0000D5880000}"/>
    <cellStyle name="Percent 4 3 3 4 2 4 2" xfId="35229" xr:uid="{00000000-0005-0000-0000-0000D6880000}"/>
    <cellStyle name="Percent 4 3 3 4 2 5" xfId="35230" xr:uid="{00000000-0005-0000-0000-0000D7880000}"/>
    <cellStyle name="Percent 4 3 3 4 2 5 2" xfId="35231" xr:uid="{00000000-0005-0000-0000-0000D8880000}"/>
    <cellStyle name="Percent 4 3 3 4 2 6" xfId="35232" xr:uid="{00000000-0005-0000-0000-0000D9880000}"/>
    <cellStyle name="Percent 4 3 3 4 3" xfId="35233" xr:uid="{00000000-0005-0000-0000-0000DA880000}"/>
    <cellStyle name="Percent 4 3 3 4 3 2" xfId="35234" xr:uid="{00000000-0005-0000-0000-0000DB880000}"/>
    <cellStyle name="Percent 4 3 3 4 3 2 2" xfId="35235" xr:uid="{00000000-0005-0000-0000-0000DC880000}"/>
    <cellStyle name="Percent 4 3 3 4 3 3" xfId="35236" xr:uid="{00000000-0005-0000-0000-0000DD880000}"/>
    <cellStyle name="Percent 4 3 3 4 4" xfId="35237" xr:uid="{00000000-0005-0000-0000-0000DE880000}"/>
    <cellStyle name="Percent 4 3 3 4 4 2" xfId="35238" xr:uid="{00000000-0005-0000-0000-0000DF880000}"/>
    <cellStyle name="Percent 4 3 3 4 4 2 2" xfId="35239" xr:uid="{00000000-0005-0000-0000-0000E0880000}"/>
    <cellStyle name="Percent 4 3 3 4 4 3" xfId="35240" xr:uid="{00000000-0005-0000-0000-0000E1880000}"/>
    <cellStyle name="Percent 4 3 3 4 5" xfId="35241" xr:uid="{00000000-0005-0000-0000-0000E2880000}"/>
    <cellStyle name="Percent 4 3 3 4 5 2" xfId="35242" xr:uid="{00000000-0005-0000-0000-0000E3880000}"/>
    <cellStyle name="Percent 4 3 3 4 6" xfId="35243" xr:uid="{00000000-0005-0000-0000-0000E4880000}"/>
    <cellStyle name="Percent 4 3 3 4 6 2" xfId="35244" xr:uid="{00000000-0005-0000-0000-0000E5880000}"/>
    <cellStyle name="Percent 4 3 3 4 7" xfId="35245" xr:uid="{00000000-0005-0000-0000-0000E6880000}"/>
    <cellStyle name="Percent 4 3 3 5" xfId="35246" xr:uid="{00000000-0005-0000-0000-0000E7880000}"/>
    <cellStyle name="Percent 4 3 3 5 2" xfId="35247" xr:uid="{00000000-0005-0000-0000-0000E8880000}"/>
    <cellStyle name="Percent 4 3 3 5 2 2" xfId="35248" xr:uid="{00000000-0005-0000-0000-0000E9880000}"/>
    <cellStyle name="Percent 4 3 3 5 2 2 2" xfId="35249" xr:uid="{00000000-0005-0000-0000-0000EA880000}"/>
    <cellStyle name="Percent 4 3 3 5 2 3" xfId="35250" xr:uid="{00000000-0005-0000-0000-0000EB880000}"/>
    <cellStyle name="Percent 4 3 3 5 3" xfId="35251" xr:uid="{00000000-0005-0000-0000-0000EC880000}"/>
    <cellStyle name="Percent 4 3 3 5 3 2" xfId="35252" xr:uid="{00000000-0005-0000-0000-0000ED880000}"/>
    <cellStyle name="Percent 4 3 3 5 3 2 2" xfId="35253" xr:uid="{00000000-0005-0000-0000-0000EE880000}"/>
    <cellStyle name="Percent 4 3 3 5 3 3" xfId="35254" xr:uid="{00000000-0005-0000-0000-0000EF880000}"/>
    <cellStyle name="Percent 4 3 3 5 4" xfId="35255" xr:uid="{00000000-0005-0000-0000-0000F0880000}"/>
    <cellStyle name="Percent 4 3 3 5 4 2" xfId="35256" xr:uid="{00000000-0005-0000-0000-0000F1880000}"/>
    <cellStyle name="Percent 4 3 3 5 5" xfId="35257" xr:uid="{00000000-0005-0000-0000-0000F2880000}"/>
    <cellStyle name="Percent 4 3 3 5 5 2" xfId="35258" xr:uid="{00000000-0005-0000-0000-0000F3880000}"/>
    <cellStyle name="Percent 4 3 3 5 6" xfId="35259" xr:uid="{00000000-0005-0000-0000-0000F4880000}"/>
    <cellStyle name="Percent 4 3 3 6" xfId="35260" xr:uid="{00000000-0005-0000-0000-0000F5880000}"/>
    <cellStyle name="Percent 4 3 3 6 2" xfId="35261" xr:uid="{00000000-0005-0000-0000-0000F6880000}"/>
    <cellStyle name="Percent 4 3 3 6 2 2" xfId="35262" xr:uid="{00000000-0005-0000-0000-0000F7880000}"/>
    <cellStyle name="Percent 4 3 3 6 3" xfId="35263" xr:uid="{00000000-0005-0000-0000-0000F8880000}"/>
    <cellStyle name="Percent 4 3 3 7" xfId="35264" xr:uid="{00000000-0005-0000-0000-0000F9880000}"/>
    <cellStyle name="Percent 4 3 3 7 2" xfId="35265" xr:uid="{00000000-0005-0000-0000-0000FA880000}"/>
    <cellStyle name="Percent 4 3 3 7 2 2" xfId="35266" xr:uid="{00000000-0005-0000-0000-0000FB880000}"/>
    <cellStyle name="Percent 4 3 3 7 3" xfId="35267" xr:uid="{00000000-0005-0000-0000-0000FC880000}"/>
    <cellStyle name="Percent 4 3 3 8" xfId="35268" xr:uid="{00000000-0005-0000-0000-0000FD880000}"/>
    <cellStyle name="Percent 4 3 3 8 2" xfId="35269" xr:uid="{00000000-0005-0000-0000-0000FE880000}"/>
    <cellStyle name="Percent 4 3 3 9" xfId="35270" xr:uid="{00000000-0005-0000-0000-0000FF880000}"/>
    <cellStyle name="Percent 4 3 3 9 2" xfId="35271" xr:uid="{00000000-0005-0000-0000-000000890000}"/>
    <cellStyle name="Percent 4 3 4" xfId="35272" xr:uid="{00000000-0005-0000-0000-000001890000}"/>
    <cellStyle name="Percent 4 3 4 2" xfId="35273" xr:uid="{00000000-0005-0000-0000-000002890000}"/>
    <cellStyle name="Percent 4 3 4 2 2" xfId="35274" xr:uid="{00000000-0005-0000-0000-000003890000}"/>
    <cellStyle name="Percent 4 3 4 2 2 2" xfId="35275" xr:uid="{00000000-0005-0000-0000-000004890000}"/>
    <cellStyle name="Percent 4 3 4 2 2 2 2" xfId="35276" xr:uid="{00000000-0005-0000-0000-000005890000}"/>
    <cellStyle name="Percent 4 3 4 2 2 2 2 2" xfId="35277" xr:uid="{00000000-0005-0000-0000-000006890000}"/>
    <cellStyle name="Percent 4 3 4 2 2 2 3" xfId="35278" xr:uid="{00000000-0005-0000-0000-000007890000}"/>
    <cellStyle name="Percent 4 3 4 2 2 3" xfId="35279" xr:uid="{00000000-0005-0000-0000-000008890000}"/>
    <cellStyle name="Percent 4 3 4 2 2 3 2" xfId="35280" xr:uid="{00000000-0005-0000-0000-000009890000}"/>
    <cellStyle name="Percent 4 3 4 2 2 3 2 2" xfId="35281" xr:uid="{00000000-0005-0000-0000-00000A890000}"/>
    <cellStyle name="Percent 4 3 4 2 2 3 3" xfId="35282" xr:uid="{00000000-0005-0000-0000-00000B890000}"/>
    <cellStyle name="Percent 4 3 4 2 2 4" xfId="35283" xr:uid="{00000000-0005-0000-0000-00000C890000}"/>
    <cellStyle name="Percent 4 3 4 2 2 4 2" xfId="35284" xr:uid="{00000000-0005-0000-0000-00000D890000}"/>
    <cellStyle name="Percent 4 3 4 2 2 5" xfId="35285" xr:uid="{00000000-0005-0000-0000-00000E890000}"/>
    <cellStyle name="Percent 4 3 4 2 2 5 2" xfId="35286" xr:uid="{00000000-0005-0000-0000-00000F890000}"/>
    <cellStyle name="Percent 4 3 4 2 2 6" xfId="35287" xr:uid="{00000000-0005-0000-0000-000010890000}"/>
    <cellStyle name="Percent 4 3 4 2 3" xfId="35288" xr:uid="{00000000-0005-0000-0000-000011890000}"/>
    <cellStyle name="Percent 4 3 4 2 3 2" xfId="35289" xr:uid="{00000000-0005-0000-0000-000012890000}"/>
    <cellStyle name="Percent 4 3 4 2 3 2 2" xfId="35290" xr:uid="{00000000-0005-0000-0000-000013890000}"/>
    <cellStyle name="Percent 4 3 4 2 3 3" xfId="35291" xr:uid="{00000000-0005-0000-0000-000014890000}"/>
    <cellStyle name="Percent 4 3 4 2 4" xfId="35292" xr:uid="{00000000-0005-0000-0000-000015890000}"/>
    <cellStyle name="Percent 4 3 4 2 4 2" xfId="35293" xr:uid="{00000000-0005-0000-0000-000016890000}"/>
    <cellStyle name="Percent 4 3 4 2 4 2 2" xfId="35294" xr:uid="{00000000-0005-0000-0000-000017890000}"/>
    <cellStyle name="Percent 4 3 4 2 4 3" xfId="35295" xr:uid="{00000000-0005-0000-0000-000018890000}"/>
    <cellStyle name="Percent 4 3 4 2 5" xfId="35296" xr:uid="{00000000-0005-0000-0000-000019890000}"/>
    <cellStyle name="Percent 4 3 4 2 5 2" xfId="35297" xr:uid="{00000000-0005-0000-0000-00001A890000}"/>
    <cellStyle name="Percent 4 3 4 2 6" xfId="35298" xr:uid="{00000000-0005-0000-0000-00001B890000}"/>
    <cellStyle name="Percent 4 3 4 2 6 2" xfId="35299" xr:uid="{00000000-0005-0000-0000-00001C890000}"/>
    <cellStyle name="Percent 4 3 4 2 7" xfId="35300" xr:uid="{00000000-0005-0000-0000-00001D890000}"/>
    <cellStyle name="Percent 4 3 4 3" xfId="35301" xr:uid="{00000000-0005-0000-0000-00001E890000}"/>
    <cellStyle name="Percent 4 3 4 3 2" xfId="35302" xr:uid="{00000000-0005-0000-0000-00001F890000}"/>
    <cellStyle name="Percent 4 3 4 3 2 2" xfId="35303" xr:uid="{00000000-0005-0000-0000-000020890000}"/>
    <cellStyle name="Percent 4 3 4 3 2 2 2" xfId="35304" xr:uid="{00000000-0005-0000-0000-000021890000}"/>
    <cellStyle name="Percent 4 3 4 3 2 3" xfId="35305" xr:uid="{00000000-0005-0000-0000-000022890000}"/>
    <cellStyle name="Percent 4 3 4 3 3" xfId="35306" xr:uid="{00000000-0005-0000-0000-000023890000}"/>
    <cellStyle name="Percent 4 3 4 3 3 2" xfId="35307" xr:uid="{00000000-0005-0000-0000-000024890000}"/>
    <cellStyle name="Percent 4 3 4 3 3 2 2" xfId="35308" xr:uid="{00000000-0005-0000-0000-000025890000}"/>
    <cellStyle name="Percent 4 3 4 3 3 3" xfId="35309" xr:uid="{00000000-0005-0000-0000-000026890000}"/>
    <cellStyle name="Percent 4 3 4 3 4" xfId="35310" xr:uid="{00000000-0005-0000-0000-000027890000}"/>
    <cellStyle name="Percent 4 3 4 3 4 2" xfId="35311" xr:uid="{00000000-0005-0000-0000-000028890000}"/>
    <cellStyle name="Percent 4 3 4 3 5" xfId="35312" xr:uid="{00000000-0005-0000-0000-000029890000}"/>
    <cellStyle name="Percent 4 3 4 3 5 2" xfId="35313" xr:uid="{00000000-0005-0000-0000-00002A890000}"/>
    <cellStyle name="Percent 4 3 4 3 6" xfId="35314" xr:uid="{00000000-0005-0000-0000-00002B890000}"/>
    <cellStyle name="Percent 4 3 4 4" xfId="35315" xr:uid="{00000000-0005-0000-0000-00002C890000}"/>
    <cellStyle name="Percent 4 3 4 4 2" xfId="35316" xr:uid="{00000000-0005-0000-0000-00002D890000}"/>
    <cellStyle name="Percent 4 3 4 4 2 2" xfId="35317" xr:uid="{00000000-0005-0000-0000-00002E890000}"/>
    <cellStyle name="Percent 4 3 4 4 3" xfId="35318" xr:uid="{00000000-0005-0000-0000-00002F890000}"/>
    <cellStyle name="Percent 4 3 4 5" xfId="35319" xr:uid="{00000000-0005-0000-0000-000030890000}"/>
    <cellStyle name="Percent 4 3 4 5 2" xfId="35320" xr:uid="{00000000-0005-0000-0000-000031890000}"/>
    <cellStyle name="Percent 4 3 4 5 2 2" xfId="35321" xr:uid="{00000000-0005-0000-0000-000032890000}"/>
    <cellStyle name="Percent 4 3 4 5 3" xfId="35322" xr:uid="{00000000-0005-0000-0000-000033890000}"/>
    <cellStyle name="Percent 4 3 4 6" xfId="35323" xr:uid="{00000000-0005-0000-0000-000034890000}"/>
    <cellStyle name="Percent 4 3 4 6 2" xfId="35324" xr:uid="{00000000-0005-0000-0000-000035890000}"/>
    <cellStyle name="Percent 4 3 4 7" xfId="35325" xr:uid="{00000000-0005-0000-0000-000036890000}"/>
    <cellStyle name="Percent 4 3 4 7 2" xfId="35326" xr:uid="{00000000-0005-0000-0000-000037890000}"/>
    <cellStyle name="Percent 4 3 4 8" xfId="35327" xr:uid="{00000000-0005-0000-0000-000038890000}"/>
    <cellStyle name="Percent 4 3 5" xfId="35328" xr:uid="{00000000-0005-0000-0000-000039890000}"/>
    <cellStyle name="Percent 4 3 5 2" xfId="35329" xr:uid="{00000000-0005-0000-0000-00003A890000}"/>
    <cellStyle name="Percent 4 3 5 2 2" xfId="35330" xr:uid="{00000000-0005-0000-0000-00003B890000}"/>
    <cellStyle name="Percent 4 3 5 2 2 2" xfId="35331" xr:uid="{00000000-0005-0000-0000-00003C890000}"/>
    <cellStyle name="Percent 4 3 5 2 2 2 2" xfId="35332" xr:uid="{00000000-0005-0000-0000-00003D890000}"/>
    <cellStyle name="Percent 4 3 5 2 2 3" xfId="35333" xr:uid="{00000000-0005-0000-0000-00003E890000}"/>
    <cellStyle name="Percent 4 3 5 2 3" xfId="35334" xr:uid="{00000000-0005-0000-0000-00003F890000}"/>
    <cellStyle name="Percent 4 3 5 2 3 2" xfId="35335" xr:uid="{00000000-0005-0000-0000-000040890000}"/>
    <cellStyle name="Percent 4 3 5 2 3 2 2" xfId="35336" xr:uid="{00000000-0005-0000-0000-000041890000}"/>
    <cellStyle name="Percent 4 3 5 2 3 3" xfId="35337" xr:uid="{00000000-0005-0000-0000-000042890000}"/>
    <cellStyle name="Percent 4 3 5 2 4" xfId="35338" xr:uid="{00000000-0005-0000-0000-000043890000}"/>
    <cellStyle name="Percent 4 3 5 2 4 2" xfId="35339" xr:uid="{00000000-0005-0000-0000-000044890000}"/>
    <cellStyle name="Percent 4 3 5 2 5" xfId="35340" xr:uid="{00000000-0005-0000-0000-000045890000}"/>
    <cellStyle name="Percent 4 3 5 2 5 2" xfId="35341" xr:uid="{00000000-0005-0000-0000-000046890000}"/>
    <cellStyle name="Percent 4 3 5 2 6" xfId="35342" xr:uid="{00000000-0005-0000-0000-000047890000}"/>
    <cellStyle name="Percent 4 3 5 3" xfId="35343" xr:uid="{00000000-0005-0000-0000-000048890000}"/>
    <cellStyle name="Percent 4 3 5 3 2" xfId="35344" xr:uid="{00000000-0005-0000-0000-000049890000}"/>
    <cellStyle name="Percent 4 3 5 3 2 2" xfId="35345" xr:uid="{00000000-0005-0000-0000-00004A890000}"/>
    <cellStyle name="Percent 4 3 5 3 3" xfId="35346" xr:uid="{00000000-0005-0000-0000-00004B890000}"/>
    <cellStyle name="Percent 4 3 5 4" xfId="35347" xr:uid="{00000000-0005-0000-0000-00004C890000}"/>
    <cellStyle name="Percent 4 3 5 4 2" xfId="35348" xr:uid="{00000000-0005-0000-0000-00004D890000}"/>
    <cellStyle name="Percent 4 3 5 4 2 2" xfId="35349" xr:uid="{00000000-0005-0000-0000-00004E890000}"/>
    <cellStyle name="Percent 4 3 5 4 3" xfId="35350" xr:uid="{00000000-0005-0000-0000-00004F890000}"/>
    <cellStyle name="Percent 4 3 5 5" xfId="35351" xr:uid="{00000000-0005-0000-0000-000050890000}"/>
    <cellStyle name="Percent 4 3 5 5 2" xfId="35352" xr:uid="{00000000-0005-0000-0000-000051890000}"/>
    <cellStyle name="Percent 4 3 5 6" xfId="35353" xr:uid="{00000000-0005-0000-0000-000052890000}"/>
    <cellStyle name="Percent 4 3 5 6 2" xfId="35354" xr:uid="{00000000-0005-0000-0000-000053890000}"/>
    <cellStyle name="Percent 4 3 5 7" xfId="35355" xr:uid="{00000000-0005-0000-0000-000054890000}"/>
    <cellStyle name="Percent 4 3 6" xfId="35356" xr:uid="{00000000-0005-0000-0000-000055890000}"/>
    <cellStyle name="Percent 4 3 6 2" xfId="35357" xr:uid="{00000000-0005-0000-0000-000056890000}"/>
    <cellStyle name="Percent 4 3 6 2 2" xfId="35358" xr:uid="{00000000-0005-0000-0000-000057890000}"/>
    <cellStyle name="Percent 4 3 6 2 2 2" xfId="35359" xr:uid="{00000000-0005-0000-0000-000058890000}"/>
    <cellStyle name="Percent 4 3 6 2 2 2 2" xfId="35360" xr:uid="{00000000-0005-0000-0000-000059890000}"/>
    <cellStyle name="Percent 4 3 6 2 2 3" xfId="35361" xr:uid="{00000000-0005-0000-0000-00005A890000}"/>
    <cellStyle name="Percent 4 3 6 2 3" xfId="35362" xr:uid="{00000000-0005-0000-0000-00005B890000}"/>
    <cellStyle name="Percent 4 3 6 2 3 2" xfId="35363" xr:uid="{00000000-0005-0000-0000-00005C890000}"/>
    <cellStyle name="Percent 4 3 6 2 3 2 2" xfId="35364" xr:uid="{00000000-0005-0000-0000-00005D890000}"/>
    <cellStyle name="Percent 4 3 6 2 3 3" xfId="35365" xr:uid="{00000000-0005-0000-0000-00005E890000}"/>
    <cellStyle name="Percent 4 3 6 2 4" xfId="35366" xr:uid="{00000000-0005-0000-0000-00005F890000}"/>
    <cellStyle name="Percent 4 3 6 2 4 2" xfId="35367" xr:uid="{00000000-0005-0000-0000-000060890000}"/>
    <cellStyle name="Percent 4 3 6 2 5" xfId="35368" xr:uid="{00000000-0005-0000-0000-000061890000}"/>
    <cellStyle name="Percent 4 3 6 2 5 2" xfId="35369" xr:uid="{00000000-0005-0000-0000-000062890000}"/>
    <cellStyle name="Percent 4 3 6 2 6" xfId="35370" xr:uid="{00000000-0005-0000-0000-000063890000}"/>
    <cellStyle name="Percent 4 3 6 3" xfId="35371" xr:uid="{00000000-0005-0000-0000-000064890000}"/>
    <cellStyle name="Percent 4 3 6 3 2" xfId="35372" xr:uid="{00000000-0005-0000-0000-000065890000}"/>
    <cellStyle name="Percent 4 3 6 3 2 2" xfId="35373" xr:uid="{00000000-0005-0000-0000-000066890000}"/>
    <cellStyle name="Percent 4 3 6 3 3" xfId="35374" xr:uid="{00000000-0005-0000-0000-000067890000}"/>
    <cellStyle name="Percent 4 3 6 4" xfId="35375" xr:uid="{00000000-0005-0000-0000-000068890000}"/>
    <cellStyle name="Percent 4 3 6 4 2" xfId="35376" xr:uid="{00000000-0005-0000-0000-000069890000}"/>
    <cellStyle name="Percent 4 3 6 4 2 2" xfId="35377" xr:uid="{00000000-0005-0000-0000-00006A890000}"/>
    <cellStyle name="Percent 4 3 6 4 3" xfId="35378" xr:uid="{00000000-0005-0000-0000-00006B890000}"/>
    <cellStyle name="Percent 4 3 6 5" xfId="35379" xr:uid="{00000000-0005-0000-0000-00006C890000}"/>
    <cellStyle name="Percent 4 3 6 5 2" xfId="35380" xr:uid="{00000000-0005-0000-0000-00006D890000}"/>
    <cellStyle name="Percent 4 3 6 6" xfId="35381" xr:uid="{00000000-0005-0000-0000-00006E890000}"/>
    <cellStyle name="Percent 4 3 6 6 2" xfId="35382" xr:uid="{00000000-0005-0000-0000-00006F890000}"/>
    <cellStyle name="Percent 4 3 6 7" xfId="35383" xr:uid="{00000000-0005-0000-0000-000070890000}"/>
    <cellStyle name="Percent 4 3 7" xfId="35384" xr:uid="{00000000-0005-0000-0000-000071890000}"/>
    <cellStyle name="Percent 4 3 7 2" xfId="35385" xr:uid="{00000000-0005-0000-0000-000072890000}"/>
    <cellStyle name="Percent 4 3 7 2 2" xfId="35386" xr:uid="{00000000-0005-0000-0000-000073890000}"/>
    <cellStyle name="Percent 4 3 7 2 2 2" xfId="35387" xr:uid="{00000000-0005-0000-0000-000074890000}"/>
    <cellStyle name="Percent 4 3 7 2 3" xfId="35388" xr:uid="{00000000-0005-0000-0000-000075890000}"/>
    <cellStyle name="Percent 4 3 7 3" xfId="35389" xr:uid="{00000000-0005-0000-0000-000076890000}"/>
    <cellStyle name="Percent 4 3 7 3 2" xfId="35390" xr:uid="{00000000-0005-0000-0000-000077890000}"/>
    <cellStyle name="Percent 4 3 7 3 2 2" xfId="35391" xr:uid="{00000000-0005-0000-0000-000078890000}"/>
    <cellStyle name="Percent 4 3 7 3 3" xfId="35392" xr:uid="{00000000-0005-0000-0000-000079890000}"/>
    <cellStyle name="Percent 4 3 7 4" xfId="35393" xr:uid="{00000000-0005-0000-0000-00007A890000}"/>
    <cellStyle name="Percent 4 3 7 4 2" xfId="35394" xr:uid="{00000000-0005-0000-0000-00007B890000}"/>
    <cellStyle name="Percent 4 3 7 5" xfId="35395" xr:uid="{00000000-0005-0000-0000-00007C890000}"/>
    <cellStyle name="Percent 4 3 7 5 2" xfId="35396" xr:uid="{00000000-0005-0000-0000-00007D890000}"/>
    <cellStyle name="Percent 4 3 7 6" xfId="35397" xr:uid="{00000000-0005-0000-0000-00007E890000}"/>
    <cellStyle name="Percent 4 3 8" xfId="35398" xr:uid="{00000000-0005-0000-0000-00007F890000}"/>
    <cellStyle name="Percent 4 3 8 2" xfId="35399" xr:uid="{00000000-0005-0000-0000-000080890000}"/>
    <cellStyle name="Percent 4 3 8 2 2" xfId="35400" xr:uid="{00000000-0005-0000-0000-000081890000}"/>
    <cellStyle name="Percent 4 3 8 3" xfId="35401" xr:uid="{00000000-0005-0000-0000-000082890000}"/>
    <cellStyle name="Percent 4 3 9" xfId="35402" xr:uid="{00000000-0005-0000-0000-000083890000}"/>
    <cellStyle name="Percent 4 3 9 2" xfId="35403" xr:uid="{00000000-0005-0000-0000-000084890000}"/>
    <cellStyle name="Percent 4 3 9 2 2" xfId="35404" xr:uid="{00000000-0005-0000-0000-000085890000}"/>
    <cellStyle name="Percent 4 3 9 3" xfId="35405" xr:uid="{00000000-0005-0000-0000-000086890000}"/>
    <cellStyle name="Percent 4 4" xfId="35406" xr:uid="{00000000-0005-0000-0000-000087890000}"/>
    <cellStyle name="Percent 4 4 10" xfId="35407" xr:uid="{00000000-0005-0000-0000-000088890000}"/>
    <cellStyle name="Percent 4 4 10 2" xfId="35408" xr:uid="{00000000-0005-0000-0000-000089890000}"/>
    <cellStyle name="Percent 4 4 11" xfId="35409" xr:uid="{00000000-0005-0000-0000-00008A890000}"/>
    <cellStyle name="Percent 4 4 2" xfId="35410" xr:uid="{00000000-0005-0000-0000-00008B890000}"/>
    <cellStyle name="Percent 4 4 2 10" xfId="35411" xr:uid="{00000000-0005-0000-0000-00008C890000}"/>
    <cellStyle name="Percent 4 4 2 2" xfId="35412" xr:uid="{00000000-0005-0000-0000-00008D890000}"/>
    <cellStyle name="Percent 4 4 2 2 2" xfId="35413" xr:uid="{00000000-0005-0000-0000-00008E890000}"/>
    <cellStyle name="Percent 4 4 2 2 2 2" xfId="35414" xr:uid="{00000000-0005-0000-0000-00008F890000}"/>
    <cellStyle name="Percent 4 4 2 2 2 2 2" xfId="35415" xr:uid="{00000000-0005-0000-0000-000090890000}"/>
    <cellStyle name="Percent 4 4 2 2 2 2 2 2" xfId="35416" xr:uid="{00000000-0005-0000-0000-000091890000}"/>
    <cellStyle name="Percent 4 4 2 2 2 2 2 2 2" xfId="35417" xr:uid="{00000000-0005-0000-0000-000092890000}"/>
    <cellStyle name="Percent 4 4 2 2 2 2 2 3" xfId="35418" xr:uid="{00000000-0005-0000-0000-000093890000}"/>
    <cellStyle name="Percent 4 4 2 2 2 2 3" xfId="35419" xr:uid="{00000000-0005-0000-0000-000094890000}"/>
    <cellStyle name="Percent 4 4 2 2 2 2 3 2" xfId="35420" xr:uid="{00000000-0005-0000-0000-000095890000}"/>
    <cellStyle name="Percent 4 4 2 2 2 2 3 2 2" xfId="35421" xr:uid="{00000000-0005-0000-0000-000096890000}"/>
    <cellStyle name="Percent 4 4 2 2 2 2 3 3" xfId="35422" xr:uid="{00000000-0005-0000-0000-000097890000}"/>
    <cellStyle name="Percent 4 4 2 2 2 2 4" xfId="35423" xr:uid="{00000000-0005-0000-0000-000098890000}"/>
    <cellStyle name="Percent 4 4 2 2 2 2 4 2" xfId="35424" xr:uid="{00000000-0005-0000-0000-000099890000}"/>
    <cellStyle name="Percent 4 4 2 2 2 2 5" xfId="35425" xr:uid="{00000000-0005-0000-0000-00009A890000}"/>
    <cellStyle name="Percent 4 4 2 2 2 2 5 2" xfId="35426" xr:uid="{00000000-0005-0000-0000-00009B890000}"/>
    <cellStyle name="Percent 4 4 2 2 2 2 6" xfId="35427" xr:uid="{00000000-0005-0000-0000-00009C890000}"/>
    <cellStyle name="Percent 4 4 2 2 2 3" xfId="35428" xr:uid="{00000000-0005-0000-0000-00009D890000}"/>
    <cellStyle name="Percent 4 4 2 2 2 3 2" xfId="35429" xr:uid="{00000000-0005-0000-0000-00009E890000}"/>
    <cellStyle name="Percent 4 4 2 2 2 3 2 2" xfId="35430" xr:uid="{00000000-0005-0000-0000-00009F890000}"/>
    <cellStyle name="Percent 4 4 2 2 2 3 3" xfId="35431" xr:uid="{00000000-0005-0000-0000-0000A0890000}"/>
    <cellStyle name="Percent 4 4 2 2 2 4" xfId="35432" xr:uid="{00000000-0005-0000-0000-0000A1890000}"/>
    <cellStyle name="Percent 4 4 2 2 2 4 2" xfId="35433" xr:uid="{00000000-0005-0000-0000-0000A2890000}"/>
    <cellStyle name="Percent 4 4 2 2 2 4 2 2" xfId="35434" xr:uid="{00000000-0005-0000-0000-0000A3890000}"/>
    <cellStyle name="Percent 4 4 2 2 2 4 3" xfId="35435" xr:uid="{00000000-0005-0000-0000-0000A4890000}"/>
    <cellStyle name="Percent 4 4 2 2 2 5" xfId="35436" xr:uid="{00000000-0005-0000-0000-0000A5890000}"/>
    <cellStyle name="Percent 4 4 2 2 2 5 2" xfId="35437" xr:uid="{00000000-0005-0000-0000-0000A6890000}"/>
    <cellStyle name="Percent 4 4 2 2 2 6" xfId="35438" xr:uid="{00000000-0005-0000-0000-0000A7890000}"/>
    <cellStyle name="Percent 4 4 2 2 2 6 2" xfId="35439" xr:uid="{00000000-0005-0000-0000-0000A8890000}"/>
    <cellStyle name="Percent 4 4 2 2 2 7" xfId="35440" xr:uid="{00000000-0005-0000-0000-0000A9890000}"/>
    <cellStyle name="Percent 4 4 2 2 3" xfId="35441" xr:uid="{00000000-0005-0000-0000-0000AA890000}"/>
    <cellStyle name="Percent 4 4 2 2 3 2" xfId="35442" xr:uid="{00000000-0005-0000-0000-0000AB890000}"/>
    <cellStyle name="Percent 4 4 2 2 3 2 2" xfId="35443" xr:uid="{00000000-0005-0000-0000-0000AC890000}"/>
    <cellStyle name="Percent 4 4 2 2 3 2 2 2" xfId="35444" xr:uid="{00000000-0005-0000-0000-0000AD890000}"/>
    <cellStyle name="Percent 4 4 2 2 3 2 3" xfId="35445" xr:uid="{00000000-0005-0000-0000-0000AE890000}"/>
    <cellStyle name="Percent 4 4 2 2 3 3" xfId="35446" xr:uid="{00000000-0005-0000-0000-0000AF890000}"/>
    <cellStyle name="Percent 4 4 2 2 3 3 2" xfId="35447" xr:uid="{00000000-0005-0000-0000-0000B0890000}"/>
    <cellStyle name="Percent 4 4 2 2 3 3 2 2" xfId="35448" xr:uid="{00000000-0005-0000-0000-0000B1890000}"/>
    <cellStyle name="Percent 4 4 2 2 3 3 3" xfId="35449" xr:uid="{00000000-0005-0000-0000-0000B2890000}"/>
    <cellStyle name="Percent 4 4 2 2 3 4" xfId="35450" xr:uid="{00000000-0005-0000-0000-0000B3890000}"/>
    <cellStyle name="Percent 4 4 2 2 3 4 2" xfId="35451" xr:uid="{00000000-0005-0000-0000-0000B4890000}"/>
    <cellStyle name="Percent 4 4 2 2 3 5" xfId="35452" xr:uid="{00000000-0005-0000-0000-0000B5890000}"/>
    <cellStyle name="Percent 4 4 2 2 3 5 2" xfId="35453" xr:uid="{00000000-0005-0000-0000-0000B6890000}"/>
    <cellStyle name="Percent 4 4 2 2 3 6" xfId="35454" xr:uid="{00000000-0005-0000-0000-0000B7890000}"/>
    <cellStyle name="Percent 4 4 2 2 4" xfId="35455" xr:uid="{00000000-0005-0000-0000-0000B8890000}"/>
    <cellStyle name="Percent 4 4 2 2 4 2" xfId="35456" xr:uid="{00000000-0005-0000-0000-0000B9890000}"/>
    <cellStyle name="Percent 4 4 2 2 4 2 2" xfId="35457" xr:uid="{00000000-0005-0000-0000-0000BA890000}"/>
    <cellStyle name="Percent 4 4 2 2 4 3" xfId="35458" xr:uid="{00000000-0005-0000-0000-0000BB890000}"/>
    <cellStyle name="Percent 4 4 2 2 5" xfId="35459" xr:uid="{00000000-0005-0000-0000-0000BC890000}"/>
    <cellStyle name="Percent 4 4 2 2 5 2" xfId="35460" xr:uid="{00000000-0005-0000-0000-0000BD890000}"/>
    <cellStyle name="Percent 4 4 2 2 5 2 2" xfId="35461" xr:uid="{00000000-0005-0000-0000-0000BE890000}"/>
    <cellStyle name="Percent 4 4 2 2 5 3" xfId="35462" xr:uid="{00000000-0005-0000-0000-0000BF890000}"/>
    <cellStyle name="Percent 4 4 2 2 6" xfId="35463" xr:uid="{00000000-0005-0000-0000-0000C0890000}"/>
    <cellStyle name="Percent 4 4 2 2 6 2" xfId="35464" xr:uid="{00000000-0005-0000-0000-0000C1890000}"/>
    <cellStyle name="Percent 4 4 2 2 7" xfId="35465" xr:uid="{00000000-0005-0000-0000-0000C2890000}"/>
    <cellStyle name="Percent 4 4 2 2 7 2" xfId="35466" xr:uid="{00000000-0005-0000-0000-0000C3890000}"/>
    <cellStyle name="Percent 4 4 2 2 8" xfId="35467" xr:uid="{00000000-0005-0000-0000-0000C4890000}"/>
    <cellStyle name="Percent 4 4 2 3" xfId="35468" xr:uid="{00000000-0005-0000-0000-0000C5890000}"/>
    <cellStyle name="Percent 4 4 2 3 2" xfId="35469" xr:uid="{00000000-0005-0000-0000-0000C6890000}"/>
    <cellStyle name="Percent 4 4 2 3 2 2" xfId="35470" xr:uid="{00000000-0005-0000-0000-0000C7890000}"/>
    <cellStyle name="Percent 4 4 2 3 2 2 2" xfId="35471" xr:uid="{00000000-0005-0000-0000-0000C8890000}"/>
    <cellStyle name="Percent 4 4 2 3 2 2 2 2" xfId="35472" xr:uid="{00000000-0005-0000-0000-0000C9890000}"/>
    <cellStyle name="Percent 4 4 2 3 2 2 3" xfId="35473" xr:uid="{00000000-0005-0000-0000-0000CA890000}"/>
    <cellStyle name="Percent 4 4 2 3 2 3" xfId="35474" xr:uid="{00000000-0005-0000-0000-0000CB890000}"/>
    <cellStyle name="Percent 4 4 2 3 2 3 2" xfId="35475" xr:uid="{00000000-0005-0000-0000-0000CC890000}"/>
    <cellStyle name="Percent 4 4 2 3 2 3 2 2" xfId="35476" xr:uid="{00000000-0005-0000-0000-0000CD890000}"/>
    <cellStyle name="Percent 4 4 2 3 2 3 3" xfId="35477" xr:uid="{00000000-0005-0000-0000-0000CE890000}"/>
    <cellStyle name="Percent 4 4 2 3 2 4" xfId="35478" xr:uid="{00000000-0005-0000-0000-0000CF890000}"/>
    <cellStyle name="Percent 4 4 2 3 2 4 2" xfId="35479" xr:uid="{00000000-0005-0000-0000-0000D0890000}"/>
    <cellStyle name="Percent 4 4 2 3 2 5" xfId="35480" xr:uid="{00000000-0005-0000-0000-0000D1890000}"/>
    <cellStyle name="Percent 4 4 2 3 2 5 2" xfId="35481" xr:uid="{00000000-0005-0000-0000-0000D2890000}"/>
    <cellStyle name="Percent 4 4 2 3 2 6" xfId="35482" xr:uid="{00000000-0005-0000-0000-0000D3890000}"/>
    <cellStyle name="Percent 4 4 2 3 3" xfId="35483" xr:uid="{00000000-0005-0000-0000-0000D4890000}"/>
    <cellStyle name="Percent 4 4 2 3 3 2" xfId="35484" xr:uid="{00000000-0005-0000-0000-0000D5890000}"/>
    <cellStyle name="Percent 4 4 2 3 3 2 2" xfId="35485" xr:uid="{00000000-0005-0000-0000-0000D6890000}"/>
    <cellStyle name="Percent 4 4 2 3 3 3" xfId="35486" xr:uid="{00000000-0005-0000-0000-0000D7890000}"/>
    <cellStyle name="Percent 4 4 2 3 4" xfId="35487" xr:uid="{00000000-0005-0000-0000-0000D8890000}"/>
    <cellStyle name="Percent 4 4 2 3 4 2" xfId="35488" xr:uid="{00000000-0005-0000-0000-0000D9890000}"/>
    <cellStyle name="Percent 4 4 2 3 4 2 2" xfId="35489" xr:uid="{00000000-0005-0000-0000-0000DA890000}"/>
    <cellStyle name="Percent 4 4 2 3 4 3" xfId="35490" xr:uid="{00000000-0005-0000-0000-0000DB890000}"/>
    <cellStyle name="Percent 4 4 2 3 5" xfId="35491" xr:uid="{00000000-0005-0000-0000-0000DC890000}"/>
    <cellStyle name="Percent 4 4 2 3 5 2" xfId="35492" xr:uid="{00000000-0005-0000-0000-0000DD890000}"/>
    <cellStyle name="Percent 4 4 2 3 6" xfId="35493" xr:uid="{00000000-0005-0000-0000-0000DE890000}"/>
    <cellStyle name="Percent 4 4 2 3 6 2" xfId="35494" xr:uid="{00000000-0005-0000-0000-0000DF890000}"/>
    <cellStyle name="Percent 4 4 2 3 7" xfId="35495" xr:uid="{00000000-0005-0000-0000-0000E0890000}"/>
    <cellStyle name="Percent 4 4 2 4" xfId="35496" xr:uid="{00000000-0005-0000-0000-0000E1890000}"/>
    <cellStyle name="Percent 4 4 2 4 2" xfId="35497" xr:uid="{00000000-0005-0000-0000-0000E2890000}"/>
    <cellStyle name="Percent 4 4 2 4 2 2" xfId="35498" xr:uid="{00000000-0005-0000-0000-0000E3890000}"/>
    <cellStyle name="Percent 4 4 2 4 2 2 2" xfId="35499" xr:uid="{00000000-0005-0000-0000-0000E4890000}"/>
    <cellStyle name="Percent 4 4 2 4 2 2 2 2" xfId="35500" xr:uid="{00000000-0005-0000-0000-0000E5890000}"/>
    <cellStyle name="Percent 4 4 2 4 2 2 3" xfId="35501" xr:uid="{00000000-0005-0000-0000-0000E6890000}"/>
    <cellStyle name="Percent 4 4 2 4 2 3" xfId="35502" xr:uid="{00000000-0005-0000-0000-0000E7890000}"/>
    <cellStyle name="Percent 4 4 2 4 2 3 2" xfId="35503" xr:uid="{00000000-0005-0000-0000-0000E8890000}"/>
    <cellStyle name="Percent 4 4 2 4 2 3 2 2" xfId="35504" xr:uid="{00000000-0005-0000-0000-0000E9890000}"/>
    <cellStyle name="Percent 4 4 2 4 2 3 3" xfId="35505" xr:uid="{00000000-0005-0000-0000-0000EA890000}"/>
    <cellStyle name="Percent 4 4 2 4 2 4" xfId="35506" xr:uid="{00000000-0005-0000-0000-0000EB890000}"/>
    <cellStyle name="Percent 4 4 2 4 2 4 2" xfId="35507" xr:uid="{00000000-0005-0000-0000-0000EC890000}"/>
    <cellStyle name="Percent 4 4 2 4 2 5" xfId="35508" xr:uid="{00000000-0005-0000-0000-0000ED890000}"/>
    <cellStyle name="Percent 4 4 2 4 2 5 2" xfId="35509" xr:uid="{00000000-0005-0000-0000-0000EE890000}"/>
    <cellStyle name="Percent 4 4 2 4 2 6" xfId="35510" xr:uid="{00000000-0005-0000-0000-0000EF890000}"/>
    <cellStyle name="Percent 4 4 2 4 3" xfId="35511" xr:uid="{00000000-0005-0000-0000-0000F0890000}"/>
    <cellStyle name="Percent 4 4 2 4 3 2" xfId="35512" xr:uid="{00000000-0005-0000-0000-0000F1890000}"/>
    <cellStyle name="Percent 4 4 2 4 3 2 2" xfId="35513" xr:uid="{00000000-0005-0000-0000-0000F2890000}"/>
    <cellStyle name="Percent 4 4 2 4 3 3" xfId="35514" xr:uid="{00000000-0005-0000-0000-0000F3890000}"/>
    <cellStyle name="Percent 4 4 2 4 4" xfId="35515" xr:uid="{00000000-0005-0000-0000-0000F4890000}"/>
    <cellStyle name="Percent 4 4 2 4 4 2" xfId="35516" xr:uid="{00000000-0005-0000-0000-0000F5890000}"/>
    <cellStyle name="Percent 4 4 2 4 4 2 2" xfId="35517" xr:uid="{00000000-0005-0000-0000-0000F6890000}"/>
    <cellStyle name="Percent 4 4 2 4 4 3" xfId="35518" xr:uid="{00000000-0005-0000-0000-0000F7890000}"/>
    <cellStyle name="Percent 4 4 2 4 5" xfId="35519" xr:uid="{00000000-0005-0000-0000-0000F8890000}"/>
    <cellStyle name="Percent 4 4 2 4 5 2" xfId="35520" xr:uid="{00000000-0005-0000-0000-0000F9890000}"/>
    <cellStyle name="Percent 4 4 2 4 6" xfId="35521" xr:uid="{00000000-0005-0000-0000-0000FA890000}"/>
    <cellStyle name="Percent 4 4 2 4 6 2" xfId="35522" xr:uid="{00000000-0005-0000-0000-0000FB890000}"/>
    <cellStyle name="Percent 4 4 2 4 7" xfId="35523" xr:uid="{00000000-0005-0000-0000-0000FC890000}"/>
    <cellStyle name="Percent 4 4 2 5" xfId="35524" xr:uid="{00000000-0005-0000-0000-0000FD890000}"/>
    <cellStyle name="Percent 4 4 2 5 2" xfId="35525" xr:uid="{00000000-0005-0000-0000-0000FE890000}"/>
    <cellStyle name="Percent 4 4 2 5 2 2" xfId="35526" xr:uid="{00000000-0005-0000-0000-0000FF890000}"/>
    <cellStyle name="Percent 4 4 2 5 2 2 2" xfId="35527" xr:uid="{00000000-0005-0000-0000-0000008A0000}"/>
    <cellStyle name="Percent 4 4 2 5 2 3" xfId="35528" xr:uid="{00000000-0005-0000-0000-0000018A0000}"/>
    <cellStyle name="Percent 4 4 2 5 3" xfId="35529" xr:uid="{00000000-0005-0000-0000-0000028A0000}"/>
    <cellStyle name="Percent 4 4 2 5 3 2" xfId="35530" xr:uid="{00000000-0005-0000-0000-0000038A0000}"/>
    <cellStyle name="Percent 4 4 2 5 3 2 2" xfId="35531" xr:uid="{00000000-0005-0000-0000-0000048A0000}"/>
    <cellStyle name="Percent 4 4 2 5 3 3" xfId="35532" xr:uid="{00000000-0005-0000-0000-0000058A0000}"/>
    <cellStyle name="Percent 4 4 2 5 4" xfId="35533" xr:uid="{00000000-0005-0000-0000-0000068A0000}"/>
    <cellStyle name="Percent 4 4 2 5 4 2" xfId="35534" xr:uid="{00000000-0005-0000-0000-0000078A0000}"/>
    <cellStyle name="Percent 4 4 2 5 5" xfId="35535" xr:uid="{00000000-0005-0000-0000-0000088A0000}"/>
    <cellStyle name="Percent 4 4 2 5 5 2" xfId="35536" xr:uid="{00000000-0005-0000-0000-0000098A0000}"/>
    <cellStyle name="Percent 4 4 2 5 6" xfId="35537" xr:uid="{00000000-0005-0000-0000-00000A8A0000}"/>
    <cellStyle name="Percent 4 4 2 6" xfId="35538" xr:uid="{00000000-0005-0000-0000-00000B8A0000}"/>
    <cellStyle name="Percent 4 4 2 6 2" xfId="35539" xr:uid="{00000000-0005-0000-0000-00000C8A0000}"/>
    <cellStyle name="Percent 4 4 2 6 2 2" xfId="35540" xr:uid="{00000000-0005-0000-0000-00000D8A0000}"/>
    <cellStyle name="Percent 4 4 2 6 3" xfId="35541" xr:uid="{00000000-0005-0000-0000-00000E8A0000}"/>
    <cellStyle name="Percent 4 4 2 7" xfId="35542" xr:uid="{00000000-0005-0000-0000-00000F8A0000}"/>
    <cellStyle name="Percent 4 4 2 7 2" xfId="35543" xr:uid="{00000000-0005-0000-0000-0000108A0000}"/>
    <cellStyle name="Percent 4 4 2 7 2 2" xfId="35544" xr:uid="{00000000-0005-0000-0000-0000118A0000}"/>
    <cellStyle name="Percent 4 4 2 7 3" xfId="35545" xr:uid="{00000000-0005-0000-0000-0000128A0000}"/>
    <cellStyle name="Percent 4 4 2 8" xfId="35546" xr:uid="{00000000-0005-0000-0000-0000138A0000}"/>
    <cellStyle name="Percent 4 4 2 8 2" xfId="35547" xr:uid="{00000000-0005-0000-0000-0000148A0000}"/>
    <cellStyle name="Percent 4 4 2 9" xfId="35548" xr:uid="{00000000-0005-0000-0000-0000158A0000}"/>
    <cellStyle name="Percent 4 4 2 9 2" xfId="35549" xr:uid="{00000000-0005-0000-0000-0000168A0000}"/>
    <cellStyle name="Percent 4 4 3" xfId="35550" xr:uid="{00000000-0005-0000-0000-0000178A0000}"/>
    <cellStyle name="Percent 4 4 3 2" xfId="35551" xr:uid="{00000000-0005-0000-0000-0000188A0000}"/>
    <cellStyle name="Percent 4 4 3 2 2" xfId="35552" xr:uid="{00000000-0005-0000-0000-0000198A0000}"/>
    <cellStyle name="Percent 4 4 3 2 2 2" xfId="35553" xr:uid="{00000000-0005-0000-0000-00001A8A0000}"/>
    <cellStyle name="Percent 4 4 3 2 2 2 2" xfId="35554" xr:uid="{00000000-0005-0000-0000-00001B8A0000}"/>
    <cellStyle name="Percent 4 4 3 2 2 2 2 2" xfId="35555" xr:uid="{00000000-0005-0000-0000-00001C8A0000}"/>
    <cellStyle name="Percent 4 4 3 2 2 2 3" xfId="35556" xr:uid="{00000000-0005-0000-0000-00001D8A0000}"/>
    <cellStyle name="Percent 4 4 3 2 2 3" xfId="35557" xr:uid="{00000000-0005-0000-0000-00001E8A0000}"/>
    <cellStyle name="Percent 4 4 3 2 2 3 2" xfId="35558" xr:uid="{00000000-0005-0000-0000-00001F8A0000}"/>
    <cellStyle name="Percent 4 4 3 2 2 3 2 2" xfId="35559" xr:uid="{00000000-0005-0000-0000-0000208A0000}"/>
    <cellStyle name="Percent 4 4 3 2 2 3 3" xfId="35560" xr:uid="{00000000-0005-0000-0000-0000218A0000}"/>
    <cellStyle name="Percent 4 4 3 2 2 4" xfId="35561" xr:uid="{00000000-0005-0000-0000-0000228A0000}"/>
    <cellStyle name="Percent 4 4 3 2 2 4 2" xfId="35562" xr:uid="{00000000-0005-0000-0000-0000238A0000}"/>
    <cellStyle name="Percent 4 4 3 2 2 5" xfId="35563" xr:uid="{00000000-0005-0000-0000-0000248A0000}"/>
    <cellStyle name="Percent 4 4 3 2 2 5 2" xfId="35564" xr:uid="{00000000-0005-0000-0000-0000258A0000}"/>
    <cellStyle name="Percent 4 4 3 2 2 6" xfId="35565" xr:uid="{00000000-0005-0000-0000-0000268A0000}"/>
    <cellStyle name="Percent 4 4 3 2 3" xfId="35566" xr:uid="{00000000-0005-0000-0000-0000278A0000}"/>
    <cellStyle name="Percent 4 4 3 2 3 2" xfId="35567" xr:uid="{00000000-0005-0000-0000-0000288A0000}"/>
    <cellStyle name="Percent 4 4 3 2 3 2 2" xfId="35568" xr:uid="{00000000-0005-0000-0000-0000298A0000}"/>
    <cellStyle name="Percent 4 4 3 2 3 3" xfId="35569" xr:uid="{00000000-0005-0000-0000-00002A8A0000}"/>
    <cellStyle name="Percent 4 4 3 2 4" xfId="35570" xr:uid="{00000000-0005-0000-0000-00002B8A0000}"/>
    <cellStyle name="Percent 4 4 3 2 4 2" xfId="35571" xr:uid="{00000000-0005-0000-0000-00002C8A0000}"/>
    <cellStyle name="Percent 4 4 3 2 4 2 2" xfId="35572" xr:uid="{00000000-0005-0000-0000-00002D8A0000}"/>
    <cellStyle name="Percent 4 4 3 2 4 3" xfId="35573" xr:uid="{00000000-0005-0000-0000-00002E8A0000}"/>
    <cellStyle name="Percent 4 4 3 2 5" xfId="35574" xr:uid="{00000000-0005-0000-0000-00002F8A0000}"/>
    <cellStyle name="Percent 4 4 3 2 5 2" xfId="35575" xr:uid="{00000000-0005-0000-0000-0000308A0000}"/>
    <cellStyle name="Percent 4 4 3 2 6" xfId="35576" xr:uid="{00000000-0005-0000-0000-0000318A0000}"/>
    <cellStyle name="Percent 4 4 3 2 6 2" xfId="35577" xr:uid="{00000000-0005-0000-0000-0000328A0000}"/>
    <cellStyle name="Percent 4 4 3 2 7" xfId="35578" xr:uid="{00000000-0005-0000-0000-0000338A0000}"/>
    <cellStyle name="Percent 4 4 3 3" xfId="35579" xr:uid="{00000000-0005-0000-0000-0000348A0000}"/>
    <cellStyle name="Percent 4 4 3 3 2" xfId="35580" xr:uid="{00000000-0005-0000-0000-0000358A0000}"/>
    <cellStyle name="Percent 4 4 3 3 2 2" xfId="35581" xr:uid="{00000000-0005-0000-0000-0000368A0000}"/>
    <cellStyle name="Percent 4 4 3 3 2 2 2" xfId="35582" xr:uid="{00000000-0005-0000-0000-0000378A0000}"/>
    <cellStyle name="Percent 4 4 3 3 2 3" xfId="35583" xr:uid="{00000000-0005-0000-0000-0000388A0000}"/>
    <cellStyle name="Percent 4 4 3 3 3" xfId="35584" xr:uid="{00000000-0005-0000-0000-0000398A0000}"/>
    <cellStyle name="Percent 4 4 3 3 3 2" xfId="35585" xr:uid="{00000000-0005-0000-0000-00003A8A0000}"/>
    <cellStyle name="Percent 4 4 3 3 3 2 2" xfId="35586" xr:uid="{00000000-0005-0000-0000-00003B8A0000}"/>
    <cellStyle name="Percent 4 4 3 3 3 3" xfId="35587" xr:uid="{00000000-0005-0000-0000-00003C8A0000}"/>
    <cellStyle name="Percent 4 4 3 3 4" xfId="35588" xr:uid="{00000000-0005-0000-0000-00003D8A0000}"/>
    <cellStyle name="Percent 4 4 3 3 4 2" xfId="35589" xr:uid="{00000000-0005-0000-0000-00003E8A0000}"/>
    <cellStyle name="Percent 4 4 3 3 5" xfId="35590" xr:uid="{00000000-0005-0000-0000-00003F8A0000}"/>
    <cellStyle name="Percent 4 4 3 3 5 2" xfId="35591" xr:uid="{00000000-0005-0000-0000-0000408A0000}"/>
    <cellStyle name="Percent 4 4 3 3 6" xfId="35592" xr:uid="{00000000-0005-0000-0000-0000418A0000}"/>
    <cellStyle name="Percent 4 4 3 4" xfId="35593" xr:uid="{00000000-0005-0000-0000-0000428A0000}"/>
    <cellStyle name="Percent 4 4 3 4 2" xfId="35594" xr:uid="{00000000-0005-0000-0000-0000438A0000}"/>
    <cellStyle name="Percent 4 4 3 4 2 2" xfId="35595" xr:uid="{00000000-0005-0000-0000-0000448A0000}"/>
    <cellStyle name="Percent 4 4 3 4 3" xfId="35596" xr:uid="{00000000-0005-0000-0000-0000458A0000}"/>
    <cellStyle name="Percent 4 4 3 5" xfId="35597" xr:uid="{00000000-0005-0000-0000-0000468A0000}"/>
    <cellStyle name="Percent 4 4 3 5 2" xfId="35598" xr:uid="{00000000-0005-0000-0000-0000478A0000}"/>
    <cellStyle name="Percent 4 4 3 5 2 2" xfId="35599" xr:uid="{00000000-0005-0000-0000-0000488A0000}"/>
    <cellStyle name="Percent 4 4 3 5 3" xfId="35600" xr:uid="{00000000-0005-0000-0000-0000498A0000}"/>
    <cellStyle name="Percent 4 4 3 6" xfId="35601" xr:uid="{00000000-0005-0000-0000-00004A8A0000}"/>
    <cellStyle name="Percent 4 4 3 6 2" xfId="35602" xr:uid="{00000000-0005-0000-0000-00004B8A0000}"/>
    <cellStyle name="Percent 4 4 3 7" xfId="35603" xr:uid="{00000000-0005-0000-0000-00004C8A0000}"/>
    <cellStyle name="Percent 4 4 3 7 2" xfId="35604" xr:uid="{00000000-0005-0000-0000-00004D8A0000}"/>
    <cellStyle name="Percent 4 4 3 8" xfId="35605" xr:uid="{00000000-0005-0000-0000-00004E8A0000}"/>
    <cellStyle name="Percent 4 4 4" xfId="35606" xr:uid="{00000000-0005-0000-0000-00004F8A0000}"/>
    <cellStyle name="Percent 4 4 4 2" xfId="35607" xr:uid="{00000000-0005-0000-0000-0000508A0000}"/>
    <cellStyle name="Percent 4 4 4 2 2" xfId="35608" xr:uid="{00000000-0005-0000-0000-0000518A0000}"/>
    <cellStyle name="Percent 4 4 4 2 2 2" xfId="35609" xr:uid="{00000000-0005-0000-0000-0000528A0000}"/>
    <cellStyle name="Percent 4 4 4 2 2 2 2" xfId="35610" xr:uid="{00000000-0005-0000-0000-0000538A0000}"/>
    <cellStyle name="Percent 4 4 4 2 2 3" xfId="35611" xr:uid="{00000000-0005-0000-0000-0000548A0000}"/>
    <cellStyle name="Percent 4 4 4 2 3" xfId="35612" xr:uid="{00000000-0005-0000-0000-0000558A0000}"/>
    <cellStyle name="Percent 4 4 4 2 3 2" xfId="35613" xr:uid="{00000000-0005-0000-0000-0000568A0000}"/>
    <cellStyle name="Percent 4 4 4 2 3 2 2" xfId="35614" xr:uid="{00000000-0005-0000-0000-0000578A0000}"/>
    <cellStyle name="Percent 4 4 4 2 3 3" xfId="35615" xr:uid="{00000000-0005-0000-0000-0000588A0000}"/>
    <cellStyle name="Percent 4 4 4 2 4" xfId="35616" xr:uid="{00000000-0005-0000-0000-0000598A0000}"/>
    <cellStyle name="Percent 4 4 4 2 4 2" xfId="35617" xr:uid="{00000000-0005-0000-0000-00005A8A0000}"/>
    <cellStyle name="Percent 4 4 4 2 5" xfId="35618" xr:uid="{00000000-0005-0000-0000-00005B8A0000}"/>
    <cellStyle name="Percent 4 4 4 2 5 2" xfId="35619" xr:uid="{00000000-0005-0000-0000-00005C8A0000}"/>
    <cellStyle name="Percent 4 4 4 2 6" xfId="35620" xr:uid="{00000000-0005-0000-0000-00005D8A0000}"/>
    <cellStyle name="Percent 4 4 4 3" xfId="35621" xr:uid="{00000000-0005-0000-0000-00005E8A0000}"/>
    <cellStyle name="Percent 4 4 4 3 2" xfId="35622" xr:uid="{00000000-0005-0000-0000-00005F8A0000}"/>
    <cellStyle name="Percent 4 4 4 3 2 2" xfId="35623" xr:uid="{00000000-0005-0000-0000-0000608A0000}"/>
    <cellStyle name="Percent 4 4 4 3 3" xfId="35624" xr:uid="{00000000-0005-0000-0000-0000618A0000}"/>
    <cellStyle name="Percent 4 4 4 4" xfId="35625" xr:uid="{00000000-0005-0000-0000-0000628A0000}"/>
    <cellStyle name="Percent 4 4 4 4 2" xfId="35626" xr:uid="{00000000-0005-0000-0000-0000638A0000}"/>
    <cellStyle name="Percent 4 4 4 4 2 2" xfId="35627" xr:uid="{00000000-0005-0000-0000-0000648A0000}"/>
    <cellStyle name="Percent 4 4 4 4 3" xfId="35628" xr:uid="{00000000-0005-0000-0000-0000658A0000}"/>
    <cellStyle name="Percent 4 4 4 5" xfId="35629" xr:uid="{00000000-0005-0000-0000-0000668A0000}"/>
    <cellStyle name="Percent 4 4 4 5 2" xfId="35630" xr:uid="{00000000-0005-0000-0000-0000678A0000}"/>
    <cellStyle name="Percent 4 4 4 6" xfId="35631" xr:uid="{00000000-0005-0000-0000-0000688A0000}"/>
    <cellStyle name="Percent 4 4 4 6 2" xfId="35632" xr:uid="{00000000-0005-0000-0000-0000698A0000}"/>
    <cellStyle name="Percent 4 4 4 7" xfId="35633" xr:uid="{00000000-0005-0000-0000-00006A8A0000}"/>
    <cellStyle name="Percent 4 4 5" xfId="35634" xr:uid="{00000000-0005-0000-0000-00006B8A0000}"/>
    <cellStyle name="Percent 4 4 5 2" xfId="35635" xr:uid="{00000000-0005-0000-0000-00006C8A0000}"/>
    <cellStyle name="Percent 4 4 5 2 2" xfId="35636" xr:uid="{00000000-0005-0000-0000-00006D8A0000}"/>
    <cellStyle name="Percent 4 4 5 2 2 2" xfId="35637" xr:uid="{00000000-0005-0000-0000-00006E8A0000}"/>
    <cellStyle name="Percent 4 4 5 2 2 2 2" xfId="35638" xr:uid="{00000000-0005-0000-0000-00006F8A0000}"/>
    <cellStyle name="Percent 4 4 5 2 2 3" xfId="35639" xr:uid="{00000000-0005-0000-0000-0000708A0000}"/>
    <cellStyle name="Percent 4 4 5 2 3" xfId="35640" xr:uid="{00000000-0005-0000-0000-0000718A0000}"/>
    <cellStyle name="Percent 4 4 5 2 3 2" xfId="35641" xr:uid="{00000000-0005-0000-0000-0000728A0000}"/>
    <cellStyle name="Percent 4 4 5 2 3 2 2" xfId="35642" xr:uid="{00000000-0005-0000-0000-0000738A0000}"/>
    <cellStyle name="Percent 4 4 5 2 3 3" xfId="35643" xr:uid="{00000000-0005-0000-0000-0000748A0000}"/>
    <cellStyle name="Percent 4 4 5 2 4" xfId="35644" xr:uid="{00000000-0005-0000-0000-0000758A0000}"/>
    <cellStyle name="Percent 4 4 5 2 4 2" xfId="35645" xr:uid="{00000000-0005-0000-0000-0000768A0000}"/>
    <cellStyle name="Percent 4 4 5 2 5" xfId="35646" xr:uid="{00000000-0005-0000-0000-0000778A0000}"/>
    <cellStyle name="Percent 4 4 5 2 5 2" xfId="35647" xr:uid="{00000000-0005-0000-0000-0000788A0000}"/>
    <cellStyle name="Percent 4 4 5 2 6" xfId="35648" xr:uid="{00000000-0005-0000-0000-0000798A0000}"/>
    <cellStyle name="Percent 4 4 5 3" xfId="35649" xr:uid="{00000000-0005-0000-0000-00007A8A0000}"/>
    <cellStyle name="Percent 4 4 5 3 2" xfId="35650" xr:uid="{00000000-0005-0000-0000-00007B8A0000}"/>
    <cellStyle name="Percent 4 4 5 3 2 2" xfId="35651" xr:uid="{00000000-0005-0000-0000-00007C8A0000}"/>
    <cellStyle name="Percent 4 4 5 3 3" xfId="35652" xr:uid="{00000000-0005-0000-0000-00007D8A0000}"/>
    <cellStyle name="Percent 4 4 5 4" xfId="35653" xr:uid="{00000000-0005-0000-0000-00007E8A0000}"/>
    <cellStyle name="Percent 4 4 5 4 2" xfId="35654" xr:uid="{00000000-0005-0000-0000-00007F8A0000}"/>
    <cellStyle name="Percent 4 4 5 4 2 2" xfId="35655" xr:uid="{00000000-0005-0000-0000-0000808A0000}"/>
    <cellStyle name="Percent 4 4 5 4 3" xfId="35656" xr:uid="{00000000-0005-0000-0000-0000818A0000}"/>
    <cellStyle name="Percent 4 4 5 5" xfId="35657" xr:uid="{00000000-0005-0000-0000-0000828A0000}"/>
    <cellStyle name="Percent 4 4 5 5 2" xfId="35658" xr:uid="{00000000-0005-0000-0000-0000838A0000}"/>
    <cellStyle name="Percent 4 4 5 6" xfId="35659" xr:uid="{00000000-0005-0000-0000-0000848A0000}"/>
    <cellStyle name="Percent 4 4 5 6 2" xfId="35660" xr:uid="{00000000-0005-0000-0000-0000858A0000}"/>
    <cellStyle name="Percent 4 4 5 7" xfId="35661" xr:uid="{00000000-0005-0000-0000-0000868A0000}"/>
    <cellStyle name="Percent 4 4 6" xfId="35662" xr:uid="{00000000-0005-0000-0000-0000878A0000}"/>
    <cellStyle name="Percent 4 4 6 2" xfId="35663" xr:uid="{00000000-0005-0000-0000-0000888A0000}"/>
    <cellStyle name="Percent 4 4 6 2 2" xfId="35664" xr:uid="{00000000-0005-0000-0000-0000898A0000}"/>
    <cellStyle name="Percent 4 4 6 2 2 2" xfId="35665" xr:uid="{00000000-0005-0000-0000-00008A8A0000}"/>
    <cellStyle name="Percent 4 4 6 2 3" xfId="35666" xr:uid="{00000000-0005-0000-0000-00008B8A0000}"/>
    <cellStyle name="Percent 4 4 6 3" xfId="35667" xr:uid="{00000000-0005-0000-0000-00008C8A0000}"/>
    <cellStyle name="Percent 4 4 6 3 2" xfId="35668" xr:uid="{00000000-0005-0000-0000-00008D8A0000}"/>
    <cellStyle name="Percent 4 4 6 3 2 2" xfId="35669" xr:uid="{00000000-0005-0000-0000-00008E8A0000}"/>
    <cellStyle name="Percent 4 4 6 3 3" xfId="35670" xr:uid="{00000000-0005-0000-0000-00008F8A0000}"/>
    <cellStyle name="Percent 4 4 6 4" xfId="35671" xr:uid="{00000000-0005-0000-0000-0000908A0000}"/>
    <cellStyle name="Percent 4 4 6 4 2" xfId="35672" xr:uid="{00000000-0005-0000-0000-0000918A0000}"/>
    <cellStyle name="Percent 4 4 6 5" xfId="35673" xr:uid="{00000000-0005-0000-0000-0000928A0000}"/>
    <cellStyle name="Percent 4 4 6 5 2" xfId="35674" xr:uid="{00000000-0005-0000-0000-0000938A0000}"/>
    <cellStyle name="Percent 4 4 6 6" xfId="35675" xr:uid="{00000000-0005-0000-0000-0000948A0000}"/>
    <cellStyle name="Percent 4 4 7" xfId="35676" xr:uid="{00000000-0005-0000-0000-0000958A0000}"/>
    <cellStyle name="Percent 4 4 7 2" xfId="35677" xr:uid="{00000000-0005-0000-0000-0000968A0000}"/>
    <cellStyle name="Percent 4 4 7 2 2" xfId="35678" xr:uid="{00000000-0005-0000-0000-0000978A0000}"/>
    <cellStyle name="Percent 4 4 7 3" xfId="35679" xr:uid="{00000000-0005-0000-0000-0000988A0000}"/>
    <cellStyle name="Percent 4 4 8" xfId="35680" xr:uid="{00000000-0005-0000-0000-0000998A0000}"/>
    <cellStyle name="Percent 4 4 8 2" xfId="35681" xr:uid="{00000000-0005-0000-0000-00009A8A0000}"/>
    <cellStyle name="Percent 4 4 8 2 2" xfId="35682" xr:uid="{00000000-0005-0000-0000-00009B8A0000}"/>
    <cellStyle name="Percent 4 4 8 3" xfId="35683" xr:uid="{00000000-0005-0000-0000-00009C8A0000}"/>
    <cellStyle name="Percent 4 4 9" xfId="35684" xr:uid="{00000000-0005-0000-0000-00009D8A0000}"/>
    <cellStyle name="Percent 4 4 9 2" xfId="35685" xr:uid="{00000000-0005-0000-0000-00009E8A0000}"/>
    <cellStyle name="Percent 4 5" xfId="35686" xr:uid="{00000000-0005-0000-0000-00009F8A0000}"/>
    <cellStyle name="Percent 4 5 10" xfId="35687" xr:uid="{00000000-0005-0000-0000-0000A08A0000}"/>
    <cellStyle name="Percent 4 5 2" xfId="35688" xr:uid="{00000000-0005-0000-0000-0000A18A0000}"/>
    <cellStyle name="Percent 4 5 2 2" xfId="35689" xr:uid="{00000000-0005-0000-0000-0000A28A0000}"/>
    <cellStyle name="Percent 4 5 2 2 2" xfId="35690" xr:uid="{00000000-0005-0000-0000-0000A38A0000}"/>
    <cellStyle name="Percent 4 5 2 2 2 2" xfId="35691" xr:uid="{00000000-0005-0000-0000-0000A48A0000}"/>
    <cellStyle name="Percent 4 5 2 2 2 2 2" xfId="35692" xr:uid="{00000000-0005-0000-0000-0000A58A0000}"/>
    <cellStyle name="Percent 4 5 2 2 2 2 2 2" xfId="35693" xr:uid="{00000000-0005-0000-0000-0000A68A0000}"/>
    <cellStyle name="Percent 4 5 2 2 2 2 3" xfId="35694" xr:uid="{00000000-0005-0000-0000-0000A78A0000}"/>
    <cellStyle name="Percent 4 5 2 2 2 3" xfId="35695" xr:uid="{00000000-0005-0000-0000-0000A88A0000}"/>
    <cellStyle name="Percent 4 5 2 2 2 3 2" xfId="35696" xr:uid="{00000000-0005-0000-0000-0000A98A0000}"/>
    <cellStyle name="Percent 4 5 2 2 2 3 2 2" xfId="35697" xr:uid="{00000000-0005-0000-0000-0000AA8A0000}"/>
    <cellStyle name="Percent 4 5 2 2 2 3 3" xfId="35698" xr:uid="{00000000-0005-0000-0000-0000AB8A0000}"/>
    <cellStyle name="Percent 4 5 2 2 2 4" xfId="35699" xr:uid="{00000000-0005-0000-0000-0000AC8A0000}"/>
    <cellStyle name="Percent 4 5 2 2 2 4 2" xfId="35700" xr:uid="{00000000-0005-0000-0000-0000AD8A0000}"/>
    <cellStyle name="Percent 4 5 2 2 2 5" xfId="35701" xr:uid="{00000000-0005-0000-0000-0000AE8A0000}"/>
    <cellStyle name="Percent 4 5 2 2 2 5 2" xfId="35702" xr:uid="{00000000-0005-0000-0000-0000AF8A0000}"/>
    <cellStyle name="Percent 4 5 2 2 2 6" xfId="35703" xr:uid="{00000000-0005-0000-0000-0000B08A0000}"/>
    <cellStyle name="Percent 4 5 2 2 3" xfId="35704" xr:uid="{00000000-0005-0000-0000-0000B18A0000}"/>
    <cellStyle name="Percent 4 5 2 2 3 2" xfId="35705" xr:uid="{00000000-0005-0000-0000-0000B28A0000}"/>
    <cellStyle name="Percent 4 5 2 2 3 2 2" xfId="35706" xr:uid="{00000000-0005-0000-0000-0000B38A0000}"/>
    <cellStyle name="Percent 4 5 2 2 3 3" xfId="35707" xr:uid="{00000000-0005-0000-0000-0000B48A0000}"/>
    <cellStyle name="Percent 4 5 2 2 4" xfId="35708" xr:uid="{00000000-0005-0000-0000-0000B58A0000}"/>
    <cellStyle name="Percent 4 5 2 2 4 2" xfId="35709" xr:uid="{00000000-0005-0000-0000-0000B68A0000}"/>
    <cellStyle name="Percent 4 5 2 2 4 2 2" xfId="35710" xr:uid="{00000000-0005-0000-0000-0000B78A0000}"/>
    <cellStyle name="Percent 4 5 2 2 4 3" xfId="35711" xr:uid="{00000000-0005-0000-0000-0000B88A0000}"/>
    <cellStyle name="Percent 4 5 2 2 5" xfId="35712" xr:uid="{00000000-0005-0000-0000-0000B98A0000}"/>
    <cellStyle name="Percent 4 5 2 2 5 2" xfId="35713" xr:uid="{00000000-0005-0000-0000-0000BA8A0000}"/>
    <cellStyle name="Percent 4 5 2 2 6" xfId="35714" xr:uid="{00000000-0005-0000-0000-0000BB8A0000}"/>
    <cellStyle name="Percent 4 5 2 2 6 2" xfId="35715" xr:uid="{00000000-0005-0000-0000-0000BC8A0000}"/>
    <cellStyle name="Percent 4 5 2 2 7" xfId="35716" xr:uid="{00000000-0005-0000-0000-0000BD8A0000}"/>
    <cellStyle name="Percent 4 5 2 3" xfId="35717" xr:uid="{00000000-0005-0000-0000-0000BE8A0000}"/>
    <cellStyle name="Percent 4 5 2 3 2" xfId="35718" xr:uid="{00000000-0005-0000-0000-0000BF8A0000}"/>
    <cellStyle name="Percent 4 5 2 3 2 2" xfId="35719" xr:uid="{00000000-0005-0000-0000-0000C08A0000}"/>
    <cellStyle name="Percent 4 5 2 3 2 2 2" xfId="35720" xr:uid="{00000000-0005-0000-0000-0000C18A0000}"/>
    <cellStyle name="Percent 4 5 2 3 2 3" xfId="35721" xr:uid="{00000000-0005-0000-0000-0000C28A0000}"/>
    <cellStyle name="Percent 4 5 2 3 3" xfId="35722" xr:uid="{00000000-0005-0000-0000-0000C38A0000}"/>
    <cellStyle name="Percent 4 5 2 3 3 2" xfId="35723" xr:uid="{00000000-0005-0000-0000-0000C48A0000}"/>
    <cellStyle name="Percent 4 5 2 3 3 2 2" xfId="35724" xr:uid="{00000000-0005-0000-0000-0000C58A0000}"/>
    <cellStyle name="Percent 4 5 2 3 3 3" xfId="35725" xr:uid="{00000000-0005-0000-0000-0000C68A0000}"/>
    <cellStyle name="Percent 4 5 2 3 4" xfId="35726" xr:uid="{00000000-0005-0000-0000-0000C78A0000}"/>
    <cellStyle name="Percent 4 5 2 3 4 2" xfId="35727" xr:uid="{00000000-0005-0000-0000-0000C88A0000}"/>
    <cellStyle name="Percent 4 5 2 3 5" xfId="35728" xr:uid="{00000000-0005-0000-0000-0000C98A0000}"/>
    <cellStyle name="Percent 4 5 2 3 5 2" xfId="35729" xr:uid="{00000000-0005-0000-0000-0000CA8A0000}"/>
    <cellStyle name="Percent 4 5 2 3 6" xfId="35730" xr:uid="{00000000-0005-0000-0000-0000CB8A0000}"/>
    <cellStyle name="Percent 4 5 2 4" xfId="35731" xr:uid="{00000000-0005-0000-0000-0000CC8A0000}"/>
    <cellStyle name="Percent 4 5 2 4 2" xfId="35732" xr:uid="{00000000-0005-0000-0000-0000CD8A0000}"/>
    <cellStyle name="Percent 4 5 2 4 2 2" xfId="35733" xr:uid="{00000000-0005-0000-0000-0000CE8A0000}"/>
    <cellStyle name="Percent 4 5 2 4 3" xfId="35734" xr:uid="{00000000-0005-0000-0000-0000CF8A0000}"/>
    <cellStyle name="Percent 4 5 2 5" xfId="35735" xr:uid="{00000000-0005-0000-0000-0000D08A0000}"/>
    <cellStyle name="Percent 4 5 2 5 2" xfId="35736" xr:uid="{00000000-0005-0000-0000-0000D18A0000}"/>
    <cellStyle name="Percent 4 5 2 5 2 2" xfId="35737" xr:uid="{00000000-0005-0000-0000-0000D28A0000}"/>
    <cellStyle name="Percent 4 5 2 5 3" xfId="35738" xr:uid="{00000000-0005-0000-0000-0000D38A0000}"/>
    <cellStyle name="Percent 4 5 2 6" xfId="35739" xr:uid="{00000000-0005-0000-0000-0000D48A0000}"/>
    <cellStyle name="Percent 4 5 2 6 2" xfId="35740" xr:uid="{00000000-0005-0000-0000-0000D58A0000}"/>
    <cellStyle name="Percent 4 5 2 7" xfId="35741" xr:uid="{00000000-0005-0000-0000-0000D68A0000}"/>
    <cellStyle name="Percent 4 5 2 7 2" xfId="35742" xr:uid="{00000000-0005-0000-0000-0000D78A0000}"/>
    <cellStyle name="Percent 4 5 2 8" xfId="35743" xr:uid="{00000000-0005-0000-0000-0000D88A0000}"/>
    <cellStyle name="Percent 4 5 3" xfId="35744" xr:uid="{00000000-0005-0000-0000-0000D98A0000}"/>
    <cellStyle name="Percent 4 5 3 2" xfId="35745" xr:uid="{00000000-0005-0000-0000-0000DA8A0000}"/>
    <cellStyle name="Percent 4 5 3 2 2" xfId="35746" xr:uid="{00000000-0005-0000-0000-0000DB8A0000}"/>
    <cellStyle name="Percent 4 5 3 2 2 2" xfId="35747" xr:uid="{00000000-0005-0000-0000-0000DC8A0000}"/>
    <cellStyle name="Percent 4 5 3 2 2 2 2" xfId="35748" xr:uid="{00000000-0005-0000-0000-0000DD8A0000}"/>
    <cellStyle name="Percent 4 5 3 2 2 3" xfId="35749" xr:uid="{00000000-0005-0000-0000-0000DE8A0000}"/>
    <cellStyle name="Percent 4 5 3 2 3" xfId="35750" xr:uid="{00000000-0005-0000-0000-0000DF8A0000}"/>
    <cellStyle name="Percent 4 5 3 2 3 2" xfId="35751" xr:uid="{00000000-0005-0000-0000-0000E08A0000}"/>
    <cellStyle name="Percent 4 5 3 2 3 2 2" xfId="35752" xr:uid="{00000000-0005-0000-0000-0000E18A0000}"/>
    <cellStyle name="Percent 4 5 3 2 3 3" xfId="35753" xr:uid="{00000000-0005-0000-0000-0000E28A0000}"/>
    <cellStyle name="Percent 4 5 3 2 4" xfId="35754" xr:uid="{00000000-0005-0000-0000-0000E38A0000}"/>
    <cellStyle name="Percent 4 5 3 2 4 2" xfId="35755" xr:uid="{00000000-0005-0000-0000-0000E48A0000}"/>
    <cellStyle name="Percent 4 5 3 2 5" xfId="35756" xr:uid="{00000000-0005-0000-0000-0000E58A0000}"/>
    <cellStyle name="Percent 4 5 3 2 5 2" xfId="35757" xr:uid="{00000000-0005-0000-0000-0000E68A0000}"/>
    <cellStyle name="Percent 4 5 3 2 6" xfId="35758" xr:uid="{00000000-0005-0000-0000-0000E78A0000}"/>
    <cellStyle name="Percent 4 5 3 3" xfId="35759" xr:uid="{00000000-0005-0000-0000-0000E88A0000}"/>
    <cellStyle name="Percent 4 5 3 3 2" xfId="35760" xr:uid="{00000000-0005-0000-0000-0000E98A0000}"/>
    <cellStyle name="Percent 4 5 3 3 2 2" xfId="35761" xr:uid="{00000000-0005-0000-0000-0000EA8A0000}"/>
    <cellStyle name="Percent 4 5 3 3 3" xfId="35762" xr:uid="{00000000-0005-0000-0000-0000EB8A0000}"/>
    <cellStyle name="Percent 4 5 3 4" xfId="35763" xr:uid="{00000000-0005-0000-0000-0000EC8A0000}"/>
    <cellStyle name="Percent 4 5 3 4 2" xfId="35764" xr:uid="{00000000-0005-0000-0000-0000ED8A0000}"/>
    <cellStyle name="Percent 4 5 3 4 2 2" xfId="35765" xr:uid="{00000000-0005-0000-0000-0000EE8A0000}"/>
    <cellStyle name="Percent 4 5 3 4 3" xfId="35766" xr:uid="{00000000-0005-0000-0000-0000EF8A0000}"/>
    <cellStyle name="Percent 4 5 3 5" xfId="35767" xr:uid="{00000000-0005-0000-0000-0000F08A0000}"/>
    <cellStyle name="Percent 4 5 3 5 2" xfId="35768" xr:uid="{00000000-0005-0000-0000-0000F18A0000}"/>
    <cellStyle name="Percent 4 5 3 6" xfId="35769" xr:uid="{00000000-0005-0000-0000-0000F28A0000}"/>
    <cellStyle name="Percent 4 5 3 6 2" xfId="35770" xr:uid="{00000000-0005-0000-0000-0000F38A0000}"/>
    <cellStyle name="Percent 4 5 3 7" xfId="35771" xr:uid="{00000000-0005-0000-0000-0000F48A0000}"/>
    <cellStyle name="Percent 4 5 4" xfId="35772" xr:uid="{00000000-0005-0000-0000-0000F58A0000}"/>
    <cellStyle name="Percent 4 5 4 2" xfId="35773" xr:uid="{00000000-0005-0000-0000-0000F68A0000}"/>
    <cellStyle name="Percent 4 5 4 2 2" xfId="35774" xr:uid="{00000000-0005-0000-0000-0000F78A0000}"/>
    <cellStyle name="Percent 4 5 4 2 2 2" xfId="35775" xr:uid="{00000000-0005-0000-0000-0000F88A0000}"/>
    <cellStyle name="Percent 4 5 4 2 2 2 2" xfId="35776" xr:uid="{00000000-0005-0000-0000-0000F98A0000}"/>
    <cellStyle name="Percent 4 5 4 2 2 3" xfId="35777" xr:uid="{00000000-0005-0000-0000-0000FA8A0000}"/>
    <cellStyle name="Percent 4 5 4 2 3" xfId="35778" xr:uid="{00000000-0005-0000-0000-0000FB8A0000}"/>
    <cellStyle name="Percent 4 5 4 2 3 2" xfId="35779" xr:uid="{00000000-0005-0000-0000-0000FC8A0000}"/>
    <cellStyle name="Percent 4 5 4 2 3 2 2" xfId="35780" xr:uid="{00000000-0005-0000-0000-0000FD8A0000}"/>
    <cellStyle name="Percent 4 5 4 2 3 3" xfId="35781" xr:uid="{00000000-0005-0000-0000-0000FE8A0000}"/>
    <cellStyle name="Percent 4 5 4 2 4" xfId="35782" xr:uid="{00000000-0005-0000-0000-0000FF8A0000}"/>
    <cellStyle name="Percent 4 5 4 2 4 2" xfId="35783" xr:uid="{00000000-0005-0000-0000-0000008B0000}"/>
    <cellStyle name="Percent 4 5 4 2 5" xfId="35784" xr:uid="{00000000-0005-0000-0000-0000018B0000}"/>
    <cellStyle name="Percent 4 5 4 2 5 2" xfId="35785" xr:uid="{00000000-0005-0000-0000-0000028B0000}"/>
    <cellStyle name="Percent 4 5 4 2 6" xfId="35786" xr:uid="{00000000-0005-0000-0000-0000038B0000}"/>
    <cellStyle name="Percent 4 5 4 3" xfId="35787" xr:uid="{00000000-0005-0000-0000-0000048B0000}"/>
    <cellStyle name="Percent 4 5 4 3 2" xfId="35788" xr:uid="{00000000-0005-0000-0000-0000058B0000}"/>
    <cellStyle name="Percent 4 5 4 3 2 2" xfId="35789" xr:uid="{00000000-0005-0000-0000-0000068B0000}"/>
    <cellStyle name="Percent 4 5 4 3 3" xfId="35790" xr:uid="{00000000-0005-0000-0000-0000078B0000}"/>
    <cellStyle name="Percent 4 5 4 4" xfId="35791" xr:uid="{00000000-0005-0000-0000-0000088B0000}"/>
    <cellStyle name="Percent 4 5 4 4 2" xfId="35792" xr:uid="{00000000-0005-0000-0000-0000098B0000}"/>
    <cellStyle name="Percent 4 5 4 4 2 2" xfId="35793" xr:uid="{00000000-0005-0000-0000-00000A8B0000}"/>
    <cellStyle name="Percent 4 5 4 4 3" xfId="35794" xr:uid="{00000000-0005-0000-0000-00000B8B0000}"/>
    <cellStyle name="Percent 4 5 4 5" xfId="35795" xr:uid="{00000000-0005-0000-0000-00000C8B0000}"/>
    <cellStyle name="Percent 4 5 4 5 2" xfId="35796" xr:uid="{00000000-0005-0000-0000-00000D8B0000}"/>
    <cellStyle name="Percent 4 5 4 6" xfId="35797" xr:uid="{00000000-0005-0000-0000-00000E8B0000}"/>
    <cellStyle name="Percent 4 5 4 6 2" xfId="35798" xr:uid="{00000000-0005-0000-0000-00000F8B0000}"/>
    <cellStyle name="Percent 4 5 4 7" xfId="35799" xr:uid="{00000000-0005-0000-0000-0000108B0000}"/>
    <cellStyle name="Percent 4 5 5" xfId="35800" xr:uid="{00000000-0005-0000-0000-0000118B0000}"/>
    <cellStyle name="Percent 4 5 5 2" xfId="35801" xr:uid="{00000000-0005-0000-0000-0000128B0000}"/>
    <cellStyle name="Percent 4 5 5 2 2" xfId="35802" xr:uid="{00000000-0005-0000-0000-0000138B0000}"/>
    <cellStyle name="Percent 4 5 5 2 2 2" xfId="35803" xr:uid="{00000000-0005-0000-0000-0000148B0000}"/>
    <cellStyle name="Percent 4 5 5 2 3" xfId="35804" xr:uid="{00000000-0005-0000-0000-0000158B0000}"/>
    <cellStyle name="Percent 4 5 5 3" xfId="35805" xr:uid="{00000000-0005-0000-0000-0000168B0000}"/>
    <cellStyle name="Percent 4 5 5 3 2" xfId="35806" xr:uid="{00000000-0005-0000-0000-0000178B0000}"/>
    <cellStyle name="Percent 4 5 5 3 2 2" xfId="35807" xr:uid="{00000000-0005-0000-0000-0000188B0000}"/>
    <cellStyle name="Percent 4 5 5 3 3" xfId="35808" xr:uid="{00000000-0005-0000-0000-0000198B0000}"/>
    <cellStyle name="Percent 4 5 5 4" xfId="35809" xr:uid="{00000000-0005-0000-0000-00001A8B0000}"/>
    <cellStyle name="Percent 4 5 5 4 2" xfId="35810" xr:uid="{00000000-0005-0000-0000-00001B8B0000}"/>
    <cellStyle name="Percent 4 5 5 5" xfId="35811" xr:uid="{00000000-0005-0000-0000-00001C8B0000}"/>
    <cellStyle name="Percent 4 5 5 5 2" xfId="35812" xr:uid="{00000000-0005-0000-0000-00001D8B0000}"/>
    <cellStyle name="Percent 4 5 5 6" xfId="35813" xr:uid="{00000000-0005-0000-0000-00001E8B0000}"/>
    <cellStyle name="Percent 4 5 6" xfId="35814" xr:uid="{00000000-0005-0000-0000-00001F8B0000}"/>
    <cellStyle name="Percent 4 5 6 2" xfId="35815" xr:uid="{00000000-0005-0000-0000-0000208B0000}"/>
    <cellStyle name="Percent 4 5 6 2 2" xfId="35816" xr:uid="{00000000-0005-0000-0000-0000218B0000}"/>
    <cellStyle name="Percent 4 5 6 3" xfId="35817" xr:uid="{00000000-0005-0000-0000-0000228B0000}"/>
    <cellStyle name="Percent 4 5 7" xfId="35818" xr:uid="{00000000-0005-0000-0000-0000238B0000}"/>
    <cellStyle name="Percent 4 5 7 2" xfId="35819" xr:uid="{00000000-0005-0000-0000-0000248B0000}"/>
    <cellStyle name="Percent 4 5 7 2 2" xfId="35820" xr:uid="{00000000-0005-0000-0000-0000258B0000}"/>
    <cellStyle name="Percent 4 5 7 3" xfId="35821" xr:uid="{00000000-0005-0000-0000-0000268B0000}"/>
    <cellStyle name="Percent 4 5 8" xfId="35822" xr:uid="{00000000-0005-0000-0000-0000278B0000}"/>
    <cellStyle name="Percent 4 5 8 2" xfId="35823" xr:uid="{00000000-0005-0000-0000-0000288B0000}"/>
    <cellStyle name="Percent 4 5 9" xfId="35824" xr:uid="{00000000-0005-0000-0000-0000298B0000}"/>
    <cellStyle name="Percent 4 5 9 2" xfId="35825" xr:uid="{00000000-0005-0000-0000-00002A8B0000}"/>
    <cellStyle name="Percent 4 6" xfId="35826" xr:uid="{00000000-0005-0000-0000-00002B8B0000}"/>
    <cellStyle name="Percent 4 6 2" xfId="35827" xr:uid="{00000000-0005-0000-0000-00002C8B0000}"/>
    <cellStyle name="Percent 4 6 2 2" xfId="35828" xr:uid="{00000000-0005-0000-0000-00002D8B0000}"/>
    <cellStyle name="Percent 4 6 2 2 2" xfId="35829" xr:uid="{00000000-0005-0000-0000-00002E8B0000}"/>
    <cellStyle name="Percent 4 6 2 2 2 2" xfId="35830" xr:uid="{00000000-0005-0000-0000-00002F8B0000}"/>
    <cellStyle name="Percent 4 6 2 2 2 2 2" xfId="35831" xr:uid="{00000000-0005-0000-0000-0000308B0000}"/>
    <cellStyle name="Percent 4 6 2 2 2 3" xfId="35832" xr:uid="{00000000-0005-0000-0000-0000318B0000}"/>
    <cellStyle name="Percent 4 6 2 2 3" xfId="35833" xr:uid="{00000000-0005-0000-0000-0000328B0000}"/>
    <cellStyle name="Percent 4 6 2 2 3 2" xfId="35834" xr:uid="{00000000-0005-0000-0000-0000338B0000}"/>
    <cellStyle name="Percent 4 6 2 2 3 2 2" xfId="35835" xr:uid="{00000000-0005-0000-0000-0000348B0000}"/>
    <cellStyle name="Percent 4 6 2 2 3 3" xfId="35836" xr:uid="{00000000-0005-0000-0000-0000358B0000}"/>
    <cellStyle name="Percent 4 6 2 2 4" xfId="35837" xr:uid="{00000000-0005-0000-0000-0000368B0000}"/>
    <cellStyle name="Percent 4 6 2 2 4 2" xfId="35838" xr:uid="{00000000-0005-0000-0000-0000378B0000}"/>
    <cellStyle name="Percent 4 6 2 2 5" xfId="35839" xr:uid="{00000000-0005-0000-0000-0000388B0000}"/>
    <cellStyle name="Percent 4 6 2 2 5 2" xfId="35840" xr:uid="{00000000-0005-0000-0000-0000398B0000}"/>
    <cellStyle name="Percent 4 6 2 2 6" xfId="35841" xr:uid="{00000000-0005-0000-0000-00003A8B0000}"/>
    <cellStyle name="Percent 4 6 2 3" xfId="35842" xr:uid="{00000000-0005-0000-0000-00003B8B0000}"/>
    <cellStyle name="Percent 4 6 2 3 2" xfId="35843" xr:uid="{00000000-0005-0000-0000-00003C8B0000}"/>
    <cellStyle name="Percent 4 6 2 3 2 2" xfId="35844" xr:uid="{00000000-0005-0000-0000-00003D8B0000}"/>
    <cellStyle name="Percent 4 6 2 3 3" xfId="35845" xr:uid="{00000000-0005-0000-0000-00003E8B0000}"/>
    <cellStyle name="Percent 4 6 2 4" xfId="35846" xr:uid="{00000000-0005-0000-0000-00003F8B0000}"/>
    <cellStyle name="Percent 4 6 2 4 2" xfId="35847" xr:uid="{00000000-0005-0000-0000-0000408B0000}"/>
    <cellStyle name="Percent 4 6 2 4 2 2" xfId="35848" xr:uid="{00000000-0005-0000-0000-0000418B0000}"/>
    <cellStyle name="Percent 4 6 2 4 3" xfId="35849" xr:uid="{00000000-0005-0000-0000-0000428B0000}"/>
    <cellStyle name="Percent 4 6 2 5" xfId="35850" xr:uid="{00000000-0005-0000-0000-0000438B0000}"/>
    <cellStyle name="Percent 4 6 2 5 2" xfId="35851" xr:uid="{00000000-0005-0000-0000-0000448B0000}"/>
    <cellStyle name="Percent 4 6 2 6" xfId="35852" xr:uid="{00000000-0005-0000-0000-0000458B0000}"/>
    <cellStyle name="Percent 4 6 2 6 2" xfId="35853" xr:uid="{00000000-0005-0000-0000-0000468B0000}"/>
    <cellStyle name="Percent 4 6 2 7" xfId="35854" xr:uid="{00000000-0005-0000-0000-0000478B0000}"/>
    <cellStyle name="Percent 4 6 3" xfId="35855" xr:uid="{00000000-0005-0000-0000-0000488B0000}"/>
    <cellStyle name="Percent 4 6 3 2" xfId="35856" xr:uid="{00000000-0005-0000-0000-0000498B0000}"/>
    <cellStyle name="Percent 4 6 3 2 2" xfId="35857" xr:uid="{00000000-0005-0000-0000-00004A8B0000}"/>
    <cellStyle name="Percent 4 6 3 2 2 2" xfId="35858" xr:uid="{00000000-0005-0000-0000-00004B8B0000}"/>
    <cellStyle name="Percent 4 6 3 2 3" xfId="35859" xr:uid="{00000000-0005-0000-0000-00004C8B0000}"/>
    <cellStyle name="Percent 4 6 3 3" xfId="35860" xr:uid="{00000000-0005-0000-0000-00004D8B0000}"/>
    <cellStyle name="Percent 4 6 3 3 2" xfId="35861" xr:uid="{00000000-0005-0000-0000-00004E8B0000}"/>
    <cellStyle name="Percent 4 6 3 3 2 2" xfId="35862" xr:uid="{00000000-0005-0000-0000-00004F8B0000}"/>
    <cellStyle name="Percent 4 6 3 3 3" xfId="35863" xr:uid="{00000000-0005-0000-0000-0000508B0000}"/>
    <cellStyle name="Percent 4 6 3 4" xfId="35864" xr:uid="{00000000-0005-0000-0000-0000518B0000}"/>
    <cellStyle name="Percent 4 6 3 4 2" xfId="35865" xr:uid="{00000000-0005-0000-0000-0000528B0000}"/>
    <cellStyle name="Percent 4 6 3 5" xfId="35866" xr:uid="{00000000-0005-0000-0000-0000538B0000}"/>
    <cellStyle name="Percent 4 6 3 5 2" xfId="35867" xr:uid="{00000000-0005-0000-0000-0000548B0000}"/>
    <cellStyle name="Percent 4 6 3 6" xfId="35868" xr:uid="{00000000-0005-0000-0000-0000558B0000}"/>
    <cellStyle name="Percent 4 6 4" xfId="35869" xr:uid="{00000000-0005-0000-0000-0000568B0000}"/>
    <cellStyle name="Percent 4 6 4 2" xfId="35870" xr:uid="{00000000-0005-0000-0000-0000578B0000}"/>
    <cellStyle name="Percent 4 6 4 2 2" xfId="35871" xr:uid="{00000000-0005-0000-0000-0000588B0000}"/>
    <cellStyle name="Percent 4 6 4 3" xfId="35872" xr:uid="{00000000-0005-0000-0000-0000598B0000}"/>
    <cellStyle name="Percent 4 6 5" xfId="35873" xr:uid="{00000000-0005-0000-0000-00005A8B0000}"/>
    <cellStyle name="Percent 4 6 5 2" xfId="35874" xr:uid="{00000000-0005-0000-0000-00005B8B0000}"/>
    <cellStyle name="Percent 4 6 5 2 2" xfId="35875" xr:uid="{00000000-0005-0000-0000-00005C8B0000}"/>
    <cellStyle name="Percent 4 6 5 3" xfId="35876" xr:uid="{00000000-0005-0000-0000-00005D8B0000}"/>
    <cellStyle name="Percent 4 6 6" xfId="35877" xr:uid="{00000000-0005-0000-0000-00005E8B0000}"/>
    <cellStyle name="Percent 4 6 6 2" xfId="35878" xr:uid="{00000000-0005-0000-0000-00005F8B0000}"/>
    <cellStyle name="Percent 4 6 7" xfId="35879" xr:uid="{00000000-0005-0000-0000-0000608B0000}"/>
    <cellStyle name="Percent 4 6 7 2" xfId="35880" xr:uid="{00000000-0005-0000-0000-0000618B0000}"/>
    <cellStyle name="Percent 4 6 8" xfId="35881" xr:uid="{00000000-0005-0000-0000-0000628B0000}"/>
    <cellStyle name="Percent 4 7" xfId="35882" xr:uid="{00000000-0005-0000-0000-0000638B0000}"/>
    <cellStyle name="Percent 4 7 2" xfId="35883" xr:uid="{00000000-0005-0000-0000-0000648B0000}"/>
    <cellStyle name="Percent 4 7 2 2" xfId="35884" xr:uid="{00000000-0005-0000-0000-0000658B0000}"/>
    <cellStyle name="Percent 4 7 2 2 2" xfId="35885" xr:uid="{00000000-0005-0000-0000-0000668B0000}"/>
    <cellStyle name="Percent 4 7 2 2 2 2" xfId="35886" xr:uid="{00000000-0005-0000-0000-0000678B0000}"/>
    <cellStyle name="Percent 4 7 2 2 3" xfId="35887" xr:uid="{00000000-0005-0000-0000-0000688B0000}"/>
    <cellStyle name="Percent 4 7 2 3" xfId="35888" xr:uid="{00000000-0005-0000-0000-0000698B0000}"/>
    <cellStyle name="Percent 4 7 2 3 2" xfId="35889" xr:uid="{00000000-0005-0000-0000-00006A8B0000}"/>
    <cellStyle name="Percent 4 7 2 3 2 2" xfId="35890" xr:uid="{00000000-0005-0000-0000-00006B8B0000}"/>
    <cellStyle name="Percent 4 7 2 3 3" xfId="35891" xr:uid="{00000000-0005-0000-0000-00006C8B0000}"/>
    <cellStyle name="Percent 4 7 2 4" xfId="35892" xr:uid="{00000000-0005-0000-0000-00006D8B0000}"/>
    <cellStyle name="Percent 4 7 2 4 2" xfId="35893" xr:uid="{00000000-0005-0000-0000-00006E8B0000}"/>
    <cellStyle name="Percent 4 7 2 5" xfId="35894" xr:uid="{00000000-0005-0000-0000-00006F8B0000}"/>
    <cellStyle name="Percent 4 7 2 5 2" xfId="35895" xr:uid="{00000000-0005-0000-0000-0000708B0000}"/>
    <cellStyle name="Percent 4 7 2 6" xfId="35896" xr:uid="{00000000-0005-0000-0000-0000718B0000}"/>
    <cellStyle name="Percent 4 7 3" xfId="35897" xr:uid="{00000000-0005-0000-0000-0000728B0000}"/>
    <cellStyle name="Percent 4 7 3 2" xfId="35898" xr:uid="{00000000-0005-0000-0000-0000738B0000}"/>
    <cellStyle name="Percent 4 7 3 2 2" xfId="35899" xr:uid="{00000000-0005-0000-0000-0000748B0000}"/>
    <cellStyle name="Percent 4 7 3 3" xfId="35900" xr:uid="{00000000-0005-0000-0000-0000758B0000}"/>
    <cellStyle name="Percent 4 7 4" xfId="35901" xr:uid="{00000000-0005-0000-0000-0000768B0000}"/>
    <cellStyle name="Percent 4 7 4 2" xfId="35902" xr:uid="{00000000-0005-0000-0000-0000778B0000}"/>
    <cellStyle name="Percent 4 7 4 2 2" xfId="35903" xr:uid="{00000000-0005-0000-0000-0000788B0000}"/>
    <cellStyle name="Percent 4 7 4 3" xfId="35904" xr:uid="{00000000-0005-0000-0000-0000798B0000}"/>
    <cellStyle name="Percent 4 7 5" xfId="35905" xr:uid="{00000000-0005-0000-0000-00007A8B0000}"/>
    <cellStyle name="Percent 4 7 5 2" xfId="35906" xr:uid="{00000000-0005-0000-0000-00007B8B0000}"/>
    <cellStyle name="Percent 4 7 6" xfId="35907" xr:uid="{00000000-0005-0000-0000-00007C8B0000}"/>
    <cellStyle name="Percent 4 7 6 2" xfId="35908" xr:uid="{00000000-0005-0000-0000-00007D8B0000}"/>
    <cellStyle name="Percent 4 7 7" xfId="35909" xr:uid="{00000000-0005-0000-0000-00007E8B0000}"/>
    <cellStyle name="Percent 4 8" xfId="35910" xr:uid="{00000000-0005-0000-0000-00007F8B0000}"/>
    <cellStyle name="Percent 4 8 2" xfId="35911" xr:uid="{00000000-0005-0000-0000-0000808B0000}"/>
    <cellStyle name="Percent 4 8 2 2" xfId="35912" xr:uid="{00000000-0005-0000-0000-0000818B0000}"/>
    <cellStyle name="Percent 4 8 2 2 2" xfId="35913" xr:uid="{00000000-0005-0000-0000-0000828B0000}"/>
    <cellStyle name="Percent 4 8 2 2 2 2" xfId="35914" xr:uid="{00000000-0005-0000-0000-0000838B0000}"/>
    <cellStyle name="Percent 4 8 2 2 3" xfId="35915" xr:uid="{00000000-0005-0000-0000-0000848B0000}"/>
    <cellStyle name="Percent 4 8 2 3" xfId="35916" xr:uid="{00000000-0005-0000-0000-0000858B0000}"/>
    <cellStyle name="Percent 4 8 2 3 2" xfId="35917" xr:uid="{00000000-0005-0000-0000-0000868B0000}"/>
    <cellStyle name="Percent 4 8 2 3 2 2" xfId="35918" xr:uid="{00000000-0005-0000-0000-0000878B0000}"/>
    <cellStyle name="Percent 4 8 2 3 3" xfId="35919" xr:uid="{00000000-0005-0000-0000-0000888B0000}"/>
    <cellStyle name="Percent 4 8 2 4" xfId="35920" xr:uid="{00000000-0005-0000-0000-0000898B0000}"/>
    <cellStyle name="Percent 4 8 2 4 2" xfId="35921" xr:uid="{00000000-0005-0000-0000-00008A8B0000}"/>
    <cellStyle name="Percent 4 8 2 5" xfId="35922" xr:uid="{00000000-0005-0000-0000-00008B8B0000}"/>
    <cellStyle name="Percent 4 8 2 5 2" xfId="35923" xr:uid="{00000000-0005-0000-0000-00008C8B0000}"/>
    <cellStyle name="Percent 4 8 2 6" xfId="35924" xr:uid="{00000000-0005-0000-0000-00008D8B0000}"/>
    <cellStyle name="Percent 4 8 3" xfId="35925" xr:uid="{00000000-0005-0000-0000-00008E8B0000}"/>
    <cellStyle name="Percent 4 8 3 2" xfId="35926" xr:uid="{00000000-0005-0000-0000-00008F8B0000}"/>
    <cellStyle name="Percent 4 8 3 2 2" xfId="35927" xr:uid="{00000000-0005-0000-0000-0000908B0000}"/>
    <cellStyle name="Percent 4 8 3 3" xfId="35928" xr:uid="{00000000-0005-0000-0000-0000918B0000}"/>
    <cellStyle name="Percent 4 8 4" xfId="35929" xr:uid="{00000000-0005-0000-0000-0000928B0000}"/>
    <cellStyle name="Percent 4 8 4 2" xfId="35930" xr:uid="{00000000-0005-0000-0000-0000938B0000}"/>
    <cellStyle name="Percent 4 8 4 2 2" xfId="35931" xr:uid="{00000000-0005-0000-0000-0000948B0000}"/>
    <cellStyle name="Percent 4 8 4 3" xfId="35932" xr:uid="{00000000-0005-0000-0000-0000958B0000}"/>
    <cellStyle name="Percent 4 8 5" xfId="35933" xr:uid="{00000000-0005-0000-0000-0000968B0000}"/>
    <cellStyle name="Percent 4 8 5 2" xfId="35934" xr:uid="{00000000-0005-0000-0000-0000978B0000}"/>
    <cellStyle name="Percent 4 8 6" xfId="35935" xr:uid="{00000000-0005-0000-0000-0000988B0000}"/>
    <cellStyle name="Percent 4 8 6 2" xfId="35936" xr:uid="{00000000-0005-0000-0000-0000998B0000}"/>
    <cellStyle name="Percent 4 8 7" xfId="35937" xr:uid="{00000000-0005-0000-0000-00009A8B0000}"/>
    <cellStyle name="Percent 4 9" xfId="35938" xr:uid="{00000000-0005-0000-0000-00009B8B0000}"/>
    <cellStyle name="Percent 4 9 2" xfId="35939" xr:uid="{00000000-0005-0000-0000-00009C8B0000}"/>
    <cellStyle name="Percent 4 9 2 2" xfId="35940" xr:uid="{00000000-0005-0000-0000-00009D8B0000}"/>
    <cellStyle name="Percent 4 9 2 2 2" xfId="35941" xr:uid="{00000000-0005-0000-0000-00009E8B0000}"/>
    <cellStyle name="Percent 4 9 2 3" xfId="35942" xr:uid="{00000000-0005-0000-0000-00009F8B0000}"/>
    <cellStyle name="Percent 4 9 3" xfId="35943" xr:uid="{00000000-0005-0000-0000-0000A08B0000}"/>
    <cellStyle name="Percent 4 9 3 2" xfId="35944" xr:uid="{00000000-0005-0000-0000-0000A18B0000}"/>
    <cellStyle name="Percent 4 9 3 2 2" xfId="35945" xr:uid="{00000000-0005-0000-0000-0000A28B0000}"/>
    <cellStyle name="Percent 4 9 3 3" xfId="35946" xr:uid="{00000000-0005-0000-0000-0000A38B0000}"/>
    <cellStyle name="Percent 4 9 4" xfId="35947" xr:uid="{00000000-0005-0000-0000-0000A48B0000}"/>
    <cellStyle name="Percent 4 9 4 2" xfId="35948" xr:uid="{00000000-0005-0000-0000-0000A58B0000}"/>
    <cellStyle name="Percent 4 9 5" xfId="35949" xr:uid="{00000000-0005-0000-0000-0000A68B0000}"/>
    <cellStyle name="Percent 4 9 5 2" xfId="35950" xr:uid="{00000000-0005-0000-0000-0000A78B0000}"/>
    <cellStyle name="Percent 4 9 6" xfId="35951" xr:uid="{00000000-0005-0000-0000-0000A88B0000}"/>
    <cellStyle name="Percent 5" xfId="113" xr:uid="{00000000-0005-0000-0000-0000A98B0000}"/>
    <cellStyle name="Percent 5 2" xfId="638" xr:uid="{00000000-0005-0000-0000-0000AA8B0000}"/>
    <cellStyle name="Percent 5 2 2" xfId="38414" xr:uid="{304E03DB-60C8-4E79-B1D0-38E6C1F4AC95}"/>
    <cellStyle name="Percent 5 3" xfId="38373" xr:uid="{AB04DB6E-2F8E-4C7E-B673-CC7194B49427}"/>
    <cellStyle name="Percent 6" xfId="639" xr:uid="{00000000-0005-0000-0000-0000AB8B0000}"/>
    <cellStyle name="Percent 6 10" xfId="35952" xr:uid="{00000000-0005-0000-0000-0000AC8B0000}"/>
    <cellStyle name="Percent 6 10 2" xfId="35953" xr:uid="{00000000-0005-0000-0000-0000AD8B0000}"/>
    <cellStyle name="Percent 6 11" xfId="35954" xr:uid="{00000000-0005-0000-0000-0000AE8B0000}"/>
    <cellStyle name="Percent 6 11 2" xfId="35955" xr:uid="{00000000-0005-0000-0000-0000AF8B0000}"/>
    <cellStyle name="Percent 6 12" xfId="35956" xr:uid="{00000000-0005-0000-0000-0000B08B0000}"/>
    <cellStyle name="Percent 6 13" xfId="38382" xr:uid="{0FAE67C0-54FE-450A-A4EE-F7CC7702C385}"/>
    <cellStyle name="Percent 6 2" xfId="35957" xr:uid="{00000000-0005-0000-0000-0000B18B0000}"/>
    <cellStyle name="Percent 6 2 10" xfId="35958" xr:uid="{00000000-0005-0000-0000-0000B28B0000}"/>
    <cellStyle name="Percent 6 2 10 2" xfId="35959" xr:uid="{00000000-0005-0000-0000-0000B38B0000}"/>
    <cellStyle name="Percent 6 2 11" xfId="35960" xr:uid="{00000000-0005-0000-0000-0000B48B0000}"/>
    <cellStyle name="Percent 6 2 12" xfId="38420" xr:uid="{349C846A-131E-4B99-B1B2-4D5B48D16924}"/>
    <cellStyle name="Percent 6 2 2" xfId="35961" xr:uid="{00000000-0005-0000-0000-0000B58B0000}"/>
    <cellStyle name="Percent 6 2 2 10" xfId="35962" xr:uid="{00000000-0005-0000-0000-0000B68B0000}"/>
    <cellStyle name="Percent 6 2 2 2" xfId="35963" xr:uid="{00000000-0005-0000-0000-0000B78B0000}"/>
    <cellStyle name="Percent 6 2 2 2 2" xfId="35964" xr:uid="{00000000-0005-0000-0000-0000B88B0000}"/>
    <cellStyle name="Percent 6 2 2 2 2 2" xfId="35965" xr:uid="{00000000-0005-0000-0000-0000B98B0000}"/>
    <cellStyle name="Percent 6 2 2 2 2 2 2" xfId="35966" xr:uid="{00000000-0005-0000-0000-0000BA8B0000}"/>
    <cellStyle name="Percent 6 2 2 2 2 2 2 2" xfId="35967" xr:uid="{00000000-0005-0000-0000-0000BB8B0000}"/>
    <cellStyle name="Percent 6 2 2 2 2 2 2 2 2" xfId="35968" xr:uid="{00000000-0005-0000-0000-0000BC8B0000}"/>
    <cellStyle name="Percent 6 2 2 2 2 2 2 3" xfId="35969" xr:uid="{00000000-0005-0000-0000-0000BD8B0000}"/>
    <cellStyle name="Percent 6 2 2 2 2 2 3" xfId="35970" xr:uid="{00000000-0005-0000-0000-0000BE8B0000}"/>
    <cellStyle name="Percent 6 2 2 2 2 2 3 2" xfId="35971" xr:uid="{00000000-0005-0000-0000-0000BF8B0000}"/>
    <cellStyle name="Percent 6 2 2 2 2 2 3 2 2" xfId="35972" xr:uid="{00000000-0005-0000-0000-0000C08B0000}"/>
    <cellStyle name="Percent 6 2 2 2 2 2 3 3" xfId="35973" xr:uid="{00000000-0005-0000-0000-0000C18B0000}"/>
    <cellStyle name="Percent 6 2 2 2 2 2 4" xfId="35974" xr:uid="{00000000-0005-0000-0000-0000C28B0000}"/>
    <cellStyle name="Percent 6 2 2 2 2 2 4 2" xfId="35975" xr:uid="{00000000-0005-0000-0000-0000C38B0000}"/>
    <cellStyle name="Percent 6 2 2 2 2 2 5" xfId="35976" xr:uid="{00000000-0005-0000-0000-0000C48B0000}"/>
    <cellStyle name="Percent 6 2 2 2 2 2 5 2" xfId="35977" xr:uid="{00000000-0005-0000-0000-0000C58B0000}"/>
    <cellStyle name="Percent 6 2 2 2 2 2 6" xfId="35978" xr:uid="{00000000-0005-0000-0000-0000C68B0000}"/>
    <cellStyle name="Percent 6 2 2 2 2 3" xfId="35979" xr:uid="{00000000-0005-0000-0000-0000C78B0000}"/>
    <cellStyle name="Percent 6 2 2 2 2 3 2" xfId="35980" xr:uid="{00000000-0005-0000-0000-0000C88B0000}"/>
    <cellStyle name="Percent 6 2 2 2 2 3 2 2" xfId="35981" xr:uid="{00000000-0005-0000-0000-0000C98B0000}"/>
    <cellStyle name="Percent 6 2 2 2 2 3 3" xfId="35982" xr:uid="{00000000-0005-0000-0000-0000CA8B0000}"/>
    <cellStyle name="Percent 6 2 2 2 2 4" xfId="35983" xr:uid="{00000000-0005-0000-0000-0000CB8B0000}"/>
    <cellStyle name="Percent 6 2 2 2 2 4 2" xfId="35984" xr:uid="{00000000-0005-0000-0000-0000CC8B0000}"/>
    <cellStyle name="Percent 6 2 2 2 2 4 2 2" xfId="35985" xr:uid="{00000000-0005-0000-0000-0000CD8B0000}"/>
    <cellStyle name="Percent 6 2 2 2 2 4 3" xfId="35986" xr:uid="{00000000-0005-0000-0000-0000CE8B0000}"/>
    <cellStyle name="Percent 6 2 2 2 2 5" xfId="35987" xr:uid="{00000000-0005-0000-0000-0000CF8B0000}"/>
    <cellStyle name="Percent 6 2 2 2 2 5 2" xfId="35988" xr:uid="{00000000-0005-0000-0000-0000D08B0000}"/>
    <cellStyle name="Percent 6 2 2 2 2 6" xfId="35989" xr:uid="{00000000-0005-0000-0000-0000D18B0000}"/>
    <cellStyle name="Percent 6 2 2 2 2 6 2" xfId="35990" xr:uid="{00000000-0005-0000-0000-0000D28B0000}"/>
    <cellStyle name="Percent 6 2 2 2 2 7" xfId="35991" xr:uid="{00000000-0005-0000-0000-0000D38B0000}"/>
    <cellStyle name="Percent 6 2 2 2 3" xfId="35992" xr:uid="{00000000-0005-0000-0000-0000D48B0000}"/>
    <cellStyle name="Percent 6 2 2 2 3 2" xfId="35993" xr:uid="{00000000-0005-0000-0000-0000D58B0000}"/>
    <cellStyle name="Percent 6 2 2 2 3 2 2" xfId="35994" xr:uid="{00000000-0005-0000-0000-0000D68B0000}"/>
    <cellStyle name="Percent 6 2 2 2 3 2 2 2" xfId="35995" xr:uid="{00000000-0005-0000-0000-0000D78B0000}"/>
    <cellStyle name="Percent 6 2 2 2 3 2 3" xfId="35996" xr:uid="{00000000-0005-0000-0000-0000D88B0000}"/>
    <cellStyle name="Percent 6 2 2 2 3 3" xfId="35997" xr:uid="{00000000-0005-0000-0000-0000D98B0000}"/>
    <cellStyle name="Percent 6 2 2 2 3 3 2" xfId="35998" xr:uid="{00000000-0005-0000-0000-0000DA8B0000}"/>
    <cellStyle name="Percent 6 2 2 2 3 3 2 2" xfId="35999" xr:uid="{00000000-0005-0000-0000-0000DB8B0000}"/>
    <cellStyle name="Percent 6 2 2 2 3 3 3" xfId="36000" xr:uid="{00000000-0005-0000-0000-0000DC8B0000}"/>
    <cellStyle name="Percent 6 2 2 2 3 4" xfId="36001" xr:uid="{00000000-0005-0000-0000-0000DD8B0000}"/>
    <cellStyle name="Percent 6 2 2 2 3 4 2" xfId="36002" xr:uid="{00000000-0005-0000-0000-0000DE8B0000}"/>
    <cellStyle name="Percent 6 2 2 2 3 5" xfId="36003" xr:uid="{00000000-0005-0000-0000-0000DF8B0000}"/>
    <cellStyle name="Percent 6 2 2 2 3 5 2" xfId="36004" xr:uid="{00000000-0005-0000-0000-0000E08B0000}"/>
    <cellStyle name="Percent 6 2 2 2 3 6" xfId="36005" xr:uid="{00000000-0005-0000-0000-0000E18B0000}"/>
    <cellStyle name="Percent 6 2 2 2 4" xfId="36006" xr:uid="{00000000-0005-0000-0000-0000E28B0000}"/>
    <cellStyle name="Percent 6 2 2 2 4 2" xfId="36007" xr:uid="{00000000-0005-0000-0000-0000E38B0000}"/>
    <cellStyle name="Percent 6 2 2 2 4 2 2" xfId="36008" xr:uid="{00000000-0005-0000-0000-0000E48B0000}"/>
    <cellStyle name="Percent 6 2 2 2 4 3" xfId="36009" xr:uid="{00000000-0005-0000-0000-0000E58B0000}"/>
    <cellStyle name="Percent 6 2 2 2 5" xfId="36010" xr:uid="{00000000-0005-0000-0000-0000E68B0000}"/>
    <cellStyle name="Percent 6 2 2 2 5 2" xfId="36011" xr:uid="{00000000-0005-0000-0000-0000E78B0000}"/>
    <cellStyle name="Percent 6 2 2 2 5 2 2" xfId="36012" xr:uid="{00000000-0005-0000-0000-0000E88B0000}"/>
    <cellStyle name="Percent 6 2 2 2 5 3" xfId="36013" xr:uid="{00000000-0005-0000-0000-0000E98B0000}"/>
    <cellStyle name="Percent 6 2 2 2 6" xfId="36014" xr:uid="{00000000-0005-0000-0000-0000EA8B0000}"/>
    <cellStyle name="Percent 6 2 2 2 6 2" xfId="36015" xr:uid="{00000000-0005-0000-0000-0000EB8B0000}"/>
    <cellStyle name="Percent 6 2 2 2 7" xfId="36016" xr:uid="{00000000-0005-0000-0000-0000EC8B0000}"/>
    <cellStyle name="Percent 6 2 2 2 7 2" xfId="36017" xr:uid="{00000000-0005-0000-0000-0000ED8B0000}"/>
    <cellStyle name="Percent 6 2 2 2 8" xfId="36018" xr:uid="{00000000-0005-0000-0000-0000EE8B0000}"/>
    <cellStyle name="Percent 6 2 2 3" xfId="36019" xr:uid="{00000000-0005-0000-0000-0000EF8B0000}"/>
    <cellStyle name="Percent 6 2 2 3 2" xfId="36020" xr:uid="{00000000-0005-0000-0000-0000F08B0000}"/>
    <cellStyle name="Percent 6 2 2 3 2 2" xfId="36021" xr:uid="{00000000-0005-0000-0000-0000F18B0000}"/>
    <cellStyle name="Percent 6 2 2 3 2 2 2" xfId="36022" xr:uid="{00000000-0005-0000-0000-0000F28B0000}"/>
    <cellStyle name="Percent 6 2 2 3 2 2 2 2" xfId="36023" xr:uid="{00000000-0005-0000-0000-0000F38B0000}"/>
    <cellStyle name="Percent 6 2 2 3 2 2 3" xfId="36024" xr:uid="{00000000-0005-0000-0000-0000F48B0000}"/>
    <cellStyle name="Percent 6 2 2 3 2 3" xfId="36025" xr:uid="{00000000-0005-0000-0000-0000F58B0000}"/>
    <cellStyle name="Percent 6 2 2 3 2 3 2" xfId="36026" xr:uid="{00000000-0005-0000-0000-0000F68B0000}"/>
    <cellStyle name="Percent 6 2 2 3 2 3 2 2" xfId="36027" xr:uid="{00000000-0005-0000-0000-0000F78B0000}"/>
    <cellStyle name="Percent 6 2 2 3 2 3 3" xfId="36028" xr:uid="{00000000-0005-0000-0000-0000F88B0000}"/>
    <cellStyle name="Percent 6 2 2 3 2 4" xfId="36029" xr:uid="{00000000-0005-0000-0000-0000F98B0000}"/>
    <cellStyle name="Percent 6 2 2 3 2 4 2" xfId="36030" xr:uid="{00000000-0005-0000-0000-0000FA8B0000}"/>
    <cellStyle name="Percent 6 2 2 3 2 5" xfId="36031" xr:uid="{00000000-0005-0000-0000-0000FB8B0000}"/>
    <cellStyle name="Percent 6 2 2 3 2 5 2" xfId="36032" xr:uid="{00000000-0005-0000-0000-0000FC8B0000}"/>
    <cellStyle name="Percent 6 2 2 3 2 6" xfId="36033" xr:uid="{00000000-0005-0000-0000-0000FD8B0000}"/>
    <cellStyle name="Percent 6 2 2 3 3" xfId="36034" xr:uid="{00000000-0005-0000-0000-0000FE8B0000}"/>
    <cellStyle name="Percent 6 2 2 3 3 2" xfId="36035" xr:uid="{00000000-0005-0000-0000-0000FF8B0000}"/>
    <cellStyle name="Percent 6 2 2 3 3 2 2" xfId="36036" xr:uid="{00000000-0005-0000-0000-0000008C0000}"/>
    <cellStyle name="Percent 6 2 2 3 3 3" xfId="36037" xr:uid="{00000000-0005-0000-0000-0000018C0000}"/>
    <cellStyle name="Percent 6 2 2 3 4" xfId="36038" xr:uid="{00000000-0005-0000-0000-0000028C0000}"/>
    <cellStyle name="Percent 6 2 2 3 4 2" xfId="36039" xr:uid="{00000000-0005-0000-0000-0000038C0000}"/>
    <cellStyle name="Percent 6 2 2 3 4 2 2" xfId="36040" xr:uid="{00000000-0005-0000-0000-0000048C0000}"/>
    <cellStyle name="Percent 6 2 2 3 4 3" xfId="36041" xr:uid="{00000000-0005-0000-0000-0000058C0000}"/>
    <cellStyle name="Percent 6 2 2 3 5" xfId="36042" xr:uid="{00000000-0005-0000-0000-0000068C0000}"/>
    <cellStyle name="Percent 6 2 2 3 5 2" xfId="36043" xr:uid="{00000000-0005-0000-0000-0000078C0000}"/>
    <cellStyle name="Percent 6 2 2 3 6" xfId="36044" xr:uid="{00000000-0005-0000-0000-0000088C0000}"/>
    <cellStyle name="Percent 6 2 2 3 6 2" xfId="36045" xr:uid="{00000000-0005-0000-0000-0000098C0000}"/>
    <cellStyle name="Percent 6 2 2 3 7" xfId="36046" xr:uid="{00000000-0005-0000-0000-00000A8C0000}"/>
    <cellStyle name="Percent 6 2 2 4" xfId="36047" xr:uid="{00000000-0005-0000-0000-00000B8C0000}"/>
    <cellStyle name="Percent 6 2 2 4 2" xfId="36048" xr:uid="{00000000-0005-0000-0000-00000C8C0000}"/>
    <cellStyle name="Percent 6 2 2 4 2 2" xfId="36049" xr:uid="{00000000-0005-0000-0000-00000D8C0000}"/>
    <cellStyle name="Percent 6 2 2 4 2 2 2" xfId="36050" xr:uid="{00000000-0005-0000-0000-00000E8C0000}"/>
    <cellStyle name="Percent 6 2 2 4 2 2 2 2" xfId="36051" xr:uid="{00000000-0005-0000-0000-00000F8C0000}"/>
    <cellStyle name="Percent 6 2 2 4 2 2 3" xfId="36052" xr:uid="{00000000-0005-0000-0000-0000108C0000}"/>
    <cellStyle name="Percent 6 2 2 4 2 3" xfId="36053" xr:uid="{00000000-0005-0000-0000-0000118C0000}"/>
    <cellStyle name="Percent 6 2 2 4 2 3 2" xfId="36054" xr:uid="{00000000-0005-0000-0000-0000128C0000}"/>
    <cellStyle name="Percent 6 2 2 4 2 3 2 2" xfId="36055" xr:uid="{00000000-0005-0000-0000-0000138C0000}"/>
    <cellStyle name="Percent 6 2 2 4 2 3 3" xfId="36056" xr:uid="{00000000-0005-0000-0000-0000148C0000}"/>
    <cellStyle name="Percent 6 2 2 4 2 4" xfId="36057" xr:uid="{00000000-0005-0000-0000-0000158C0000}"/>
    <cellStyle name="Percent 6 2 2 4 2 4 2" xfId="36058" xr:uid="{00000000-0005-0000-0000-0000168C0000}"/>
    <cellStyle name="Percent 6 2 2 4 2 5" xfId="36059" xr:uid="{00000000-0005-0000-0000-0000178C0000}"/>
    <cellStyle name="Percent 6 2 2 4 2 5 2" xfId="36060" xr:uid="{00000000-0005-0000-0000-0000188C0000}"/>
    <cellStyle name="Percent 6 2 2 4 2 6" xfId="36061" xr:uid="{00000000-0005-0000-0000-0000198C0000}"/>
    <cellStyle name="Percent 6 2 2 4 3" xfId="36062" xr:uid="{00000000-0005-0000-0000-00001A8C0000}"/>
    <cellStyle name="Percent 6 2 2 4 3 2" xfId="36063" xr:uid="{00000000-0005-0000-0000-00001B8C0000}"/>
    <cellStyle name="Percent 6 2 2 4 3 2 2" xfId="36064" xr:uid="{00000000-0005-0000-0000-00001C8C0000}"/>
    <cellStyle name="Percent 6 2 2 4 3 3" xfId="36065" xr:uid="{00000000-0005-0000-0000-00001D8C0000}"/>
    <cellStyle name="Percent 6 2 2 4 4" xfId="36066" xr:uid="{00000000-0005-0000-0000-00001E8C0000}"/>
    <cellStyle name="Percent 6 2 2 4 4 2" xfId="36067" xr:uid="{00000000-0005-0000-0000-00001F8C0000}"/>
    <cellStyle name="Percent 6 2 2 4 4 2 2" xfId="36068" xr:uid="{00000000-0005-0000-0000-0000208C0000}"/>
    <cellStyle name="Percent 6 2 2 4 4 3" xfId="36069" xr:uid="{00000000-0005-0000-0000-0000218C0000}"/>
    <cellStyle name="Percent 6 2 2 4 5" xfId="36070" xr:uid="{00000000-0005-0000-0000-0000228C0000}"/>
    <cellStyle name="Percent 6 2 2 4 5 2" xfId="36071" xr:uid="{00000000-0005-0000-0000-0000238C0000}"/>
    <cellStyle name="Percent 6 2 2 4 6" xfId="36072" xr:uid="{00000000-0005-0000-0000-0000248C0000}"/>
    <cellStyle name="Percent 6 2 2 4 6 2" xfId="36073" xr:uid="{00000000-0005-0000-0000-0000258C0000}"/>
    <cellStyle name="Percent 6 2 2 4 7" xfId="36074" xr:uid="{00000000-0005-0000-0000-0000268C0000}"/>
    <cellStyle name="Percent 6 2 2 5" xfId="36075" xr:uid="{00000000-0005-0000-0000-0000278C0000}"/>
    <cellStyle name="Percent 6 2 2 5 2" xfId="36076" xr:uid="{00000000-0005-0000-0000-0000288C0000}"/>
    <cellStyle name="Percent 6 2 2 5 2 2" xfId="36077" xr:uid="{00000000-0005-0000-0000-0000298C0000}"/>
    <cellStyle name="Percent 6 2 2 5 2 2 2" xfId="36078" xr:uid="{00000000-0005-0000-0000-00002A8C0000}"/>
    <cellStyle name="Percent 6 2 2 5 2 3" xfId="36079" xr:uid="{00000000-0005-0000-0000-00002B8C0000}"/>
    <cellStyle name="Percent 6 2 2 5 3" xfId="36080" xr:uid="{00000000-0005-0000-0000-00002C8C0000}"/>
    <cellStyle name="Percent 6 2 2 5 3 2" xfId="36081" xr:uid="{00000000-0005-0000-0000-00002D8C0000}"/>
    <cellStyle name="Percent 6 2 2 5 3 2 2" xfId="36082" xr:uid="{00000000-0005-0000-0000-00002E8C0000}"/>
    <cellStyle name="Percent 6 2 2 5 3 3" xfId="36083" xr:uid="{00000000-0005-0000-0000-00002F8C0000}"/>
    <cellStyle name="Percent 6 2 2 5 4" xfId="36084" xr:uid="{00000000-0005-0000-0000-0000308C0000}"/>
    <cellStyle name="Percent 6 2 2 5 4 2" xfId="36085" xr:uid="{00000000-0005-0000-0000-0000318C0000}"/>
    <cellStyle name="Percent 6 2 2 5 5" xfId="36086" xr:uid="{00000000-0005-0000-0000-0000328C0000}"/>
    <cellStyle name="Percent 6 2 2 5 5 2" xfId="36087" xr:uid="{00000000-0005-0000-0000-0000338C0000}"/>
    <cellStyle name="Percent 6 2 2 5 6" xfId="36088" xr:uid="{00000000-0005-0000-0000-0000348C0000}"/>
    <cellStyle name="Percent 6 2 2 6" xfId="36089" xr:uid="{00000000-0005-0000-0000-0000358C0000}"/>
    <cellStyle name="Percent 6 2 2 6 2" xfId="36090" xr:uid="{00000000-0005-0000-0000-0000368C0000}"/>
    <cellStyle name="Percent 6 2 2 6 2 2" xfId="36091" xr:uid="{00000000-0005-0000-0000-0000378C0000}"/>
    <cellStyle name="Percent 6 2 2 6 3" xfId="36092" xr:uid="{00000000-0005-0000-0000-0000388C0000}"/>
    <cellStyle name="Percent 6 2 2 7" xfId="36093" xr:uid="{00000000-0005-0000-0000-0000398C0000}"/>
    <cellStyle name="Percent 6 2 2 7 2" xfId="36094" xr:uid="{00000000-0005-0000-0000-00003A8C0000}"/>
    <cellStyle name="Percent 6 2 2 7 2 2" xfId="36095" xr:uid="{00000000-0005-0000-0000-00003B8C0000}"/>
    <cellStyle name="Percent 6 2 2 7 3" xfId="36096" xr:uid="{00000000-0005-0000-0000-00003C8C0000}"/>
    <cellStyle name="Percent 6 2 2 8" xfId="36097" xr:uid="{00000000-0005-0000-0000-00003D8C0000}"/>
    <cellStyle name="Percent 6 2 2 8 2" xfId="36098" xr:uid="{00000000-0005-0000-0000-00003E8C0000}"/>
    <cellStyle name="Percent 6 2 2 9" xfId="36099" xr:uid="{00000000-0005-0000-0000-00003F8C0000}"/>
    <cellStyle name="Percent 6 2 2 9 2" xfId="36100" xr:uid="{00000000-0005-0000-0000-0000408C0000}"/>
    <cellStyle name="Percent 6 2 3" xfId="36101" xr:uid="{00000000-0005-0000-0000-0000418C0000}"/>
    <cellStyle name="Percent 6 2 3 2" xfId="36102" xr:uid="{00000000-0005-0000-0000-0000428C0000}"/>
    <cellStyle name="Percent 6 2 3 2 2" xfId="36103" xr:uid="{00000000-0005-0000-0000-0000438C0000}"/>
    <cellStyle name="Percent 6 2 3 2 2 2" xfId="36104" xr:uid="{00000000-0005-0000-0000-0000448C0000}"/>
    <cellStyle name="Percent 6 2 3 2 2 2 2" xfId="36105" xr:uid="{00000000-0005-0000-0000-0000458C0000}"/>
    <cellStyle name="Percent 6 2 3 2 2 2 2 2" xfId="36106" xr:uid="{00000000-0005-0000-0000-0000468C0000}"/>
    <cellStyle name="Percent 6 2 3 2 2 2 3" xfId="36107" xr:uid="{00000000-0005-0000-0000-0000478C0000}"/>
    <cellStyle name="Percent 6 2 3 2 2 3" xfId="36108" xr:uid="{00000000-0005-0000-0000-0000488C0000}"/>
    <cellStyle name="Percent 6 2 3 2 2 3 2" xfId="36109" xr:uid="{00000000-0005-0000-0000-0000498C0000}"/>
    <cellStyle name="Percent 6 2 3 2 2 3 2 2" xfId="36110" xr:uid="{00000000-0005-0000-0000-00004A8C0000}"/>
    <cellStyle name="Percent 6 2 3 2 2 3 3" xfId="36111" xr:uid="{00000000-0005-0000-0000-00004B8C0000}"/>
    <cellStyle name="Percent 6 2 3 2 2 4" xfId="36112" xr:uid="{00000000-0005-0000-0000-00004C8C0000}"/>
    <cellStyle name="Percent 6 2 3 2 2 4 2" xfId="36113" xr:uid="{00000000-0005-0000-0000-00004D8C0000}"/>
    <cellStyle name="Percent 6 2 3 2 2 5" xfId="36114" xr:uid="{00000000-0005-0000-0000-00004E8C0000}"/>
    <cellStyle name="Percent 6 2 3 2 2 5 2" xfId="36115" xr:uid="{00000000-0005-0000-0000-00004F8C0000}"/>
    <cellStyle name="Percent 6 2 3 2 2 6" xfId="36116" xr:uid="{00000000-0005-0000-0000-0000508C0000}"/>
    <cellStyle name="Percent 6 2 3 2 3" xfId="36117" xr:uid="{00000000-0005-0000-0000-0000518C0000}"/>
    <cellStyle name="Percent 6 2 3 2 3 2" xfId="36118" xr:uid="{00000000-0005-0000-0000-0000528C0000}"/>
    <cellStyle name="Percent 6 2 3 2 3 2 2" xfId="36119" xr:uid="{00000000-0005-0000-0000-0000538C0000}"/>
    <cellStyle name="Percent 6 2 3 2 3 3" xfId="36120" xr:uid="{00000000-0005-0000-0000-0000548C0000}"/>
    <cellStyle name="Percent 6 2 3 2 4" xfId="36121" xr:uid="{00000000-0005-0000-0000-0000558C0000}"/>
    <cellStyle name="Percent 6 2 3 2 4 2" xfId="36122" xr:uid="{00000000-0005-0000-0000-0000568C0000}"/>
    <cellStyle name="Percent 6 2 3 2 4 2 2" xfId="36123" xr:uid="{00000000-0005-0000-0000-0000578C0000}"/>
    <cellStyle name="Percent 6 2 3 2 4 3" xfId="36124" xr:uid="{00000000-0005-0000-0000-0000588C0000}"/>
    <cellStyle name="Percent 6 2 3 2 5" xfId="36125" xr:uid="{00000000-0005-0000-0000-0000598C0000}"/>
    <cellStyle name="Percent 6 2 3 2 5 2" xfId="36126" xr:uid="{00000000-0005-0000-0000-00005A8C0000}"/>
    <cellStyle name="Percent 6 2 3 2 6" xfId="36127" xr:uid="{00000000-0005-0000-0000-00005B8C0000}"/>
    <cellStyle name="Percent 6 2 3 2 6 2" xfId="36128" xr:uid="{00000000-0005-0000-0000-00005C8C0000}"/>
    <cellStyle name="Percent 6 2 3 2 7" xfId="36129" xr:uid="{00000000-0005-0000-0000-00005D8C0000}"/>
    <cellStyle name="Percent 6 2 3 3" xfId="36130" xr:uid="{00000000-0005-0000-0000-00005E8C0000}"/>
    <cellStyle name="Percent 6 2 3 3 2" xfId="36131" xr:uid="{00000000-0005-0000-0000-00005F8C0000}"/>
    <cellStyle name="Percent 6 2 3 3 2 2" xfId="36132" xr:uid="{00000000-0005-0000-0000-0000608C0000}"/>
    <cellStyle name="Percent 6 2 3 3 2 2 2" xfId="36133" xr:uid="{00000000-0005-0000-0000-0000618C0000}"/>
    <cellStyle name="Percent 6 2 3 3 2 3" xfId="36134" xr:uid="{00000000-0005-0000-0000-0000628C0000}"/>
    <cellStyle name="Percent 6 2 3 3 3" xfId="36135" xr:uid="{00000000-0005-0000-0000-0000638C0000}"/>
    <cellStyle name="Percent 6 2 3 3 3 2" xfId="36136" xr:uid="{00000000-0005-0000-0000-0000648C0000}"/>
    <cellStyle name="Percent 6 2 3 3 3 2 2" xfId="36137" xr:uid="{00000000-0005-0000-0000-0000658C0000}"/>
    <cellStyle name="Percent 6 2 3 3 3 3" xfId="36138" xr:uid="{00000000-0005-0000-0000-0000668C0000}"/>
    <cellStyle name="Percent 6 2 3 3 4" xfId="36139" xr:uid="{00000000-0005-0000-0000-0000678C0000}"/>
    <cellStyle name="Percent 6 2 3 3 4 2" xfId="36140" xr:uid="{00000000-0005-0000-0000-0000688C0000}"/>
    <cellStyle name="Percent 6 2 3 3 5" xfId="36141" xr:uid="{00000000-0005-0000-0000-0000698C0000}"/>
    <cellStyle name="Percent 6 2 3 3 5 2" xfId="36142" xr:uid="{00000000-0005-0000-0000-00006A8C0000}"/>
    <cellStyle name="Percent 6 2 3 3 6" xfId="36143" xr:uid="{00000000-0005-0000-0000-00006B8C0000}"/>
    <cellStyle name="Percent 6 2 3 4" xfId="36144" xr:uid="{00000000-0005-0000-0000-00006C8C0000}"/>
    <cellStyle name="Percent 6 2 3 4 2" xfId="36145" xr:uid="{00000000-0005-0000-0000-00006D8C0000}"/>
    <cellStyle name="Percent 6 2 3 4 2 2" xfId="36146" xr:uid="{00000000-0005-0000-0000-00006E8C0000}"/>
    <cellStyle name="Percent 6 2 3 4 3" xfId="36147" xr:uid="{00000000-0005-0000-0000-00006F8C0000}"/>
    <cellStyle name="Percent 6 2 3 5" xfId="36148" xr:uid="{00000000-0005-0000-0000-0000708C0000}"/>
    <cellStyle name="Percent 6 2 3 5 2" xfId="36149" xr:uid="{00000000-0005-0000-0000-0000718C0000}"/>
    <cellStyle name="Percent 6 2 3 5 2 2" xfId="36150" xr:uid="{00000000-0005-0000-0000-0000728C0000}"/>
    <cellStyle name="Percent 6 2 3 5 3" xfId="36151" xr:uid="{00000000-0005-0000-0000-0000738C0000}"/>
    <cellStyle name="Percent 6 2 3 6" xfId="36152" xr:uid="{00000000-0005-0000-0000-0000748C0000}"/>
    <cellStyle name="Percent 6 2 3 6 2" xfId="36153" xr:uid="{00000000-0005-0000-0000-0000758C0000}"/>
    <cellStyle name="Percent 6 2 3 7" xfId="36154" xr:uid="{00000000-0005-0000-0000-0000768C0000}"/>
    <cellStyle name="Percent 6 2 3 7 2" xfId="36155" xr:uid="{00000000-0005-0000-0000-0000778C0000}"/>
    <cellStyle name="Percent 6 2 3 8" xfId="36156" xr:uid="{00000000-0005-0000-0000-0000788C0000}"/>
    <cellStyle name="Percent 6 2 4" xfId="36157" xr:uid="{00000000-0005-0000-0000-0000798C0000}"/>
    <cellStyle name="Percent 6 2 4 2" xfId="36158" xr:uid="{00000000-0005-0000-0000-00007A8C0000}"/>
    <cellStyle name="Percent 6 2 4 2 2" xfId="36159" xr:uid="{00000000-0005-0000-0000-00007B8C0000}"/>
    <cellStyle name="Percent 6 2 4 2 2 2" xfId="36160" xr:uid="{00000000-0005-0000-0000-00007C8C0000}"/>
    <cellStyle name="Percent 6 2 4 2 2 2 2" xfId="36161" xr:uid="{00000000-0005-0000-0000-00007D8C0000}"/>
    <cellStyle name="Percent 6 2 4 2 2 3" xfId="36162" xr:uid="{00000000-0005-0000-0000-00007E8C0000}"/>
    <cellStyle name="Percent 6 2 4 2 3" xfId="36163" xr:uid="{00000000-0005-0000-0000-00007F8C0000}"/>
    <cellStyle name="Percent 6 2 4 2 3 2" xfId="36164" xr:uid="{00000000-0005-0000-0000-0000808C0000}"/>
    <cellStyle name="Percent 6 2 4 2 3 2 2" xfId="36165" xr:uid="{00000000-0005-0000-0000-0000818C0000}"/>
    <cellStyle name="Percent 6 2 4 2 3 3" xfId="36166" xr:uid="{00000000-0005-0000-0000-0000828C0000}"/>
    <cellStyle name="Percent 6 2 4 2 4" xfId="36167" xr:uid="{00000000-0005-0000-0000-0000838C0000}"/>
    <cellStyle name="Percent 6 2 4 2 4 2" xfId="36168" xr:uid="{00000000-0005-0000-0000-0000848C0000}"/>
    <cellStyle name="Percent 6 2 4 2 5" xfId="36169" xr:uid="{00000000-0005-0000-0000-0000858C0000}"/>
    <cellStyle name="Percent 6 2 4 2 5 2" xfId="36170" xr:uid="{00000000-0005-0000-0000-0000868C0000}"/>
    <cellStyle name="Percent 6 2 4 2 6" xfId="36171" xr:uid="{00000000-0005-0000-0000-0000878C0000}"/>
    <cellStyle name="Percent 6 2 4 3" xfId="36172" xr:uid="{00000000-0005-0000-0000-0000888C0000}"/>
    <cellStyle name="Percent 6 2 4 3 2" xfId="36173" xr:uid="{00000000-0005-0000-0000-0000898C0000}"/>
    <cellStyle name="Percent 6 2 4 3 2 2" xfId="36174" xr:uid="{00000000-0005-0000-0000-00008A8C0000}"/>
    <cellStyle name="Percent 6 2 4 3 3" xfId="36175" xr:uid="{00000000-0005-0000-0000-00008B8C0000}"/>
    <cellStyle name="Percent 6 2 4 4" xfId="36176" xr:uid="{00000000-0005-0000-0000-00008C8C0000}"/>
    <cellStyle name="Percent 6 2 4 4 2" xfId="36177" xr:uid="{00000000-0005-0000-0000-00008D8C0000}"/>
    <cellStyle name="Percent 6 2 4 4 2 2" xfId="36178" xr:uid="{00000000-0005-0000-0000-00008E8C0000}"/>
    <cellStyle name="Percent 6 2 4 4 3" xfId="36179" xr:uid="{00000000-0005-0000-0000-00008F8C0000}"/>
    <cellStyle name="Percent 6 2 4 5" xfId="36180" xr:uid="{00000000-0005-0000-0000-0000908C0000}"/>
    <cellStyle name="Percent 6 2 4 5 2" xfId="36181" xr:uid="{00000000-0005-0000-0000-0000918C0000}"/>
    <cellStyle name="Percent 6 2 4 6" xfId="36182" xr:uid="{00000000-0005-0000-0000-0000928C0000}"/>
    <cellStyle name="Percent 6 2 4 6 2" xfId="36183" xr:uid="{00000000-0005-0000-0000-0000938C0000}"/>
    <cellStyle name="Percent 6 2 4 7" xfId="36184" xr:uid="{00000000-0005-0000-0000-0000948C0000}"/>
    <cellStyle name="Percent 6 2 5" xfId="36185" xr:uid="{00000000-0005-0000-0000-0000958C0000}"/>
    <cellStyle name="Percent 6 2 5 2" xfId="36186" xr:uid="{00000000-0005-0000-0000-0000968C0000}"/>
    <cellStyle name="Percent 6 2 5 2 2" xfId="36187" xr:uid="{00000000-0005-0000-0000-0000978C0000}"/>
    <cellStyle name="Percent 6 2 5 2 2 2" xfId="36188" xr:uid="{00000000-0005-0000-0000-0000988C0000}"/>
    <cellStyle name="Percent 6 2 5 2 2 2 2" xfId="36189" xr:uid="{00000000-0005-0000-0000-0000998C0000}"/>
    <cellStyle name="Percent 6 2 5 2 2 3" xfId="36190" xr:uid="{00000000-0005-0000-0000-00009A8C0000}"/>
    <cellStyle name="Percent 6 2 5 2 3" xfId="36191" xr:uid="{00000000-0005-0000-0000-00009B8C0000}"/>
    <cellStyle name="Percent 6 2 5 2 3 2" xfId="36192" xr:uid="{00000000-0005-0000-0000-00009C8C0000}"/>
    <cellStyle name="Percent 6 2 5 2 3 2 2" xfId="36193" xr:uid="{00000000-0005-0000-0000-00009D8C0000}"/>
    <cellStyle name="Percent 6 2 5 2 3 3" xfId="36194" xr:uid="{00000000-0005-0000-0000-00009E8C0000}"/>
    <cellStyle name="Percent 6 2 5 2 4" xfId="36195" xr:uid="{00000000-0005-0000-0000-00009F8C0000}"/>
    <cellStyle name="Percent 6 2 5 2 4 2" xfId="36196" xr:uid="{00000000-0005-0000-0000-0000A08C0000}"/>
    <cellStyle name="Percent 6 2 5 2 5" xfId="36197" xr:uid="{00000000-0005-0000-0000-0000A18C0000}"/>
    <cellStyle name="Percent 6 2 5 2 5 2" xfId="36198" xr:uid="{00000000-0005-0000-0000-0000A28C0000}"/>
    <cellStyle name="Percent 6 2 5 2 6" xfId="36199" xr:uid="{00000000-0005-0000-0000-0000A38C0000}"/>
    <cellStyle name="Percent 6 2 5 3" xfId="36200" xr:uid="{00000000-0005-0000-0000-0000A48C0000}"/>
    <cellStyle name="Percent 6 2 5 3 2" xfId="36201" xr:uid="{00000000-0005-0000-0000-0000A58C0000}"/>
    <cellStyle name="Percent 6 2 5 3 2 2" xfId="36202" xr:uid="{00000000-0005-0000-0000-0000A68C0000}"/>
    <cellStyle name="Percent 6 2 5 3 3" xfId="36203" xr:uid="{00000000-0005-0000-0000-0000A78C0000}"/>
    <cellStyle name="Percent 6 2 5 4" xfId="36204" xr:uid="{00000000-0005-0000-0000-0000A88C0000}"/>
    <cellStyle name="Percent 6 2 5 4 2" xfId="36205" xr:uid="{00000000-0005-0000-0000-0000A98C0000}"/>
    <cellStyle name="Percent 6 2 5 4 2 2" xfId="36206" xr:uid="{00000000-0005-0000-0000-0000AA8C0000}"/>
    <cellStyle name="Percent 6 2 5 4 3" xfId="36207" xr:uid="{00000000-0005-0000-0000-0000AB8C0000}"/>
    <cellStyle name="Percent 6 2 5 5" xfId="36208" xr:uid="{00000000-0005-0000-0000-0000AC8C0000}"/>
    <cellStyle name="Percent 6 2 5 5 2" xfId="36209" xr:uid="{00000000-0005-0000-0000-0000AD8C0000}"/>
    <cellStyle name="Percent 6 2 5 6" xfId="36210" xr:uid="{00000000-0005-0000-0000-0000AE8C0000}"/>
    <cellStyle name="Percent 6 2 5 6 2" xfId="36211" xr:uid="{00000000-0005-0000-0000-0000AF8C0000}"/>
    <cellStyle name="Percent 6 2 5 7" xfId="36212" xr:uid="{00000000-0005-0000-0000-0000B08C0000}"/>
    <cellStyle name="Percent 6 2 6" xfId="36213" xr:uid="{00000000-0005-0000-0000-0000B18C0000}"/>
    <cellStyle name="Percent 6 2 6 2" xfId="36214" xr:uid="{00000000-0005-0000-0000-0000B28C0000}"/>
    <cellStyle name="Percent 6 2 6 2 2" xfId="36215" xr:uid="{00000000-0005-0000-0000-0000B38C0000}"/>
    <cellStyle name="Percent 6 2 6 2 2 2" xfId="36216" xr:uid="{00000000-0005-0000-0000-0000B48C0000}"/>
    <cellStyle name="Percent 6 2 6 2 3" xfId="36217" xr:uid="{00000000-0005-0000-0000-0000B58C0000}"/>
    <cellStyle name="Percent 6 2 6 3" xfId="36218" xr:uid="{00000000-0005-0000-0000-0000B68C0000}"/>
    <cellStyle name="Percent 6 2 6 3 2" xfId="36219" xr:uid="{00000000-0005-0000-0000-0000B78C0000}"/>
    <cellStyle name="Percent 6 2 6 3 2 2" xfId="36220" xr:uid="{00000000-0005-0000-0000-0000B88C0000}"/>
    <cellStyle name="Percent 6 2 6 3 3" xfId="36221" xr:uid="{00000000-0005-0000-0000-0000B98C0000}"/>
    <cellStyle name="Percent 6 2 6 4" xfId="36222" xr:uid="{00000000-0005-0000-0000-0000BA8C0000}"/>
    <cellStyle name="Percent 6 2 6 4 2" xfId="36223" xr:uid="{00000000-0005-0000-0000-0000BB8C0000}"/>
    <cellStyle name="Percent 6 2 6 5" xfId="36224" xr:uid="{00000000-0005-0000-0000-0000BC8C0000}"/>
    <cellStyle name="Percent 6 2 6 5 2" xfId="36225" xr:uid="{00000000-0005-0000-0000-0000BD8C0000}"/>
    <cellStyle name="Percent 6 2 6 6" xfId="36226" xr:uid="{00000000-0005-0000-0000-0000BE8C0000}"/>
    <cellStyle name="Percent 6 2 7" xfId="36227" xr:uid="{00000000-0005-0000-0000-0000BF8C0000}"/>
    <cellStyle name="Percent 6 2 7 2" xfId="36228" xr:uid="{00000000-0005-0000-0000-0000C08C0000}"/>
    <cellStyle name="Percent 6 2 7 2 2" xfId="36229" xr:uid="{00000000-0005-0000-0000-0000C18C0000}"/>
    <cellStyle name="Percent 6 2 7 3" xfId="36230" xr:uid="{00000000-0005-0000-0000-0000C28C0000}"/>
    <cellStyle name="Percent 6 2 8" xfId="36231" xr:uid="{00000000-0005-0000-0000-0000C38C0000}"/>
    <cellStyle name="Percent 6 2 8 2" xfId="36232" xr:uid="{00000000-0005-0000-0000-0000C48C0000}"/>
    <cellStyle name="Percent 6 2 8 2 2" xfId="36233" xr:uid="{00000000-0005-0000-0000-0000C58C0000}"/>
    <cellStyle name="Percent 6 2 8 3" xfId="36234" xr:uid="{00000000-0005-0000-0000-0000C68C0000}"/>
    <cellStyle name="Percent 6 2 9" xfId="36235" xr:uid="{00000000-0005-0000-0000-0000C78C0000}"/>
    <cellStyle name="Percent 6 2 9 2" xfId="36236" xr:uid="{00000000-0005-0000-0000-0000C88C0000}"/>
    <cellStyle name="Percent 6 3" xfId="36237" xr:uid="{00000000-0005-0000-0000-0000C98C0000}"/>
    <cellStyle name="Percent 6 3 10" xfId="36238" xr:uid="{00000000-0005-0000-0000-0000CA8C0000}"/>
    <cellStyle name="Percent 6 3 2" xfId="36239" xr:uid="{00000000-0005-0000-0000-0000CB8C0000}"/>
    <cellStyle name="Percent 6 3 2 2" xfId="36240" xr:uid="{00000000-0005-0000-0000-0000CC8C0000}"/>
    <cellStyle name="Percent 6 3 2 2 2" xfId="36241" xr:uid="{00000000-0005-0000-0000-0000CD8C0000}"/>
    <cellStyle name="Percent 6 3 2 2 2 2" xfId="36242" xr:uid="{00000000-0005-0000-0000-0000CE8C0000}"/>
    <cellStyle name="Percent 6 3 2 2 2 2 2" xfId="36243" xr:uid="{00000000-0005-0000-0000-0000CF8C0000}"/>
    <cellStyle name="Percent 6 3 2 2 2 2 2 2" xfId="36244" xr:uid="{00000000-0005-0000-0000-0000D08C0000}"/>
    <cellStyle name="Percent 6 3 2 2 2 2 3" xfId="36245" xr:uid="{00000000-0005-0000-0000-0000D18C0000}"/>
    <cellStyle name="Percent 6 3 2 2 2 3" xfId="36246" xr:uid="{00000000-0005-0000-0000-0000D28C0000}"/>
    <cellStyle name="Percent 6 3 2 2 2 3 2" xfId="36247" xr:uid="{00000000-0005-0000-0000-0000D38C0000}"/>
    <cellStyle name="Percent 6 3 2 2 2 3 2 2" xfId="36248" xr:uid="{00000000-0005-0000-0000-0000D48C0000}"/>
    <cellStyle name="Percent 6 3 2 2 2 3 3" xfId="36249" xr:uid="{00000000-0005-0000-0000-0000D58C0000}"/>
    <cellStyle name="Percent 6 3 2 2 2 4" xfId="36250" xr:uid="{00000000-0005-0000-0000-0000D68C0000}"/>
    <cellStyle name="Percent 6 3 2 2 2 4 2" xfId="36251" xr:uid="{00000000-0005-0000-0000-0000D78C0000}"/>
    <cellStyle name="Percent 6 3 2 2 2 5" xfId="36252" xr:uid="{00000000-0005-0000-0000-0000D88C0000}"/>
    <cellStyle name="Percent 6 3 2 2 2 5 2" xfId="36253" xr:uid="{00000000-0005-0000-0000-0000D98C0000}"/>
    <cellStyle name="Percent 6 3 2 2 2 6" xfId="36254" xr:uid="{00000000-0005-0000-0000-0000DA8C0000}"/>
    <cellStyle name="Percent 6 3 2 2 3" xfId="36255" xr:uid="{00000000-0005-0000-0000-0000DB8C0000}"/>
    <cellStyle name="Percent 6 3 2 2 3 2" xfId="36256" xr:uid="{00000000-0005-0000-0000-0000DC8C0000}"/>
    <cellStyle name="Percent 6 3 2 2 3 2 2" xfId="36257" xr:uid="{00000000-0005-0000-0000-0000DD8C0000}"/>
    <cellStyle name="Percent 6 3 2 2 3 3" xfId="36258" xr:uid="{00000000-0005-0000-0000-0000DE8C0000}"/>
    <cellStyle name="Percent 6 3 2 2 4" xfId="36259" xr:uid="{00000000-0005-0000-0000-0000DF8C0000}"/>
    <cellStyle name="Percent 6 3 2 2 4 2" xfId="36260" xr:uid="{00000000-0005-0000-0000-0000E08C0000}"/>
    <cellStyle name="Percent 6 3 2 2 4 2 2" xfId="36261" xr:uid="{00000000-0005-0000-0000-0000E18C0000}"/>
    <cellStyle name="Percent 6 3 2 2 4 3" xfId="36262" xr:uid="{00000000-0005-0000-0000-0000E28C0000}"/>
    <cellStyle name="Percent 6 3 2 2 5" xfId="36263" xr:uid="{00000000-0005-0000-0000-0000E38C0000}"/>
    <cellStyle name="Percent 6 3 2 2 5 2" xfId="36264" xr:uid="{00000000-0005-0000-0000-0000E48C0000}"/>
    <cellStyle name="Percent 6 3 2 2 6" xfId="36265" xr:uid="{00000000-0005-0000-0000-0000E58C0000}"/>
    <cellStyle name="Percent 6 3 2 2 6 2" xfId="36266" xr:uid="{00000000-0005-0000-0000-0000E68C0000}"/>
    <cellStyle name="Percent 6 3 2 2 7" xfId="36267" xr:uid="{00000000-0005-0000-0000-0000E78C0000}"/>
    <cellStyle name="Percent 6 3 2 3" xfId="36268" xr:uid="{00000000-0005-0000-0000-0000E88C0000}"/>
    <cellStyle name="Percent 6 3 2 3 2" xfId="36269" xr:uid="{00000000-0005-0000-0000-0000E98C0000}"/>
    <cellStyle name="Percent 6 3 2 3 2 2" xfId="36270" xr:uid="{00000000-0005-0000-0000-0000EA8C0000}"/>
    <cellStyle name="Percent 6 3 2 3 2 2 2" xfId="36271" xr:uid="{00000000-0005-0000-0000-0000EB8C0000}"/>
    <cellStyle name="Percent 6 3 2 3 2 3" xfId="36272" xr:uid="{00000000-0005-0000-0000-0000EC8C0000}"/>
    <cellStyle name="Percent 6 3 2 3 3" xfId="36273" xr:uid="{00000000-0005-0000-0000-0000ED8C0000}"/>
    <cellStyle name="Percent 6 3 2 3 3 2" xfId="36274" xr:uid="{00000000-0005-0000-0000-0000EE8C0000}"/>
    <cellStyle name="Percent 6 3 2 3 3 2 2" xfId="36275" xr:uid="{00000000-0005-0000-0000-0000EF8C0000}"/>
    <cellStyle name="Percent 6 3 2 3 3 3" xfId="36276" xr:uid="{00000000-0005-0000-0000-0000F08C0000}"/>
    <cellStyle name="Percent 6 3 2 3 4" xfId="36277" xr:uid="{00000000-0005-0000-0000-0000F18C0000}"/>
    <cellStyle name="Percent 6 3 2 3 4 2" xfId="36278" xr:uid="{00000000-0005-0000-0000-0000F28C0000}"/>
    <cellStyle name="Percent 6 3 2 3 5" xfId="36279" xr:uid="{00000000-0005-0000-0000-0000F38C0000}"/>
    <cellStyle name="Percent 6 3 2 3 5 2" xfId="36280" xr:uid="{00000000-0005-0000-0000-0000F48C0000}"/>
    <cellStyle name="Percent 6 3 2 3 6" xfId="36281" xr:uid="{00000000-0005-0000-0000-0000F58C0000}"/>
    <cellStyle name="Percent 6 3 2 4" xfId="36282" xr:uid="{00000000-0005-0000-0000-0000F68C0000}"/>
    <cellStyle name="Percent 6 3 2 4 2" xfId="36283" xr:uid="{00000000-0005-0000-0000-0000F78C0000}"/>
    <cellStyle name="Percent 6 3 2 4 2 2" xfId="36284" xr:uid="{00000000-0005-0000-0000-0000F88C0000}"/>
    <cellStyle name="Percent 6 3 2 4 3" xfId="36285" xr:uid="{00000000-0005-0000-0000-0000F98C0000}"/>
    <cellStyle name="Percent 6 3 2 5" xfId="36286" xr:uid="{00000000-0005-0000-0000-0000FA8C0000}"/>
    <cellStyle name="Percent 6 3 2 5 2" xfId="36287" xr:uid="{00000000-0005-0000-0000-0000FB8C0000}"/>
    <cellStyle name="Percent 6 3 2 5 2 2" xfId="36288" xr:uid="{00000000-0005-0000-0000-0000FC8C0000}"/>
    <cellStyle name="Percent 6 3 2 5 3" xfId="36289" xr:uid="{00000000-0005-0000-0000-0000FD8C0000}"/>
    <cellStyle name="Percent 6 3 2 6" xfId="36290" xr:uid="{00000000-0005-0000-0000-0000FE8C0000}"/>
    <cellStyle name="Percent 6 3 2 6 2" xfId="36291" xr:uid="{00000000-0005-0000-0000-0000FF8C0000}"/>
    <cellStyle name="Percent 6 3 2 7" xfId="36292" xr:uid="{00000000-0005-0000-0000-0000008D0000}"/>
    <cellStyle name="Percent 6 3 2 7 2" xfId="36293" xr:uid="{00000000-0005-0000-0000-0000018D0000}"/>
    <cellStyle name="Percent 6 3 2 8" xfId="36294" xr:uid="{00000000-0005-0000-0000-0000028D0000}"/>
    <cellStyle name="Percent 6 3 3" xfId="36295" xr:uid="{00000000-0005-0000-0000-0000038D0000}"/>
    <cellStyle name="Percent 6 3 3 2" xfId="36296" xr:uid="{00000000-0005-0000-0000-0000048D0000}"/>
    <cellStyle name="Percent 6 3 3 2 2" xfId="36297" xr:uid="{00000000-0005-0000-0000-0000058D0000}"/>
    <cellStyle name="Percent 6 3 3 2 2 2" xfId="36298" xr:uid="{00000000-0005-0000-0000-0000068D0000}"/>
    <cellStyle name="Percent 6 3 3 2 2 2 2" xfId="36299" xr:uid="{00000000-0005-0000-0000-0000078D0000}"/>
    <cellStyle name="Percent 6 3 3 2 2 3" xfId="36300" xr:uid="{00000000-0005-0000-0000-0000088D0000}"/>
    <cellStyle name="Percent 6 3 3 2 3" xfId="36301" xr:uid="{00000000-0005-0000-0000-0000098D0000}"/>
    <cellStyle name="Percent 6 3 3 2 3 2" xfId="36302" xr:uid="{00000000-0005-0000-0000-00000A8D0000}"/>
    <cellStyle name="Percent 6 3 3 2 3 2 2" xfId="36303" xr:uid="{00000000-0005-0000-0000-00000B8D0000}"/>
    <cellStyle name="Percent 6 3 3 2 3 3" xfId="36304" xr:uid="{00000000-0005-0000-0000-00000C8D0000}"/>
    <cellStyle name="Percent 6 3 3 2 4" xfId="36305" xr:uid="{00000000-0005-0000-0000-00000D8D0000}"/>
    <cellStyle name="Percent 6 3 3 2 4 2" xfId="36306" xr:uid="{00000000-0005-0000-0000-00000E8D0000}"/>
    <cellStyle name="Percent 6 3 3 2 5" xfId="36307" xr:uid="{00000000-0005-0000-0000-00000F8D0000}"/>
    <cellStyle name="Percent 6 3 3 2 5 2" xfId="36308" xr:uid="{00000000-0005-0000-0000-0000108D0000}"/>
    <cellStyle name="Percent 6 3 3 2 6" xfId="36309" xr:uid="{00000000-0005-0000-0000-0000118D0000}"/>
    <cellStyle name="Percent 6 3 3 3" xfId="36310" xr:uid="{00000000-0005-0000-0000-0000128D0000}"/>
    <cellStyle name="Percent 6 3 3 3 2" xfId="36311" xr:uid="{00000000-0005-0000-0000-0000138D0000}"/>
    <cellStyle name="Percent 6 3 3 3 2 2" xfId="36312" xr:uid="{00000000-0005-0000-0000-0000148D0000}"/>
    <cellStyle name="Percent 6 3 3 3 3" xfId="36313" xr:uid="{00000000-0005-0000-0000-0000158D0000}"/>
    <cellStyle name="Percent 6 3 3 4" xfId="36314" xr:uid="{00000000-0005-0000-0000-0000168D0000}"/>
    <cellStyle name="Percent 6 3 3 4 2" xfId="36315" xr:uid="{00000000-0005-0000-0000-0000178D0000}"/>
    <cellStyle name="Percent 6 3 3 4 2 2" xfId="36316" xr:uid="{00000000-0005-0000-0000-0000188D0000}"/>
    <cellStyle name="Percent 6 3 3 4 3" xfId="36317" xr:uid="{00000000-0005-0000-0000-0000198D0000}"/>
    <cellStyle name="Percent 6 3 3 5" xfId="36318" xr:uid="{00000000-0005-0000-0000-00001A8D0000}"/>
    <cellStyle name="Percent 6 3 3 5 2" xfId="36319" xr:uid="{00000000-0005-0000-0000-00001B8D0000}"/>
    <cellStyle name="Percent 6 3 3 6" xfId="36320" xr:uid="{00000000-0005-0000-0000-00001C8D0000}"/>
    <cellStyle name="Percent 6 3 3 6 2" xfId="36321" xr:uid="{00000000-0005-0000-0000-00001D8D0000}"/>
    <cellStyle name="Percent 6 3 3 7" xfId="36322" xr:uid="{00000000-0005-0000-0000-00001E8D0000}"/>
    <cellStyle name="Percent 6 3 4" xfId="36323" xr:uid="{00000000-0005-0000-0000-00001F8D0000}"/>
    <cellStyle name="Percent 6 3 4 2" xfId="36324" xr:uid="{00000000-0005-0000-0000-0000208D0000}"/>
    <cellStyle name="Percent 6 3 4 2 2" xfId="36325" xr:uid="{00000000-0005-0000-0000-0000218D0000}"/>
    <cellStyle name="Percent 6 3 4 2 2 2" xfId="36326" xr:uid="{00000000-0005-0000-0000-0000228D0000}"/>
    <cellStyle name="Percent 6 3 4 2 2 2 2" xfId="36327" xr:uid="{00000000-0005-0000-0000-0000238D0000}"/>
    <cellStyle name="Percent 6 3 4 2 2 3" xfId="36328" xr:uid="{00000000-0005-0000-0000-0000248D0000}"/>
    <cellStyle name="Percent 6 3 4 2 3" xfId="36329" xr:uid="{00000000-0005-0000-0000-0000258D0000}"/>
    <cellStyle name="Percent 6 3 4 2 3 2" xfId="36330" xr:uid="{00000000-0005-0000-0000-0000268D0000}"/>
    <cellStyle name="Percent 6 3 4 2 3 2 2" xfId="36331" xr:uid="{00000000-0005-0000-0000-0000278D0000}"/>
    <cellStyle name="Percent 6 3 4 2 3 3" xfId="36332" xr:uid="{00000000-0005-0000-0000-0000288D0000}"/>
    <cellStyle name="Percent 6 3 4 2 4" xfId="36333" xr:uid="{00000000-0005-0000-0000-0000298D0000}"/>
    <cellStyle name="Percent 6 3 4 2 4 2" xfId="36334" xr:uid="{00000000-0005-0000-0000-00002A8D0000}"/>
    <cellStyle name="Percent 6 3 4 2 5" xfId="36335" xr:uid="{00000000-0005-0000-0000-00002B8D0000}"/>
    <cellStyle name="Percent 6 3 4 2 5 2" xfId="36336" xr:uid="{00000000-0005-0000-0000-00002C8D0000}"/>
    <cellStyle name="Percent 6 3 4 2 6" xfId="36337" xr:uid="{00000000-0005-0000-0000-00002D8D0000}"/>
    <cellStyle name="Percent 6 3 4 3" xfId="36338" xr:uid="{00000000-0005-0000-0000-00002E8D0000}"/>
    <cellStyle name="Percent 6 3 4 3 2" xfId="36339" xr:uid="{00000000-0005-0000-0000-00002F8D0000}"/>
    <cellStyle name="Percent 6 3 4 3 2 2" xfId="36340" xr:uid="{00000000-0005-0000-0000-0000308D0000}"/>
    <cellStyle name="Percent 6 3 4 3 3" xfId="36341" xr:uid="{00000000-0005-0000-0000-0000318D0000}"/>
    <cellStyle name="Percent 6 3 4 4" xfId="36342" xr:uid="{00000000-0005-0000-0000-0000328D0000}"/>
    <cellStyle name="Percent 6 3 4 4 2" xfId="36343" xr:uid="{00000000-0005-0000-0000-0000338D0000}"/>
    <cellStyle name="Percent 6 3 4 4 2 2" xfId="36344" xr:uid="{00000000-0005-0000-0000-0000348D0000}"/>
    <cellStyle name="Percent 6 3 4 4 3" xfId="36345" xr:uid="{00000000-0005-0000-0000-0000358D0000}"/>
    <cellStyle name="Percent 6 3 4 5" xfId="36346" xr:uid="{00000000-0005-0000-0000-0000368D0000}"/>
    <cellStyle name="Percent 6 3 4 5 2" xfId="36347" xr:uid="{00000000-0005-0000-0000-0000378D0000}"/>
    <cellStyle name="Percent 6 3 4 6" xfId="36348" xr:uid="{00000000-0005-0000-0000-0000388D0000}"/>
    <cellStyle name="Percent 6 3 4 6 2" xfId="36349" xr:uid="{00000000-0005-0000-0000-0000398D0000}"/>
    <cellStyle name="Percent 6 3 4 7" xfId="36350" xr:uid="{00000000-0005-0000-0000-00003A8D0000}"/>
    <cellStyle name="Percent 6 3 5" xfId="36351" xr:uid="{00000000-0005-0000-0000-00003B8D0000}"/>
    <cellStyle name="Percent 6 3 5 2" xfId="36352" xr:uid="{00000000-0005-0000-0000-00003C8D0000}"/>
    <cellStyle name="Percent 6 3 5 2 2" xfId="36353" xr:uid="{00000000-0005-0000-0000-00003D8D0000}"/>
    <cellStyle name="Percent 6 3 5 2 2 2" xfId="36354" xr:uid="{00000000-0005-0000-0000-00003E8D0000}"/>
    <cellStyle name="Percent 6 3 5 2 3" xfId="36355" xr:uid="{00000000-0005-0000-0000-00003F8D0000}"/>
    <cellStyle name="Percent 6 3 5 3" xfId="36356" xr:uid="{00000000-0005-0000-0000-0000408D0000}"/>
    <cellStyle name="Percent 6 3 5 3 2" xfId="36357" xr:uid="{00000000-0005-0000-0000-0000418D0000}"/>
    <cellStyle name="Percent 6 3 5 3 2 2" xfId="36358" xr:uid="{00000000-0005-0000-0000-0000428D0000}"/>
    <cellStyle name="Percent 6 3 5 3 3" xfId="36359" xr:uid="{00000000-0005-0000-0000-0000438D0000}"/>
    <cellStyle name="Percent 6 3 5 4" xfId="36360" xr:uid="{00000000-0005-0000-0000-0000448D0000}"/>
    <cellStyle name="Percent 6 3 5 4 2" xfId="36361" xr:uid="{00000000-0005-0000-0000-0000458D0000}"/>
    <cellStyle name="Percent 6 3 5 5" xfId="36362" xr:uid="{00000000-0005-0000-0000-0000468D0000}"/>
    <cellStyle name="Percent 6 3 5 5 2" xfId="36363" xr:uid="{00000000-0005-0000-0000-0000478D0000}"/>
    <cellStyle name="Percent 6 3 5 6" xfId="36364" xr:uid="{00000000-0005-0000-0000-0000488D0000}"/>
    <cellStyle name="Percent 6 3 6" xfId="36365" xr:uid="{00000000-0005-0000-0000-0000498D0000}"/>
    <cellStyle name="Percent 6 3 6 2" xfId="36366" xr:uid="{00000000-0005-0000-0000-00004A8D0000}"/>
    <cellStyle name="Percent 6 3 6 2 2" xfId="36367" xr:uid="{00000000-0005-0000-0000-00004B8D0000}"/>
    <cellStyle name="Percent 6 3 6 3" xfId="36368" xr:uid="{00000000-0005-0000-0000-00004C8D0000}"/>
    <cellStyle name="Percent 6 3 7" xfId="36369" xr:uid="{00000000-0005-0000-0000-00004D8D0000}"/>
    <cellStyle name="Percent 6 3 7 2" xfId="36370" xr:uid="{00000000-0005-0000-0000-00004E8D0000}"/>
    <cellStyle name="Percent 6 3 7 2 2" xfId="36371" xr:uid="{00000000-0005-0000-0000-00004F8D0000}"/>
    <cellStyle name="Percent 6 3 7 3" xfId="36372" xr:uid="{00000000-0005-0000-0000-0000508D0000}"/>
    <cellStyle name="Percent 6 3 8" xfId="36373" xr:uid="{00000000-0005-0000-0000-0000518D0000}"/>
    <cellStyle name="Percent 6 3 8 2" xfId="36374" xr:uid="{00000000-0005-0000-0000-0000528D0000}"/>
    <cellStyle name="Percent 6 3 9" xfId="36375" xr:uid="{00000000-0005-0000-0000-0000538D0000}"/>
    <cellStyle name="Percent 6 3 9 2" xfId="36376" xr:uid="{00000000-0005-0000-0000-0000548D0000}"/>
    <cellStyle name="Percent 6 4" xfId="36377" xr:uid="{00000000-0005-0000-0000-0000558D0000}"/>
    <cellStyle name="Percent 6 4 2" xfId="36378" xr:uid="{00000000-0005-0000-0000-0000568D0000}"/>
    <cellStyle name="Percent 6 4 2 2" xfId="36379" xr:uid="{00000000-0005-0000-0000-0000578D0000}"/>
    <cellStyle name="Percent 6 4 2 2 2" xfId="36380" xr:uid="{00000000-0005-0000-0000-0000588D0000}"/>
    <cellStyle name="Percent 6 4 2 2 2 2" xfId="36381" xr:uid="{00000000-0005-0000-0000-0000598D0000}"/>
    <cellStyle name="Percent 6 4 2 2 2 2 2" xfId="36382" xr:uid="{00000000-0005-0000-0000-00005A8D0000}"/>
    <cellStyle name="Percent 6 4 2 2 2 3" xfId="36383" xr:uid="{00000000-0005-0000-0000-00005B8D0000}"/>
    <cellStyle name="Percent 6 4 2 2 3" xfId="36384" xr:uid="{00000000-0005-0000-0000-00005C8D0000}"/>
    <cellStyle name="Percent 6 4 2 2 3 2" xfId="36385" xr:uid="{00000000-0005-0000-0000-00005D8D0000}"/>
    <cellStyle name="Percent 6 4 2 2 3 2 2" xfId="36386" xr:uid="{00000000-0005-0000-0000-00005E8D0000}"/>
    <cellStyle name="Percent 6 4 2 2 3 3" xfId="36387" xr:uid="{00000000-0005-0000-0000-00005F8D0000}"/>
    <cellStyle name="Percent 6 4 2 2 4" xfId="36388" xr:uid="{00000000-0005-0000-0000-0000608D0000}"/>
    <cellStyle name="Percent 6 4 2 2 4 2" xfId="36389" xr:uid="{00000000-0005-0000-0000-0000618D0000}"/>
    <cellStyle name="Percent 6 4 2 2 5" xfId="36390" xr:uid="{00000000-0005-0000-0000-0000628D0000}"/>
    <cellStyle name="Percent 6 4 2 2 5 2" xfId="36391" xr:uid="{00000000-0005-0000-0000-0000638D0000}"/>
    <cellStyle name="Percent 6 4 2 2 6" xfId="36392" xr:uid="{00000000-0005-0000-0000-0000648D0000}"/>
    <cellStyle name="Percent 6 4 2 3" xfId="36393" xr:uid="{00000000-0005-0000-0000-0000658D0000}"/>
    <cellStyle name="Percent 6 4 2 3 2" xfId="36394" xr:uid="{00000000-0005-0000-0000-0000668D0000}"/>
    <cellStyle name="Percent 6 4 2 3 2 2" xfId="36395" xr:uid="{00000000-0005-0000-0000-0000678D0000}"/>
    <cellStyle name="Percent 6 4 2 3 3" xfId="36396" xr:uid="{00000000-0005-0000-0000-0000688D0000}"/>
    <cellStyle name="Percent 6 4 2 4" xfId="36397" xr:uid="{00000000-0005-0000-0000-0000698D0000}"/>
    <cellStyle name="Percent 6 4 2 4 2" xfId="36398" xr:uid="{00000000-0005-0000-0000-00006A8D0000}"/>
    <cellStyle name="Percent 6 4 2 4 2 2" xfId="36399" xr:uid="{00000000-0005-0000-0000-00006B8D0000}"/>
    <cellStyle name="Percent 6 4 2 4 3" xfId="36400" xr:uid="{00000000-0005-0000-0000-00006C8D0000}"/>
    <cellStyle name="Percent 6 4 2 5" xfId="36401" xr:uid="{00000000-0005-0000-0000-00006D8D0000}"/>
    <cellStyle name="Percent 6 4 2 5 2" xfId="36402" xr:uid="{00000000-0005-0000-0000-00006E8D0000}"/>
    <cellStyle name="Percent 6 4 2 6" xfId="36403" xr:uid="{00000000-0005-0000-0000-00006F8D0000}"/>
    <cellStyle name="Percent 6 4 2 6 2" xfId="36404" xr:uid="{00000000-0005-0000-0000-0000708D0000}"/>
    <cellStyle name="Percent 6 4 2 7" xfId="36405" xr:uid="{00000000-0005-0000-0000-0000718D0000}"/>
    <cellStyle name="Percent 6 4 3" xfId="36406" xr:uid="{00000000-0005-0000-0000-0000728D0000}"/>
    <cellStyle name="Percent 6 4 3 2" xfId="36407" xr:uid="{00000000-0005-0000-0000-0000738D0000}"/>
    <cellStyle name="Percent 6 4 3 2 2" xfId="36408" xr:uid="{00000000-0005-0000-0000-0000748D0000}"/>
    <cellStyle name="Percent 6 4 3 2 2 2" xfId="36409" xr:uid="{00000000-0005-0000-0000-0000758D0000}"/>
    <cellStyle name="Percent 6 4 3 2 3" xfId="36410" xr:uid="{00000000-0005-0000-0000-0000768D0000}"/>
    <cellStyle name="Percent 6 4 3 3" xfId="36411" xr:uid="{00000000-0005-0000-0000-0000778D0000}"/>
    <cellStyle name="Percent 6 4 3 3 2" xfId="36412" xr:uid="{00000000-0005-0000-0000-0000788D0000}"/>
    <cellStyle name="Percent 6 4 3 3 2 2" xfId="36413" xr:uid="{00000000-0005-0000-0000-0000798D0000}"/>
    <cellStyle name="Percent 6 4 3 3 3" xfId="36414" xr:uid="{00000000-0005-0000-0000-00007A8D0000}"/>
    <cellStyle name="Percent 6 4 3 4" xfId="36415" xr:uid="{00000000-0005-0000-0000-00007B8D0000}"/>
    <cellStyle name="Percent 6 4 3 4 2" xfId="36416" xr:uid="{00000000-0005-0000-0000-00007C8D0000}"/>
    <cellStyle name="Percent 6 4 3 5" xfId="36417" xr:uid="{00000000-0005-0000-0000-00007D8D0000}"/>
    <cellStyle name="Percent 6 4 3 5 2" xfId="36418" xr:uid="{00000000-0005-0000-0000-00007E8D0000}"/>
    <cellStyle name="Percent 6 4 3 6" xfId="36419" xr:uid="{00000000-0005-0000-0000-00007F8D0000}"/>
    <cellStyle name="Percent 6 4 4" xfId="36420" xr:uid="{00000000-0005-0000-0000-0000808D0000}"/>
    <cellStyle name="Percent 6 4 4 2" xfId="36421" xr:uid="{00000000-0005-0000-0000-0000818D0000}"/>
    <cellStyle name="Percent 6 4 4 2 2" xfId="36422" xr:uid="{00000000-0005-0000-0000-0000828D0000}"/>
    <cellStyle name="Percent 6 4 4 3" xfId="36423" xr:uid="{00000000-0005-0000-0000-0000838D0000}"/>
    <cellStyle name="Percent 6 4 5" xfId="36424" xr:uid="{00000000-0005-0000-0000-0000848D0000}"/>
    <cellStyle name="Percent 6 4 5 2" xfId="36425" xr:uid="{00000000-0005-0000-0000-0000858D0000}"/>
    <cellStyle name="Percent 6 4 5 2 2" xfId="36426" xr:uid="{00000000-0005-0000-0000-0000868D0000}"/>
    <cellStyle name="Percent 6 4 5 3" xfId="36427" xr:uid="{00000000-0005-0000-0000-0000878D0000}"/>
    <cellStyle name="Percent 6 4 6" xfId="36428" xr:uid="{00000000-0005-0000-0000-0000888D0000}"/>
    <cellStyle name="Percent 6 4 6 2" xfId="36429" xr:uid="{00000000-0005-0000-0000-0000898D0000}"/>
    <cellStyle name="Percent 6 4 7" xfId="36430" xr:uid="{00000000-0005-0000-0000-00008A8D0000}"/>
    <cellStyle name="Percent 6 4 7 2" xfId="36431" xr:uid="{00000000-0005-0000-0000-00008B8D0000}"/>
    <cellStyle name="Percent 6 4 8" xfId="36432" xr:uid="{00000000-0005-0000-0000-00008C8D0000}"/>
    <cellStyle name="Percent 6 5" xfId="36433" xr:uid="{00000000-0005-0000-0000-00008D8D0000}"/>
    <cellStyle name="Percent 6 5 2" xfId="36434" xr:uid="{00000000-0005-0000-0000-00008E8D0000}"/>
    <cellStyle name="Percent 6 5 2 2" xfId="36435" xr:uid="{00000000-0005-0000-0000-00008F8D0000}"/>
    <cellStyle name="Percent 6 5 2 2 2" xfId="36436" xr:uid="{00000000-0005-0000-0000-0000908D0000}"/>
    <cellStyle name="Percent 6 5 2 2 2 2" xfId="36437" xr:uid="{00000000-0005-0000-0000-0000918D0000}"/>
    <cellStyle name="Percent 6 5 2 2 3" xfId="36438" xr:uid="{00000000-0005-0000-0000-0000928D0000}"/>
    <cellStyle name="Percent 6 5 2 3" xfId="36439" xr:uid="{00000000-0005-0000-0000-0000938D0000}"/>
    <cellStyle name="Percent 6 5 2 3 2" xfId="36440" xr:uid="{00000000-0005-0000-0000-0000948D0000}"/>
    <cellStyle name="Percent 6 5 2 3 2 2" xfId="36441" xr:uid="{00000000-0005-0000-0000-0000958D0000}"/>
    <cellStyle name="Percent 6 5 2 3 3" xfId="36442" xr:uid="{00000000-0005-0000-0000-0000968D0000}"/>
    <cellStyle name="Percent 6 5 2 4" xfId="36443" xr:uid="{00000000-0005-0000-0000-0000978D0000}"/>
    <cellStyle name="Percent 6 5 2 4 2" xfId="36444" xr:uid="{00000000-0005-0000-0000-0000988D0000}"/>
    <cellStyle name="Percent 6 5 2 5" xfId="36445" xr:uid="{00000000-0005-0000-0000-0000998D0000}"/>
    <cellStyle name="Percent 6 5 2 5 2" xfId="36446" xr:uid="{00000000-0005-0000-0000-00009A8D0000}"/>
    <cellStyle name="Percent 6 5 2 6" xfId="36447" xr:uid="{00000000-0005-0000-0000-00009B8D0000}"/>
    <cellStyle name="Percent 6 5 3" xfId="36448" xr:uid="{00000000-0005-0000-0000-00009C8D0000}"/>
    <cellStyle name="Percent 6 5 3 2" xfId="36449" xr:uid="{00000000-0005-0000-0000-00009D8D0000}"/>
    <cellStyle name="Percent 6 5 3 2 2" xfId="36450" xr:uid="{00000000-0005-0000-0000-00009E8D0000}"/>
    <cellStyle name="Percent 6 5 3 3" xfId="36451" xr:uid="{00000000-0005-0000-0000-00009F8D0000}"/>
    <cellStyle name="Percent 6 5 4" xfId="36452" xr:uid="{00000000-0005-0000-0000-0000A08D0000}"/>
    <cellStyle name="Percent 6 5 4 2" xfId="36453" xr:uid="{00000000-0005-0000-0000-0000A18D0000}"/>
    <cellStyle name="Percent 6 5 4 2 2" xfId="36454" xr:uid="{00000000-0005-0000-0000-0000A28D0000}"/>
    <cellStyle name="Percent 6 5 4 3" xfId="36455" xr:uid="{00000000-0005-0000-0000-0000A38D0000}"/>
    <cellStyle name="Percent 6 5 5" xfId="36456" xr:uid="{00000000-0005-0000-0000-0000A48D0000}"/>
    <cellStyle name="Percent 6 5 5 2" xfId="36457" xr:uid="{00000000-0005-0000-0000-0000A58D0000}"/>
    <cellStyle name="Percent 6 5 6" xfId="36458" xr:uid="{00000000-0005-0000-0000-0000A68D0000}"/>
    <cellStyle name="Percent 6 5 6 2" xfId="36459" xr:uid="{00000000-0005-0000-0000-0000A78D0000}"/>
    <cellStyle name="Percent 6 5 7" xfId="36460" xr:uid="{00000000-0005-0000-0000-0000A88D0000}"/>
    <cellStyle name="Percent 6 6" xfId="36461" xr:uid="{00000000-0005-0000-0000-0000A98D0000}"/>
    <cellStyle name="Percent 6 6 2" xfId="36462" xr:uid="{00000000-0005-0000-0000-0000AA8D0000}"/>
    <cellStyle name="Percent 6 6 2 2" xfId="36463" xr:uid="{00000000-0005-0000-0000-0000AB8D0000}"/>
    <cellStyle name="Percent 6 6 2 2 2" xfId="36464" xr:uid="{00000000-0005-0000-0000-0000AC8D0000}"/>
    <cellStyle name="Percent 6 6 2 2 2 2" xfId="36465" xr:uid="{00000000-0005-0000-0000-0000AD8D0000}"/>
    <cellStyle name="Percent 6 6 2 2 3" xfId="36466" xr:uid="{00000000-0005-0000-0000-0000AE8D0000}"/>
    <cellStyle name="Percent 6 6 2 3" xfId="36467" xr:uid="{00000000-0005-0000-0000-0000AF8D0000}"/>
    <cellStyle name="Percent 6 6 2 3 2" xfId="36468" xr:uid="{00000000-0005-0000-0000-0000B08D0000}"/>
    <cellStyle name="Percent 6 6 2 3 2 2" xfId="36469" xr:uid="{00000000-0005-0000-0000-0000B18D0000}"/>
    <cellStyle name="Percent 6 6 2 3 3" xfId="36470" xr:uid="{00000000-0005-0000-0000-0000B28D0000}"/>
    <cellStyle name="Percent 6 6 2 4" xfId="36471" xr:uid="{00000000-0005-0000-0000-0000B38D0000}"/>
    <cellStyle name="Percent 6 6 2 4 2" xfId="36472" xr:uid="{00000000-0005-0000-0000-0000B48D0000}"/>
    <cellStyle name="Percent 6 6 2 5" xfId="36473" xr:uid="{00000000-0005-0000-0000-0000B58D0000}"/>
    <cellStyle name="Percent 6 6 2 5 2" xfId="36474" xr:uid="{00000000-0005-0000-0000-0000B68D0000}"/>
    <cellStyle name="Percent 6 6 2 6" xfId="36475" xr:uid="{00000000-0005-0000-0000-0000B78D0000}"/>
    <cellStyle name="Percent 6 6 3" xfId="36476" xr:uid="{00000000-0005-0000-0000-0000B88D0000}"/>
    <cellStyle name="Percent 6 6 3 2" xfId="36477" xr:uid="{00000000-0005-0000-0000-0000B98D0000}"/>
    <cellStyle name="Percent 6 6 3 2 2" xfId="36478" xr:uid="{00000000-0005-0000-0000-0000BA8D0000}"/>
    <cellStyle name="Percent 6 6 3 3" xfId="36479" xr:uid="{00000000-0005-0000-0000-0000BB8D0000}"/>
    <cellStyle name="Percent 6 6 4" xfId="36480" xr:uid="{00000000-0005-0000-0000-0000BC8D0000}"/>
    <cellStyle name="Percent 6 6 4 2" xfId="36481" xr:uid="{00000000-0005-0000-0000-0000BD8D0000}"/>
    <cellStyle name="Percent 6 6 4 2 2" xfId="36482" xr:uid="{00000000-0005-0000-0000-0000BE8D0000}"/>
    <cellStyle name="Percent 6 6 4 3" xfId="36483" xr:uid="{00000000-0005-0000-0000-0000BF8D0000}"/>
    <cellStyle name="Percent 6 6 5" xfId="36484" xr:uid="{00000000-0005-0000-0000-0000C08D0000}"/>
    <cellStyle name="Percent 6 6 5 2" xfId="36485" xr:uid="{00000000-0005-0000-0000-0000C18D0000}"/>
    <cellStyle name="Percent 6 6 6" xfId="36486" xr:uid="{00000000-0005-0000-0000-0000C28D0000}"/>
    <cellStyle name="Percent 6 6 6 2" xfId="36487" xr:uid="{00000000-0005-0000-0000-0000C38D0000}"/>
    <cellStyle name="Percent 6 6 7" xfId="36488" xr:uid="{00000000-0005-0000-0000-0000C48D0000}"/>
    <cellStyle name="Percent 6 7" xfId="36489" xr:uid="{00000000-0005-0000-0000-0000C58D0000}"/>
    <cellStyle name="Percent 6 7 2" xfId="36490" xr:uid="{00000000-0005-0000-0000-0000C68D0000}"/>
    <cellStyle name="Percent 6 7 2 2" xfId="36491" xr:uid="{00000000-0005-0000-0000-0000C78D0000}"/>
    <cellStyle name="Percent 6 7 2 2 2" xfId="36492" xr:uid="{00000000-0005-0000-0000-0000C88D0000}"/>
    <cellStyle name="Percent 6 7 2 3" xfId="36493" xr:uid="{00000000-0005-0000-0000-0000C98D0000}"/>
    <cellStyle name="Percent 6 7 3" xfId="36494" xr:uid="{00000000-0005-0000-0000-0000CA8D0000}"/>
    <cellStyle name="Percent 6 7 3 2" xfId="36495" xr:uid="{00000000-0005-0000-0000-0000CB8D0000}"/>
    <cellStyle name="Percent 6 7 3 2 2" xfId="36496" xr:uid="{00000000-0005-0000-0000-0000CC8D0000}"/>
    <cellStyle name="Percent 6 7 3 3" xfId="36497" xr:uid="{00000000-0005-0000-0000-0000CD8D0000}"/>
    <cellStyle name="Percent 6 7 4" xfId="36498" xr:uid="{00000000-0005-0000-0000-0000CE8D0000}"/>
    <cellStyle name="Percent 6 7 4 2" xfId="36499" xr:uid="{00000000-0005-0000-0000-0000CF8D0000}"/>
    <cellStyle name="Percent 6 7 5" xfId="36500" xr:uid="{00000000-0005-0000-0000-0000D08D0000}"/>
    <cellStyle name="Percent 6 7 5 2" xfId="36501" xr:uid="{00000000-0005-0000-0000-0000D18D0000}"/>
    <cellStyle name="Percent 6 7 6" xfId="36502" xr:uid="{00000000-0005-0000-0000-0000D28D0000}"/>
    <cellStyle name="Percent 6 8" xfId="36503" xr:uid="{00000000-0005-0000-0000-0000D38D0000}"/>
    <cellStyle name="Percent 6 8 2" xfId="36504" xr:uid="{00000000-0005-0000-0000-0000D48D0000}"/>
    <cellStyle name="Percent 6 8 2 2" xfId="36505" xr:uid="{00000000-0005-0000-0000-0000D58D0000}"/>
    <cellStyle name="Percent 6 8 3" xfId="36506" xr:uid="{00000000-0005-0000-0000-0000D68D0000}"/>
    <cellStyle name="Percent 6 9" xfId="36507" xr:uid="{00000000-0005-0000-0000-0000D78D0000}"/>
    <cellStyle name="Percent 6 9 2" xfId="36508" xr:uid="{00000000-0005-0000-0000-0000D88D0000}"/>
    <cellStyle name="Percent 6 9 2 2" xfId="36509" xr:uid="{00000000-0005-0000-0000-0000D98D0000}"/>
    <cellStyle name="Percent 6 9 3" xfId="36510" xr:uid="{00000000-0005-0000-0000-0000DA8D0000}"/>
    <cellStyle name="Percent 7" xfId="675" xr:uid="{00000000-0005-0000-0000-0000DB8D0000}"/>
    <cellStyle name="Percent 7 2" xfId="36511" xr:uid="{00000000-0005-0000-0000-0000DC8D0000}"/>
    <cellStyle name="Percent 8" xfId="653" xr:uid="{00000000-0005-0000-0000-0000DD8D0000}"/>
    <cellStyle name="Percent 9" xfId="36512" xr:uid="{00000000-0005-0000-0000-0000DE8D0000}"/>
    <cellStyle name="Percent 9 2" xfId="38462" xr:uid="{2F782CD1-B084-4BF3-A00E-C586EAED7FD1}"/>
    <cellStyle name="Percent Input" xfId="371" xr:uid="{00000000-0005-0000-0000-0000DF8D0000}"/>
    <cellStyle name="Percent(0)" xfId="372" xr:uid="{00000000-0005-0000-0000-0000E08D0000}"/>
    <cellStyle name="Percent(1)" xfId="373" xr:uid="{00000000-0005-0000-0000-0000E18D0000}"/>
    <cellStyle name="Percent(2)" xfId="374" xr:uid="{00000000-0005-0000-0000-0000E28D0000}"/>
    <cellStyle name="Percent*" xfId="375" xr:uid="{00000000-0005-0000-0000-0000E38D0000}"/>
    <cellStyle name="Percent[1]" xfId="376" xr:uid="{00000000-0005-0000-0000-0000E48D0000}"/>
    <cellStyle name="Percent[2]" xfId="377" xr:uid="{00000000-0005-0000-0000-0000E58D0000}"/>
    <cellStyle name="Percent[2D]" xfId="378" xr:uid="{00000000-0005-0000-0000-0000E68D0000}"/>
    <cellStyle name="PROTECTED" xfId="379" xr:uid="{00000000-0005-0000-0000-0000E78D0000}"/>
    <cellStyle name="PSChar" xfId="69" xr:uid="{00000000-0005-0000-0000-0000E88D0000}"/>
    <cellStyle name="PSChar 2" xfId="36513" xr:uid="{00000000-0005-0000-0000-0000E98D0000}"/>
    <cellStyle name="PSDate" xfId="70" xr:uid="{00000000-0005-0000-0000-0000EA8D0000}"/>
    <cellStyle name="PSDec" xfId="71" xr:uid="{00000000-0005-0000-0000-0000EB8D0000}"/>
    <cellStyle name="PSDec 2" xfId="36514" xr:uid="{00000000-0005-0000-0000-0000EC8D0000}"/>
    <cellStyle name="PSdesc" xfId="72" xr:uid="{00000000-0005-0000-0000-0000ED8D0000}"/>
    <cellStyle name="PSHeading" xfId="73" xr:uid="{00000000-0005-0000-0000-0000EE8D0000}"/>
    <cellStyle name="PSHeading 2" xfId="36515" xr:uid="{00000000-0005-0000-0000-0000EF8D0000}"/>
    <cellStyle name="PSInt" xfId="74" xr:uid="{00000000-0005-0000-0000-0000F08D0000}"/>
    <cellStyle name="PSSpacer" xfId="75" xr:uid="{00000000-0005-0000-0000-0000F18D0000}"/>
    <cellStyle name="PStest" xfId="76" xr:uid="{00000000-0005-0000-0000-0000F28D0000}"/>
    <cellStyle name="R00A" xfId="77" xr:uid="{00000000-0005-0000-0000-0000F38D0000}"/>
    <cellStyle name="R00B" xfId="78" xr:uid="{00000000-0005-0000-0000-0000F48D0000}"/>
    <cellStyle name="R00L" xfId="79" xr:uid="{00000000-0005-0000-0000-0000F58D0000}"/>
    <cellStyle name="R01A" xfId="80" xr:uid="{00000000-0005-0000-0000-0000F68D0000}"/>
    <cellStyle name="R01A 2" xfId="532" xr:uid="{00000000-0005-0000-0000-0000F78D0000}"/>
    <cellStyle name="R01B" xfId="81" xr:uid="{00000000-0005-0000-0000-0000F88D0000}"/>
    <cellStyle name="R01H" xfId="82" xr:uid="{00000000-0005-0000-0000-0000F98D0000}"/>
    <cellStyle name="R01L" xfId="83" xr:uid="{00000000-0005-0000-0000-0000FA8D0000}"/>
    <cellStyle name="R02A" xfId="84" xr:uid="{00000000-0005-0000-0000-0000FB8D0000}"/>
    <cellStyle name="R02A 2" xfId="533" xr:uid="{00000000-0005-0000-0000-0000FC8D0000}"/>
    <cellStyle name="R02B" xfId="85" xr:uid="{00000000-0005-0000-0000-0000FD8D0000}"/>
    <cellStyle name="R02H" xfId="86" xr:uid="{00000000-0005-0000-0000-0000FE8D0000}"/>
    <cellStyle name="R02L" xfId="87" xr:uid="{00000000-0005-0000-0000-0000FF8D0000}"/>
    <cellStyle name="R03A" xfId="88" xr:uid="{00000000-0005-0000-0000-0000008E0000}"/>
    <cellStyle name="R03B" xfId="89" xr:uid="{00000000-0005-0000-0000-0000018E0000}"/>
    <cellStyle name="R03H" xfId="90" xr:uid="{00000000-0005-0000-0000-0000028E0000}"/>
    <cellStyle name="R03L" xfId="91" xr:uid="{00000000-0005-0000-0000-0000038E0000}"/>
    <cellStyle name="R04A" xfId="92" xr:uid="{00000000-0005-0000-0000-0000048E0000}"/>
    <cellStyle name="R04B" xfId="93" xr:uid="{00000000-0005-0000-0000-0000058E0000}"/>
    <cellStyle name="R04H" xfId="94" xr:uid="{00000000-0005-0000-0000-0000068E0000}"/>
    <cellStyle name="R04L" xfId="95" xr:uid="{00000000-0005-0000-0000-0000078E0000}"/>
    <cellStyle name="R05A" xfId="96" xr:uid="{00000000-0005-0000-0000-0000088E0000}"/>
    <cellStyle name="R05B" xfId="97" xr:uid="{00000000-0005-0000-0000-0000098E0000}"/>
    <cellStyle name="R05H" xfId="98" xr:uid="{00000000-0005-0000-0000-00000A8E0000}"/>
    <cellStyle name="R05L" xfId="99" xr:uid="{00000000-0005-0000-0000-00000B8E0000}"/>
    <cellStyle name="R05L 2" xfId="646" xr:uid="{00000000-0005-0000-0000-00000C8E0000}"/>
    <cellStyle name="R05L 3" xfId="534" xr:uid="{00000000-0005-0000-0000-00000D8E0000}"/>
    <cellStyle name="R06A" xfId="100" xr:uid="{00000000-0005-0000-0000-00000E8E0000}"/>
    <cellStyle name="R06B" xfId="101" xr:uid="{00000000-0005-0000-0000-00000F8E0000}"/>
    <cellStyle name="R06H" xfId="102" xr:uid="{00000000-0005-0000-0000-0000108E0000}"/>
    <cellStyle name="R06L" xfId="103" xr:uid="{00000000-0005-0000-0000-0000118E0000}"/>
    <cellStyle name="R07A" xfId="104" xr:uid="{00000000-0005-0000-0000-0000128E0000}"/>
    <cellStyle name="R07B" xfId="105" xr:uid="{00000000-0005-0000-0000-0000138E0000}"/>
    <cellStyle name="R07H" xfId="106" xr:uid="{00000000-0005-0000-0000-0000148E0000}"/>
    <cellStyle name="R07L" xfId="107" xr:uid="{00000000-0005-0000-0000-0000158E0000}"/>
    <cellStyle name="RangeName" xfId="380" xr:uid="{00000000-0005-0000-0000-0000168E0000}"/>
    <cellStyle name="RevList" xfId="381" xr:uid="{00000000-0005-0000-0000-0000178E0000}"/>
    <cellStyle name="RowLevel_" xfId="36516" xr:uid="{00000000-0005-0000-0000-0000188E0000}"/>
    <cellStyle name="s" xfId="382" xr:uid="{00000000-0005-0000-0000-0000198E0000}"/>
    <cellStyle name="s_B" xfId="383" xr:uid="{00000000-0005-0000-0000-00001A8E0000}"/>
    <cellStyle name="s_Bal Sheets" xfId="384" xr:uid="{00000000-0005-0000-0000-00001B8E0000}"/>
    <cellStyle name="s_Bal Sheets_1" xfId="385" xr:uid="{00000000-0005-0000-0000-00001C8E0000}"/>
    <cellStyle name="s_Bal Sheets_2" xfId="386" xr:uid="{00000000-0005-0000-0000-00001D8E0000}"/>
    <cellStyle name="s_Credit (2)" xfId="387" xr:uid="{00000000-0005-0000-0000-00001E8E0000}"/>
    <cellStyle name="s_Credit (2)_1" xfId="388" xr:uid="{00000000-0005-0000-0000-00001F8E0000}"/>
    <cellStyle name="s_Credit (2)_2" xfId="389" xr:uid="{00000000-0005-0000-0000-0000208E0000}"/>
    <cellStyle name="s_DCF Analysis for DPL" xfId="390" xr:uid="{00000000-0005-0000-0000-0000218E0000}"/>
    <cellStyle name="s_DCF Matrix" xfId="391" xr:uid="{00000000-0005-0000-0000-0000228E0000}"/>
    <cellStyle name="s_DCF Matrix_1" xfId="392" xr:uid="{00000000-0005-0000-0000-0000238E0000}"/>
    <cellStyle name="s_DCFLBO Code" xfId="393" xr:uid="{00000000-0005-0000-0000-0000248E0000}"/>
    <cellStyle name="s_DCFLBO Code_1" xfId="394" xr:uid="{00000000-0005-0000-0000-0000258E0000}"/>
    <cellStyle name="s_DPL Valuation1022" xfId="395" xr:uid="{00000000-0005-0000-0000-0000268E0000}"/>
    <cellStyle name="s_Earnings" xfId="396" xr:uid="{00000000-0005-0000-0000-0000278E0000}"/>
    <cellStyle name="s_Earnings (2)" xfId="397" xr:uid="{00000000-0005-0000-0000-0000288E0000}"/>
    <cellStyle name="s_Earnings (2)_1" xfId="398" xr:uid="{00000000-0005-0000-0000-0000298E0000}"/>
    <cellStyle name="s_Earnings_1" xfId="399" xr:uid="{00000000-0005-0000-0000-00002A8E0000}"/>
    <cellStyle name="s_finsumm" xfId="400" xr:uid="{00000000-0005-0000-0000-00002B8E0000}"/>
    <cellStyle name="s_finsumm_1" xfId="401" xr:uid="{00000000-0005-0000-0000-00002C8E0000}"/>
    <cellStyle name="s_finsumm_2" xfId="402" xr:uid="{00000000-0005-0000-0000-00002D8E0000}"/>
    <cellStyle name="s_GoroWipTax-to2050_fromCo_Oct21_99" xfId="403" xr:uid="{00000000-0005-0000-0000-00002E8E0000}"/>
    <cellStyle name="s_HardInc " xfId="404" xr:uid="{00000000-0005-0000-0000-00002F8E0000}"/>
    <cellStyle name="s_Hist Inputs (2)" xfId="405" xr:uid="{00000000-0005-0000-0000-0000308E0000}"/>
    <cellStyle name="s_Hist Inputs (2)_1" xfId="406" xr:uid="{00000000-0005-0000-0000-0000318E0000}"/>
    <cellStyle name="s_IEL_finsumm" xfId="407" xr:uid="{00000000-0005-0000-0000-0000328E0000}"/>
    <cellStyle name="s_IEL_finsumm_1" xfId="408" xr:uid="{00000000-0005-0000-0000-0000338E0000}"/>
    <cellStyle name="s_IEL_finsumm_2" xfId="409" xr:uid="{00000000-0005-0000-0000-0000348E0000}"/>
    <cellStyle name="s_IEL_finsumm1" xfId="410" xr:uid="{00000000-0005-0000-0000-0000358E0000}"/>
    <cellStyle name="s_IEL_finsumm1_1" xfId="411" xr:uid="{00000000-0005-0000-0000-0000368E0000}"/>
    <cellStyle name="s_IEL_finsumm1_2" xfId="412" xr:uid="{00000000-0005-0000-0000-0000378E0000}"/>
    <cellStyle name="s_Lbo" xfId="413" xr:uid="{00000000-0005-0000-0000-0000388E0000}"/>
    <cellStyle name="s_LBO Summary" xfId="414" xr:uid="{00000000-0005-0000-0000-0000398E0000}"/>
    <cellStyle name="s_LBO Summary_1" xfId="415" xr:uid="{00000000-0005-0000-0000-00003A8E0000}"/>
    <cellStyle name="s_LBO Summary_2" xfId="416" xr:uid="{00000000-0005-0000-0000-00003B8E0000}"/>
    <cellStyle name="s_Lbo_1" xfId="417" xr:uid="{00000000-0005-0000-0000-00003C8E0000}"/>
    <cellStyle name="s_rvr_analysis_andrew" xfId="418" xr:uid="{00000000-0005-0000-0000-00003D8E0000}"/>
    <cellStyle name="s_Schedules" xfId="419" xr:uid="{00000000-0005-0000-0000-00003E8E0000}"/>
    <cellStyle name="s_Schedules_1" xfId="420" xr:uid="{00000000-0005-0000-0000-00003F8E0000}"/>
    <cellStyle name="s_Trans Assump" xfId="421" xr:uid="{00000000-0005-0000-0000-0000408E0000}"/>
    <cellStyle name="s_Trans Assump (2)" xfId="422" xr:uid="{00000000-0005-0000-0000-0000418E0000}"/>
    <cellStyle name="s_Trans Assump (2)_1" xfId="423" xr:uid="{00000000-0005-0000-0000-0000428E0000}"/>
    <cellStyle name="s_Trans Assump_1" xfId="424" xr:uid="{00000000-0005-0000-0000-0000438E0000}"/>
    <cellStyle name="s_Trans Sum" xfId="425" xr:uid="{00000000-0005-0000-0000-0000448E0000}"/>
    <cellStyle name="s_Trans Sum_1" xfId="426" xr:uid="{00000000-0005-0000-0000-0000458E0000}"/>
    <cellStyle name="s_Unit Price Sen. (2)" xfId="427" xr:uid="{00000000-0005-0000-0000-0000468E0000}"/>
    <cellStyle name="s_Unit Price Sen. (2)_1" xfId="428" xr:uid="{00000000-0005-0000-0000-0000478E0000}"/>
    <cellStyle name="s_Unit Price Sen. (2)_2" xfId="429" xr:uid="{00000000-0005-0000-0000-0000488E0000}"/>
    <cellStyle name="Salomon Logo" xfId="430" xr:uid="{00000000-0005-0000-0000-0000498E0000}"/>
    <cellStyle name="SAPBEXaggData" xfId="431" xr:uid="{00000000-0005-0000-0000-00004A8E0000}"/>
    <cellStyle name="SAPBEXaggData 2" xfId="36517" xr:uid="{00000000-0005-0000-0000-00004B8E0000}"/>
    <cellStyle name="SAPBEXaggDataEmph" xfId="432" xr:uid="{00000000-0005-0000-0000-00004C8E0000}"/>
    <cellStyle name="SAPBEXaggDataEmph 2" xfId="36518" xr:uid="{00000000-0005-0000-0000-00004D8E0000}"/>
    <cellStyle name="SAPBEXaggItem" xfId="433" xr:uid="{00000000-0005-0000-0000-00004E8E0000}"/>
    <cellStyle name="SAPBEXaggItem 2" xfId="36520" xr:uid="{00000000-0005-0000-0000-00004F8E0000}"/>
    <cellStyle name="SAPBEXaggItem 3" xfId="36521" xr:uid="{00000000-0005-0000-0000-0000508E0000}"/>
    <cellStyle name="SAPBEXaggItem 4" xfId="36522" xr:uid="{00000000-0005-0000-0000-0000518E0000}"/>
    <cellStyle name="SAPBEXaggItem 5" xfId="36523" xr:uid="{00000000-0005-0000-0000-0000528E0000}"/>
    <cellStyle name="SAPBEXaggItem 6" xfId="36524" xr:uid="{00000000-0005-0000-0000-0000538E0000}"/>
    <cellStyle name="SAPBEXaggItem 7" xfId="36519" xr:uid="{00000000-0005-0000-0000-0000548E0000}"/>
    <cellStyle name="SAPBEXaggItem_Copy of xSAPtemp5457" xfId="36525" xr:uid="{00000000-0005-0000-0000-0000558E0000}"/>
    <cellStyle name="SAPBEXaggItemX" xfId="434" xr:uid="{00000000-0005-0000-0000-0000568E0000}"/>
    <cellStyle name="SAPBEXaggItemX 2" xfId="36526" xr:uid="{00000000-0005-0000-0000-0000578E0000}"/>
    <cellStyle name="SAPBEXchaText" xfId="435" xr:uid="{00000000-0005-0000-0000-0000588E0000}"/>
    <cellStyle name="SAPBEXchaText 10" xfId="36527" xr:uid="{00000000-0005-0000-0000-0000598E0000}"/>
    <cellStyle name="SAPBEXchaText 2" xfId="36528" xr:uid="{00000000-0005-0000-0000-00005A8E0000}"/>
    <cellStyle name="SAPBEXchaText 2 10" xfId="36529" xr:uid="{00000000-0005-0000-0000-00005B8E0000}"/>
    <cellStyle name="SAPBEXchaText 2 10 2" xfId="36530" xr:uid="{00000000-0005-0000-0000-00005C8E0000}"/>
    <cellStyle name="SAPBEXchaText 2 11" xfId="36531" xr:uid="{00000000-0005-0000-0000-00005D8E0000}"/>
    <cellStyle name="SAPBEXchaText 2 11 2" xfId="36532" xr:uid="{00000000-0005-0000-0000-00005E8E0000}"/>
    <cellStyle name="SAPBEXchaText 2 12" xfId="36533" xr:uid="{00000000-0005-0000-0000-00005F8E0000}"/>
    <cellStyle name="SAPBEXchaText 2 12 2" xfId="36534" xr:uid="{00000000-0005-0000-0000-0000608E0000}"/>
    <cellStyle name="SAPBEXchaText 2 13" xfId="36535" xr:uid="{00000000-0005-0000-0000-0000618E0000}"/>
    <cellStyle name="SAPBEXchaText 2 2" xfId="36536" xr:uid="{00000000-0005-0000-0000-0000628E0000}"/>
    <cellStyle name="SAPBEXchaText 2 2 2" xfId="36537" xr:uid="{00000000-0005-0000-0000-0000638E0000}"/>
    <cellStyle name="SAPBEXchaText 2 2 2 2" xfId="36538" xr:uid="{00000000-0005-0000-0000-0000648E0000}"/>
    <cellStyle name="SAPBEXchaText 2 2 2 2 2" xfId="36539" xr:uid="{00000000-0005-0000-0000-0000658E0000}"/>
    <cellStyle name="SAPBEXchaText 2 2 2 3" xfId="36540" xr:uid="{00000000-0005-0000-0000-0000668E0000}"/>
    <cellStyle name="SAPBEXchaText 2 2 3" xfId="36541" xr:uid="{00000000-0005-0000-0000-0000678E0000}"/>
    <cellStyle name="SAPBEXchaText 2 2 3 2" xfId="36542" xr:uid="{00000000-0005-0000-0000-0000688E0000}"/>
    <cellStyle name="SAPBEXchaText 2 2 3 2 2" xfId="36543" xr:uid="{00000000-0005-0000-0000-0000698E0000}"/>
    <cellStyle name="SAPBEXchaText 2 2 3 3" xfId="36544" xr:uid="{00000000-0005-0000-0000-00006A8E0000}"/>
    <cellStyle name="SAPBEXchaText 2 2 4" xfId="36545" xr:uid="{00000000-0005-0000-0000-00006B8E0000}"/>
    <cellStyle name="SAPBEXchaText 2 2 4 2" xfId="36546" xr:uid="{00000000-0005-0000-0000-00006C8E0000}"/>
    <cellStyle name="SAPBEXchaText 2 2 5" xfId="36547" xr:uid="{00000000-0005-0000-0000-00006D8E0000}"/>
    <cellStyle name="SAPBEXchaText 2 2 5 2" xfId="36548" xr:uid="{00000000-0005-0000-0000-00006E8E0000}"/>
    <cellStyle name="SAPBEXchaText 2 2 6" xfId="36549" xr:uid="{00000000-0005-0000-0000-00006F8E0000}"/>
    <cellStyle name="SAPBEXchaText 2 2 6 2" xfId="36550" xr:uid="{00000000-0005-0000-0000-0000708E0000}"/>
    <cellStyle name="SAPBEXchaText 2 2 7" xfId="36551" xr:uid="{00000000-0005-0000-0000-0000718E0000}"/>
    <cellStyle name="SAPBEXchaText 2 2 7 2" xfId="36552" xr:uid="{00000000-0005-0000-0000-0000728E0000}"/>
    <cellStyle name="SAPBEXchaText 2 2 8" xfId="36553" xr:uid="{00000000-0005-0000-0000-0000738E0000}"/>
    <cellStyle name="SAPBEXchaText 2 3" xfId="36554" xr:uid="{00000000-0005-0000-0000-0000748E0000}"/>
    <cellStyle name="SAPBEXchaText 2 3 10" xfId="36555" xr:uid="{00000000-0005-0000-0000-0000758E0000}"/>
    <cellStyle name="SAPBEXchaText 2 3 10 2" xfId="36556" xr:uid="{00000000-0005-0000-0000-0000768E0000}"/>
    <cellStyle name="SAPBEXchaText 2 3 11" xfId="36557" xr:uid="{00000000-0005-0000-0000-0000778E0000}"/>
    <cellStyle name="SAPBEXchaText 2 3 2" xfId="36558" xr:uid="{00000000-0005-0000-0000-0000788E0000}"/>
    <cellStyle name="SAPBEXchaText 2 3 2 2" xfId="36559" xr:uid="{00000000-0005-0000-0000-0000798E0000}"/>
    <cellStyle name="SAPBEXchaText 2 3 2 2 2" xfId="36560" xr:uid="{00000000-0005-0000-0000-00007A8E0000}"/>
    <cellStyle name="SAPBEXchaText 2 3 2 3" xfId="36561" xr:uid="{00000000-0005-0000-0000-00007B8E0000}"/>
    <cellStyle name="SAPBEXchaText 2 3 3" xfId="36562" xr:uid="{00000000-0005-0000-0000-00007C8E0000}"/>
    <cellStyle name="SAPBEXchaText 2 3 3 2" xfId="36563" xr:uid="{00000000-0005-0000-0000-00007D8E0000}"/>
    <cellStyle name="SAPBEXchaText 2 3 4" xfId="36564" xr:uid="{00000000-0005-0000-0000-00007E8E0000}"/>
    <cellStyle name="SAPBEXchaText 2 3 4 2" xfId="36565" xr:uid="{00000000-0005-0000-0000-00007F8E0000}"/>
    <cellStyle name="SAPBEXchaText 2 3 5" xfId="36566" xr:uid="{00000000-0005-0000-0000-0000808E0000}"/>
    <cellStyle name="SAPBEXchaText 2 3 5 2" xfId="36567" xr:uid="{00000000-0005-0000-0000-0000818E0000}"/>
    <cellStyle name="SAPBEXchaText 2 3 6" xfId="36568" xr:uid="{00000000-0005-0000-0000-0000828E0000}"/>
    <cellStyle name="SAPBEXchaText 2 3 6 2" xfId="36569" xr:uid="{00000000-0005-0000-0000-0000838E0000}"/>
    <cellStyle name="SAPBEXchaText 2 3 7" xfId="36570" xr:uid="{00000000-0005-0000-0000-0000848E0000}"/>
    <cellStyle name="SAPBEXchaText 2 3 7 2" xfId="36571" xr:uid="{00000000-0005-0000-0000-0000858E0000}"/>
    <cellStyle name="SAPBEXchaText 2 3 8" xfId="36572" xr:uid="{00000000-0005-0000-0000-0000868E0000}"/>
    <cellStyle name="SAPBEXchaText 2 3 8 2" xfId="36573" xr:uid="{00000000-0005-0000-0000-0000878E0000}"/>
    <cellStyle name="SAPBEXchaText 2 3 9" xfId="36574" xr:uid="{00000000-0005-0000-0000-0000888E0000}"/>
    <cellStyle name="SAPBEXchaText 2 3 9 2" xfId="36575" xr:uid="{00000000-0005-0000-0000-0000898E0000}"/>
    <cellStyle name="SAPBEXchaText 2 4" xfId="36576" xr:uid="{00000000-0005-0000-0000-00008A8E0000}"/>
    <cellStyle name="SAPBEXchaText 2 4 10" xfId="36577" xr:uid="{00000000-0005-0000-0000-00008B8E0000}"/>
    <cellStyle name="SAPBEXchaText 2 4 10 2" xfId="36578" xr:uid="{00000000-0005-0000-0000-00008C8E0000}"/>
    <cellStyle name="SAPBEXchaText 2 4 11" xfId="36579" xr:uid="{00000000-0005-0000-0000-00008D8E0000}"/>
    <cellStyle name="SAPBEXchaText 2 4 2" xfId="36580" xr:uid="{00000000-0005-0000-0000-00008E8E0000}"/>
    <cellStyle name="SAPBEXchaText 2 4 2 2" xfId="36581" xr:uid="{00000000-0005-0000-0000-00008F8E0000}"/>
    <cellStyle name="SAPBEXchaText 2 4 2 2 2" xfId="36582" xr:uid="{00000000-0005-0000-0000-0000908E0000}"/>
    <cellStyle name="SAPBEXchaText 2 4 2 3" xfId="36583" xr:uid="{00000000-0005-0000-0000-0000918E0000}"/>
    <cellStyle name="SAPBEXchaText 2 4 3" xfId="36584" xr:uid="{00000000-0005-0000-0000-0000928E0000}"/>
    <cellStyle name="SAPBEXchaText 2 4 3 2" xfId="36585" xr:uid="{00000000-0005-0000-0000-0000938E0000}"/>
    <cellStyle name="SAPBEXchaText 2 4 4" xfId="36586" xr:uid="{00000000-0005-0000-0000-0000948E0000}"/>
    <cellStyle name="SAPBEXchaText 2 4 4 2" xfId="36587" xr:uid="{00000000-0005-0000-0000-0000958E0000}"/>
    <cellStyle name="SAPBEXchaText 2 4 5" xfId="36588" xr:uid="{00000000-0005-0000-0000-0000968E0000}"/>
    <cellStyle name="SAPBEXchaText 2 4 5 2" xfId="36589" xr:uid="{00000000-0005-0000-0000-0000978E0000}"/>
    <cellStyle name="SAPBEXchaText 2 4 6" xfId="36590" xr:uid="{00000000-0005-0000-0000-0000988E0000}"/>
    <cellStyle name="SAPBEXchaText 2 4 6 2" xfId="36591" xr:uid="{00000000-0005-0000-0000-0000998E0000}"/>
    <cellStyle name="SAPBEXchaText 2 4 7" xfId="36592" xr:uid="{00000000-0005-0000-0000-00009A8E0000}"/>
    <cellStyle name="SAPBEXchaText 2 4 7 2" xfId="36593" xr:uid="{00000000-0005-0000-0000-00009B8E0000}"/>
    <cellStyle name="SAPBEXchaText 2 4 8" xfId="36594" xr:uid="{00000000-0005-0000-0000-00009C8E0000}"/>
    <cellStyle name="SAPBEXchaText 2 4 8 2" xfId="36595" xr:uid="{00000000-0005-0000-0000-00009D8E0000}"/>
    <cellStyle name="SAPBEXchaText 2 4 9" xfId="36596" xr:uid="{00000000-0005-0000-0000-00009E8E0000}"/>
    <cellStyle name="SAPBEXchaText 2 4 9 2" xfId="36597" xr:uid="{00000000-0005-0000-0000-00009F8E0000}"/>
    <cellStyle name="SAPBEXchaText 2 5" xfId="36598" xr:uid="{00000000-0005-0000-0000-0000A08E0000}"/>
    <cellStyle name="SAPBEXchaText 2 5 10" xfId="36599" xr:uid="{00000000-0005-0000-0000-0000A18E0000}"/>
    <cellStyle name="SAPBEXchaText 2 5 10 2" xfId="36600" xr:uid="{00000000-0005-0000-0000-0000A28E0000}"/>
    <cellStyle name="SAPBEXchaText 2 5 11" xfId="36601" xr:uid="{00000000-0005-0000-0000-0000A38E0000}"/>
    <cellStyle name="SAPBEXchaText 2 5 2" xfId="36602" xr:uid="{00000000-0005-0000-0000-0000A48E0000}"/>
    <cellStyle name="SAPBEXchaText 2 5 2 2" xfId="36603" xr:uid="{00000000-0005-0000-0000-0000A58E0000}"/>
    <cellStyle name="SAPBEXchaText 2 5 2 2 2" xfId="36604" xr:uid="{00000000-0005-0000-0000-0000A68E0000}"/>
    <cellStyle name="SAPBEXchaText 2 5 2 3" xfId="36605" xr:uid="{00000000-0005-0000-0000-0000A78E0000}"/>
    <cellStyle name="SAPBEXchaText 2 5 3" xfId="36606" xr:uid="{00000000-0005-0000-0000-0000A88E0000}"/>
    <cellStyle name="SAPBEXchaText 2 5 3 2" xfId="36607" xr:uid="{00000000-0005-0000-0000-0000A98E0000}"/>
    <cellStyle name="SAPBEXchaText 2 5 4" xfId="36608" xr:uid="{00000000-0005-0000-0000-0000AA8E0000}"/>
    <cellStyle name="SAPBEXchaText 2 5 4 2" xfId="36609" xr:uid="{00000000-0005-0000-0000-0000AB8E0000}"/>
    <cellStyle name="SAPBEXchaText 2 5 5" xfId="36610" xr:uid="{00000000-0005-0000-0000-0000AC8E0000}"/>
    <cellStyle name="SAPBEXchaText 2 5 5 2" xfId="36611" xr:uid="{00000000-0005-0000-0000-0000AD8E0000}"/>
    <cellStyle name="SAPBEXchaText 2 5 6" xfId="36612" xr:uid="{00000000-0005-0000-0000-0000AE8E0000}"/>
    <cellStyle name="SAPBEXchaText 2 5 6 2" xfId="36613" xr:uid="{00000000-0005-0000-0000-0000AF8E0000}"/>
    <cellStyle name="SAPBEXchaText 2 5 7" xfId="36614" xr:uid="{00000000-0005-0000-0000-0000B08E0000}"/>
    <cellStyle name="SAPBEXchaText 2 5 7 2" xfId="36615" xr:uid="{00000000-0005-0000-0000-0000B18E0000}"/>
    <cellStyle name="SAPBEXchaText 2 5 8" xfId="36616" xr:uid="{00000000-0005-0000-0000-0000B28E0000}"/>
    <cellStyle name="SAPBEXchaText 2 5 8 2" xfId="36617" xr:uid="{00000000-0005-0000-0000-0000B38E0000}"/>
    <cellStyle name="SAPBEXchaText 2 5 9" xfId="36618" xr:uid="{00000000-0005-0000-0000-0000B48E0000}"/>
    <cellStyle name="SAPBEXchaText 2 5 9 2" xfId="36619" xr:uid="{00000000-0005-0000-0000-0000B58E0000}"/>
    <cellStyle name="SAPBEXchaText 2 6" xfId="36620" xr:uid="{00000000-0005-0000-0000-0000B68E0000}"/>
    <cellStyle name="SAPBEXchaText 2 6 10" xfId="36621" xr:uid="{00000000-0005-0000-0000-0000B78E0000}"/>
    <cellStyle name="SAPBEXchaText 2 6 10 2" xfId="36622" xr:uid="{00000000-0005-0000-0000-0000B88E0000}"/>
    <cellStyle name="SAPBEXchaText 2 6 11" xfId="36623" xr:uid="{00000000-0005-0000-0000-0000B98E0000}"/>
    <cellStyle name="SAPBEXchaText 2 6 2" xfId="36624" xr:uid="{00000000-0005-0000-0000-0000BA8E0000}"/>
    <cellStyle name="SAPBEXchaText 2 6 2 2" xfId="36625" xr:uid="{00000000-0005-0000-0000-0000BB8E0000}"/>
    <cellStyle name="SAPBEXchaText 2 6 2 2 2" xfId="36626" xr:uid="{00000000-0005-0000-0000-0000BC8E0000}"/>
    <cellStyle name="SAPBEXchaText 2 6 2 3" xfId="36627" xr:uid="{00000000-0005-0000-0000-0000BD8E0000}"/>
    <cellStyle name="SAPBEXchaText 2 6 3" xfId="36628" xr:uid="{00000000-0005-0000-0000-0000BE8E0000}"/>
    <cellStyle name="SAPBEXchaText 2 6 3 2" xfId="36629" xr:uid="{00000000-0005-0000-0000-0000BF8E0000}"/>
    <cellStyle name="SAPBEXchaText 2 6 4" xfId="36630" xr:uid="{00000000-0005-0000-0000-0000C08E0000}"/>
    <cellStyle name="SAPBEXchaText 2 6 4 2" xfId="36631" xr:uid="{00000000-0005-0000-0000-0000C18E0000}"/>
    <cellStyle name="SAPBEXchaText 2 6 5" xfId="36632" xr:uid="{00000000-0005-0000-0000-0000C28E0000}"/>
    <cellStyle name="SAPBEXchaText 2 6 5 2" xfId="36633" xr:uid="{00000000-0005-0000-0000-0000C38E0000}"/>
    <cellStyle name="SAPBEXchaText 2 6 6" xfId="36634" xr:uid="{00000000-0005-0000-0000-0000C48E0000}"/>
    <cellStyle name="SAPBEXchaText 2 6 6 2" xfId="36635" xr:uid="{00000000-0005-0000-0000-0000C58E0000}"/>
    <cellStyle name="SAPBEXchaText 2 6 7" xfId="36636" xr:uid="{00000000-0005-0000-0000-0000C68E0000}"/>
    <cellStyle name="SAPBEXchaText 2 6 7 2" xfId="36637" xr:uid="{00000000-0005-0000-0000-0000C78E0000}"/>
    <cellStyle name="SAPBEXchaText 2 6 8" xfId="36638" xr:uid="{00000000-0005-0000-0000-0000C88E0000}"/>
    <cellStyle name="SAPBEXchaText 2 6 8 2" xfId="36639" xr:uid="{00000000-0005-0000-0000-0000C98E0000}"/>
    <cellStyle name="SAPBEXchaText 2 6 9" xfId="36640" xr:uid="{00000000-0005-0000-0000-0000CA8E0000}"/>
    <cellStyle name="SAPBEXchaText 2 6 9 2" xfId="36641" xr:uid="{00000000-0005-0000-0000-0000CB8E0000}"/>
    <cellStyle name="SAPBEXchaText 2 7" xfId="36642" xr:uid="{00000000-0005-0000-0000-0000CC8E0000}"/>
    <cellStyle name="SAPBEXchaText 2 7 2" xfId="36643" xr:uid="{00000000-0005-0000-0000-0000CD8E0000}"/>
    <cellStyle name="SAPBEXchaText 2 7 2 2" xfId="36644" xr:uid="{00000000-0005-0000-0000-0000CE8E0000}"/>
    <cellStyle name="SAPBEXchaText 2 7 3" xfId="36645" xr:uid="{00000000-0005-0000-0000-0000CF8E0000}"/>
    <cellStyle name="SAPBEXchaText 2 8" xfId="36646" xr:uid="{00000000-0005-0000-0000-0000D08E0000}"/>
    <cellStyle name="SAPBEXchaText 2 8 2" xfId="36647" xr:uid="{00000000-0005-0000-0000-0000D18E0000}"/>
    <cellStyle name="SAPBEXchaText 2 9" xfId="36648" xr:uid="{00000000-0005-0000-0000-0000D28E0000}"/>
    <cellStyle name="SAPBEXchaText 2 9 2" xfId="36649" xr:uid="{00000000-0005-0000-0000-0000D38E0000}"/>
    <cellStyle name="SAPBEXchaText 3" xfId="36650" xr:uid="{00000000-0005-0000-0000-0000D48E0000}"/>
    <cellStyle name="SAPBEXchaText 3 10" xfId="36651" xr:uid="{00000000-0005-0000-0000-0000D58E0000}"/>
    <cellStyle name="SAPBEXchaText 3 10 2" xfId="36652" xr:uid="{00000000-0005-0000-0000-0000D68E0000}"/>
    <cellStyle name="SAPBEXchaText 3 11" xfId="36653" xr:uid="{00000000-0005-0000-0000-0000D78E0000}"/>
    <cellStyle name="SAPBEXchaText 3 11 2" xfId="36654" xr:uid="{00000000-0005-0000-0000-0000D88E0000}"/>
    <cellStyle name="SAPBEXchaText 3 12" xfId="36655" xr:uid="{00000000-0005-0000-0000-0000D98E0000}"/>
    <cellStyle name="SAPBEXchaText 3 12 2" xfId="36656" xr:uid="{00000000-0005-0000-0000-0000DA8E0000}"/>
    <cellStyle name="SAPBEXchaText 3 13" xfId="36657" xr:uid="{00000000-0005-0000-0000-0000DB8E0000}"/>
    <cellStyle name="SAPBEXchaText 3 2" xfId="36658" xr:uid="{00000000-0005-0000-0000-0000DC8E0000}"/>
    <cellStyle name="SAPBEXchaText 3 2 2" xfId="36659" xr:uid="{00000000-0005-0000-0000-0000DD8E0000}"/>
    <cellStyle name="SAPBEXchaText 3 2 2 2" xfId="36660" xr:uid="{00000000-0005-0000-0000-0000DE8E0000}"/>
    <cellStyle name="SAPBEXchaText 3 2 2 2 2" xfId="36661" xr:uid="{00000000-0005-0000-0000-0000DF8E0000}"/>
    <cellStyle name="SAPBEXchaText 3 2 2 3" xfId="36662" xr:uid="{00000000-0005-0000-0000-0000E08E0000}"/>
    <cellStyle name="SAPBEXchaText 3 2 3" xfId="36663" xr:uid="{00000000-0005-0000-0000-0000E18E0000}"/>
    <cellStyle name="SAPBEXchaText 3 2 3 2" xfId="36664" xr:uid="{00000000-0005-0000-0000-0000E28E0000}"/>
    <cellStyle name="SAPBEXchaText 3 2 3 2 2" xfId="36665" xr:uid="{00000000-0005-0000-0000-0000E38E0000}"/>
    <cellStyle name="SAPBEXchaText 3 2 3 3" xfId="36666" xr:uid="{00000000-0005-0000-0000-0000E48E0000}"/>
    <cellStyle name="SAPBEXchaText 3 2 4" xfId="36667" xr:uid="{00000000-0005-0000-0000-0000E58E0000}"/>
    <cellStyle name="SAPBEXchaText 3 2 4 2" xfId="36668" xr:uid="{00000000-0005-0000-0000-0000E68E0000}"/>
    <cellStyle name="SAPBEXchaText 3 2 5" xfId="36669" xr:uid="{00000000-0005-0000-0000-0000E78E0000}"/>
    <cellStyle name="SAPBEXchaText 3 2 5 2" xfId="36670" xr:uid="{00000000-0005-0000-0000-0000E88E0000}"/>
    <cellStyle name="SAPBEXchaText 3 2 6" xfId="36671" xr:uid="{00000000-0005-0000-0000-0000E98E0000}"/>
    <cellStyle name="SAPBEXchaText 3 2 6 2" xfId="36672" xr:uid="{00000000-0005-0000-0000-0000EA8E0000}"/>
    <cellStyle name="SAPBEXchaText 3 2 7" xfId="36673" xr:uid="{00000000-0005-0000-0000-0000EB8E0000}"/>
    <cellStyle name="SAPBEXchaText 3 2 7 2" xfId="36674" xr:uid="{00000000-0005-0000-0000-0000EC8E0000}"/>
    <cellStyle name="SAPBEXchaText 3 2 8" xfId="36675" xr:uid="{00000000-0005-0000-0000-0000ED8E0000}"/>
    <cellStyle name="SAPBEXchaText 3 3" xfId="36676" xr:uid="{00000000-0005-0000-0000-0000EE8E0000}"/>
    <cellStyle name="SAPBEXchaText 3 3 10" xfId="36677" xr:uid="{00000000-0005-0000-0000-0000EF8E0000}"/>
    <cellStyle name="SAPBEXchaText 3 3 10 2" xfId="36678" xr:uid="{00000000-0005-0000-0000-0000F08E0000}"/>
    <cellStyle name="SAPBEXchaText 3 3 11" xfId="36679" xr:uid="{00000000-0005-0000-0000-0000F18E0000}"/>
    <cellStyle name="SAPBEXchaText 3 3 2" xfId="36680" xr:uid="{00000000-0005-0000-0000-0000F28E0000}"/>
    <cellStyle name="SAPBEXchaText 3 3 2 2" xfId="36681" xr:uid="{00000000-0005-0000-0000-0000F38E0000}"/>
    <cellStyle name="SAPBEXchaText 3 3 2 2 2" xfId="36682" xr:uid="{00000000-0005-0000-0000-0000F48E0000}"/>
    <cellStyle name="SAPBEXchaText 3 3 2 3" xfId="36683" xr:uid="{00000000-0005-0000-0000-0000F58E0000}"/>
    <cellStyle name="SAPBEXchaText 3 3 3" xfId="36684" xr:uid="{00000000-0005-0000-0000-0000F68E0000}"/>
    <cellStyle name="SAPBEXchaText 3 3 3 2" xfId="36685" xr:uid="{00000000-0005-0000-0000-0000F78E0000}"/>
    <cellStyle name="SAPBEXchaText 3 3 4" xfId="36686" xr:uid="{00000000-0005-0000-0000-0000F88E0000}"/>
    <cellStyle name="SAPBEXchaText 3 3 4 2" xfId="36687" xr:uid="{00000000-0005-0000-0000-0000F98E0000}"/>
    <cellStyle name="SAPBEXchaText 3 3 5" xfId="36688" xr:uid="{00000000-0005-0000-0000-0000FA8E0000}"/>
    <cellStyle name="SAPBEXchaText 3 3 5 2" xfId="36689" xr:uid="{00000000-0005-0000-0000-0000FB8E0000}"/>
    <cellStyle name="SAPBEXchaText 3 3 6" xfId="36690" xr:uid="{00000000-0005-0000-0000-0000FC8E0000}"/>
    <cellStyle name="SAPBEXchaText 3 3 6 2" xfId="36691" xr:uid="{00000000-0005-0000-0000-0000FD8E0000}"/>
    <cellStyle name="SAPBEXchaText 3 3 7" xfId="36692" xr:uid="{00000000-0005-0000-0000-0000FE8E0000}"/>
    <cellStyle name="SAPBEXchaText 3 3 7 2" xfId="36693" xr:uid="{00000000-0005-0000-0000-0000FF8E0000}"/>
    <cellStyle name="SAPBEXchaText 3 3 8" xfId="36694" xr:uid="{00000000-0005-0000-0000-0000008F0000}"/>
    <cellStyle name="SAPBEXchaText 3 3 8 2" xfId="36695" xr:uid="{00000000-0005-0000-0000-0000018F0000}"/>
    <cellStyle name="SAPBEXchaText 3 3 9" xfId="36696" xr:uid="{00000000-0005-0000-0000-0000028F0000}"/>
    <cellStyle name="SAPBEXchaText 3 3 9 2" xfId="36697" xr:uid="{00000000-0005-0000-0000-0000038F0000}"/>
    <cellStyle name="SAPBEXchaText 3 4" xfId="36698" xr:uid="{00000000-0005-0000-0000-0000048F0000}"/>
    <cellStyle name="SAPBEXchaText 3 4 10" xfId="36699" xr:uid="{00000000-0005-0000-0000-0000058F0000}"/>
    <cellStyle name="SAPBEXchaText 3 4 10 2" xfId="36700" xr:uid="{00000000-0005-0000-0000-0000068F0000}"/>
    <cellStyle name="SAPBEXchaText 3 4 11" xfId="36701" xr:uid="{00000000-0005-0000-0000-0000078F0000}"/>
    <cellStyle name="SAPBEXchaText 3 4 2" xfId="36702" xr:uid="{00000000-0005-0000-0000-0000088F0000}"/>
    <cellStyle name="SAPBEXchaText 3 4 2 2" xfId="36703" xr:uid="{00000000-0005-0000-0000-0000098F0000}"/>
    <cellStyle name="SAPBEXchaText 3 4 2 2 2" xfId="36704" xr:uid="{00000000-0005-0000-0000-00000A8F0000}"/>
    <cellStyle name="SAPBEXchaText 3 4 2 3" xfId="36705" xr:uid="{00000000-0005-0000-0000-00000B8F0000}"/>
    <cellStyle name="SAPBEXchaText 3 4 3" xfId="36706" xr:uid="{00000000-0005-0000-0000-00000C8F0000}"/>
    <cellStyle name="SAPBEXchaText 3 4 3 2" xfId="36707" xr:uid="{00000000-0005-0000-0000-00000D8F0000}"/>
    <cellStyle name="SAPBEXchaText 3 4 4" xfId="36708" xr:uid="{00000000-0005-0000-0000-00000E8F0000}"/>
    <cellStyle name="SAPBEXchaText 3 4 4 2" xfId="36709" xr:uid="{00000000-0005-0000-0000-00000F8F0000}"/>
    <cellStyle name="SAPBEXchaText 3 4 5" xfId="36710" xr:uid="{00000000-0005-0000-0000-0000108F0000}"/>
    <cellStyle name="SAPBEXchaText 3 4 5 2" xfId="36711" xr:uid="{00000000-0005-0000-0000-0000118F0000}"/>
    <cellStyle name="SAPBEXchaText 3 4 6" xfId="36712" xr:uid="{00000000-0005-0000-0000-0000128F0000}"/>
    <cellStyle name="SAPBEXchaText 3 4 6 2" xfId="36713" xr:uid="{00000000-0005-0000-0000-0000138F0000}"/>
    <cellStyle name="SAPBEXchaText 3 4 7" xfId="36714" xr:uid="{00000000-0005-0000-0000-0000148F0000}"/>
    <cellStyle name="SAPBEXchaText 3 4 7 2" xfId="36715" xr:uid="{00000000-0005-0000-0000-0000158F0000}"/>
    <cellStyle name="SAPBEXchaText 3 4 8" xfId="36716" xr:uid="{00000000-0005-0000-0000-0000168F0000}"/>
    <cellStyle name="SAPBEXchaText 3 4 8 2" xfId="36717" xr:uid="{00000000-0005-0000-0000-0000178F0000}"/>
    <cellStyle name="SAPBEXchaText 3 4 9" xfId="36718" xr:uid="{00000000-0005-0000-0000-0000188F0000}"/>
    <cellStyle name="SAPBEXchaText 3 4 9 2" xfId="36719" xr:uid="{00000000-0005-0000-0000-0000198F0000}"/>
    <cellStyle name="SAPBEXchaText 3 5" xfId="36720" xr:uid="{00000000-0005-0000-0000-00001A8F0000}"/>
    <cellStyle name="SAPBEXchaText 3 5 10" xfId="36721" xr:uid="{00000000-0005-0000-0000-00001B8F0000}"/>
    <cellStyle name="SAPBEXchaText 3 5 10 2" xfId="36722" xr:uid="{00000000-0005-0000-0000-00001C8F0000}"/>
    <cellStyle name="SAPBEXchaText 3 5 11" xfId="36723" xr:uid="{00000000-0005-0000-0000-00001D8F0000}"/>
    <cellStyle name="SAPBEXchaText 3 5 2" xfId="36724" xr:uid="{00000000-0005-0000-0000-00001E8F0000}"/>
    <cellStyle name="SAPBEXchaText 3 5 2 2" xfId="36725" xr:uid="{00000000-0005-0000-0000-00001F8F0000}"/>
    <cellStyle name="SAPBEXchaText 3 5 2 2 2" xfId="36726" xr:uid="{00000000-0005-0000-0000-0000208F0000}"/>
    <cellStyle name="SAPBEXchaText 3 5 2 3" xfId="36727" xr:uid="{00000000-0005-0000-0000-0000218F0000}"/>
    <cellStyle name="SAPBEXchaText 3 5 3" xfId="36728" xr:uid="{00000000-0005-0000-0000-0000228F0000}"/>
    <cellStyle name="SAPBEXchaText 3 5 3 2" xfId="36729" xr:uid="{00000000-0005-0000-0000-0000238F0000}"/>
    <cellStyle name="SAPBEXchaText 3 5 4" xfId="36730" xr:uid="{00000000-0005-0000-0000-0000248F0000}"/>
    <cellStyle name="SAPBEXchaText 3 5 4 2" xfId="36731" xr:uid="{00000000-0005-0000-0000-0000258F0000}"/>
    <cellStyle name="SAPBEXchaText 3 5 5" xfId="36732" xr:uid="{00000000-0005-0000-0000-0000268F0000}"/>
    <cellStyle name="SAPBEXchaText 3 5 5 2" xfId="36733" xr:uid="{00000000-0005-0000-0000-0000278F0000}"/>
    <cellStyle name="SAPBEXchaText 3 5 6" xfId="36734" xr:uid="{00000000-0005-0000-0000-0000288F0000}"/>
    <cellStyle name="SAPBEXchaText 3 5 6 2" xfId="36735" xr:uid="{00000000-0005-0000-0000-0000298F0000}"/>
    <cellStyle name="SAPBEXchaText 3 5 7" xfId="36736" xr:uid="{00000000-0005-0000-0000-00002A8F0000}"/>
    <cellStyle name="SAPBEXchaText 3 5 7 2" xfId="36737" xr:uid="{00000000-0005-0000-0000-00002B8F0000}"/>
    <cellStyle name="SAPBEXchaText 3 5 8" xfId="36738" xr:uid="{00000000-0005-0000-0000-00002C8F0000}"/>
    <cellStyle name="SAPBEXchaText 3 5 8 2" xfId="36739" xr:uid="{00000000-0005-0000-0000-00002D8F0000}"/>
    <cellStyle name="SAPBEXchaText 3 5 9" xfId="36740" xr:uid="{00000000-0005-0000-0000-00002E8F0000}"/>
    <cellStyle name="SAPBEXchaText 3 5 9 2" xfId="36741" xr:uid="{00000000-0005-0000-0000-00002F8F0000}"/>
    <cellStyle name="SAPBEXchaText 3 6" xfId="36742" xr:uid="{00000000-0005-0000-0000-0000308F0000}"/>
    <cellStyle name="SAPBEXchaText 3 6 10" xfId="36743" xr:uid="{00000000-0005-0000-0000-0000318F0000}"/>
    <cellStyle name="SAPBEXchaText 3 6 10 2" xfId="36744" xr:uid="{00000000-0005-0000-0000-0000328F0000}"/>
    <cellStyle name="SAPBEXchaText 3 6 11" xfId="36745" xr:uid="{00000000-0005-0000-0000-0000338F0000}"/>
    <cellStyle name="SAPBEXchaText 3 6 2" xfId="36746" xr:uid="{00000000-0005-0000-0000-0000348F0000}"/>
    <cellStyle name="SAPBEXchaText 3 6 2 2" xfId="36747" xr:uid="{00000000-0005-0000-0000-0000358F0000}"/>
    <cellStyle name="SAPBEXchaText 3 6 2 2 2" xfId="36748" xr:uid="{00000000-0005-0000-0000-0000368F0000}"/>
    <cellStyle name="SAPBEXchaText 3 6 2 3" xfId="36749" xr:uid="{00000000-0005-0000-0000-0000378F0000}"/>
    <cellStyle name="SAPBEXchaText 3 6 3" xfId="36750" xr:uid="{00000000-0005-0000-0000-0000388F0000}"/>
    <cellStyle name="SAPBEXchaText 3 6 3 2" xfId="36751" xr:uid="{00000000-0005-0000-0000-0000398F0000}"/>
    <cellStyle name="SAPBEXchaText 3 6 4" xfId="36752" xr:uid="{00000000-0005-0000-0000-00003A8F0000}"/>
    <cellStyle name="SAPBEXchaText 3 6 4 2" xfId="36753" xr:uid="{00000000-0005-0000-0000-00003B8F0000}"/>
    <cellStyle name="SAPBEXchaText 3 6 5" xfId="36754" xr:uid="{00000000-0005-0000-0000-00003C8F0000}"/>
    <cellStyle name="SAPBEXchaText 3 6 5 2" xfId="36755" xr:uid="{00000000-0005-0000-0000-00003D8F0000}"/>
    <cellStyle name="SAPBEXchaText 3 6 6" xfId="36756" xr:uid="{00000000-0005-0000-0000-00003E8F0000}"/>
    <cellStyle name="SAPBEXchaText 3 6 6 2" xfId="36757" xr:uid="{00000000-0005-0000-0000-00003F8F0000}"/>
    <cellStyle name="SAPBEXchaText 3 6 7" xfId="36758" xr:uid="{00000000-0005-0000-0000-0000408F0000}"/>
    <cellStyle name="SAPBEXchaText 3 6 7 2" xfId="36759" xr:uid="{00000000-0005-0000-0000-0000418F0000}"/>
    <cellStyle name="SAPBEXchaText 3 6 8" xfId="36760" xr:uid="{00000000-0005-0000-0000-0000428F0000}"/>
    <cellStyle name="SAPBEXchaText 3 6 8 2" xfId="36761" xr:uid="{00000000-0005-0000-0000-0000438F0000}"/>
    <cellStyle name="SAPBEXchaText 3 6 9" xfId="36762" xr:uid="{00000000-0005-0000-0000-0000448F0000}"/>
    <cellStyle name="SAPBEXchaText 3 6 9 2" xfId="36763" xr:uid="{00000000-0005-0000-0000-0000458F0000}"/>
    <cellStyle name="SAPBEXchaText 3 7" xfId="36764" xr:uid="{00000000-0005-0000-0000-0000468F0000}"/>
    <cellStyle name="SAPBEXchaText 3 7 2" xfId="36765" xr:uid="{00000000-0005-0000-0000-0000478F0000}"/>
    <cellStyle name="SAPBEXchaText 3 7 2 2" xfId="36766" xr:uid="{00000000-0005-0000-0000-0000488F0000}"/>
    <cellStyle name="SAPBEXchaText 3 7 3" xfId="36767" xr:uid="{00000000-0005-0000-0000-0000498F0000}"/>
    <cellStyle name="SAPBEXchaText 3 8" xfId="36768" xr:uid="{00000000-0005-0000-0000-00004A8F0000}"/>
    <cellStyle name="SAPBEXchaText 3 8 2" xfId="36769" xr:uid="{00000000-0005-0000-0000-00004B8F0000}"/>
    <cellStyle name="SAPBEXchaText 3 9" xfId="36770" xr:uid="{00000000-0005-0000-0000-00004C8F0000}"/>
    <cellStyle name="SAPBEXchaText 3 9 2" xfId="36771" xr:uid="{00000000-0005-0000-0000-00004D8F0000}"/>
    <cellStyle name="SAPBEXchaText 4" xfId="36772" xr:uid="{00000000-0005-0000-0000-00004E8F0000}"/>
    <cellStyle name="SAPBEXchaText 4 10" xfId="36773" xr:uid="{00000000-0005-0000-0000-00004F8F0000}"/>
    <cellStyle name="SAPBEXchaText 4 10 2" xfId="36774" xr:uid="{00000000-0005-0000-0000-0000508F0000}"/>
    <cellStyle name="SAPBEXchaText 4 11" xfId="36775" xr:uid="{00000000-0005-0000-0000-0000518F0000}"/>
    <cellStyle name="SAPBEXchaText 4 2" xfId="36776" xr:uid="{00000000-0005-0000-0000-0000528F0000}"/>
    <cellStyle name="SAPBEXchaText 4 2 2" xfId="36777" xr:uid="{00000000-0005-0000-0000-0000538F0000}"/>
    <cellStyle name="SAPBEXchaText 4 2 2 2" xfId="36778" xr:uid="{00000000-0005-0000-0000-0000548F0000}"/>
    <cellStyle name="SAPBEXchaText 4 2 3" xfId="36779" xr:uid="{00000000-0005-0000-0000-0000558F0000}"/>
    <cellStyle name="SAPBEXchaText 4 3" xfId="36780" xr:uid="{00000000-0005-0000-0000-0000568F0000}"/>
    <cellStyle name="SAPBEXchaText 4 3 2" xfId="36781" xr:uid="{00000000-0005-0000-0000-0000578F0000}"/>
    <cellStyle name="SAPBEXchaText 4 4" xfId="36782" xr:uid="{00000000-0005-0000-0000-0000588F0000}"/>
    <cellStyle name="SAPBEXchaText 4 4 2" xfId="36783" xr:uid="{00000000-0005-0000-0000-0000598F0000}"/>
    <cellStyle name="SAPBEXchaText 4 5" xfId="36784" xr:uid="{00000000-0005-0000-0000-00005A8F0000}"/>
    <cellStyle name="SAPBEXchaText 4 5 2" xfId="36785" xr:uid="{00000000-0005-0000-0000-00005B8F0000}"/>
    <cellStyle name="SAPBEXchaText 4 6" xfId="36786" xr:uid="{00000000-0005-0000-0000-00005C8F0000}"/>
    <cellStyle name="SAPBEXchaText 4 6 2" xfId="36787" xr:uid="{00000000-0005-0000-0000-00005D8F0000}"/>
    <cellStyle name="SAPBEXchaText 4 7" xfId="36788" xr:uid="{00000000-0005-0000-0000-00005E8F0000}"/>
    <cellStyle name="SAPBEXchaText 4 7 2" xfId="36789" xr:uid="{00000000-0005-0000-0000-00005F8F0000}"/>
    <cellStyle name="SAPBEXchaText 4 8" xfId="36790" xr:uid="{00000000-0005-0000-0000-0000608F0000}"/>
    <cellStyle name="SAPBEXchaText 4 8 2" xfId="36791" xr:uid="{00000000-0005-0000-0000-0000618F0000}"/>
    <cellStyle name="SAPBEXchaText 4 9" xfId="36792" xr:uid="{00000000-0005-0000-0000-0000628F0000}"/>
    <cellStyle name="SAPBEXchaText 4 9 2" xfId="36793" xr:uid="{00000000-0005-0000-0000-0000638F0000}"/>
    <cellStyle name="SAPBEXchaText 5" xfId="36794" xr:uid="{00000000-0005-0000-0000-0000648F0000}"/>
    <cellStyle name="SAPBEXchaText 5 2" xfId="36795" xr:uid="{00000000-0005-0000-0000-0000658F0000}"/>
    <cellStyle name="SAPBEXchaText 5 2 2" xfId="36796" xr:uid="{00000000-0005-0000-0000-0000668F0000}"/>
    <cellStyle name="SAPBEXchaText 5 3" xfId="36797" xr:uid="{00000000-0005-0000-0000-0000678F0000}"/>
    <cellStyle name="SAPBEXchaText 6" xfId="36798" xr:uid="{00000000-0005-0000-0000-0000688F0000}"/>
    <cellStyle name="SAPBEXchaText 6 2" xfId="36799" xr:uid="{00000000-0005-0000-0000-0000698F0000}"/>
    <cellStyle name="SAPBEXchaText 7" xfId="36800" xr:uid="{00000000-0005-0000-0000-00006A8F0000}"/>
    <cellStyle name="SAPBEXchaText 7 2" xfId="36801" xr:uid="{00000000-0005-0000-0000-00006B8F0000}"/>
    <cellStyle name="SAPBEXchaText 8" xfId="36802" xr:uid="{00000000-0005-0000-0000-00006C8F0000}"/>
    <cellStyle name="SAPBEXchaText 9" xfId="36803" xr:uid="{00000000-0005-0000-0000-00006D8F0000}"/>
    <cellStyle name="SAPBEXchaText_Copy of xSAPtemp5457" xfId="36804" xr:uid="{00000000-0005-0000-0000-00006E8F0000}"/>
    <cellStyle name="SAPBEXexcBad7" xfId="436" xr:uid="{00000000-0005-0000-0000-00006F8F0000}"/>
    <cellStyle name="SAPBEXexcBad7 2" xfId="36805" xr:uid="{00000000-0005-0000-0000-0000708F0000}"/>
    <cellStyle name="SAPBEXexcBad8" xfId="437" xr:uid="{00000000-0005-0000-0000-0000718F0000}"/>
    <cellStyle name="SAPBEXexcBad8 2" xfId="36806" xr:uid="{00000000-0005-0000-0000-0000728F0000}"/>
    <cellStyle name="SAPBEXexcBad9" xfId="438" xr:uid="{00000000-0005-0000-0000-0000738F0000}"/>
    <cellStyle name="SAPBEXexcBad9 2" xfId="36807" xr:uid="{00000000-0005-0000-0000-0000748F0000}"/>
    <cellStyle name="SAPBEXexcCritical4" xfId="439" xr:uid="{00000000-0005-0000-0000-0000758F0000}"/>
    <cellStyle name="SAPBEXexcCritical4 2" xfId="36808" xr:uid="{00000000-0005-0000-0000-0000768F0000}"/>
    <cellStyle name="SAPBEXexcCritical5" xfId="440" xr:uid="{00000000-0005-0000-0000-0000778F0000}"/>
    <cellStyle name="SAPBEXexcCritical5 2" xfId="36809" xr:uid="{00000000-0005-0000-0000-0000788F0000}"/>
    <cellStyle name="SAPBEXexcCritical6" xfId="441" xr:uid="{00000000-0005-0000-0000-0000798F0000}"/>
    <cellStyle name="SAPBEXexcCritical6 2" xfId="36810" xr:uid="{00000000-0005-0000-0000-00007A8F0000}"/>
    <cellStyle name="SAPBEXexcGood1" xfId="442" xr:uid="{00000000-0005-0000-0000-00007B8F0000}"/>
    <cellStyle name="SAPBEXexcGood1 2" xfId="36811" xr:uid="{00000000-0005-0000-0000-00007C8F0000}"/>
    <cellStyle name="SAPBEXexcGood2" xfId="443" xr:uid="{00000000-0005-0000-0000-00007D8F0000}"/>
    <cellStyle name="SAPBEXexcGood2 2" xfId="36812" xr:uid="{00000000-0005-0000-0000-00007E8F0000}"/>
    <cellStyle name="SAPBEXexcGood3" xfId="444" xr:uid="{00000000-0005-0000-0000-00007F8F0000}"/>
    <cellStyle name="SAPBEXexcGood3 2" xfId="36813" xr:uid="{00000000-0005-0000-0000-0000808F0000}"/>
    <cellStyle name="SAPBEXfilterDrill" xfId="445" xr:uid="{00000000-0005-0000-0000-0000818F0000}"/>
    <cellStyle name="SAPBEXfilterDrill 2" xfId="36814" xr:uid="{00000000-0005-0000-0000-0000828F0000}"/>
    <cellStyle name="SAPBEXfilterItem" xfId="446" xr:uid="{00000000-0005-0000-0000-0000838F0000}"/>
    <cellStyle name="SAPBEXfilterItem 2" xfId="36816" xr:uid="{00000000-0005-0000-0000-0000848F0000}"/>
    <cellStyle name="SAPBEXfilterItem 3" xfId="36817" xr:uid="{00000000-0005-0000-0000-0000858F0000}"/>
    <cellStyle name="SAPBEXfilterItem 4" xfId="36818" xr:uid="{00000000-0005-0000-0000-0000868F0000}"/>
    <cellStyle name="SAPBEXfilterItem 5" xfId="36819" xr:uid="{00000000-0005-0000-0000-0000878F0000}"/>
    <cellStyle name="SAPBEXfilterItem 6" xfId="36820" xr:uid="{00000000-0005-0000-0000-0000888F0000}"/>
    <cellStyle name="SAPBEXfilterItem 7" xfId="36815" xr:uid="{00000000-0005-0000-0000-0000898F0000}"/>
    <cellStyle name="SAPBEXfilterItem_Copy of xSAPtemp5457" xfId="36821" xr:uid="{00000000-0005-0000-0000-00008A8F0000}"/>
    <cellStyle name="SAPBEXfilterText" xfId="447" xr:uid="{00000000-0005-0000-0000-00008B8F0000}"/>
    <cellStyle name="SAPBEXfilterText 2" xfId="36823" xr:uid="{00000000-0005-0000-0000-00008C8F0000}"/>
    <cellStyle name="SAPBEXfilterText 3" xfId="36824" xr:uid="{00000000-0005-0000-0000-00008D8F0000}"/>
    <cellStyle name="SAPBEXfilterText 4" xfId="36825" xr:uid="{00000000-0005-0000-0000-00008E8F0000}"/>
    <cellStyle name="SAPBEXfilterText 5" xfId="36826" xr:uid="{00000000-0005-0000-0000-00008F8F0000}"/>
    <cellStyle name="SAPBEXfilterText 6" xfId="36822" xr:uid="{00000000-0005-0000-0000-0000908F0000}"/>
    <cellStyle name="SAPBEXformats" xfId="448" xr:uid="{00000000-0005-0000-0000-0000918F0000}"/>
    <cellStyle name="SAPBEXformats 2" xfId="36827" xr:uid="{00000000-0005-0000-0000-0000928F0000}"/>
    <cellStyle name="SAPBEXheaderItem" xfId="449" xr:uid="{00000000-0005-0000-0000-0000938F0000}"/>
    <cellStyle name="SAPBEXheaderItem 2" xfId="36829" xr:uid="{00000000-0005-0000-0000-0000948F0000}"/>
    <cellStyle name="SAPBEXheaderItem 3" xfId="36830" xr:uid="{00000000-0005-0000-0000-0000958F0000}"/>
    <cellStyle name="SAPBEXheaderItem 4" xfId="36831" xr:uid="{00000000-0005-0000-0000-0000968F0000}"/>
    <cellStyle name="SAPBEXheaderItem 5" xfId="36832" xr:uid="{00000000-0005-0000-0000-0000978F0000}"/>
    <cellStyle name="SAPBEXheaderItem 6" xfId="36833" xr:uid="{00000000-0005-0000-0000-0000988F0000}"/>
    <cellStyle name="SAPBEXheaderItem 7" xfId="36834" xr:uid="{00000000-0005-0000-0000-0000998F0000}"/>
    <cellStyle name="SAPBEXheaderItem 8" xfId="36828" xr:uid="{00000000-0005-0000-0000-00009A8F0000}"/>
    <cellStyle name="SAPBEXheaderItem_Copy of xSAPtemp5457" xfId="36835" xr:uid="{00000000-0005-0000-0000-00009B8F0000}"/>
    <cellStyle name="SAPBEXheaderText" xfId="450" xr:uid="{00000000-0005-0000-0000-00009C8F0000}"/>
    <cellStyle name="SAPBEXheaderText 2" xfId="36837" xr:uid="{00000000-0005-0000-0000-00009D8F0000}"/>
    <cellStyle name="SAPBEXheaderText 3" xfId="36838" xr:uid="{00000000-0005-0000-0000-00009E8F0000}"/>
    <cellStyle name="SAPBEXheaderText 4" xfId="36839" xr:uid="{00000000-0005-0000-0000-00009F8F0000}"/>
    <cellStyle name="SAPBEXheaderText 5" xfId="36840" xr:uid="{00000000-0005-0000-0000-0000A08F0000}"/>
    <cellStyle name="SAPBEXheaderText 6" xfId="36841" xr:uid="{00000000-0005-0000-0000-0000A18F0000}"/>
    <cellStyle name="SAPBEXheaderText 7" xfId="36842" xr:uid="{00000000-0005-0000-0000-0000A28F0000}"/>
    <cellStyle name="SAPBEXheaderText 8" xfId="36836" xr:uid="{00000000-0005-0000-0000-0000A38F0000}"/>
    <cellStyle name="SAPBEXheaderText_Copy of xSAPtemp5457" xfId="36843" xr:uid="{00000000-0005-0000-0000-0000A48F0000}"/>
    <cellStyle name="SAPBEXHLevel0" xfId="451" xr:uid="{00000000-0005-0000-0000-0000A58F0000}"/>
    <cellStyle name="SAPBEXHLevel0 2" xfId="36845" xr:uid="{00000000-0005-0000-0000-0000A68F0000}"/>
    <cellStyle name="SAPBEXHLevel0 3" xfId="36846" xr:uid="{00000000-0005-0000-0000-0000A78F0000}"/>
    <cellStyle name="SAPBEXHLevel0 4" xfId="36847" xr:uid="{00000000-0005-0000-0000-0000A88F0000}"/>
    <cellStyle name="SAPBEXHLevel0 5" xfId="36848" xr:uid="{00000000-0005-0000-0000-0000A98F0000}"/>
    <cellStyle name="SAPBEXHLevel0 6" xfId="36844" xr:uid="{00000000-0005-0000-0000-0000AA8F0000}"/>
    <cellStyle name="SAPBEXHLevel0X" xfId="452" xr:uid="{00000000-0005-0000-0000-0000AB8F0000}"/>
    <cellStyle name="SAPBEXHLevel0X 2" xfId="36850" xr:uid="{00000000-0005-0000-0000-0000AC8F0000}"/>
    <cellStyle name="SAPBEXHLevel0X 3" xfId="36851" xr:uid="{00000000-0005-0000-0000-0000AD8F0000}"/>
    <cellStyle name="SAPBEXHLevel0X 4" xfId="36852" xr:uid="{00000000-0005-0000-0000-0000AE8F0000}"/>
    <cellStyle name="SAPBEXHLevel0X 5" xfId="36853" xr:uid="{00000000-0005-0000-0000-0000AF8F0000}"/>
    <cellStyle name="SAPBEXHLevel0X 6" xfId="36849" xr:uid="{00000000-0005-0000-0000-0000B08F0000}"/>
    <cellStyle name="SAPBEXHLevel1" xfId="453" xr:uid="{00000000-0005-0000-0000-0000B18F0000}"/>
    <cellStyle name="SAPBEXHLevel1 2" xfId="36855" xr:uid="{00000000-0005-0000-0000-0000B28F0000}"/>
    <cellStyle name="SAPBEXHLevel1 3" xfId="36856" xr:uid="{00000000-0005-0000-0000-0000B38F0000}"/>
    <cellStyle name="SAPBEXHLevel1 4" xfId="36857" xr:uid="{00000000-0005-0000-0000-0000B48F0000}"/>
    <cellStyle name="SAPBEXHLevel1 5" xfId="36858" xr:uid="{00000000-0005-0000-0000-0000B58F0000}"/>
    <cellStyle name="SAPBEXHLevel1 6" xfId="36854" xr:uid="{00000000-0005-0000-0000-0000B68F0000}"/>
    <cellStyle name="SAPBEXHLevel1X" xfId="454" xr:uid="{00000000-0005-0000-0000-0000B78F0000}"/>
    <cellStyle name="SAPBEXHLevel1X 2" xfId="36860" xr:uid="{00000000-0005-0000-0000-0000B88F0000}"/>
    <cellStyle name="SAPBEXHLevel1X 3" xfId="36861" xr:uid="{00000000-0005-0000-0000-0000B98F0000}"/>
    <cellStyle name="SAPBEXHLevel1X 4" xfId="36862" xr:uid="{00000000-0005-0000-0000-0000BA8F0000}"/>
    <cellStyle name="SAPBEXHLevel1X 5" xfId="36863" xr:uid="{00000000-0005-0000-0000-0000BB8F0000}"/>
    <cellStyle name="SAPBEXHLevel1X 6" xfId="36859" xr:uid="{00000000-0005-0000-0000-0000BC8F0000}"/>
    <cellStyle name="SAPBEXHLevel2" xfId="455" xr:uid="{00000000-0005-0000-0000-0000BD8F0000}"/>
    <cellStyle name="SAPBEXHLevel2 2" xfId="36865" xr:uid="{00000000-0005-0000-0000-0000BE8F0000}"/>
    <cellStyle name="SAPBEXHLevel2 3" xfId="36866" xr:uid="{00000000-0005-0000-0000-0000BF8F0000}"/>
    <cellStyle name="SAPBEXHLevel2 4" xfId="36867" xr:uid="{00000000-0005-0000-0000-0000C08F0000}"/>
    <cellStyle name="SAPBEXHLevel2 5" xfId="36868" xr:uid="{00000000-0005-0000-0000-0000C18F0000}"/>
    <cellStyle name="SAPBEXHLevel2 6" xfId="36864" xr:uid="{00000000-0005-0000-0000-0000C28F0000}"/>
    <cellStyle name="SAPBEXHLevel2X" xfId="456" xr:uid="{00000000-0005-0000-0000-0000C38F0000}"/>
    <cellStyle name="SAPBEXHLevel2X 2" xfId="36870" xr:uid="{00000000-0005-0000-0000-0000C48F0000}"/>
    <cellStyle name="SAPBEXHLevel2X 3" xfId="36871" xr:uid="{00000000-0005-0000-0000-0000C58F0000}"/>
    <cellStyle name="SAPBEXHLevel2X 4" xfId="36872" xr:uid="{00000000-0005-0000-0000-0000C68F0000}"/>
    <cellStyle name="SAPBEXHLevel2X 5" xfId="36873" xr:uid="{00000000-0005-0000-0000-0000C78F0000}"/>
    <cellStyle name="SAPBEXHLevel2X 6" xfId="36869" xr:uid="{00000000-0005-0000-0000-0000C88F0000}"/>
    <cellStyle name="SAPBEXHLevel3" xfId="457" xr:uid="{00000000-0005-0000-0000-0000C98F0000}"/>
    <cellStyle name="SAPBEXHLevel3 2" xfId="36875" xr:uid="{00000000-0005-0000-0000-0000CA8F0000}"/>
    <cellStyle name="SAPBEXHLevel3 3" xfId="36876" xr:uid="{00000000-0005-0000-0000-0000CB8F0000}"/>
    <cellStyle name="SAPBEXHLevel3 4" xfId="36877" xr:uid="{00000000-0005-0000-0000-0000CC8F0000}"/>
    <cellStyle name="SAPBEXHLevel3 5" xfId="36878" xr:uid="{00000000-0005-0000-0000-0000CD8F0000}"/>
    <cellStyle name="SAPBEXHLevel3 6" xfId="36874" xr:uid="{00000000-0005-0000-0000-0000CE8F0000}"/>
    <cellStyle name="SAPBEXHLevel3X" xfId="458" xr:uid="{00000000-0005-0000-0000-0000CF8F0000}"/>
    <cellStyle name="SAPBEXHLevel3X 2" xfId="36880" xr:uid="{00000000-0005-0000-0000-0000D08F0000}"/>
    <cellStyle name="SAPBEXHLevel3X 3" xfId="36881" xr:uid="{00000000-0005-0000-0000-0000D18F0000}"/>
    <cellStyle name="SAPBEXHLevel3X 4" xfId="36882" xr:uid="{00000000-0005-0000-0000-0000D28F0000}"/>
    <cellStyle name="SAPBEXHLevel3X 5" xfId="36883" xr:uid="{00000000-0005-0000-0000-0000D38F0000}"/>
    <cellStyle name="SAPBEXHLevel3X 6" xfId="36879" xr:uid="{00000000-0005-0000-0000-0000D48F0000}"/>
    <cellStyle name="SAPBEXinputData" xfId="459" xr:uid="{00000000-0005-0000-0000-0000D58F0000}"/>
    <cellStyle name="SAPBEXItemHeader" xfId="460" xr:uid="{00000000-0005-0000-0000-0000D68F0000}"/>
    <cellStyle name="SAPBEXresData" xfId="461" xr:uid="{00000000-0005-0000-0000-0000D78F0000}"/>
    <cellStyle name="SAPBEXresData 2" xfId="36884" xr:uid="{00000000-0005-0000-0000-0000D88F0000}"/>
    <cellStyle name="SAPBEXresDataEmph" xfId="462" xr:uid="{00000000-0005-0000-0000-0000D98F0000}"/>
    <cellStyle name="SAPBEXresDataEmph 2" xfId="36885" xr:uid="{00000000-0005-0000-0000-0000DA8F0000}"/>
    <cellStyle name="SAPBEXresItem" xfId="463" xr:uid="{00000000-0005-0000-0000-0000DB8F0000}"/>
    <cellStyle name="SAPBEXresItem 2" xfId="36886" xr:uid="{00000000-0005-0000-0000-0000DC8F0000}"/>
    <cellStyle name="SAPBEXresItemX" xfId="464" xr:uid="{00000000-0005-0000-0000-0000DD8F0000}"/>
    <cellStyle name="SAPBEXresItemX 2" xfId="36887" xr:uid="{00000000-0005-0000-0000-0000DE8F0000}"/>
    <cellStyle name="SAPBEXstdData" xfId="465" xr:uid="{00000000-0005-0000-0000-0000DF8F0000}"/>
    <cellStyle name="SAPBEXstdData 10" xfId="36889" xr:uid="{00000000-0005-0000-0000-0000E08F0000}"/>
    <cellStyle name="SAPBEXstdData 11" xfId="36888" xr:uid="{00000000-0005-0000-0000-0000E18F0000}"/>
    <cellStyle name="SAPBEXstdData 2" xfId="36890" xr:uid="{00000000-0005-0000-0000-0000E28F0000}"/>
    <cellStyle name="SAPBEXstdData 2 10" xfId="36891" xr:uid="{00000000-0005-0000-0000-0000E38F0000}"/>
    <cellStyle name="SAPBEXstdData 2 10 2" xfId="36892" xr:uid="{00000000-0005-0000-0000-0000E48F0000}"/>
    <cellStyle name="SAPBEXstdData 2 11" xfId="36893" xr:uid="{00000000-0005-0000-0000-0000E58F0000}"/>
    <cellStyle name="SAPBEXstdData 2 11 2" xfId="36894" xr:uid="{00000000-0005-0000-0000-0000E68F0000}"/>
    <cellStyle name="SAPBEXstdData 2 12" xfId="36895" xr:uid="{00000000-0005-0000-0000-0000E78F0000}"/>
    <cellStyle name="SAPBEXstdData 2 12 2" xfId="36896" xr:uid="{00000000-0005-0000-0000-0000E88F0000}"/>
    <cellStyle name="SAPBEXstdData 2 13" xfId="36897" xr:uid="{00000000-0005-0000-0000-0000E98F0000}"/>
    <cellStyle name="SAPBEXstdData 2 2" xfId="36898" xr:uid="{00000000-0005-0000-0000-0000EA8F0000}"/>
    <cellStyle name="SAPBEXstdData 2 2 2" xfId="36899" xr:uid="{00000000-0005-0000-0000-0000EB8F0000}"/>
    <cellStyle name="SAPBEXstdData 2 2 2 2" xfId="36900" xr:uid="{00000000-0005-0000-0000-0000EC8F0000}"/>
    <cellStyle name="SAPBEXstdData 2 2 2 2 2" xfId="36901" xr:uid="{00000000-0005-0000-0000-0000ED8F0000}"/>
    <cellStyle name="SAPBEXstdData 2 2 2 3" xfId="36902" xr:uid="{00000000-0005-0000-0000-0000EE8F0000}"/>
    <cellStyle name="SAPBEXstdData 2 2 3" xfId="36903" xr:uid="{00000000-0005-0000-0000-0000EF8F0000}"/>
    <cellStyle name="SAPBEXstdData 2 2 3 2" xfId="36904" xr:uid="{00000000-0005-0000-0000-0000F08F0000}"/>
    <cellStyle name="SAPBEXstdData 2 2 3 2 2" xfId="36905" xr:uid="{00000000-0005-0000-0000-0000F18F0000}"/>
    <cellStyle name="SAPBEXstdData 2 2 3 3" xfId="36906" xr:uid="{00000000-0005-0000-0000-0000F28F0000}"/>
    <cellStyle name="SAPBEXstdData 2 2 4" xfId="36907" xr:uid="{00000000-0005-0000-0000-0000F38F0000}"/>
    <cellStyle name="SAPBEXstdData 2 2 4 2" xfId="36908" xr:uid="{00000000-0005-0000-0000-0000F48F0000}"/>
    <cellStyle name="SAPBEXstdData 2 2 5" xfId="36909" xr:uid="{00000000-0005-0000-0000-0000F58F0000}"/>
    <cellStyle name="SAPBEXstdData 2 2 5 2" xfId="36910" xr:uid="{00000000-0005-0000-0000-0000F68F0000}"/>
    <cellStyle name="SAPBEXstdData 2 2 6" xfId="36911" xr:uid="{00000000-0005-0000-0000-0000F78F0000}"/>
    <cellStyle name="SAPBEXstdData 2 2 6 2" xfId="36912" xr:uid="{00000000-0005-0000-0000-0000F88F0000}"/>
    <cellStyle name="SAPBEXstdData 2 2 7" xfId="36913" xr:uid="{00000000-0005-0000-0000-0000F98F0000}"/>
    <cellStyle name="SAPBEXstdData 2 2 7 2" xfId="36914" xr:uid="{00000000-0005-0000-0000-0000FA8F0000}"/>
    <cellStyle name="SAPBEXstdData 2 2 8" xfId="36915" xr:uid="{00000000-0005-0000-0000-0000FB8F0000}"/>
    <cellStyle name="SAPBEXstdData 2 3" xfId="36916" xr:uid="{00000000-0005-0000-0000-0000FC8F0000}"/>
    <cellStyle name="SAPBEXstdData 2 3 10" xfId="36917" xr:uid="{00000000-0005-0000-0000-0000FD8F0000}"/>
    <cellStyle name="SAPBEXstdData 2 3 10 2" xfId="36918" xr:uid="{00000000-0005-0000-0000-0000FE8F0000}"/>
    <cellStyle name="SAPBEXstdData 2 3 11" xfId="36919" xr:uid="{00000000-0005-0000-0000-0000FF8F0000}"/>
    <cellStyle name="SAPBEXstdData 2 3 2" xfId="36920" xr:uid="{00000000-0005-0000-0000-000000900000}"/>
    <cellStyle name="SAPBEXstdData 2 3 2 2" xfId="36921" xr:uid="{00000000-0005-0000-0000-000001900000}"/>
    <cellStyle name="SAPBEXstdData 2 3 2 2 2" xfId="36922" xr:uid="{00000000-0005-0000-0000-000002900000}"/>
    <cellStyle name="SAPBEXstdData 2 3 2 3" xfId="36923" xr:uid="{00000000-0005-0000-0000-000003900000}"/>
    <cellStyle name="SAPBEXstdData 2 3 3" xfId="36924" xr:uid="{00000000-0005-0000-0000-000004900000}"/>
    <cellStyle name="SAPBEXstdData 2 3 3 2" xfId="36925" xr:uid="{00000000-0005-0000-0000-000005900000}"/>
    <cellStyle name="SAPBEXstdData 2 3 4" xfId="36926" xr:uid="{00000000-0005-0000-0000-000006900000}"/>
    <cellStyle name="SAPBEXstdData 2 3 4 2" xfId="36927" xr:uid="{00000000-0005-0000-0000-000007900000}"/>
    <cellStyle name="SAPBEXstdData 2 3 5" xfId="36928" xr:uid="{00000000-0005-0000-0000-000008900000}"/>
    <cellStyle name="SAPBEXstdData 2 3 5 2" xfId="36929" xr:uid="{00000000-0005-0000-0000-000009900000}"/>
    <cellStyle name="SAPBEXstdData 2 3 6" xfId="36930" xr:uid="{00000000-0005-0000-0000-00000A900000}"/>
    <cellStyle name="SAPBEXstdData 2 3 6 2" xfId="36931" xr:uid="{00000000-0005-0000-0000-00000B900000}"/>
    <cellStyle name="SAPBEXstdData 2 3 7" xfId="36932" xr:uid="{00000000-0005-0000-0000-00000C900000}"/>
    <cellStyle name="SAPBEXstdData 2 3 7 2" xfId="36933" xr:uid="{00000000-0005-0000-0000-00000D900000}"/>
    <cellStyle name="SAPBEXstdData 2 3 8" xfId="36934" xr:uid="{00000000-0005-0000-0000-00000E900000}"/>
    <cellStyle name="SAPBEXstdData 2 3 8 2" xfId="36935" xr:uid="{00000000-0005-0000-0000-00000F900000}"/>
    <cellStyle name="SAPBEXstdData 2 3 9" xfId="36936" xr:uid="{00000000-0005-0000-0000-000010900000}"/>
    <cellStyle name="SAPBEXstdData 2 3 9 2" xfId="36937" xr:uid="{00000000-0005-0000-0000-000011900000}"/>
    <cellStyle name="SAPBEXstdData 2 4" xfId="36938" xr:uid="{00000000-0005-0000-0000-000012900000}"/>
    <cellStyle name="SAPBEXstdData 2 4 10" xfId="36939" xr:uid="{00000000-0005-0000-0000-000013900000}"/>
    <cellStyle name="SAPBEXstdData 2 4 10 2" xfId="36940" xr:uid="{00000000-0005-0000-0000-000014900000}"/>
    <cellStyle name="SAPBEXstdData 2 4 11" xfId="36941" xr:uid="{00000000-0005-0000-0000-000015900000}"/>
    <cellStyle name="SAPBEXstdData 2 4 2" xfId="36942" xr:uid="{00000000-0005-0000-0000-000016900000}"/>
    <cellStyle name="SAPBEXstdData 2 4 2 2" xfId="36943" xr:uid="{00000000-0005-0000-0000-000017900000}"/>
    <cellStyle name="SAPBEXstdData 2 4 2 2 2" xfId="36944" xr:uid="{00000000-0005-0000-0000-000018900000}"/>
    <cellStyle name="SAPBEXstdData 2 4 2 3" xfId="36945" xr:uid="{00000000-0005-0000-0000-000019900000}"/>
    <cellStyle name="SAPBEXstdData 2 4 3" xfId="36946" xr:uid="{00000000-0005-0000-0000-00001A900000}"/>
    <cellStyle name="SAPBEXstdData 2 4 3 2" xfId="36947" xr:uid="{00000000-0005-0000-0000-00001B900000}"/>
    <cellStyle name="SAPBEXstdData 2 4 4" xfId="36948" xr:uid="{00000000-0005-0000-0000-00001C900000}"/>
    <cellStyle name="SAPBEXstdData 2 4 4 2" xfId="36949" xr:uid="{00000000-0005-0000-0000-00001D900000}"/>
    <cellStyle name="SAPBEXstdData 2 4 5" xfId="36950" xr:uid="{00000000-0005-0000-0000-00001E900000}"/>
    <cellStyle name="SAPBEXstdData 2 4 5 2" xfId="36951" xr:uid="{00000000-0005-0000-0000-00001F900000}"/>
    <cellStyle name="SAPBEXstdData 2 4 6" xfId="36952" xr:uid="{00000000-0005-0000-0000-000020900000}"/>
    <cellStyle name="SAPBEXstdData 2 4 6 2" xfId="36953" xr:uid="{00000000-0005-0000-0000-000021900000}"/>
    <cellStyle name="SAPBEXstdData 2 4 7" xfId="36954" xr:uid="{00000000-0005-0000-0000-000022900000}"/>
    <cellStyle name="SAPBEXstdData 2 4 7 2" xfId="36955" xr:uid="{00000000-0005-0000-0000-000023900000}"/>
    <cellStyle name="SAPBEXstdData 2 4 8" xfId="36956" xr:uid="{00000000-0005-0000-0000-000024900000}"/>
    <cellStyle name="SAPBEXstdData 2 4 8 2" xfId="36957" xr:uid="{00000000-0005-0000-0000-000025900000}"/>
    <cellStyle name="SAPBEXstdData 2 4 9" xfId="36958" xr:uid="{00000000-0005-0000-0000-000026900000}"/>
    <cellStyle name="SAPBEXstdData 2 4 9 2" xfId="36959" xr:uid="{00000000-0005-0000-0000-000027900000}"/>
    <cellStyle name="SAPBEXstdData 2 5" xfId="36960" xr:uid="{00000000-0005-0000-0000-000028900000}"/>
    <cellStyle name="SAPBEXstdData 2 5 10" xfId="36961" xr:uid="{00000000-0005-0000-0000-000029900000}"/>
    <cellStyle name="SAPBEXstdData 2 5 10 2" xfId="36962" xr:uid="{00000000-0005-0000-0000-00002A900000}"/>
    <cellStyle name="SAPBEXstdData 2 5 11" xfId="36963" xr:uid="{00000000-0005-0000-0000-00002B900000}"/>
    <cellStyle name="SAPBEXstdData 2 5 2" xfId="36964" xr:uid="{00000000-0005-0000-0000-00002C900000}"/>
    <cellStyle name="SAPBEXstdData 2 5 2 2" xfId="36965" xr:uid="{00000000-0005-0000-0000-00002D900000}"/>
    <cellStyle name="SAPBEXstdData 2 5 2 2 2" xfId="36966" xr:uid="{00000000-0005-0000-0000-00002E900000}"/>
    <cellStyle name="SAPBEXstdData 2 5 2 3" xfId="36967" xr:uid="{00000000-0005-0000-0000-00002F900000}"/>
    <cellStyle name="SAPBEXstdData 2 5 3" xfId="36968" xr:uid="{00000000-0005-0000-0000-000030900000}"/>
    <cellStyle name="SAPBEXstdData 2 5 3 2" xfId="36969" xr:uid="{00000000-0005-0000-0000-000031900000}"/>
    <cellStyle name="SAPBEXstdData 2 5 4" xfId="36970" xr:uid="{00000000-0005-0000-0000-000032900000}"/>
    <cellStyle name="SAPBEXstdData 2 5 4 2" xfId="36971" xr:uid="{00000000-0005-0000-0000-000033900000}"/>
    <cellStyle name="SAPBEXstdData 2 5 5" xfId="36972" xr:uid="{00000000-0005-0000-0000-000034900000}"/>
    <cellStyle name="SAPBEXstdData 2 5 5 2" xfId="36973" xr:uid="{00000000-0005-0000-0000-000035900000}"/>
    <cellStyle name="SAPBEXstdData 2 5 6" xfId="36974" xr:uid="{00000000-0005-0000-0000-000036900000}"/>
    <cellStyle name="SAPBEXstdData 2 5 6 2" xfId="36975" xr:uid="{00000000-0005-0000-0000-000037900000}"/>
    <cellStyle name="SAPBEXstdData 2 5 7" xfId="36976" xr:uid="{00000000-0005-0000-0000-000038900000}"/>
    <cellStyle name="SAPBEXstdData 2 5 7 2" xfId="36977" xr:uid="{00000000-0005-0000-0000-000039900000}"/>
    <cellStyle name="SAPBEXstdData 2 5 8" xfId="36978" xr:uid="{00000000-0005-0000-0000-00003A900000}"/>
    <cellStyle name="SAPBEXstdData 2 5 8 2" xfId="36979" xr:uid="{00000000-0005-0000-0000-00003B900000}"/>
    <cellStyle name="SAPBEXstdData 2 5 9" xfId="36980" xr:uid="{00000000-0005-0000-0000-00003C900000}"/>
    <cellStyle name="SAPBEXstdData 2 5 9 2" xfId="36981" xr:uid="{00000000-0005-0000-0000-00003D900000}"/>
    <cellStyle name="SAPBEXstdData 2 6" xfId="36982" xr:uid="{00000000-0005-0000-0000-00003E900000}"/>
    <cellStyle name="SAPBEXstdData 2 6 10" xfId="36983" xr:uid="{00000000-0005-0000-0000-00003F900000}"/>
    <cellStyle name="SAPBEXstdData 2 6 10 2" xfId="36984" xr:uid="{00000000-0005-0000-0000-000040900000}"/>
    <cellStyle name="SAPBEXstdData 2 6 11" xfId="36985" xr:uid="{00000000-0005-0000-0000-000041900000}"/>
    <cellStyle name="SAPBEXstdData 2 6 2" xfId="36986" xr:uid="{00000000-0005-0000-0000-000042900000}"/>
    <cellStyle name="SAPBEXstdData 2 6 2 2" xfId="36987" xr:uid="{00000000-0005-0000-0000-000043900000}"/>
    <cellStyle name="SAPBEXstdData 2 6 2 2 2" xfId="36988" xr:uid="{00000000-0005-0000-0000-000044900000}"/>
    <cellStyle name="SAPBEXstdData 2 6 2 3" xfId="36989" xr:uid="{00000000-0005-0000-0000-000045900000}"/>
    <cellStyle name="SAPBEXstdData 2 6 3" xfId="36990" xr:uid="{00000000-0005-0000-0000-000046900000}"/>
    <cellStyle name="SAPBEXstdData 2 6 3 2" xfId="36991" xr:uid="{00000000-0005-0000-0000-000047900000}"/>
    <cellStyle name="SAPBEXstdData 2 6 4" xfId="36992" xr:uid="{00000000-0005-0000-0000-000048900000}"/>
    <cellStyle name="SAPBEXstdData 2 6 4 2" xfId="36993" xr:uid="{00000000-0005-0000-0000-000049900000}"/>
    <cellStyle name="SAPBEXstdData 2 6 5" xfId="36994" xr:uid="{00000000-0005-0000-0000-00004A900000}"/>
    <cellStyle name="SAPBEXstdData 2 6 5 2" xfId="36995" xr:uid="{00000000-0005-0000-0000-00004B900000}"/>
    <cellStyle name="SAPBEXstdData 2 6 6" xfId="36996" xr:uid="{00000000-0005-0000-0000-00004C900000}"/>
    <cellStyle name="SAPBEXstdData 2 6 6 2" xfId="36997" xr:uid="{00000000-0005-0000-0000-00004D900000}"/>
    <cellStyle name="SAPBEXstdData 2 6 7" xfId="36998" xr:uid="{00000000-0005-0000-0000-00004E900000}"/>
    <cellStyle name="SAPBEXstdData 2 6 7 2" xfId="36999" xr:uid="{00000000-0005-0000-0000-00004F900000}"/>
    <cellStyle name="SAPBEXstdData 2 6 8" xfId="37000" xr:uid="{00000000-0005-0000-0000-000050900000}"/>
    <cellStyle name="SAPBEXstdData 2 6 8 2" xfId="37001" xr:uid="{00000000-0005-0000-0000-000051900000}"/>
    <cellStyle name="SAPBEXstdData 2 6 9" xfId="37002" xr:uid="{00000000-0005-0000-0000-000052900000}"/>
    <cellStyle name="SAPBEXstdData 2 6 9 2" xfId="37003" xr:uid="{00000000-0005-0000-0000-000053900000}"/>
    <cellStyle name="SAPBEXstdData 2 7" xfId="37004" xr:uid="{00000000-0005-0000-0000-000054900000}"/>
    <cellStyle name="SAPBEXstdData 2 7 2" xfId="37005" xr:uid="{00000000-0005-0000-0000-000055900000}"/>
    <cellStyle name="SAPBEXstdData 2 7 2 2" xfId="37006" xr:uid="{00000000-0005-0000-0000-000056900000}"/>
    <cellStyle name="SAPBEXstdData 2 7 3" xfId="37007" xr:uid="{00000000-0005-0000-0000-000057900000}"/>
    <cellStyle name="SAPBEXstdData 2 8" xfId="37008" xr:uid="{00000000-0005-0000-0000-000058900000}"/>
    <cellStyle name="SAPBEXstdData 2 8 2" xfId="37009" xr:uid="{00000000-0005-0000-0000-000059900000}"/>
    <cellStyle name="SAPBEXstdData 2 9" xfId="37010" xr:uid="{00000000-0005-0000-0000-00005A900000}"/>
    <cellStyle name="SAPBEXstdData 2 9 2" xfId="37011" xr:uid="{00000000-0005-0000-0000-00005B900000}"/>
    <cellStyle name="SAPBEXstdData 3" xfId="37012" xr:uid="{00000000-0005-0000-0000-00005C900000}"/>
    <cellStyle name="SAPBEXstdData 3 10" xfId="37013" xr:uid="{00000000-0005-0000-0000-00005D900000}"/>
    <cellStyle name="SAPBEXstdData 3 10 2" xfId="37014" xr:uid="{00000000-0005-0000-0000-00005E900000}"/>
    <cellStyle name="SAPBEXstdData 3 11" xfId="37015" xr:uid="{00000000-0005-0000-0000-00005F900000}"/>
    <cellStyle name="SAPBEXstdData 3 11 2" xfId="37016" xr:uid="{00000000-0005-0000-0000-000060900000}"/>
    <cellStyle name="SAPBEXstdData 3 12" xfId="37017" xr:uid="{00000000-0005-0000-0000-000061900000}"/>
    <cellStyle name="SAPBEXstdData 3 12 2" xfId="37018" xr:uid="{00000000-0005-0000-0000-000062900000}"/>
    <cellStyle name="SAPBEXstdData 3 13" xfId="37019" xr:uid="{00000000-0005-0000-0000-000063900000}"/>
    <cellStyle name="SAPBEXstdData 3 2" xfId="37020" xr:uid="{00000000-0005-0000-0000-000064900000}"/>
    <cellStyle name="SAPBEXstdData 3 2 2" xfId="37021" xr:uid="{00000000-0005-0000-0000-000065900000}"/>
    <cellStyle name="SAPBEXstdData 3 2 2 2" xfId="37022" xr:uid="{00000000-0005-0000-0000-000066900000}"/>
    <cellStyle name="SAPBEXstdData 3 2 2 2 2" xfId="37023" xr:uid="{00000000-0005-0000-0000-000067900000}"/>
    <cellStyle name="SAPBEXstdData 3 2 2 3" xfId="37024" xr:uid="{00000000-0005-0000-0000-000068900000}"/>
    <cellStyle name="SAPBEXstdData 3 2 3" xfId="37025" xr:uid="{00000000-0005-0000-0000-000069900000}"/>
    <cellStyle name="SAPBEXstdData 3 2 3 2" xfId="37026" xr:uid="{00000000-0005-0000-0000-00006A900000}"/>
    <cellStyle name="SAPBEXstdData 3 2 3 2 2" xfId="37027" xr:uid="{00000000-0005-0000-0000-00006B900000}"/>
    <cellStyle name="SAPBEXstdData 3 2 3 3" xfId="37028" xr:uid="{00000000-0005-0000-0000-00006C900000}"/>
    <cellStyle name="SAPBEXstdData 3 2 4" xfId="37029" xr:uid="{00000000-0005-0000-0000-00006D900000}"/>
    <cellStyle name="SAPBEXstdData 3 2 4 2" xfId="37030" xr:uid="{00000000-0005-0000-0000-00006E900000}"/>
    <cellStyle name="SAPBEXstdData 3 2 5" xfId="37031" xr:uid="{00000000-0005-0000-0000-00006F900000}"/>
    <cellStyle name="SAPBEXstdData 3 2 5 2" xfId="37032" xr:uid="{00000000-0005-0000-0000-000070900000}"/>
    <cellStyle name="SAPBEXstdData 3 2 6" xfId="37033" xr:uid="{00000000-0005-0000-0000-000071900000}"/>
    <cellStyle name="SAPBEXstdData 3 2 6 2" xfId="37034" xr:uid="{00000000-0005-0000-0000-000072900000}"/>
    <cellStyle name="SAPBEXstdData 3 2 7" xfId="37035" xr:uid="{00000000-0005-0000-0000-000073900000}"/>
    <cellStyle name="SAPBEXstdData 3 2 7 2" xfId="37036" xr:uid="{00000000-0005-0000-0000-000074900000}"/>
    <cellStyle name="SAPBEXstdData 3 2 8" xfId="37037" xr:uid="{00000000-0005-0000-0000-000075900000}"/>
    <cellStyle name="SAPBEXstdData 3 3" xfId="37038" xr:uid="{00000000-0005-0000-0000-000076900000}"/>
    <cellStyle name="SAPBEXstdData 3 3 10" xfId="37039" xr:uid="{00000000-0005-0000-0000-000077900000}"/>
    <cellStyle name="SAPBEXstdData 3 3 10 2" xfId="37040" xr:uid="{00000000-0005-0000-0000-000078900000}"/>
    <cellStyle name="SAPBEXstdData 3 3 11" xfId="37041" xr:uid="{00000000-0005-0000-0000-000079900000}"/>
    <cellStyle name="SAPBEXstdData 3 3 2" xfId="37042" xr:uid="{00000000-0005-0000-0000-00007A900000}"/>
    <cellStyle name="SAPBEXstdData 3 3 2 2" xfId="37043" xr:uid="{00000000-0005-0000-0000-00007B900000}"/>
    <cellStyle name="SAPBEXstdData 3 3 2 2 2" xfId="37044" xr:uid="{00000000-0005-0000-0000-00007C900000}"/>
    <cellStyle name="SAPBEXstdData 3 3 2 3" xfId="37045" xr:uid="{00000000-0005-0000-0000-00007D900000}"/>
    <cellStyle name="SAPBEXstdData 3 3 3" xfId="37046" xr:uid="{00000000-0005-0000-0000-00007E900000}"/>
    <cellStyle name="SAPBEXstdData 3 3 3 2" xfId="37047" xr:uid="{00000000-0005-0000-0000-00007F900000}"/>
    <cellStyle name="SAPBEXstdData 3 3 4" xfId="37048" xr:uid="{00000000-0005-0000-0000-000080900000}"/>
    <cellStyle name="SAPBEXstdData 3 3 4 2" xfId="37049" xr:uid="{00000000-0005-0000-0000-000081900000}"/>
    <cellStyle name="SAPBEXstdData 3 3 5" xfId="37050" xr:uid="{00000000-0005-0000-0000-000082900000}"/>
    <cellStyle name="SAPBEXstdData 3 3 5 2" xfId="37051" xr:uid="{00000000-0005-0000-0000-000083900000}"/>
    <cellStyle name="SAPBEXstdData 3 3 6" xfId="37052" xr:uid="{00000000-0005-0000-0000-000084900000}"/>
    <cellStyle name="SAPBEXstdData 3 3 6 2" xfId="37053" xr:uid="{00000000-0005-0000-0000-000085900000}"/>
    <cellStyle name="SAPBEXstdData 3 3 7" xfId="37054" xr:uid="{00000000-0005-0000-0000-000086900000}"/>
    <cellStyle name="SAPBEXstdData 3 3 7 2" xfId="37055" xr:uid="{00000000-0005-0000-0000-000087900000}"/>
    <cellStyle name="SAPBEXstdData 3 3 8" xfId="37056" xr:uid="{00000000-0005-0000-0000-000088900000}"/>
    <cellStyle name="SAPBEXstdData 3 3 8 2" xfId="37057" xr:uid="{00000000-0005-0000-0000-000089900000}"/>
    <cellStyle name="SAPBEXstdData 3 3 9" xfId="37058" xr:uid="{00000000-0005-0000-0000-00008A900000}"/>
    <cellStyle name="SAPBEXstdData 3 3 9 2" xfId="37059" xr:uid="{00000000-0005-0000-0000-00008B900000}"/>
    <cellStyle name="SAPBEXstdData 3 4" xfId="37060" xr:uid="{00000000-0005-0000-0000-00008C900000}"/>
    <cellStyle name="SAPBEXstdData 3 4 10" xfId="37061" xr:uid="{00000000-0005-0000-0000-00008D900000}"/>
    <cellStyle name="SAPBEXstdData 3 4 10 2" xfId="37062" xr:uid="{00000000-0005-0000-0000-00008E900000}"/>
    <cellStyle name="SAPBEXstdData 3 4 11" xfId="37063" xr:uid="{00000000-0005-0000-0000-00008F900000}"/>
    <cellStyle name="SAPBEXstdData 3 4 2" xfId="37064" xr:uid="{00000000-0005-0000-0000-000090900000}"/>
    <cellStyle name="SAPBEXstdData 3 4 2 2" xfId="37065" xr:uid="{00000000-0005-0000-0000-000091900000}"/>
    <cellStyle name="SAPBEXstdData 3 4 2 2 2" xfId="37066" xr:uid="{00000000-0005-0000-0000-000092900000}"/>
    <cellStyle name="SAPBEXstdData 3 4 2 3" xfId="37067" xr:uid="{00000000-0005-0000-0000-000093900000}"/>
    <cellStyle name="SAPBEXstdData 3 4 3" xfId="37068" xr:uid="{00000000-0005-0000-0000-000094900000}"/>
    <cellStyle name="SAPBEXstdData 3 4 3 2" xfId="37069" xr:uid="{00000000-0005-0000-0000-000095900000}"/>
    <cellStyle name="SAPBEXstdData 3 4 4" xfId="37070" xr:uid="{00000000-0005-0000-0000-000096900000}"/>
    <cellStyle name="SAPBEXstdData 3 4 4 2" xfId="37071" xr:uid="{00000000-0005-0000-0000-000097900000}"/>
    <cellStyle name="SAPBEXstdData 3 4 5" xfId="37072" xr:uid="{00000000-0005-0000-0000-000098900000}"/>
    <cellStyle name="SAPBEXstdData 3 4 5 2" xfId="37073" xr:uid="{00000000-0005-0000-0000-000099900000}"/>
    <cellStyle name="SAPBEXstdData 3 4 6" xfId="37074" xr:uid="{00000000-0005-0000-0000-00009A900000}"/>
    <cellStyle name="SAPBEXstdData 3 4 6 2" xfId="37075" xr:uid="{00000000-0005-0000-0000-00009B900000}"/>
    <cellStyle name="SAPBEXstdData 3 4 7" xfId="37076" xr:uid="{00000000-0005-0000-0000-00009C900000}"/>
    <cellStyle name="SAPBEXstdData 3 4 7 2" xfId="37077" xr:uid="{00000000-0005-0000-0000-00009D900000}"/>
    <cellStyle name="SAPBEXstdData 3 4 8" xfId="37078" xr:uid="{00000000-0005-0000-0000-00009E900000}"/>
    <cellStyle name="SAPBEXstdData 3 4 8 2" xfId="37079" xr:uid="{00000000-0005-0000-0000-00009F900000}"/>
    <cellStyle name="SAPBEXstdData 3 4 9" xfId="37080" xr:uid="{00000000-0005-0000-0000-0000A0900000}"/>
    <cellStyle name="SAPBEXstdData 3 4 9 2" xfId="37081" xr:uid="{00000000-0005-0000-0000-0000A1900000}"/>
    <cellStyle name="SAPBEXstdData 3 5" xfId="37082" xr:uid="{00000000-0005-0000-0000-0000A2900000}"/>
    <cellStyle name="SAPBEXstdData 3 5 10" xfId="37083" xr:uid="{00000000-0005-0000-0000-0000A3900000}"/>
    <cellStyle name="SAPBEXstdData 3 5 10 2" xfId="37084" xr:uid="{00000000-0005-0000-0000-0000A4900000}"/>
    <cellStyle name="SAPBEXstdData 3 5 11" xfId="37085" xr:uid="{00000000-0005-0000-0000-0000A5900000}"/>
    <cellStyle name="SAPBEXstdData 3 5 2" xfId="37086" xr:uid="{00000000-0005-0000-0000-0000A6900000}"/>
    <cellStyle name="SAPBEXstdData 3 5 2 2" xfId="37087" xr:uid="{00000000-0005-0000-0000-0000A7900000}"/>
    <cellStyle name="SAPBEXstdData 3 5 2 2 2" xfId="37088" xr:uid="{00000000-0005-0000-0000-0000A8900000}"/>
    <cellStyle name="SAPBEXstdData 3 5 2 3" xfId="37089" xr:uid="{00000000-0005-0000-0000-0000A9900000}"/>
    <cellStyle name="SAPBEXstdData 3 5 3" xfId="37090" xr:uid="{00000000-0005-0000-0000-0000AA900000}"/>
    <cellStyle name="SAPBEXstdData 3 5 3 2" xfId="37091" xr:uid="{00000000-0005-0000-0000-0000AB900000}"/>
    <cellStyle name="SAPBEXstdData 3 5 4" xfId="37092" xr:uid="{00000000-0005-0000-0000-0000AC900000}"/>
    <cellStyle name="SAPBEXstdData 3 5 4 2" xfId="37093" xr:uid="{00000000-0005-0000-0000-0000AD900000}"/>
    <cellStyle name="SAPBEXstdData 3 5 5" xfId="37094" xr:uid="{00000000-0005-0000-0000-0000AE900000}"/>
    <cellStyle name="SAPBEXstdData 3 5 5 2" xfId="37095" xr:uid="{00000000-0005-0000-0000-0000AF900000}"/>
    <cellStyle name="SAPBEXstdData 3 5 6" xfId="37096" xr:uid="{00000000-0005-0000-0000-0000B0900000}"/>
    <cellStyle name="SAPBEXstdData 3 5 6 2" xfId="37097" xr:uid="{00000000-0005-0000-0000-0000B1900000}"/>
    <cellStyle name="SAPBEXstdData 3 5 7" xfId="37098" xr:uid="{00000000-0005-0000-0000-0000B2900000}"/>
    <cellStyle name="SAPBEXstdData 3 5 7 2" xfId="37099" xr:uid="{00000000-0005-0000-0000-0000B3900000}"/>
    <cellStyle name="SAPBEXstdData 3 5 8" xfId="37100" xr:uid="{00000000-0005-0000-0000-0000B4900000}"/>
    <cellStyle name="SAPBEXstdData 3 5 8 2" xfId="37101" xr:uid="{00000000-0005-0000-0000-0000B5900000}"/>
    <cellStyle name="SAPBEXstdData 3 5 9" xfId="37102" xr:uid="{00000000-0005-0000-0000-0000B6900000}"/>
    <cellStyle name="SAPBEXstdData 3 5 9 2" xfId="37103" xr:uid="{00000000-0005-0000-0000-0000B7900000}"/>
    <cellStyle name="SAPBEXstdData 3 6" xfId="37104" xr:uid="{00000000-0005-0000-0000-0000B8900000}"/>
    <cellStyle name="SAPBEXstdData 3 6 10" xfId="37105" xr:uid="{00000000-0005-0000-0000-0000B9900000}"/>
    <cellStyle name="SAPBEXstdData 3 6 10 2" xfId="37106" xr:uid="{00000000-0005-0000-0000-0000BA900000}"/>
    <cellStyle name="SAPBEXstdData 3 6 11" xfId="37107" xr:uid="{00000000-0005-0000-0000-0000BB900000}"/>
    <cellStyle name="SAPBEXstdData 3 6 2" xfId="37108" xr:uid="{00000000-0005-0000-0000-0000BC900000}"/>
    <cellStyle name="SAPBEXstdData 3 6 2 2" xfId="37109" xr:uid="{00000000-0005-0000-0000-0000BD900000}"/>
    <cellStyle name="SAPBEXstdData 3 6 2 2 2" xfId="37110" xr:uid="{00000000-0005-0000-0000-0000BE900000}"/>
    <cellStyle name="SAPBEXstdData 3 6 2 3" xfId="37111" xr:uid="{00000000-0005-0000-0000-0000BF900000}"/>
    <cellStyle name="SAPBEXstdData 3 6 3" xfId="37112" xr:uid="{00000000-0005-0000-0000-0000C0900000}"/>
    <cellStyle name="SAPBEXstdData 3 6 3 2" xfId="37113" xr:uid="{00000000-0005-0000-0000-0000C1900000}"/>
    <cellStyle name="SAPBEXstdData 3 6 4" xfId="37114" xr:uid="{00000000-0005-0000-0000-0000C2900000}"/>
    <cellStyle name="SAPBEXstdData 3 6 4 2" xfId="37115" xr:uid="{00000000-0005-0000-0000-0000C3900000}"/>
    <cellStyle name="SAPBEXstdData 3 6 5" xfId="37116" xr:uid="{00000000-0005-0000-0000-0000C4900000}"/>
    <cellStyle name="SAPBEXstdData 3 6 5 2" xfId="37117" xr:uid="{00000000-0005-0000-0000-0000C5900000}"/>
    <cellStyle name="SAPBEXstdData 3 6 6" xfId="37118" xr:uid="{00000000-0005-0000-0000-0000C6900000}"/>
    <cellStyle name="SAPBEXstdData 3 6 6 2" xfId="37119" xr:uid="{00000000-0005-0000-0000-0000C7900000}"/>
    <cellStyle name="SAPBEXstdData 3 6 7" xfId="37120" xr:uid="{00000000-0005-0000-0000-0000C8900000}"/>
    <cellStyle name="SAPBEXstdData 3 6 7 2" xfId="37121" xr:uid="{00000000-0005-0000-0000-0000C9900000}"/>
    <cellStyle name="SAPBEXstdData 3 6 8" xfId="37122" xr:uid="{00000000-0005-0000-0000-0000CA900000}"/>
    <cellStyle name="SAPBEXstdData 3 6 8 2" xfId="37123" xr:uid="{00000000-0005-0000-0000-0000CB900000}"/>
    <cellStyle name="SAPBEXstdData 3 6 9" xfId="37124" xr:uid="{00000000-0005-0000-0000-0000CC900000}"/>
    <cellStyle name="SAPBEXstdData 3 6 9 2" xfId="37125" xr:uid="{00000000-0005-0000-0000-0000CD900000}"/>
    <cellStyle name="SAPBEXstdData 3 7" xfId="37126" xr:uid="{00000000-0005-0000-0000-0000CE900000}"/>
    <cellStyle name="SAPBEXstdData 3 7 2" xfId="37127" xr:uid="{00000000-0005-0000-0000-0000CF900000}"/>
    <cellStyle name="SAPBEXstdData 3 7 2 2" xfId="37128" xr:uid="{00000000-0005-0000-0000-0000D0900000}"/>
    <cellStyle name="SAPBEXstdData 3 7 3" xfId="37129" xr:uid="{00000000-0005-0000-0000-0000D1900000}"/>
    <cellStyle name="SAPBEXstdData 3 8" xfId="37130" xr:uid="{00000000-0005-0000-0000-0000D2900000}"/>
    <cellStyle name="SAPBEXstdData 3 8 2" xfId="37131" xr:uid="{00000000-0005-0000-0000-0000D3900000}"/>
    <cellStyle name="SAPBEXstdData 3 9" xfId="37132" xr:uid="{00000000-0005-0000-0000-0000D4900000}"/>
    <cellStyle name="SAPBEXstdData 3 9 2" xfId="37133" xr:uid="{00000000-0005-0000-0000-0000D5900000}"/>
    <cellStyle name="SAPBEXstdData 4" xfId="37134" xr:uid="{00000000-0005-0000-0000-0000D6900000}"/>
    <cellStyle name="SAPBEXstdData 4 10" xfId="37135" xr:uid="{00000000-0005-0000-0000-0000D7900000}"/>
    <cellStyle name="SAPBEXstdData 4 10 2" xfId="37136" xr:uid="{00000000-0005-0000-0000-0000D8900000}"/>
    <cellStyle name="SAPBEXstdData 4 11" xfId="37137" xr:uid="{00000000-0005-0000-0000-0000D9900000}"/>
    <cellStyle name="SAPBEXstdData 4 11 2" xfId="37138" xr:uid="{00000000-0005-0000-0000-0000DA900000}"/>
    <cellStyle name="SAPBEXstdData 4 12" xfId="37139" xr:uid="{00000000-0005-0000-0000-0000DB900000}"/>
    <cellStyle name="SAPBEXstdData 4 12 2" xfId="37140" xr:uid="{00000000-0005-0000-0000-0000DC900000}"/>
    <cellStyle name="SAPBEXstdData 4 13" xfId="37141" xr:uid="{00000000-0005-0000-0000-0000DD900000}"/>
    <cellStyle name="SAPBEXstdData 4 2" xfId="37142" xr:uid="{00000000-0005-0000-0000-0000DE900000}"/>
    <cellStyle name="SAPBEXstdData 4 2 2" xfId="37143" xr:uid="{00000000-0005-0000-0000-0000DF900000}"/>
    <cellStyle name="SAPBEXstdData 4 2 2 2" xfId="37144" xr:uid="{00000000-0005-0000-0000-0000E0900000}"/>
    <cellStyle name="SAPBEXstdData 4 2 2 2 2" xfId="37145" xr:uid="{00000000-0005-0000-0000-0000E1900000}"/>
    <cellStyle name="SAPBEXstdData 4 2 2 3" xfId="37146" xr:uid="{00000000-0005-0000-0000-0000E2900000}"/>
    <cellStyle name="SAPBEXstdData 4 2 3" xfId="37147" xr:uid="{00000000-0005-0000-0000-0000E3900000}"/>
    <cellStyle name="SAPBEXstdData 4 2 3 2" xfId="37148" xr:uid="{00000000-0005-0000-0000-0000E4900000}"/>
    <cellStyle name="SAPBEXstdData 4 2 3 2 2" xfId="37149" xr:uid="{00000000-0005-0000-0000-0000E5900000}"/>
    <cellStyle name="SAPBEXstdData 4 2 3 3" xfId="37150" xr:uid="{00000000-0005-0000-0000-0000E6900000}"/>
    <cellStyle name="SAPBEXstdData 4 2 4" xfId="37151" xr:uid="{00000000-0005-0000-0000-0000E7900000}"/>
    <cellStyle name="SAPBEXstdData 4 2 4 2" xfId="37152" xr:uid="{00000000-0005-0000-0000-0000E8900000}"/>
    <cellStyle name="SAPBEXstdData 4 2 5" xfId="37153" xr:uid="{00000000-0005-0000-0000-0000E9900000}"/>
    <cellStyle name="SAPBEXstdData 4 2 5 2" xfId="37154" xr:uid="{00000000-0005-0000-0000-0000EA900000}"/>
    <cellStyle name="SAPBEXstdData 4 2 6" xfId="37155" xr:uid="{00000000-0005-0000-0000-0000EB900000}"/>
    <cellStyle name="SAPBEXstdData 4 2 6 2" xfId="37156" xr:uid="{00000000-0005-0000-0000-0000EC900000}"/>
    <cellStyle name="SAPBEXstdData 4 2 7" xfId="37157" xr:uid="{00000000-0005-0000-0000-0000ED900000}"/>
    <cellStyle name="SAPBEXstdData 4 2 7 2" xfId="37158" xr:uid="{00000000-0005-0000-0000-0000EE900000}"/>
    <cellStyle name="SAPBEXstdData 4 2 8" xfId="37159" xr:uid="{00000000-0005-0000-0000-0000EF900000}"/>
    <cellStyle name="SAPBEXstdData 4 3" xfId="37160" xr:uid="{00000000-0005-0000-0000-0000F0900000}"/>
    <cellStyle name="SAPBEXstdData 4 3 10" xfId="37161" xr:uid="{00000000-0005-0000-0000-0000F1900000}"/>
    <cellStyle name="SAPBEXstdData 4 3 10 2" xfId="37162" xr:uid="{00000000-0005-0000-0000-0000F2900000}"/>
    <cellStyle name="SAPBEXstdData 4 3 11" xfId="37163" xr:uid="{00000000-0005-0000-0000-0000F3900000}"/>
    <cellStyle name="SAPBEXstdData 4 3 2" xfId="37164" xr:uid="{00000000-0005-0000-0000-0000F4900000}"/>
    <cellStyle name="SAPBEXstdData 4 3 2 2" xfId="37165" xr:uid="{00000000-0005-0000-0000-0000F5900000}"/>
    <cellStyle name="SAPBEXstdData 4 3 2 2 2" xfId="37166" xr:uid="{00000000-0005-0000-0000-0000F6900000}"/>
    <cellStyle name="SAPBEXstdData 4 3 2 3" xfId="37167" xr:uid="{00000000-0005-0000-0000-0000F7900000}"/>
    <cellStyle name="SAPBEXstdData 4 3 3" xfId="37168" xr:uid="{00000000-0005-0000-0000-0000F8900000}"/>
    <cellStyle name="SAPBEXstdData 4 3 3 2" xfId="37169" xr:uid="{00000000-0005-0000-0000-0000F9900000}"/>
    <cellStyle name="SAPBEXstdData 4 3 4" xfId="37170" xr:uid="{00000000-0005-0000-0000-0000FA900000}"/>
    <cellStyle name="SAPBEXstdData 4 3 4 2" xfId="37171" xr:uid="{00000000-0005-0000-0000-0000FB900000}"/>
    <cellStyle name="SAPBEXstdData 4 3 5" xfId="37172" xr:uid="{00000000-0005-0000-0000-0000FC900000}"/>
    <cellStyle name="SAPBEXstdData 4 3 5 2" xfId="37173" xr:uid="{00000000-0005-0000-0000-0000FD900000}"/>
    <cellStyle name="SAPBEXstdData 4 3 6" xfId="37174" xr:uid="{00000000-0005-0000-0000-0000FE900000}"/>
    <cellStyle name="SAPBEXstdData 4 3 6 2" xfId="37175" xr:uid="{00000000-0005-0000-0000-0000FF900000}"/>
    <cellStyle name="SAPBEXstdData 4 3 7" xfId="37176" xr:uid="{00000000-0005-0000-0000-000000910000}"/>
    <cellStyle name="SAPBEXstdData 4 3 7 2" xfId="37177" xr:uid="{00000000-0005-0000-0000-000001910000}"/>
    <cellStyle name="SAPBEXstdData 4 3 8" xfId="37178" xr:uid="{00000000-0005-0000-0000-000002910000}"/>
    <cellStyle name="SAPBEXstdData 4 3 8 2" xfId="37179" xr:uid="{00000000-0005-0000-0000-000003910000}"/>
    <cellStyle name="SAPBEXstdData 4 3 9" xfId="37180" xr:uid="{00000000-0005-0000-0000-000004910000}"/>
    <cellStyle name="SAPBEXstdData 4 3 9 2" xfId="37181" xr:uid="{00000000-0005-0000-0000-000005910000}"/>
    <cellStyle name="SAPBEXstdData 4 4" xfId="37182" xr:uid="{00000000-0005-0000-0000-000006910000}"/>
    <cellStyle name="SAPBEXstdData 4 4 10" xfId="37183" xr:uid="{00000000-0005-0000-0000-000007910000}"/>
    <cellStyle name="SAPBEXstdData 4 4 10 2" xfId="37184" xr:uid="{00000000-0005-0000-0000-000008910000}"/>
    <cellStyle name="SAPBEXstdData 4 4 11" xfId="37185" xr:uid="{00000000-0005-0000-0000-000009910000}"/>
    <cellStyle name="SAPBEXstdData 4 4 2" xfId="37186" xr:uid="{00000000-0005-0000-0000-00000A910000}"/>
    <cellStyle name="SAPBEXstdData 4 4 2 2" xfId="37187" xr:uid="{00000000-0005-0000-0000-00000B910000}"/>
    <cellStyle name="SAPBEXstdData 4 4 2 2 2" xfId="37188" xr:uid="{00000000-0005-0000-0000-00000C910000}"/>
    <cellStyle name="SAPBEXstdData 4 4 2 3" xfId="37189" xr:uid="{00000000-0005-0000-0000-00000D910000}"/>
    <cellStyle name="SAPBEXstdData 4 4 3" xfId="37190" xr:uid="{00000000-0005-0000-0000-00000E910000}"/>
    <cellStyle name="SAPBEXstdData 4 4 3 2" xfId="37191" xr:uid="{00000000-0005-0000-0000-00000F910000}"/>
    <cellStyle name="SAPBEXstdData 4 4 4" xfId="37192" xr:uid="{00000000-0005-0000-0000-000010910000}"/>
    <cellStyle name="SAPBEXstdData 4 4 4 2" xfId="37193" xr:uid="{00000000-0005-0000-0000-000011910000}"/>
    <cellStyle name="SAPBEXstdData 4 4 5" xfId="37194" xr:uid="{00000000-0005-0000-0000-000012910000}"/>
    <cellStyle name="SAPBEXstdData 4 4 5 2" xfId="37195" xr:uid="{00000000-0005-0000-0000-000013910000}"/>
    <cellStyle name="SAPBEXstdData 4 4 6" xfId="37196" xr:uid="{00000000-0005-0000-0000-000014910000}"/>
    <cellStyle name="SAPBEXstdData 4 4 6 2" xfId="37197" xr:uid="{00000000-0005-0000-0000-000015910000}"/>
    <cellStyle name="SAPBEXstdData 4 4 7" xfId="37198" xr:uid="{00000000-0005-0000-0000-000016910000}"/>
    <cellStyle name="SAPBEXstdData 4 4 7 2" xfId="37199" xr:uid="{00000000-0005-0000-0000-000017910000}"/>
    <cellStyle name="SAPBEXstdData 4 4 8" xfId="37200" xr:uid="{00000000-0005-0000-0000-000018910000}"/>
    <cellStyle name="SAPBEXstdData 4 4 8 2" xfId="37201" xr:uid="{00000000-0005-0000-0000-000019910000}"/>
    <cellStyle name="SAPBEXstdData 4 4 9" xfId="37202" xr:uid="{00000000-0005-0000-0000-00001A910000}"/>
    <cellStyle name="SAPBEXstdData 4 4 9 2" xfId="37203" xr:uid="{00000000-0005-0000-0000-00001B910000}"/>
    <cellStyle name="SAPBEXstdData 4 5" xfId="37204" xr:uid="{00000000-0005-0000-0000-00001C910000}"/>
    <cellStyle name="SAPBEXstdData 4 5 10" xfId="37205" xr:uid="{00000000-0005-0000-0000-00001D910000}"/>
    <cellStyle name="SAPBEXstdData 4 5 10 2" xfId="37206" xr:uid="{00000000-0005-0000-0000-00001E910000}"/>
    <cellStyle name="SAPBEXstdData 4 5 11" xfId="37207" xr:uid="{00000000-0005-0000-0000-00001F910000}"/>
    <cellStyle name="SAPBEXstdData 4 5 2" xfId="37208" xr:uid="{00000000-0005-0000-0000-000020910000}"/>
    <cellStyle name="SAPBEXstdData 4 5 2 2" xfId="37209" xr:uid="{00000000-0005-0000-0000-000021910000}"/>
    <cellStyle name="SAPBEXstdData 4 5 2 2 2" xfId="37210" xr:uid="{00000000-0005-0000-0000-000022910000}"/>
    <cellStyle name="SAPBEXstdData 4 5 2 3" xfId="37211" xr:uid="{00000000-0005-0000-0000-000023910000}"/>
    <cellStyle name="SAPBEXstdData 4 5 3" xfId="37212" xr:uid="{00000000-0005-0000-0000-000024910000}"/>
    <cellStyle name="SAPBEXstdData 4 5 3 2" xfId="37213" xr:uid="{00000000-0005-0000-0000-000025910000}"/>
    <cellStyle name="SAPBEXstdData 4 5 4" xfId="37214" xr:uid="{00000000-0005-0000-0000-000026910000}"/>
    <cellStyle name="SAPBEXstdData 4 5 4 2" xfId="37215" xr:uid="{00000000-0005-0000-0000-000027910000}"/>
    <cellStyle name="SAPBEXstdData 4 5 5" xfId="37216" xr:uid="{00000000-0005-0000-0000-000028910000}"/>
    <cellStyle name="SAPBEXstdData 4 5 5 2" xfId="37217" xr:uid="{00000000-0005-0000-0000-000029910000}"/>
    <cellStyle name="SAPBEXstdData 4 5 6" xfId="37218" xr:uid="{00000000-0005-0000-0000-00002A910000}"/>
    <cellStyle name="SAPBEXstdData 4 5 6 2" xfId="37219" xr:uid="{00000000-0005-0000-0000-00002B910000}"/>
    <cellStyle name="SAPBEXstdData 4 5 7" xfId="37220" xr:uid="{00000000-0005-0000-0000-00002C910000}"/>
    <cellStyle name="SAPBEXstdData 4 5 7 2" xfId="37221" xr:uid="{00000000-0005-0000-0000-00002D910000}"/>
    <cellStyle name="SAPBEXstdData 4 5 8" xfId="37222" xr:uid="{00000000-0005-0000-0000-00002E910000}"/>
    <cellStyle name="SAPBEXstdData 4 5 8 2" xfId="37223" xr:uid="{00000000-0005-0000-0000-00002F910000}"/>
    <cellStyle name="SAPBEXstdData 4 5 9" xfId="37224" xr:uid="{00000000-0005-0000-0000-000030910000}"/>
    <cellStyle name="SAPBEXstdData 4 5 9 2" xfId="37225" xr:uid="{00000000-0005-0000-0000-000031910000}"/>
    <cellStyle name="SAPBEXstdData 4 6" xfId="37226" xr:uid="{00000000-0005-0000-0000-000032910000}"/>
    <cellStyle name="SAPBEXstdData 4 6 10" xfId="37227" xr:uid="{00000000-0005-0000-0000-000033910000}"/>
    <cellStyle name="SAPBEXstdData 4 6 10 2" xfId="37228" xr:uid="{00000000-0005-0000-0000-000034910000}"/>
    <cellStyle name="SAPBEXstdData 4 6 11" xfId="37229" xr:uid="{00000000-0005-0000-0000-000035910000}"/>
    <cellStyle name="SAPBEXstdData 4 6 2" xfId="37230" xr:uid="{00000000-0005-0000-0000-000036910000}"/>
    <cellStyle name="SAPBEXstdData 4 6 2 2" xfId="37231" xr:uid="{00000000-0005-0000-0000-000037910000}"/>
    <cellStyle name="SAPBEXstdData 4 6 2 2 2" xfId="37232" xr:uid="{00000000-0005-0000-0000-000038910000}"/>
    <cellStyle name="SAPBEXstdData 4 6 2 3" xfId="37233" xr:uid="{00000000-0005-0000-0000-000039910000}"/>
    <cellStyle name="SAPBEXstdData 4 6 3" xfId="37234" xr:uid="{00000000-0005-0000-0000-00003A910000}"/>
    <cellStyle name="SAPBEXstdData 4 6 3 2" xfId="37235" xr:uid="{00000000-0005-0000-0000-00003B910000}"/>
    <cellStyle name="SAPBEXstdData 4 6 4" xfId="37236" xr:uid="{00000000-0005-0000-0000-00003C910000}"/>
    <cellStyle name="SAPBEXstdData 4 6 4 2" xfId="37237" xr:uid="{00000000-0005-0000-0000-00003D910000}"/>
    <cellStyle name="SAPBEXstdData 4 6 5" xfId="37238" xr:uid="{00000000-0005-0000-0000-00003E910000}"/>
    <cellStyle name="SAPBEXstdData 4 6 5 2" xfId="37239" xr:uid="{00000000-0005-0000-0000-00003F910000}"/>
    <cellStyle name="SAPBEXstdData 4 6 6" xfId="37240" xr:uid="{00000000-0005-0000-0000-000040910000}"/>
    <cellStyle name="SAPBEXstdData 4 6 6 2" xfId="37241" xr:uid="{00000000-0005-0000-0000-000041910000}"/>
    <cellStyle name="SAPBEXstdData 4 6 7" xfId="37242" xr:uid="{00000000-0005-0000-0000-000042910000}"/>
    <cellStyle name="SAPBEXstdData 4 6 7 2" xfId="37243" xr:uid="{00000000-0005-0000-0000-000043910000}"/>
    <cellStyle name="SAPBEXstdData 4 6 8" xfId="37244" xr:uid="{00000000-0005-0000-0000-000044910000}"/>
    <cellStyle name="SAPBEXstdData 4 6 8 2" xfId="37245" xr:uid="{00000000-0005-0000-0000-000045910000}"/>
    <cellStyle name="SAPBEXstdData 4 6 9" xfId="37246" xr:uid="{00000000-0005-0000-0000-000046910000}"/>
    <cellStyle name="SAPBEXstdData 4 6 9 2" xfId="37247" xr:uid="{00000000-0005-0000-0000-000047910000}"/>
    <cellStyle name="SAPBEXstdData 4 7" xfId="37248" xr:uid="{00000000-0005-0000-0000-000048910000}"/>
    <cellStyle name="SAPBEXstdData 4 7 2" xfId="37249" xr:uid="{00000000-0005-0000-0000-000049910000}"/>
    <cellStyle name="SAPBEXstdData 4 7 2 2" xfId="37250" xr:uid="{00000000-0005-0000-0000-00004A910000}"/>
    <cellStyle name="SAPBEXstdData 4 7 3" xfId="37251" xr:uid="{00000000-0005-0000-0000-00004B910000}"/>
    <cellStyle name="SAPBEXstdData 4 8" xfId="37252" xr:uid="{00000000-0005-0000-0000-00004C910000}"/>
    <cellStyle name="SAPBEXstdData 4 8 2" xfId="37253" xr:uid="{00000000-0005-0000-0000-00004D910000}"/>
    <cellStyle name="SAPBEXstdData 4 9" xfId="37254" xr:uid="{00000000-0005-0000-0000-00004E910000}"/>
    <cellStyle name="SAPBEXstdData 4 9 2" xfId="37255" xr:uid="{00000000-0005-0000-0000-00004F910000}"/>
    <cellStyle name="SAPBEXstdData 5" xfId="37256" xr:uid="{00000000-0005-0000-0000-000050910000}"/>
    <cellStyle name="SAPBEXstdData 5 10" xfId="37257" xr:uid="{00000000-0005-0000-0000-000051910000}"/>
    <cellStyle name="SAPBEXstdData 5 10 2" xfId="37258" xr:uid="{00000000-0005-0000-0000-000052910000}"/>
    <cellStyle name="SAPBEXstdData 5 11" xfId="37259" xr:uid="{00000000-0005-0000-0000-000053910000}"/>
    <cellStyle name="SAPBEXstdData 5 2" xfId="37260" xr:uid="{00000000-0005-0000-0000-000054910000}"/>
    <cellStyle name="SAPBEXstdData 5 2 2" xfId="37261" xr:uid="{00000000-0005-0000-0000-000055910000}"/>
    <cellStyle name="SAPBEXstdData 5 2 2 2" xfId="37262" xr:uid="{00000000-0005-0000-0000-000056910000}"/>
    <cellStyle name="SAPBEXstdData 5 2 3" xfId="37263" xr:uid="{00000000-0005-0000-0000-000057910000}"/>
    <cellStyle name="SAPBEXstdData 5 3" xfId="37264" xr:uid="{00000000-0005-0000-0000-000058910000}"/>
    <cellStyle name="SAPBEXstdData 5 3 2" xfId="37265" xr:uid="{00000000-0005-0000-0000-000059910000}"/>
    <cellStyle name="SAPBEXstdData 5 4" xfId="37266" xr:uid="{00000000-0005-0000-0000-00005A910000}"/>
    <cellStyle name="SAPBEXstdData 5 4 2" xfId="37267" xr:uid="{00000000-0005-0000-0000-00005B910000}"/>
    <cellStyle name="SAPBEXstdData 5 5" xfId="37268" xr:uid="{00000000-0005-0000-0000-00005C910000}"/>
    <cellStyle name="SAPBEXstdData 5 5 2" xfId="37269" xr:uid="{00000000-0005-0000-0000-00005D910000}"/>
    <cellStyle name="SAPBEXstdData 5 6" xfId="37270" xr:uid="{00000000-0005-0000-0000-00005E910000}"/>
    <cellStyle name="SAPBEXstdData 5 6 2" xfId="37271" xr:uid="{00000000-0005-0000-0000-00005F910000}"/>
    <cellStyle name="SAPBEXstdData 5 7" xfId="37272" xr:uid="{00000000-0005-0000-0000-000060910000}"/>
    <cellStyle name="SAPBEXstdData 5 7 2" xfId="37273" xr:uid="{00000000-0005-0000-0000-000061910000}"/>
    <cellStyle name="SAPBEXstdData 5 8" xfId="37274" xr:uid="{00000000-0005-0000-0000-000062910000}"/>
    <cellStyle name="SAPBEXstdData 5 8 2" xfId="37275" xr:uid="{00000000-0005-0000-0000-000063910000}"/>
    <cellStyle name="SAPBEXstdData 5 9" xfId="37276" xr:uid="{00000000-0005-0000-0000-000064910000}"/>
    <cellStyle name="SAPBEXstdData 5 9 2" xfId="37277" xr:uid="{00000000-0005-0000-0000-000065910000}"/>
    <cellStyle name="SAPBEXstdData 6" xfId="37278" xr:uid="{00000000-0005-0000-0000-000066910000}"/>
    <cellStyle name="SAPBEXstdData 6 2" xfId="37279" xr:uid="{00000000-0005-0000-0000-000067910000}"/>
    <cellStyle name="SAPBEXstdData 6 2 2" xfId="37280" xr:uid="{00000000-0005-0000-0000-000068910000}"/>
    <cellStyle name="SAPBEXstdData 6 3" xfId="37281" xr:uid="{00000000-0005-0000-0000-000069910000}"/>
    <cellStyle name="SAPBEXstdData 7" xfId="37282" xr:uid="{00000000-0005-0000-0000-00006A910000}"/>
    <cellStyle name="SAPBEXstdData 7 2" xfId="37283" xr:uid="{00000000-0005-0000-0000-00006B910000}"/>
    <cellStyle name="SAPBEXstdData 8" xfId="37284" xr:uid="{00000000-0005-0000-0000-00006C910000}"/>
    <cellStyle name="SAPBEXstdData 8 2" xfId="37285" xr:uid="{00000000-0005-0000-0000-00006D910000}"/>
    <cellStyle name="SAPBEXstdData 9" xfId="37286" xr:uid="{00000000-0005-0000-0000-00006E910000}"/>
    <cellStyle name="SAPBEXstdData_Copy of xSAPtemp5457" xfId="37287" xr:uid="{00000000-0005-0000-0000-00006F910000}"/>
    <cellStyle name="SAPBEXstdDataEmph" xfId="466" xr:uid="{00000000-0005-0000-0000-000070910000}"/>
    <cellStyle name="SAPBEXstdDataEmph 2" xfId="37288" xr:uid="{00000000-0005-0000-0000-000071910000}"/>
    <cellStyle name="SAPBEXstdItem" xfId="467" xr:uid="{00000000-0005-0000-0000-000072910000}"/>
    <cellStyle name="SAPBEXstdItem 10" xfId="37290" xr:uid="{00000000-0005-0000-0000-000073910000}"/>
    <cellStyle name="SAPBEXstdItem 11" xfId="37291" xr:uid="{00000000-0005-0000-0000-000074910000}"/>
    <cellStyle name="SAPBEXstdItem 12" xfId="37289" xr:uid="{00000000-0005-0000-0000-000075910000}"/>
    <cellStyle name="SAPBEXstdItem 13" xfId="38327" xr:uid="{2FD5DD5F-52D9-4128-8302-BF4505C49972}"/>
    <cellStyle name="SAPBEXstdItem 2" xfId="37292" xr:uid="{00000000-0005-0000-0000-000076910000}"/>
    <cellStyle name="SAPBEXstdItem 2 10" xfId="37293" xr:uid="{00000000-0005-0000-0000-000077910000}"/>
    <cellStyle name="SAPBEXstdItem 2 10 2" xfId="37294" xr:uid="{00000000-0005-0000-0000-000078910000}"/>
    <cellStyle name="SAPBEXstdItem 2 11" xfId="37295" xr:uid="{00000000-0005-0000-0000-000079910000}"/>
    <cellStyle name="SAPBEXstdItem 2 11 2" xfId="37296" xr:uid="{00000000-0005-0000-0000-00007A910000}"/>
    <cellStyle name="SAPBEXstdItem 2 12" xfId="37297" xr:uid="{00000000-0005-0000-0000-00007B910000}"/>
    <cellStyle name="SAPBEXstdItem 2 12 2" xfId="37298" xr:uid="{00000000-0005-0000-0000-00007C910000}"/>
    <cellStyle name="SAPBEXstdItem 2 13" xfId="37299" xr:uid="{00000000-0005-0000-0000-00007D910000}"/>
    <cellStyle name="SAPBEXstdItem 2 2" xfId="37300" xr:uid="{00000000-0005-0000-0000-00007E910000}"/>
    <cellStyle name="SAPBEXstdItem 2 2 2" xfId="37301" xr:uid="{00000000-0005-0000-0000-00007F910000}"/>
    <cellStyle name="SAPBEXstdItem 2 2 2 2" xfId="37302" xr:uid="{00000000-0005-0000-0000-000080910000}"/>
    <cellStyle name="SAPBEXstdItem 2 2 2 2 2" xfId="37303" xr:uid="{00000000-0005-0000-0000-000081910000}"/>
    <cellStyle name="SAPBEXstdItem 2 2 2 3" xfId="37304" xr:uid="{00000000-0005-0000-0000-000082910000}"/>
    <cellStyle name="SAPBEXstdItem 2 2 3" xfId="37305" xr:uid="{00000000-0005-0000-0000-000083910000}"/>
    <cellStyle name="SAPBEXstdItem 2 2 3 2" xfId="37306" xr:uid="{00000000-0005-0000-0000-000084910000}"/>
    <cellStyle name="SAPBEXstdItem 2 2 3 2 2" xfId="37307" xr:uid="{00000000-0005-0000-0000-000085910000}"/>
    <cellStyle name="SAPBEXstdItem 2 2 3 3" xfId="37308" xr:uid="{00000000-0005-0000-0000-000086910000}"/>
    <cellStyle name="SAPBEXstdItem 2 2 4" xfId="37309" xr:uid="{00000000-0005-0000-0000-000087910000}"/>
    <cellStyle name="SAPBEXstdItem 2 2 4 2" xfId="37310" xr:uid="{00000000-0005-0000-0000-000088910000}"/>
    <cellStyle name="SAPBEXstdItem 2 2 5" xfId="37311" xr:uid="{00000000-0005-0000-0000-000089910000}"/>
    <cellStyle name="SAPBEXstdItem 2 2 5 2" xfId="37312" xr:uid="{00000000-0005-0000-0000-00008A910000}"/>
    <cellStyle name="SAPBEXstdItem 2 2 6" xfId="37313" xr:uid="{00000000-0005-0000-0000-00008B910000}"/>
    <cellStyle name="SAPBEXstdItem 2 2 6 2" xfId="37314" xr:uid="{00000000-0005-0000-0000-00008C910000}"/>
    <cellStyle name="SAPBEXstdItem 2 2 7" xfId="37315" xr:uid="{00000000-0005-0000-0000-00008D910000}"/>
    <cellStyle name="SAPBEXstdItem 2 2 7 2" xfId="37316" xr:uid="{00000000-0005-0000-0000-00008E910000}"/>
    <cellStyle name="SAPBEXstdItem 2 2 8" xfId="37317" xr:uid="{00000000-0005-0000-0000-00008F910000}"/>
    <cellStyle name="SAPBEXstdItem 2 3" xfId="37318" xr:uid="{00000000-0005-0000-0000-000090910000}"/>
    <cellStyle name="SAPBEXstdItem 2 3 10" xfId="37319" xr:uid="{00000000-0005-0000-0000-000091910000}"/>
    <cellStyle name="SAPBEXstdItem 2 3 10 2" xfId="37320" xr:uid="{00000000-0005-0000-0000-000092910000}"/>
    <cellStyle name="SAPBEXstdItem 2 3 11" xfId="37321" xr:uid="{00000000-0005-0000-0000-000093910000}"/>
    <cellStyle name="SAPBEXstdItem 2 3 2" xfId="37322" xr:uid="{00000000-0005-0000-0000-000094910000}"/>
    <cellStyle name="SAPBEXstdItem 2 3 2 2" xfId="37323" xr:uid="{00000000-0005-0000-0000-000095910000}"/>
    <cellStyle name="SAPBEXstdItem 2 3 2 2 2" xfId="37324" xr:uid="{00000000-0005-0000-0000-000096910000}"/>
    <cellStyle name="SAPBEXstdItem 2 3 2 3" xfId="37325" xr:uid="{00000000-0005-0000-0000-000097910000}"/>
    <cellStyle name="SAPBEXstdItem 2 3 3" xfId="37326" xr:uid="{00000000-0005-0000-0000-000098910000}"/>
    <cellStyle name="SAPBEXstdItem 2 3 3 2" xfId="37327" xr:uid="{00000000-0005-0000-0000-000099910000}"/>
    <cellStyle name="SAPBEXstdItem 2 3 4" xfId="37328" xr:uid="{00000000-0005-0000-0000-00009A910000}"/>
    <cellStyle name="SAPBEXstdItem 2 3 4 2" xfId="37329" xr:uid="{00000000-0005-0000-0000-00009B910000}"/>
    <cellStyle name="SAPBEXstdItem 2 3 5" xfId="37330" xr:uid="{00000000-0005-0000-0000-00009C910000}"/>
    <cellStyle name="SAPBEXstdItem 2 3 5 2" xfId="37331" xr:uid="{00000000-0005-0000-0000-00009D910000}"/>
    <cellStyle name="SAPBEXstdItem 2 3 6" xfId="37332" xr:uid="{00000000-0005-0000-0000-00009E910000}"/>
    <cellStyle name="SAPBEXstdItem 2 3 6 2" xfId="37333" xr:uid="{00000000-0005-0000-0000-00009F910000}"/>
    <cellStyle name="SAPBEXstdItem 2 3 7" xfId="37334" xr:uid="{00000000-0005-0000-0000-0000A0910000}"/>
    <cellStyle name="SAPBEXstdItem 2 3 7 2" xfId="37335" xr:uid="{00000000-0005-0000-0000-0000A1910000}"/>
    <cellStyle name="SAPBEXstdItem 2 3 8" xfId="37336" xr:uid="{00000000-0005-0000-0000-0000A2910000}"/>
    <cellStyle name="SAPBEXstdItem 2 3 8 2" xfId="37337" xr:uid="{00000000-0005-0000-0000-0000A3910000}"/>
    <cellStyle name="SAPBEXstdItem 2 3 9" xfId="37338" xr:uid="{00000000-0005-0000-0000-0000A4910000}"/>
    <cellStyle name="SAPBEXstdItem 2 3 9 2" xfId="37339" xr:uid="{00000000-0005-0000-0000-0000A5910000}"/>
    <cellStyle name="SAPBEXstdItem 2 4" xfId="37340" xr:uid="{00000000-0005-0000-0000-0000A6910000}"/>
    <cellStyle name="SAPBEXstdItem 2 4 10" xfId="37341" xr:uid="{00000000-0005-0000-0000-0000A7910000}"/>
    <cellStyle name="SAPBEXstdItem 2 4 10 2" xfId="37342" xr:uid="{00000000-0005-0000-0000-0000A8910000}"/>
    <cellStyle name="SAPBEXstdItem 2 4 11" xfId="37343" xr:uid="{00000000-0005-0000-0000-0000A9910000}"/>
    <cellStyle name="SAPBEXstdItem 2 4 2" xfId="37344" xr:uid="{00000000-0005-0000-0000-0000AA910000}"/>
    <cellStyle name="SAPBEXstdItem 2 4 2 2" xfId="37345" xr:uid="{00000000-0005-0000-0000-0000AB910000}"/>
    <cellStyle name="SAPBEXstdItem 2 4 2 2 2" xfId="37346" xr:uid="{00000000-0005-0000-0000-0000AC910000}"/>
    <cellStyle name="SAPBEXstdItem 2 4 2 3" xfId="37347" xr:uid="{00000000-0005-0000-0000-0000AD910000}"/>
    <cellStyle name="SAPBEXstdItem 2 4 3" xfId="37348" xr:uid="{00000000-0005-0000-0000-0000AE910000}"/>
    <cellStyle name="SAPBEXstdItem 2 4 3 2" xfId="37349" xr:uid="{00000000-0005-0000-0000-0000AF910000}"/>
    <cellStyle name="SAPBEXstdItem 2 4 4" xfId="37350" xr:uid="{00000000-0005-0000-0000-0000B0910000}"/>
    <cellStyle name="SAPBEXstdItem 2 4 4 2" xfId="37351" xr:uid="{00000000-0005-0000-0000-0000B1910000}"/>
    <cellStyle name="SAPBEXstdItem 2 4 5" xfId="37352" xr:uid="{00000000-0005-0000-0000-0000B2910000}"/>
    <cellStyle name="SAPBEXstdItem 2 4 5 2" xfId="37353" xr:uid="{00000000-0005-0000-0000-0000B3910000}"/>
    <cellStyle name="SAPBEXstdItem 2 4 6" xfId="37354" xr:uid="{00000000-0005-0000-0000-0000B4910000}"/>
    <cellStyle name="SAPBEXstdItem 2 4 6 2" xfId="37355" xr:uid="{00000000-0005-0000-0000-0000B5910000}"/>
    <cellStyle name="SAPBEXstdItem 2 4 7" xfId="37356" xr:uid="{00000000-0005-0000-0000-0000B6910000}"/>
    <cellStyle name="SAPBEXstdItem 2 4 7 2" xfId="37357" xr:uid="{00000000-0005-0000-0000-0000B7910000}"/>
    <cellStyle name="SAPBEXstdItem 2 4 8" xfId="37358" xr:uid="{00000000-0005-0000-0000-0000B8910000}"/>
    <cellStyle name="SAPBEXstdItem 2 4 8 2" xfId="37359" xr:uid="{00000000-0005-0000-0000-0000B9910000}"/>
    <cellStyle name="SAPBEXstdItem 2 4 9" xfId="37360" xr:uid="{00000000-0005-0000-0000-0000BA910000}"/>
    <cellStyle name="SAPBEXstdItem 2 4 9 2" xfId="37361" xr:uid="{00000000-0005-0000-0000-0000BB910000}"/>
    <cellStyle name="SAPBEXstdItem 2 5" xfId="37362" xr:uid="{00000000-0005-0000-0000-0000BC910000}"/>
    <cellStyle name="SAPBEXstdItem 2 5 10" xfId="37363" xr:uid="{00000000-0005-0000-0000-0000BD910000}"/>
    <cellStyle name="SAPBEXstdItem 2 5 10 2" xfId="37364" xr:uid="{00000000-0005-0000-0000-0000BE910000}"/>
    <cellStyle name="SAPBEXstdItem 2 5 11" xfId="37365" xr:uid="{00000000-0005-0000-0000-0000BF910000}"/>
    <cellStyle name="SAPBEXstdItem 2 5 2" xfId="37366" xr:uid="{00000000-0005-0000-0000-0000C0910000}"/>
    <cellStyle name="SAPBEXstdItem 2 5 2 2" xfId="37367" xr:uid="{00000000-0005-0000-0000-0000C1910000}"/>
    <cellStyle name="SAPBEXstdItem 2 5 2 2 2" xfId="37368" xr:uid="{00000000-0005-0000-0000-0000C2910000}"/>
    <cellStyle name="SAPBEXstdItem 2 5 2 3" xfId="37369" xr:uid="{00000000-0005-0000-0000-0000C3910000}"/>
    <cellStyle name="SAPBEXstdItem 2 5 3" xfId="37370" xr:uid="{00000000-0005-0000-0000-0000C4910000}"/>
    <cellStyle name="SAPBEXstdItem 2 5 3 2" xfId="37371" xr:uid="{00000000-0005-0000-0000-0000C5910000}"/>
    <cellStyle name="SAPBEXstdItem 2 5 4" xfId="37372" xr:uid="{00000000-0005-0000-0000-0000C6910000}"/>
    <cellStyle name="SAPBEXstdItem 2 5 4 2" xfId="37373" xr:uid="{00000000-0005-0000-0000-0000C7910000}"/>
    <cellStyle name="SAPBEXstdItem 2 5 5" xfId="37374" xr:uid="{00000000-0005-0000-0000-0000C8910000}"/>
    <cellStyle name="SAPBEXstdItem 2 5 5 2" xfId="37375" xr:uid="{00000000-0005-0000-0000-0000C9910000}"/>
    <cellStyle name="SAPBEXstdItem 2 5 6" xfId="37376" xr:uid="{00000000-0005-0000-0000-0000CA910000}"/>
    <cellStyle name="SAPBEXstdItem 2 5 6 2" xfId="37377" xr:uid="{00000000-0005-0000-0000-0000CB910000}"/>
    <cellStyle name="SAPBEXstdItem 2 5 7" xfId="37378" xr:uid="{00000000-0005-0000-0000-0000CC910000}"/>
    <cellStyle name="SAPBEXstdItem 2 5 7 2" xfId="37379" xr:uid="{00000000-0005-0000-0000-0000CD910000}"/>
    <cellStyle name="SAPBEXstdItem 2 5 8" xfId="37380" xr:uid="{00000000-0005-0000-0000-0000CE910000}"/>
    <cellStyle name="SAPBEXstdItem 2 5 8 2" xfId="37381" xr:uid="{00000000-0005-0000-0000-0000CF910000}"/>
    <cellStyle name="SAPBEXstdItem 2 5 9" xfId="37382" xr:uid="{00000000-0005-0000-0000-0000D0910000}"/>
    <cellStyle name="SAPBEXstdItem 2 5 9 2" xfId="37383" xr:uid="{00000000-0005-0000-0000-0000D1910000}"/>
    <cellStyle name="SAPBEXstdItem 2 6" xfId="37384" xr:uid="{00000000-0005-0000-0000-0000D2910000}"/>
    <cellStyle name="SAPBEXstdItem 2 6 10" xfId="37385" xr:uid="{00000000-0005-0000-0000-0000D3910000}"/>
    <cellStyle name="SAPBEXstdItem 2 6 10 2" xfId="37386" xr:uid="{00000000-0005-0000-0000-0000D4910000}"/>
    <cellStyle name="SAPBEXstdItem 2 6 11" xfId="37387" xr:uid="{00000000-0005-0000-0000-0000D5910000}"/>
    <cellStyle name="SAPBEXstdItem 2 6 2" xfId="37388" xr:uid="{00000000-0005-0000-0000-0000D6910000}"/>
    <cellStyle name="SAPBEXstdItem 2 6 2 2" xfId="37389" xr:uid="{00000000-0005-0000-0000-0000D7910000}"/>
    <cellStyle name="SAPBEXstdItem 2 6 2 2 2" xfId="37390" xr:uid="{00000000-0005-0000-0000-0000D8910000}"/>
    <cellStyle name="SAPBEXstdItem 2 6 2 3" xfId="37391" xr:uid="{00000000-0005-0000-0000-0000D9910000}"/>
    <cellStyle name="SAPBEXstdItem 2 6 3" xfId="37392" xr:uid="{00000000-0005-0000-0000-0000DA910000}"/>
    <cellStyle name="SAPBEXstdItem 2 6 3 2" xfId="37393" xr:uid="{00000000-0005-0000-0000-0000DB910000}"/>
    <cellStyle name="SAPBEXstdItem 2 6 4" xfId="37394" xr:uid="{00000000-0005-0000-0000-0000DC910000}"/>
    <cellStyle name="SAPBEXstdItem 2 6 4 2" xfId="37395" xr:uid="{00000000-0005-0000-0000-0000DD910000}"/>
    <cellStyle name="SAPBEXstdItem 2 6 5" xfId="37396" xr:uid="{00000000-0005-0000-0000-0000DE910000}"/>
    <cellStyle name="SAPBEXstdItem 2 6 5 2" xfId="37397" xr:uid="{00000000-0005-0000-0000-0000DF910000}"/>
    <cellStyle name="SAPBEXstdItem 2 6 6" xfId="37398" xr:uid="{00000000-0005-0000-0000-0000E0910000}"/>
    <cellStyle name="SAPBEXstdItem 2 6 6 2" xfId="37399" xr:uid="{00000000-0005-0000-0000-0000E1910000}"/>
    <cellStyle name="SAPBEXstdItem 2 6 7" xfId="37400" xr:uid="{00000000-0005-0000-0000-0000E2910000}"/>
    <cellStyle name="SAPBEXstdItem 2 6 7 2" xfId="37401" xr:uid="{00000000-0005-0000-0000-0000E3910000}"/>
    <cellStyle name="SAPBEXstdItem 2 6 8" xfId="37402" xr:uid="{00000000-0005-0000-0000-0000E4910000}"/>
    <cellStyle name="SAPBEXstdItem 2 6 8 2" xfId="37403" xr:uid="{00000000-0005-0000-0000-0000E5910000}"/>
    <cellStyle name="SAPBEXstdItem 2 6 9" xfId="37404" xr:uid="{00000000-0005-0000-0000-0000E6910000}"/>
    <cellStyle name="SAPBEXstdItem 2 6 9 2" xfId="37405" xr:uid="{00000000-0005-0000-0000-0000E7910000}"/>
    <cellStyle name="SAPBEXstdItem 2 7" xfId="37406" xr:uid="{00000000-0005-0000-0000-0000E8910000}"/>
    <cellStyle name="SAPBEXstdItem 2 7 2" xfId="37407" xr:uid="{00000000-0005-0000-0000-0000E9910000}"/>
    <cellStyle name="SAPBEXstdItem 2 7 2 2" xfId="37408" xr:uid="{00000000-0005-0000-0000-0000EA910000}"/>
    <cellStyle name="SAPBEXstdItem 2 7 3" xfId="37409" xr:uid="{00000000-0005-0000-0000-0000EB910000}"/>
    <cellStyle name="SAPBEXstdItem 2 8" xfId="37410" xr:uid="{00000000-0005-0000-0000-0000EC910000}"/>
    <cellStyle name="SAPBEXstdItem 2 8 2" xfId="37411" xr:uid="{00000000-0005-0000-0000-0000ED910000}"/>
    <cellStyle name="SAPBEXstdItem 2 9" xfId="37412" xr:uid="{00000000-0005-0000-0000-0000EE910000}"/>
    <cellStyle name="SAPBEXstdItem 2 9 2" xfId="37413" xr:uid="{00000000-0005-0000-0000-0000EF910000}"/>
    <cellStyle name="SAPBEXstdItem 3" xfId="37414" xr:uid="{00000000-0005-0000-0000-0000F0910000}"/>
    <cellStyle name="SAPBEXstdItem 3 10" xfId="37415" xr:uid="{00000000-0005-0000-0000-0000F1910000}"/>
    <cellStyle name="SAPBEXstdItem 3 10 2" xfId="37416" xr:uid="{00000000-0005-0000-0000-0000F2910000}"/>
    <cellStyle name="SAPBEXstdItem 3 11" xfId="37417" xr:uid="{00000000-0005-0000-0000-0000F3910000}"/>
    <cellStyle name="SAPBEXstdItem 3 11 2" xfId="37418" xr:uid="{00000000-0005-0000-0000-0000F4910000}"/>
    <cellStyle name="SAPBEXstdItem 3 12" xfId="37419" xr:uid="{00000000-0005-0000-0000-0000F5910000}"/>
    <cellStyle name="SAPBEXstdItem 3 12 2" xfId="37420" xr:uid="{00000000-0005-0000-0000-0000F6910000}"/>
    <cellStyle name="SAPBEXstdItem 3 13" xfId="37421" xr:uid="{00000000-0005-0000-0000-0000F7910000}"/>
    <cellStyle name="SAPBEXstdItem 3 2" xfId="37422" xr:uid="{00000000-0005-0000-0000-0000F8910000}"/>
    <cellStyle name="SAPBEXstdItem 3 2 2" xfId="37423" xr:uid="{00000000-0005-0000-0000-0000F9910000}"/>
    <cellStyle name="SAPBEXstdItem 3 2 2 2" xfId="37424" xr:uid="{00000000-0005-0000-0000-0000FA910000}"/>
    <cellStyle name="SAPBEXstdItem 3 2 2 2 2" xfId="37425" xr:uid="{00000000-0005-0000-0000-0000FB910000}"/>
    <cellStyle name="SAPBEXstdItem 3 2 2 3" xfId="37426" xr:uid="{00000000-0005-0000-0000-0000FC910000}"/>
    <cellStyle name="SAPBEXstdItem 3 2 3" xfId="37427" xr:uid="{00000000-0005-0000-0000-0000FD910000}"/>
    <cellStyle name="SAPBEXstdItem 3 2 3 2" xfId="37428" xr:uid="{00000000-0005-0000-0000-0000FE910000}"/>
    <cellStyle name="SAPBEXstdItem 3 2 3 2 2" xfId="37429" xr:uid="{00000000-0005-0000-0000-0000FF910000}"/>
    <cellStyle name="SAPBEXstdItem 3 2 3 3" xfId="37430" xr:uid="{00000000-0005-0000-0000-000000920000}"/>
    <cellStyle name="SAPBEXstdItem 3 2 4" xfId="37431" xr:uid="{00000000-0005-0000-0000-000001920000}"/>
    <cellStyle name="SAPBEXstdItem 3 2 4 2" xfId="37432" xr:uid="{00000000-0005-0000-0000-000002920000}"/>
    <cellStyle name="SAPBEXstdItem 3 2 5" xfId="37433" xr:uid="{00000000-0005-0000-0000-000003920000}"/>
    <cellStyle name="SAPBEXstdItem 3 2 5 2" xfId="37434" xr:uid="{00000000-0005-0000-0000-000004920000}"/>
    <cellStyle name="SAPBEXstdItem 3 2 6" xfId="37435" xr:uid="{00000000-0005-0000-0000-000005920000}"/>
    <cellStyle name="SAPBEXstdItem 3 2 6 2" xfId="37436" xr:uid="{00000000-0005-0000-0000-000006920000}"/>
    <cellStyle name="SAPBEXstdItem 3 2 7" xfId="37437" xr:uid="{00000000-0005-0000-0000-000007920000}"/>
    <cellStyle name="SAPBEXstdItem 3 2 7 2" xfId="37438" xr:uid="{00000000-0005-0000-0000-000008920000}"/>
    <cellStyle name="SAPBEXstdItem 3 2 8" xfId="37439" xr:uid="{00000000-0005-0000-0000-000009920000}"/>
    <cellStyle name="SAPBEXstdItem 3 3" xfId="37440" xr:uid="{00000000-0005-0000-0000-00000A920000}"/>
    <cellStyle name="SAPBEXstdItem 3 3 10" xfId="37441" xr:uid="{00000000-0005-0000-0000-00000B920000}"/>
    <cellStyle name="SAPBEXstdItem 3 3 10 2" xfId="37442" xr:uid="{00000000-0005-0000-0000-00000C920000}"/>
    <cellStyle name="SAPBEXstdItem 3 3 11" xfId="37443" xr:uid="{00000000-0005-0000-0000-00000D920000}"/>
    <cellStyle name="SAPBEXstdItem 3 3 2" xfId="37444" xr:uid="{00000000-0005-0000-0000-00000E920000}"/>
    <cellStyle name="SAPBEXstdItem 3 3 2 2" xfId="37445" xr:uid="{00000000-0005-0000-0000-00000F920000}"/>
    <cellStyle name="SAPBEXstdItem 3 3 2 2 2" xfId="37446" xr:uid="{00000000-0005-0000-0000-000010920000}"/>
    <cellStyle name="SAPBEXstdItem 3 3 2 3" xfId="37447" xr:uid="{00000000-0005-0000-0000-000011920000}"/>
    <cellStyle name="SAPBEXstdItem 3 3 3" xfId="37448" xr:uid="{00000000-0005-0000-0000-000012920000}"/>
    <cellStyle name="SAPBEXstdItem 3 3 3 2" xfId="37449" xr:uid="{00000000-0005-0000-0000-000013920000}"/>
    <cellStyle name="SAPBEXstdItem 3 3 4" xfId="37450" xr:uid="{00000000-0005-0000-0000-000014920000}"/>
    <cellStyle name="SAPBEXstdItem 3 3 4 2" xfId="37451" xr:uid="{00000000-0005-0000-0000-000015920000}"/>
    <cellStyle name="SAPBEXstdItem 3 3 5" xfId="37452" xr:uid="{00000000-0005-0000-0000-000016920000}"/>
    <cellStyle name="SAPBEXstdItem 3 3 5 2" xfId="37453" xr:uid="{00000000-0005-0000-0000-000017920000}"/>
    <cellStyle name="SAPBEXstdItem 3 3 6" xfId="37454" xr:uid="{00000000-0005-0000-0000-000018920000}"/>
    <cellStyle name="SAPBEXstdItem 3 3 6 2" xfId="37455" xr:uid="{00000000-0005-0000-0000-000019920000}"/>
    <cellStyle name="SAPBEXstdItem 3 3 7" xfId="37456" xr:uid="{00000000-0005-0000-0000-00001A920000}"/>
    <cellStyle name="SAPBEXstdItem 3 3 7 2" xfId="37457" xr:uid="{00000000-0005-0000-0000-00001B920000}"/>
    <cellStyle name="SAPBEXstdItem 3 3 8" xfId="37458" xr:uid="{00000000-0005-0000-0000-00001C920000}"/>
    <cellStyle name="SAPBEXstdItem 3 3 8 2" xfId="37459" xr:uid="{00000000-0005-0000-0000-00001D920000}"/>
    <cellStyle name="SAPBEXstdItem 3 3 9" xfId="37460" xr:uid="{00000000-0005-0000-0000-00001E920000}"/>
    <cellStyle name="SAPBEXstdItem 3 3 9 2" xfId="37461" xr:uid="{00000000-0005-0000-0000-00001F920000}"/>
    <cellStyle name="SAPBEXstdItem 3 4" xfId="37462" xr:uid="{00000000-0005-0000-0000-000020920000}"/>
    <cellStyle name="SAPBEXstdItem 3 4 10" xfId="37463" xr:uid="{00000000-0005-0000-0000-000021920000}"/>
    <cellStyle name="SAPBEXstdItem 3 4 10 2" xfId="37464" xr:uid="{00000000-0005-0000-0000-000022920000}"/>
    <cellStyle name="SAPBEXstdItem 3 4 11" xfId="37465" xr:uid="{00000000-0005-0000-0000-000023920000}"/>
    <cellStyle name="SAPBEXstdItem 3 4 2" xfId="37466" xr:uid="{00000000-0005-0000-0000-000024920000}"/>
    <cellStyle name="SAPBEXstdItem 3 4 2 2" xfId="37467" xr:uid="{00000000-0005-0000-0000-000025920000}"/>
    <cellStyle name="SAPBEXstdItem 3 4 2 2 2" xfId="37468" xr:uid="{00000000-0005-0000-0000-000026920000}"/>
    <cellStyle name="SAPBEXstdItem 3 4 2 3" xfId="37469" xr:uid="{00000000-0005-0000-0000-000027920000}"/>
    <cellStyle name="SAPBEXstdItem 3 4 3" xfId="37470" xr:uid="{00000000-0005-0000-0000-000028920000}"/>
    <cellStyle name="SAPBEXstdItem 3 4 3 2" xfId="37471" xr:uid="{00000000-0005-0000-0000-000029920000}"/>
    <cellStyle name="SAPBEXstdItem 3 4 4" xfId="37472" xr:uid="{00000000-0005-0000-0000-00002A920000}"/>
    <cellStyle name="SAPBEXstdItem 3 4 4 2" xfId="37473" xr:uid="{00000000-0005-0000-0000-00002B920000}"/>
    <cellStyle name="SAPBEXstdItem 3 4 5" xfId="37474" xr:uid="{00000000-0005-0000-0000-00002C920000}"/>
    <cellStyle name="SAPBEXstdItem 3 4 5 2" xfId="37475" xr:uid="{00000000-0005-0000-0000-00002D920000}"/>
    <cellStyle name="SAPBEXstdItem 3 4 6" xfId="37476" xr:uid="{00000000-0005-0000-0000-00002E920000}"/>
    <cellStyle name="SAPBEXstdItem 3 4 6 2" xfId="37477" xr:uid="{00000000-0005-0000-0000-00002F920000}"/>
    <cellStyle name="SAPBEXstdItem 3 4 7" xfId="37478" xr:uid="{00000000-0005-0000-0000-000030920000}"/>
    <cellStyle name="SAPBEXstdItem 3 4 7 2" xfId="37479" xr:uid="{00000000-0005-0000-0000-000031920000}"/>
    <cellStyle name="SAPBEXstdItem 3 4 8" xfId="37480" xr:uid="{00000000-0005-0000-0000-000032920000}"/>
    <cellStyle name="SAPBEXstdItem 3 4 8 2" xfId="37481" xr:uid="{00000000-0005-0000-0000-000033920000}"/>
    <cellStyle name="SAPBEXstdItem 3 4 9" xfId="37482" xr:uid="{00000000-0005-0000-0000-000034920000}"/>
    <cellStyle name="SAPBEXstdItem 3 4 9 2" xfId="37483" xr:uid="{00000000-0005-0000-0000-000035920000}"/>
    <cellStyle name="SAPBEXstdItem 3 5" xfId="37484" xr:uid="{00000000-0005-0000-0000-000036920000}"/>
    <cellStyle name="SAPBEXstdItem 3 5 10" xfId="37485" xr:uid="{00000000-0005-0000-0000-000037920000}"/>
    <cellStyle name="SAPBEXstdItem 3 5 10 2" xfId="37486" xr:uid="{00000000-0005-0000-0000-000038920000}"/>
    <cellStyle name="SAPBEXstdItem 3 5 11" xfId="37487" xr:uid="{00000000-0005-0000-0000-000039920000}"/>
    <cellStyle name="SAPBEXstdItem 3 5 2" xfId="37488" xr:uid="{00000000-0005-0000-0000-00003A920000}"/>
    <cellStyle name="SAPBEXstdItem 3 5 2 2" xfId="37489" xr:uid="{00000000-0005-0000-0000-00003B920000}"/>
    <cellStyle name="SAPBEXstdItem 3 5 2 2 2" xfId="37490" xr:uid="{00000000-0005-0000-0000-00003C920000}"/>
    <cellStyle name="SAPBEXstdItem 3 5 2 3" xfId="37491" xr:uid="{00000000-0005-0000-0000-00003D920000}"/>
    <cellStyle name="SAPBEXstdItem 3 5 3" xfId="37492" xr:uid="{00000000-0005-0000-0000-00003E920000}"/>
    <cellStyle name="SAPBEXstdItem 3 5 3 2" xfId="37493" xr:uid="{00000000-0005-0000-0000-00003F920000}"/>
    <cellStyle name="SAPBEXstdItem 3 5 4" xfId="37494" xr:uid="{00000000-0005-0000-0000-000040920000}"/>
    <cellStyle name="SAPBEXstdItem 3 5 4 2" xfId="37495" xr:uid="{00000000-0005-0000-0000-000041920000}"/>
    <cellStyle name="SAPBEXstdItem 3 5 5" xfId="37496" xr:uid="{00000000-0005-0000-0000-000042920000}"/>
    <cellStyle name="SAPBEXstdItem 3 5 5 2" xfId="37497" xr:uid="{00000000-0005-0000-0000-000043920000}"/>
    <cellStyle name="SAPBEXstdItem 3 5 6" xfId="37498" xr:uid="{00000000-0005-0000-0000-000044920000}"/>
    <cellStyle name="SAPBEXstdItem 3 5 6 2" xfId="37499" xr:uid="{00000000-0005-0000-0000-000045920000}"/>
    <cellStyle name="SAPBEXstdItem 3 5 7" xfId="37500" xr:uid="{00000000-0005-0000-0000-000046920000}"/>
    <cellStyle name="SAPBEXstdItem 3 5 7 2" xfId="37501" xr:uid="{00000000-0005-0000-0000-000047920000}"/>
    <cellStyle name="SAPBEXstdItem 3 5 8" xfId="37502" xr:uid="{00000000-0005-0000-0000-000048920000}"/>
    <cellStyle name="SAPBEXstdItem 3 5 8 2" xfId="37503" xr:uid="{00000000-0005-0000-0000-000049920000}"/>
    <cellStyle name="SAPBEXstdItem 3 5 9" xfId="37504" xr:uid="{00000000-0005-0000-0000-00004A920000}"/>
    <cellStyle name="SAPBEXstdItem 3 5 9 2" xfId="37505" xr:uid="{00000000-0005-0000-0000-00004B920000}"/>
    <cellStyle name="SAPBEXstdItem 3 6" xfId="37506" xr:uid="{00000000-0005-0000-0000-00004C920000}"/>
    <cellStyle name="SAPBEXstdItem 3 6 10" xfId="37507" xr:uid="{00000000-0005-0000-0000-00004D920000}"/>
    <cellStyle name="SAPBEXstdItem 3 6 10 2" xfId="37508" xr:uid="{00000000-0005-0000-0000-00004E920000}"/>
    <cellStyle name="SAPBEXstdItem 3 6 11" xfId="37509" xr:uid="{00000000-0005-0000-0000-00004F920000}"/>
    <cellStyle name="SAPBEXstdItem 3 6 2" xfId="37510" xr:uid="{00000000-0005-0000-0000-000050920000}"/>
    <cellStyle name="SAPBEXstdItem 3 6 2 2" xfId="37511" xr:uid="{00000000-0005-0000-0000-000051920000}"/>
    <cellStyle name="SAPBEXstdItem 3 6 2 2 2" xfId="37512" xr:uid="{00000000-0005-0000-0000-000052920000}"/>
    <cellStyle name="SAPBEXstdItem 3 6 2 3" xfId="37513" xr:uid="{00000000-0005-0000-0000-000053920000}"/>
    <cellStyle name="SAPBEXstdItem 3 6 3" xfId="37514" xr:uid="{00000000-0005-0000-0000-000054920000}"/>
    <cellStyle name="SAPBEXstdItem 3 6 3 2" xfId="37515" xr:uid="{00000000-0005-0000-0000-000055920000}"/>
    <cellStyle name="SAPBEXstdItem 3 6 4" xfId="37516" xr:uid="{00000000-0005-0000-0000-000056920000}"/>
    <cellStyle name="SAPBEXstdItem 3 6 4 2" xfId="37517" xr:uid="{00000000-0005-0000-0000-000057920000}"/>
    <cellStyle name="SAPBEXstdItem 3 6 5" xfId="37518" xr:uid="{00000000-0005-0000-0000-000058920000}"/>
    <cellStyle name="SAPBEXstdItem 3 6 5 2" xfId="37519" xr:uid="{00000000-0005-0000-0000-000059920000}"/>
    <cellStyle name="SAPBEXstdItem 3 6 6" xfId="37520" xr:uid="{00000000-0005-0000-0000-00005A920000}"/>
    <cellStyle name="SAPBEXstdItem 3 6 6 2" xfId="37521" xr:uid="{00000000-0005-0000-0000-00005B920000}"/>
    <cellStyle name="SAPBEXstdItem 3 6 7" xfId="37522" xr:uid="{00000000-0005-0000-0000-00005C920000}"/>
    <cellStyle name="SAPBEXstdItem 3 6 7 2" xfId="37523" xr:uid="{00000000-0005-0000-0000-00005D920000}"/>
    <cellStyle name="SAPBEXstdItem 3 6 8" xfId="37524" xr:uid="{00000000-0005-0000-0000-00005E920000}"/>
    <cellStyle name="SAPBEXstdItem 3 6 8 2" xfId="37525" xr:uid="{00000000-0005-0000-0000-00005F920000}"/>
    <cellStyle name="SAPBEXstdItem 3 6 9" xfId="37526" xr:uid="{00000000-0005-0000-0000-000060920000}"/>
    <cellStyle name="SAPBEXstdItem 3 6 9 2" xfId="37527" xr:uid="{00000000-0005-0000-0000-000061920000}"/>
    <cellStyle name="SAPBEXstdItem 3 7" xfId="37528" xr:uid="{00000000-0005-0000-0000-000062920000}"/>
    <cellStyle name="SAPBEXstdItem 3 7 2" xfId="37529" xr:uid="{00000000-0005-0000-0000-000063920000}"/>
    <cellStyle name="SAPBEXstdItem 3 7 2 2" xfId="37530" xr:uid="{00000000-0005-0000-0000-000064920000}"/>
    <cellStyle name="SAPBEXstdItem 3 7 3" xfId="37531" xr:uid="{00000000-0005-0000-0000-000065920000}"/>
    <cellStyle name="SAPBEXstdItem 3 8" xfId="37532" xr:uid="{00000000-0005-0000-0000-000066920000}"/>
    <cellStyle name="SAPBEXstdItem 3 8 2" xfId="37533" xr:uid="{00000000-0005-0000-0000-000067920000}"/>
    <cellStyle name="SAPBEXstdItem 3 9" xfId="37534" xr:uid="{00000000-0005-0000-0000-000068920000}"/>
    <cellStyle name="SAPBEXstdItem 3 9 2" xfId="37535" xr:uid="{00000000-0005-0000-0000-000069920000}"/>
    <cellStyle name="SAPBEXstdItem 4" xfId="37536" xr:uid="{00000000-0005-0000-0000-00006A920000}"/>
    <cellStyle name="SAPBEXstdItem 4 10" xfId="37537" xr:uid="{00000000-0005-0000-0000-00006B920000}"/>
    <cellStyle name="SAPBEXstdItem 4 10 2" xfId="37538" xr:uid="{00000000-0005-0000-0000-00006C920000}"/>
    <cellStyle name="SAPBEXstdItem 4 11" xfId="37539" xr:uid="{00000000-0005-0000-0000-00006D920000}"/>
    <cellStyle name="SAPBEXstdItem 4 11 2" xfId="37540" xr:uid="{00000000-0005-0000-0000-00006E920000}"/>
    <cellStyle name="SAPBEXstdItem 4 12" xfId="37541" xr:uid="{00000000-0005-0000-0000-00006F920000}"/>
    <cellStyle name="SAPBEXstdItem 4 12 2" xfId="37542" xr:uid="{00000000-0005-0000-0000-000070920000}"/>
    <cellStyle name="SAPBEXstdItem 4 13" xfId="37543" xr:uid="{00000000-0005-0000-0000-000071920000}"/>
    <cellStyle name="SAPBEXstdItem 4 2" xfId="37544" xr:uid="{00000000-0005-0000-0000-000072920000}"/>
    <cellStyle name="SAPBEXstdItem 4 2 2" xfId="37545" xr:uid="{00000000-0005-0000-0000-000073920000}"/>
    <cellStyle name="SAPBEXstdItem 4 2 2 2" xfId="37546" xr:uid="{00000000-0005-0000-0000-000074920000}"/>
    <cellStyle name="SAPBEXstdItem 4 2 2 2 2" xfId="37547" xr:uid="{00000000-0005-0000-0000-000075920000}"/>
    <cellStyle name="SAPBEXstdItem 4 2 2 3" xfId="37548" xr:uid="{00000000-0005-0000-0000-000076920000}"/>
    <cellStyle name="SAPBEXstdItem 4 2 3" xfId="37549" xr:uid="{00000000-0005-0000-0000-000077920000}"/>
    <cellStyle name="SAPBEXstdItem 4 2 3 2" xfId="37550" xr:uid="{00000000-0005-0000-0000-000078920000}"/>
    <cellStyle name="SAPBEXstdItem 4 2 3 2 2" xfId="37551" xr:uid="{00000000-0005-0000-0000-000079920000}"/>
    <cellStyle name="SAPBEXstdItem 4 2 3 3" xfId="37552" xr:uid="{00000000-0005-0000-0000-00007A920000}"/>
    <cellStyle name="SAPBEXstdItem 4 2 4" xfId="37553" xr:uid="{00000000-0005-0000-0000-00007B920000}"/>
    <cellStyle name="SAPBEXstdItem 4 2 4 2" xfId="37554" xr:uid="{00000000-0005-0000-0000-00007C920000}"/>
    <cellStyle name="SAPBEXstdItem 4 2 5" xfId="37555" xr:uid="{00000000-0005-0000-0000-00007D920000}"/>
    <cellStyle name="SAPBEXstdItem 4 2 5 2" xfId="37556" xr:uid="{00000000-0005-0000-0000-00007E920000}"/>
    <cellStyle name="SAPBEXstdItem 4 2 6" xfId="37557" xr:uid="{00000000-0005-0000-0000-00007F920000}"/>
    <cellStyle name="SAPBEXstdItem 4 2 6 2" xfId="37558" xr:uid="{00000000-0005-0000-0000-000080920000}"/>
    <cellStyle name="SAPBEXstdItem 4 2 7" xfId="37559" xr:uid="{00000000-0005-0000-0000-000081920000}"/>
    <cellStyle name="SAPBEXstdItem 4 2 7 2" xfId="37560" xr:uid="{00000000-0005-0000-0000-000082920000}"/>
    <cellStyle name="SAPBEXstdItem 4 2 8" xfId="37561" xr:uid="{00000000-0005-0000-0000-000083920000}"/>
    <cellStyle name="SAPBEXstdItem 4 3" xfId="37562" xr:uid="{00000000-0005-0000-0000-000084920000}"/>
    <cellStyle name="SAPBEXstdItem 4 3 10" xfId="37563" xr:uid="{00000000-0005-0000-0000-000085920000}"/>
    <cellStyle name="SAPBEXstdItem 4 3 10 2" xfId="37564" xr:uid="{00000000-0005-0000-0000-000086920000}"/>
    <cellStyle name="SAPBEXstdItem 4 3 11" xfId="37565" xr:uid="{00000000-0005-0000-0000-000087920000}"/>
    <cellStyle name="SAPBEXstdItem 4 3 2" xfId="37566" xr:uid="{00000000-0005-0000-0000-000088920000}"/>
    <cellStyle name="SAPBEXstdItem 4 3 2 2" xfId="37567" xr:uid="{00000000-0005-0000-0000-000089920000}"/>
    <cellStyle name="SAPBEXstdItem 4 3 2 2 2" xfId="37568" xr:uid="{00000000-0005-0000-0000-00008A920000}"/>
    <cellStyle name="SAPBEXstdItem 4 3 2 3" xfId="37569" xr:uid="{00000000-0005-0000-0000-00008B920000}"/>
    <cellStyle name="SAPBEXstdItem 4 3 3" xfId="37570" xr:uid="{00000000-0005-0000-0000-00008C920000}"/>
    <cellStyle name="SAPBEXstdItem 4 3 3 2" xfId="37571" xr:uid="{00000000-0005-0000-0000-00008D920000}"/>
    <cellStyle name="SAPBEXstdItem 4 3 4" xfId="37572" xr:uid="{00000000-0005-0000-0000-00008E920000}"/>
    <cellStyle name="SAPBEXstdItem 4 3 4 2" xfId="37573" xr:uid="{00000000-0005-0000-0000-00008F920000}"/>
    <cellStyle name="SAPBEXstdItem 4 3 5" xfId="37574" xr:uid="{00000000-0005-0000-0000-000090920000}"/>
    <cellStyle name="SAPBEXstdItem 4 3 5 2" xfId="37575" xr:uid="{00000000-0005-0000-0000-000091920000}"/>
    <cellStyle name="SAPBEXstdItem 4 3 6" xfId="37576" xr:uid="{00000000-0005-0000-0000-000092920000}"/>
    <cellStyle name="SAPBEXstdItem 4 3 6 2" xfId="37577" xr:uid="{00000000-0005-0000-0000-000093920000}"/>
    <cellStyle name="SAPBEXstdItem 4 3 7" xfId="37578" xr:uid="{00000000-0005-0000-0000-000094920000}"/>
    <cellStyle name="SAPBEXstdItem 4 3 7 2" xfId="37579" xr:uid="{00000000-0005-0000-0000-000095920000}"/>
    <cellStyle name="SAPBEXstdItem 4 3 8" xfId="37580" xr:uid="{00000000-0005-0000-0000-000096920000}"/>
    <cellStyle name="SAPBEXstdItem 4 3 8 2" xfId="37581" xr:uid="{00000000-0005-0000-0000-000097920000}"/>
    <cellStyle name="SAPBEXstdItem 4 3 9" xfId="37582" xr:uid="{00000000-0005-0000-0000-000098920000}"/>
    <cellStyle name="SAPBEXstdItem 4 3 9 2" xfId="37583" xr:uid="{00000000-0005-0000-0000-000099920000}"/>
    <cellStyle name="SAPBEXstdItem 4 4" xfId="37584" xr:uid="{00000000-0005-0000-0000-00009A920000}"/>
    <cellStyle name="SAPBEXstdItem 4 4 10" xfId="37585" xr:uid="{00000000-0005-0000-0000-00009B920000}"/>
    <cellStyle name="SAPBEXstdItem 4 4 10 2" xfId="37586" xr:uid="{00000000-0005-0000-0000-00009C920000}"/>
    <cellStyle name="SAPBEXstdItem 4 4 11" xfId="37587" xr:uid="{00000000-0005-0000-0000-00009D920000}"/>
    <cellStyle name="SAPBEXstdItem 4 4 2" xfId="37588" xr:uid="{00000000-0005-0000-0000-00009E920000}"/>
    <cellStyle name="SAPBEXstdItem 4 4 2 2" xfId="37589" xr:uid="{00000000-0005-0000-0000-00009F920000}"/>
    <cellStyle name="SAPBEXstdItem 4 4 2 2 2" xfId="37590" xr:uid="{00000000-0005-0000-0000-0000A0920000}"/>
    <cellStyle name="SAPBEXstdItem 4 4 2 3" xfId="37591" xr:uid="{00000000-0005-0000-0000-0000A1920000}"/>
    <cellStyle name="SAPBEXstdItem 4 4 3" xfId="37592" xr:uid="{00000000-0005-0000-0000-0000A2920000}"/>
    <cellStyle name="SAPBEXstdItem 4 4 3 2" xfId="37593" xr:uid="{00000000-0005-0000-0000-0000A3920000}"/>
    <cellStyle name="SAPBEXstdItem 4 4 4" xfId="37594" xr:uid="{00000000-0005-0000-0000-0000A4920000}"/>
    <cellStyle name="SAPBEXstdItem 4 4 4 2" xfId="37595" xr:uid="{00000000-0005-0000-0000-0000A5920000}"/>
    <cellStyle name="SAPBEXstdItem 4 4 5" xfId="37596" xr:uid="{00000000-0005-0000-0000-0000A6920000}"/>
    <cellStyle name="SAPBEXstdItem 4 4 5 2" xfId="37597" xr:uid="{00000000-0005-0000-0000-0000A7920000}"/>
    <cellStyle name="SAPBEXstdItem 4 4 6" xfId="37598" xr:uid="{00000000-0005-0000-0000-0000A8920000}"/>
    <cellStyle name="SAPBEXstdItem 4 4 6 2" xfId="37599" xr:uid="{00000000-0005-0000-0000-0000A9920000}"/>
    <cellStyle name="SAPBEXstdItem 4 4 7" xfId="37600" xr:uid="{00000000-0005-0000-0000-0000AA920000}"/>
    <cellStyle name="SAPBEXstdItem 4 4 7 2" xfId="37601" xr:uid="{00000000-0005-0000-0000-0000AB920000}"/>
    <cellStyle name="SAPBEXstdItem 4 4 8" xfId="37602" xr:uid="{00000000-0005-0000-0000-0000AC920000}"/>
    <cellStyle name="SAPBEXstdItem 4 4 8 2" xfId="37603" xr:uid="{00000000-0005-0000-0000-0000AD920000}"/>
    <cellStyle name="SAPBEXstdItem 4 4 9" xfId="37604" xr:uid="{00000000-0005-0000-0000-0000AE920000}"/>
    <cellStyle name="SAPBEXstdItem 4 4 9 2" xfId="37605" xr:uid="{00000000-0005-0000-0000-0000AF920000}"/>
    <cellStyle name="SAPBEXstdItem 4 5" xfId="37606" xr:uid="{00000000-0005-0000-0000-0000B0920000}"/>
    <cellStyle name="SAPBEXstdItem 4 5 10" xfId="37607" xr:uid="{00000000-0005-0000-0000-0000B1920000}"/>
    <cellStyle name="SAPBEXstdItem 4 5 10 2" xfId="37608" xr:uid="{00000000-0005-0000-0000-0000B2920000}"/>
    <cellStyle name="SAPBEXstdItem 4 5 11" xfId="37609" xr:uid="{00000000-0005-0000-0000-0000B3920000}"/>
    <cellStyle name="SAPBEXstdItem 4 5 2" xfId="37610" xr:uid="{00000000-0005-0000-0000-0000B4920000}"/>
    <cellStyle name="SAPBEXstdItem 4 5 2 2" xfId="37611" xr:uid="{00000000-0005-0000-0000-0000B5920000}"/>
    <cellStyle name="SAPBEXstdItem 4 5 2 2 2" xfId="37612" xr:uid="{00000000-0005-0000-0000-0000B6920000}"/>
    <cellStyle name="SAPBEXstdItem 4 5 2 3" xfId="37613" xr:uid="{00000000-0005-0000-0000-0000B7920000}"/>
    <cellStyle name="SAPBEXstdItem 4 5 3" xfId="37614" xr:uid="{00000000-0005-0000-0000-0000B8920000}"/>
    <cellStyle name="SAPBEXstdItem 4 5 3 2" xfId="37615" xr:uid="{00000000-0005-0000-0000-0000B9920000}"/>
    <cellStyle name="SAPBEXstdItem 4 5 4" xfId="37616" xr:uid="{00000000-0005-0000-0000-0000BA920000}"/>
    <cellStyle name="SAPBEXstdItem 4 5 4 2" xfId="37617" xr:uid="{00000000-0005-0000-0000-0000BB920000}"/>
    <cellStyle name="SAPBEXstdItem 4 5 5" xfId="37618" xr:uid="{00000000-0005-0000-0000-0000BC920000}"/>
    <cellStyle name="SAPBEXstdItem 4 5 5 2" xfId="37619" xr:uid="{00000000-0005-0000-0000-0000BD920000}"/>
    <cellStyle name="SAPBEXstdItem 4 5 6" xfId="37620" xr:uid="{00000000-0005-0000-0000-0000BE920000}"/>
    <cellStyle name="SAPBEXstdItem 4 5 6 2" xfId="37621" xr:uid="{00000000-0005-0000-0000-0000BF920000}"/>
    <cellStyle name="SAPBEXstdItem 4 5 7" xfId="37622" xr:uid="{00000000-0005-0000-0000-0000C0920000}"/>
    <cellStyle name="SAPBEXstdItem 4 5 7 2" xfId="37623" xr:uid="{00000000-0005-0000-0000-0000C1920000}"/>
    <cellStyle name="SAPBEXstdItem 4 5 8" xfId="37624" xr:uid="{00000000-0005-0000-0000-0000C2920000}"/>
    <cellStyle name="SAPBEXstdItem 4 5 8 2" xfId="37625" xr:uid="{00000000-0005-0000-0000-0000C3920000}"/>
    <cellStyle name="SAPBEXstdItem 4 5 9" xfId="37626" xr:uid="{00000000-0005-0000-0000-0000C4920000}"/>
    <cellStyle name="SAPBEXstdItem 4 5 9 2" xfId="37627" xr:uid="{00000000-0005-0000-0000-0000C5920000}"/>
    <cellStyle name="SAPBEXstdItem 4 6" xfId="37628" xr:uid="{00000000-0005-0000-0000-0000C6920000}"/>
    <cellStyle name="SAPBEXstdItem 4 6 10" xfId="37629" xr:uid="{00000000-0005-0000-0000-0000C7920000}"/>
    <cellStyle name="SAPBEXstdItem 4 6 10 2" xfId="37630" xr:uid="{00000000-0005-0000-0000-0000C8920000}"/>
    <cellStyle name="SAPBEXstdItem 4 6 11" xfId="37631" xr:uid="{00000000-0005-0000-0000-0000C9920000}"/>
    <cellStyle name="SAPBEXstdItem 4 6 2" xfId="37632" xr:uid="{00000000-0005-0000-0000-0000CA920000}"/>
    <cellStyle name="SAPBEXstdItem 4 6 2 2" xfId="37633" xr:uid="{00000000-0005-0000-0000-0000CB920000}"/>
    <cellStyle name="SAPBEXstdItem 4 6 2 2 2" xfId="37634" xr:uid="{00000000-0005-0000-0000-0000CC920000}"/>
    <cellStyle name="SAPBEXstdItem 4 6 2 3" xfId="37635" xr:uid="{00000000-0005-0000-0000-0000CD920000}"/>
    <cellStyle name="SAPBEXstdItem 4 6 3" xfId="37636" xr:uid="{00000000-0005-0000-0000-0000CE920000}"/>
    <cellStyle name="SAPBEXstdItem 4 6 3 2" xfId="37637" xr:uid="{00000000-0005-0000-0000-0000CF920000}"/>
    <cellStyle name="SAPBEXstdItem 4 6 4" xfId="37638" xr:uid="{00000000-0005-0000-0000-0000D0920000}"/>
    <cellStyle name="SAPBEXstdItem 4 6 4 2" xfId="37639" xr:uid="{00000000-0005-0000-0000-0000D1920000}"/>
    <cellStyle name="SAPBEXstdItem 4 6 5" xfId="37640" xr:uid="{00000000-0005-0000-0000-0000D2920000}"/>
    <cellStyle name="SAPBEXstdItem 4 6 5 2" xfId="37641" xr:uid="{00000000-0005-0000-0000-0000D3920000}"/>
    <cellStyle name="SAPBEXstdItem 4 6 6" xfId="37642" xr:uid="{00000000-0005-0000-0000-0000D4920000}"/>
    <cellStyle name="SAPBEXstdItem 4 6 6 2" xfId="37643" xr:uid="{00000000-0005-0000-0000-0000D5920000}"/>
    <cellStyle name="SAPBEXstdItem 4 6 7" xfId="37644" xr:uid="{00000000-0005-0000-0000-0000D6920000}"/>
    <cellStyle name="SAPBEXstdItem 4 6 7 2" xfId="37645" xr:uid="{00000000-0005-0000-0000-0000D7920000}"/>
    <cellStyle name="SAPBEXstdItem 4 6 8" xfId="37646" xr:uid="{00000000-0005-0000-0000-0000D8920000}"/>
    <cellStyle name="SAPBEXstdItem 4 6 8 2" xfId="37647" xr:uid="{00000000-0005-0000-0000-0000D9920000}"/>
    <cellStyle name="SAPBEXstdItem 4 6 9" xfId="37648" xr:uid="{00000000-0005-0000-0000-0000DA920000}"/>
    <cellStyle name="SAPBEXstdItem 4 6 9 2" xfId="37649" xr:uid="{00000000-0005-0000-0000-0000DB920000}"/>
    <cellStyle name="SAPBEXstdItem 4 7" xfId="37650" xr:uid="{00000000-0005-0000-0000-0000DC920000}"/>
    <cellStyle name="SAPBEXstdItem 4 7 2" xfId="37651" xr:uid="{00000000-0005-0000-0000-0000DD920000}"/>
    <cellStyle name="SAPBEXstdItem 4 7 2 2" xfId="37652" xr:uid="{00000000-0005-0000-0000-0000DE920000}"/>
    <cellStyle name="SAPBEXstdItem 4 7 3" xfId="37653" xr:uid="{00000000-0005-0000-0000-0000DF920000}"/>
    <cellStyle name="SAPBEXstdItem 4 8" xfId="37654" xr:uid="{00000000-0005-0000-0000-0000E0920000}"/>
    <cellStyle name="SAPBEXstdItem 4 8 2" xfId="37655" xr:uid="{00000000-0005-0000-0000-0000E1920000}"/>
    <cellStyle name="SAPBEXstdItem 4 9" xfId="37656" xr:uid="{00000000-0005-0000-0000-0000E2920000}"/>
    <cellStyle name="SAPBEXstdItem 4 9 2" xfId="37657" xr:uid="{00000000-0005-0000-0000-0000E3920000}"/>
    <cellStyle name="SAPBEXstdItem 5" xfId="37658" xr:uid="{00000000-0005-0000-0000-0000E4920000}"/>
    <cellStyle name="SAPBEXstdItem 5 10" xfId="37659" xr:uid="{00000000-0005-0000-0000-0000E5920000}"/>
    <cellStyle name="SAPBEXstdItem 5 10 2" xfId="37660" xr:uid="{00000000-0005-0000-0000-0000E6920000}"/>
    <cellStyle name="SAPBEXstdItem 5 11" xfId="37661" xr:uid="{00000000-0005-0000-0000-0000E7920000}"/>
    <cellStyle name="SAPBEXstdItem 5 11 2" xfId="37662" xr:uid="{00000000-0005-0000-0000-0000E8920000}"/>
    <cellStyle name="SAPBEXstdItem 5 12" xfId="37663" xr:uid="{00000000-0005-0000-0000-0000E9920000}"/>
    <cellStyle name="SAPBEXstdItem 5 12 2" xfId="37664" xr:uid="{00000000-0005-0000-0000-0000EA920000}"/>
    <cellStyle name="SAPBEXstdItem 5 13" xfId="37665" xr:uid="{00000000-0005-0000-0000-0000EB920000}"/>
    <cellStyle name="SAPBEXstdItem 5 2" xfId="37666" xr:uid="{00000000-0005-0000-0000-0000EC920000}"/>
    <cellStyle name="SAPBEXstdItem 5 2 2" xfId="37667" xr:uid="{00000000-0005-0000-0000-0000ED920000}"/>
    <cellStyle name="SAPBEXstdItem 5 2 2 2" xfId="37668" xr:uid="{00000000-0005-0000-0000-0000EE920000}"/>
    <cellStyle name="SAPBEXstdItem 5 2 2 2 2" xfId="37669" xr:uid="{00000000-0005-0000-0000-0000EF920000}"/>
    <cellStyle name="SAPBEXstdItem 5 2 2 3" xfId="37670" xr:uid="{00000000-0005-0000-0000-0000F0920000}"/>
    <cellStyle name="SAPBEXstdItem 5 2 3" xfId="37671" xr:uid="{00000000-0005-0000-0000-0000F1920000}"/>
    <cellStyle name="SAPBEXstdItem 5 2 3 2" xfId="37672" xr:uid="{00000000-0005-0000-0000-0000F2920000}"/>
    <cellStyle name="SAPBEXstdItem 5 2 3 2 2" xfId="37673" xr:uid="{00000000-0005-0000-0000-0000F3920000}"/>
    <cellStyle name="SAPBEXstdItem 5 2 3 3" xfId="37674" xr:uid="{00000000-0005-0000-0000-0000F4920000}"/>
    <cellStyle name="SAPBEXstdItem 5 2 4" xfId="37675" xr:uid="{00000000-0005-0000-0000-0000F5920000}"/>
    <cellStyle name="SAPBEXstdItem 5 2 4 2" xfId="37676" xr:uid="{00000000-0005-0000-0000-0000F6920000}"/>
    <cellStyle name="SAPBEXstdItem 5 2 5" xfId="37677" xr:uid="{00000000-0005-0000-0000-0000F7920000}"/>
    <cellStyle name="SAPBEXstdItem 5 2 5 2" xfId="37678" xr:uid="{00000000-0005-0000-0000-0000F8920000}"/>
    <cellStyle name="SAPBEXstdItem 5 2 6" xfId="37679" xr:uid="{00000000-0005-0000-0000-0000F9920000}"/>
    <cellStyle name="SAPBEXstdItem 5 2 6 2" xfId="37680" xr:uid="{00000000-0005-0000-0000-0000FA920000}"/>
    <cellStyle name="SAPBEXstdItem 5 2 7" xfId="37681" xr:uid="{00000000-0005-0000-0000-0000FB920000}"/>
    <cellStyle name="SAPBEXstdItem 5 2 7 2" xfId="37682" xr:uid="{00000000-0005-0000-0000-0000FC920000}"/>
    <cellStyle name="SAPBEXstdItem 5 2 8" xfId="37683" xr:uid="{00000000-0005-0000-0000-0000FD920000}"/>
    <cellStyle name="SAPBEXstdItem 5 3" xfId="37684" xr:uid="{00000000-0005-0000-0000-0000FE920000}"/>
    <cellStyle name="SAPBEXstdItem 5 3 2" xfId="37685" xr:uid="{00000000-0005-0000-0000-0000FF920000}"/>
    <cellStyle name="SAPBEXstdItem 5 3 2 2" xfId="37686" xr:uid="{00000000-0005-0000-0000-000000930000}"/>
    <cellStyle name="SAPBEXstdItem 5 3 2 2 2" xfId="37687" xr:uid="{00000000-0005-0000-0000-000001930000}"/>
    <cellStyle name="SAPBEXstdItem 5 3 2 3" xfId="37688" xr:uid="{00000000-0005-0000-0000-000002930000}"/>
    <cellStyle name="SAPBEXstdItem 5 3 3" xfId="37689" xr:uid="{00000000-0005-0000-0000-000003930000}"/>
    <cellStyle name="SAPBEXstdItem 5 3 3 2" xfId="37690" xr:uid="{00000000-0005-0000-0000-000004930000}"/>
    <cellStyle name="SAPBEXstdItem 5 3 3 2 2" xfId="37691" xr:uid="{00000000-0005-0000-0000-000005930000}"/>
    <cellStyle name="SAPBEXstdItem 5 3 3 3" xfId="37692" xr:uid="{00000000-0005-0000-0000-000006930000}"/>
    <cellStyle name="SAPBEXstdItem 5 3 4" xfId="37693" xr:uid="{00000000-0005-0000-0000-000007930000}"/>
    <cellStyle name="SAPBEXstdItem 5 3 4 2" xfId="37694" xr:uid="{00000000-0005-0000-0000-000008930000}"/>
    <cellStyle name="SAPBEXstdItem 5 3 5" xfId="37695" xr:uid="{00000000-0005-0000-0000-000009930000}"/>
    <cellStyle name="SAPBEXstdItem 5 3 5 2" xfId="37696" xr:uid="{00000000-0005-0000-0000-00000A930000}"/>
    <cellStyle name="SAPBEXstdItem 5 3 6" xfId="37697" xr:uid="{00000000-0005-0000-0000-00000B930000}"/>
    <cellStyle name="SAPBEXstdItem 5 3 6 2" xfId="37698" xr:uid="{00000000-0005-0000-0000-00000C930000}"/>
    <cellStyle name="SAPBEXstdItem 5 3 7" xfId="37699" xr:uid="{00000000-0005-0000-0000-00000D930000}"/>
    <cellStyle name="SAPBEXstdItem 5 3 7 2" xfId="37700" xr:uid="{00000000-0005-0000-0000-00000E930000}"/>
    <cellStyle name="SAPBEXstdItem 5 3 8" xfId="37701" xr:uid="{00000000-0005-0000-0000-00000F930000}"/>
    <cellStyle name="SAPBEXstdItem 5 4" xfId="37702" xr:uid="{00000000-0005-0000-0000-000010930000}"/>
    <cellStyle name="SAPBEXstdItem 5 4 2" xfId="37703" xr:uid="{00000000-0005-0000-0000-000011930000}"/>
    <cellStyle name="SAPBEXstdItem 5 4 2 2" xfId="37704" xr:uid="{00000000-0005-0000-0000-000012930000}"/>
    <cellStyle name="SAPBEXstdItem 5 4 2 2 2" xfId="37705" xr:uid="{00000000-0005-0000-0000-000013930000}"/>
    <cellStyle name="SAPBEXstdItem 5 4 2 3" xfId="37706" xr:uid="{00000000-0005-0000-0000-000014930000}"/>
    <cellStyle name="SAPBEXstdItem 5 4 3" xfId="37707" xr:uid="{00000000-0005-0000-0000-000015930000}"/>
    <cellStyle name="SAPBEXstdItem 5 4 3 2" xfId="37708" xr:uid="{00000000-0005-0000-0000-000016930000}"/>
    <cellStyle name="SAPBEXstdItem 5 4 3 2 2" xfId="37709" xr:uid="{00000000-0005-0000-0000-000017930000}"/>
    <cellStyle name="SAPBEXstdItem 5 4 3 3" xfId="37710" xr:uid="{00000000-0005-0000-0000-000018930000}"/>
    <cellStyle name="SAPBEXstdItem 5 4 4" xfId="37711" xr:uid="{00000000-0005-0000-0000-000019930000}"/>
    <cellStyle name="SAPBEXstdItem 5 4 4 2" xfId="37712" xr:uid="{00000000-0005-0000-0000-00001A930000}"/>
    <cellStyle name="SAPBEXstdItem 5 4 5" xfId="37713" xr:uid="{00000000-0005-0000-0000-00001B930000}"/>
    <cellStyle name="SAPBEXstdItem 5 4 5 2" xfId="37714" xr:uid="{00000000-0005-0000-0000-00001C930000}"/>
    <cellStyle name="SAPBEXstdItem 5 4 6" xfId="37715" xr:uid="{00000000-0005-0000-0000-00001D930000}"/>
    <cellStyle name="SAPBEXstdItem 5 4 6 2" xfId="37716" xr:uid="{00000000-0005-0000-0000-00001E930000}"/>
    <cellStyle name="SAPBEXstdItem 5 4 7" xfId="37717" xr:uid="{00000000-0005-0000-0000-00001F930000}"/>
    <cellStyle name="SAPBEXstdItem 5 4 7 2" xfId="37718" xr:uid="{00000000-0005-0000-0000-000020930000}"/>
    <cellStyle name="SAPBEXstdItem 5 4 8" xfId="37719" xr:uid="{00000000-0005-0000-0000-000021930000}"/>
    <cellStyle name="SAPBEXstdItem 5 5" xfId="37720" xr:uid="{00000000-0005-0000-0000-000022930000}"/>
    <cellStyle name="SAPBEXstdItem 5 5 2" xfId="37721" xr:uid="{00000000-0005-0000-0000-000023930000}"/>
    <cellStyle name="SAPBEXstdItem 5 5 2 2" xfId="37722" xr:uid="{00000000-0005-0000-0000-000024930000}"/>
    <cellStyle name="SAPBEXstdItem 5 5 2 2 2" xfId="37723" xr:uid="{00000000-0005-0000-0000-000025930000}"/>
    <cellStyle name="SAPBEXstdItem 5 5 2 3" xfId="37724" xr:uid="{00000000-0005-0000-0000-000026930000}"/>
    <cellStyle name="SAPBEXstdItem 5 5 3" xfId="37725" xr:uid="{00000000-0005-0000-0000-000027930000}"/>
    <cellStyle name="SAPBEXstdItem 5 5 3 2" xfId="37726" xr:uid="{00000000-0005-0000-0000-000028930000}"/>
    <cellStyle name="SAPBEXstdItem 5 5 3 2 2" xfId="37727" xr:uid="{00000000-0005-0000-0000-000029930000}"/>
    <cellStyle name="SAPBEXstdItem 5 5 3 3" xfId="37728" xr:uid="{00000000-0005-0000-0000-00002A930000}"/>
    <cellStyle name="SAPBEXstdItem 5 5 4" xfId="37729" xr:uid="{00000000-0005-0000-0000-00002B930000}"/>
    <cellStyle name="SAPBEXstdItem 5 5 4 2" xfId="37730" xr:uid="{00000000-0005-0000-0000-00002C930000}"/>
    <cellStyle name="SAPBEXstdItem 5 5 5" xfId="37731" xr:uid="{00000000-0005-0000-0000-00002D930000}"/>
    <cellStyle name="SAPBEXstdItem 5 5 5 2" xfId="37732" xr:uid="{00000000-0005-0000-0000-00002E930000}"/>
    <cellStyle name="SAPBEXstdItem 5 5 6" xfId="37733" xr:uid="{00000000-0005-0000-0000-00002F930000}"/>
    <cellStyle name="SAPBEXstdItem 5 5 6 2" xfId="37734" xr:uid="{00000000-0005-0000-0000-000030930000}"/>
    <cellStyle name="SAPBEXstdItem 5 5 7" xfId="37735" xr:uid="{00000000-0005-0000-0000-000031930000}"/>
    <cellStyle name="SAPBEXstdItem 5 5 7 2" xfId="37736" xr:uid="{00000000-0005-0000-0000-000032930000}"/>
    <cellStyle name="SAPBEXstdItem 5 5 8" xfId="37737" xr:uid="{00000000-0005-0000-0000-000033930000}"/>
    <cellStyle name="SAPBEXstdItem 5 6" xfId="37738" xr:uid="{00000000-0005-0000-0000-000034930000}"/>
    <cellStyle name="SAPBEXstdItem 5 6 2" xfId="37739" xr:uid="{00000000-0005-0000-0000-000035930000}"/>
    <cellStyle name="SAPBEXstdItem 5 6 2 2" xfId="37740" xr:uid="{00000000-0005-0000-0000-000036930000}"/>
    <cellStyle name="SAPBEXstdItem 5 6 2 2 2" xfId="37741" xr:uid="{00000000-0005-0000-0000-000037930000}"/>
    <cellStyle name="SAPBEXstdItem 5 6 2 3" xfId="37742" xr:uid="{00000000-0005-0000-0000-000038930000}"/>
    <cellStyle name="SAPBEXstdItem 5 6 3" xfId="37743" xr:uid="{00000000-0005-0000-0000-000039930000}"/>
    <cellStyle name="SAPBEXstdItem 5 6 3 2" xfId="37744" xr:uid="{00000000-0005-0000-0000-00003A930000}"/>
    <cellStyle name="SAPBEXstdItem 5 6 3 2 2" xfId="37745" xr:uid="{00000000-0005-0000-0000-00003B930000}"/>
    <cellStyle name="SAPBEXstdItem 5 6 3 3" xfId="37746" xr:uid="{00000000-0005-0000-0000-00003C930000}"/>
    <cellStyle name="SAPBEXstdItem 5 6 4" xfId="37747" xr:uid="{00000000-0005-0000-0000-00003D930000}"/>
    <cellStyle name="SAPBEXstdItem 5 6 4 2" xfId="37748" xr:uid="{00000000-0005-0000-0000-00003E930000}"/>
    <cellStyle name="SAPBEXstdItem 5 6 5" xfId="37749" xr:uid="{00000000-0005-0000-0000-00003F930000}"/>
    <cellStyle name="SAPBEXstdItem 5 6 5 2" xfId="37750" xr:uid="{00000000-0005-0000-0000-000040930000}"/>
    <cellStyle name="SAPBEXstdItem 5 6 6" xfId="37751" xr:uid="{00000000-0005-0000-0000-000041930000}"/>
    <cellStyle name="SAPBEXstdItem 5 6 6 2" xfId="37752" xr:uid="{00000000-0005-0000-0000-000042930000}"/>
    <cellStyle name="SAPBEXstdItem 5 6 7" xfId="37753" xr:uid="{00000000-0005-0000-0000-000043930000}"/>
    <cellStyle name="SAPBEXstdItem 5 6 7 2" xfId="37754" xr:uid="{00000000-0005-0000-0000-000044930000}"/>
    <cellStyle name="SAPBEXstdItem 5 6 8" xfId="37755" xr:uid="{00000000-0005-0000-0000-000045930000}"/>
    <cellStyle name="SAPBEXstdItem 5 7" xfId="37756" xr:uid="{00000000-0005-0000-0000-000046930000}"/>
    <cellStyle name="SAPBEXstdItem 5 7 2" xfId="37757" xr:uid="{00000000-0005-0000-0000-000047930000}"/>
    <cellStyle name="SAPBEXstdItem 5 7 2 2" xfId="37758" xr:uid="{00000000-0005-0000-0000-000048930000}"/>
    <cellStyle name="SAPBEXstdItem 5 7 3" xfId="37759" xr:uid="{00000000-0005-0000-0000-000049930000}"/>
    <cellStyle name="SAPBEXstdItem 5 8" xfId="37760" xr:uid="{00000000-0005-0000-0000-00004A930000}"/>
    <cellStyle name="SAPBEXstdItem 5 8 2" xfId="37761" xr:uid="{00000000-0005-0000-0000-00004B930000}"/>
    <cellStyle name="SAPBEXstdItem 5 9" xfId="37762" xr:uid="{00000000-0005-0000-0000-00004C930000}"/>
    <cellStyle name="SAPBEXstdItem 5 9 2" xfId="37763" xr:uid="{00000000-0005-0000-0000-00004D930000}"/>
    <cellStyle name="SAPBEXstdItem 6" xfId="37764" xr:uid="{00000000-0005-0000-0000-00004E930000}"/>
    <cellStyle name="SAPBEXstdItem 6 10" xfId="37765" xr:uid="{00000000-0005-0000-0000-00004F930000}"/>
    <cellStyle name="SAPBEXstdItem 6 10 2" xfId="37766" xr:uid="{00000000-0005-0000-0000-000050930000}"/>
    <cellStyle name="SAPBEXstdItem 6 11" xfId="37767" xr:uid="{00000000-0005-0000-0000-000051930000}"/>
    <cellStyle name="SAPBEXstdItem 6 2" xfId="37768" xr:uid="{00000000-0005-0000-0000-000052930000}"/>
    <cellStyle name="SAPBEXstdItem 6 2 2" xfId="37769" xr:uid="{00000000-0005-0000-0000-000053930000}"/>
    <cellStyle name="SAPBEXstdItem 6 2 2 2" xfId="37770" xr:uid="{00000000-0005-0000-0000-000054930000}"/>
    <cellStyle name="SAPBEXstdItem 6 2 3" xfId="37771" xr:uid="{00000000-0005-0000-0000-000055930000}"/>
    <cellStyle name="SAPBEXstdItem 6 3" xfId="37772" xr:uid="{00000000-0005-0000-0000-000056930000}"/>
    <cellStyle name="SAPBEXstdItem 6 3 2" xfId="37773" xr:uid="{00000000-0005-0000-0000-000057930000}"/>
    <cellStyle name="SAPBEXstdItem 6 4" xfId="37774" xr:uid="{00000000-0005-0000-0000-000058930000}"/>
    <cellStyle name="SAPBEXstdItem 6 4 2" xfId="37775" xr:uid="{00000000-0005-0000-0000-000059930000}"/>
    <cellStyle name="SAPBEXstdItem 6 5" xfId="37776" xr:uid="{00000000-0005-0000-0000-00005A930000}"/>
    <cellStyle name="SAPBEXstdItem 6 5 2" xfId="37777" xr:uid="{00000000-0005-0000-0000-00005B930000}"/>
    <cellStyle name="SAPBEXstdItem 6 6" xfId="37778" xr:uid="{00000000-0005-0000-0000-00005C930000}"/>
    <cellStyle name="SAPBEXstdItem 6 6 2" xfId="37779" xr:uid="{00000000-0005-0000-0000-00005D930000}"/>
    <cellStyle name="SAPBEXstdItem 6 7" xfId="37780" xr:uid="{00000000-0005-0000-0000-00005E930000}"/>
    <cellStyle name="SAPBEXstdItem 6 7 2" xfId="37781" xr:uid="{00000000-0005-0000-0000-00005F930000}"/>
    <cellStyle name="SAPBEXstdItem 6 8" xfId="37782" xr:uid="{00000000-0005-0000-0000-000060930000}"/>
    <cellStyle name="SAPBEXstdItem 6 8 2" xfId="37783" xr:uid="{00000000-0005-0000-0000-000061930000}"/>
    <cellStyle name="SAPBEXstdItem 6 9" xfId="37784" xr:uid="{00000000-0005-0000-0000-000062930000}"/>
    <cellStyle name="SAPBEXstdItem 6 9 2" xfId="37785" xr:uid="{00000000-0005-0000-0000-000063930000}"/>
    <cellStyle name="SAPBEXstdItem 7" xfId="37786" xr:uid="{00000000-0005-0000-0000-000064930000}"/>
    <cellStyle name="SAPBEXstdItem 7 2" xfId="37787" xr:uid="{00000000-0005-0000-0000-000065930000}"/>
    <cellStyle name="SAPBEXstdItem 7 2 2" xfId="37788" xr:uid="{00000000-0005-0000-0000-000066930000}"/>
    <cellStyle name="SAPBEXstdItem 7 3" xfId="37789" xr:uid="{00000000-0005-0000-0000-000067930000}"/>
    <cellStyle name="SAPBEXstdItem 8" xfId="37790" xr:uid="{00000000-0005-0000-0000-000068930000}"/>
    <cellStyle name="SAPBEXstdItem 8 2" xfId="37791" xr:uid="{00000000-0005-0000-0000-000069930000}"/>
    <cellStyle name="SAPBEXstdItem 9" xfId="37792" xr:uid="{00000000-0005-0000-0000-00006A930000}"/>
    <cellStyle name="SAPBEXstdItem 9 2" xfId="37793" xr:uid="{00000000-0005-0000-0000-00006B930000}"/>
    <cellStyle name="SAPBEXstdItem_Copy of xSAPtemp5457" xfId="37794" xr:uid="{00000000-0005-0000-0000-00006C930000}"/>
    <cellStyle name="SAPBEXstdItemX" xfId="468" xr:uid="{00000000-0005-0000-0000-00006D930000}"/>
    <cellStyle name="SAPBEXstdItemX 10" xfId="37795" xr:uid="{00000000-0005-0000-0000-00006E930000}"/>
    <cellStyle name="SAPBEXstdItemX 11" xfId="38444" xr:uid="{E85F857B-C7CE-4758-9855-F7F082D6371E}"/>
    <cellStyle name="SAPBEXstdItemX 2" xfId="37796" xr:uid="{00000000-0005-0000-0000-00006F930000}"/>
    <cellStyle name="SAPBEXstdItemX 2 10" xfId="37797" xr:uid="{00000000-0005-0000-0000-000070930000}"/>
    <cellStyle name="SAPBEXstdItemX 2 10 2" xfId="37798" xr:uid="{00000000-0005-0000-0000-000071930000}"/>
    <cellStyle name="SAPBEXstdItemX 2 11" xfId="37799" xr:uid="{00000000-0005-0000-0000-000072930000}"/>
    <cellStyle name="SAPBEXstdItemX 2 11 2" xfId="37800" xr:uid="{00000000-0005-0000-0000-000073930000}"/>
    <cellStyle name="SAPBEXstdItemX 2 12" xfId="37801" xr:uid="{00000000-0005-0000-0000-000074930000}"/>
    <cellStyle name="SAPBEXstdItemX 2 12 2" xfId="37802" xr:uid="{00000000-0005-0000-0000-000075930000}"/>
    <cellStyle name="SAPBEXstdItemX 2 13" xfId="37803" xr:uid="{00000000-0005-0000-0000-000076930000}"/>
    <cellStyle name="SAPBEXstdItemX 2 2" xfId="37804" xr:uid="{00000000-0005-0000-0000-000077930000}"/>
    <cellStyle name="SAPBEXstdItemX 2 2 2" xfId="37805" xr:uid="{00000000-0005-0000-0000-000078930000}"/>
    <cellStyle name="SAPBEXstdItemX 2 2 2 2" xfId="37806" xr:uid="{00000000-0005-0000-0000-000079930000}"/>
    <cellStyle name="SAPBEXstdItemX 2 2 2 2 2" xfId="37807" xr:uid="{00000000-0005-0000-0000-00007A930000}"/>
    <cellStyle name="SAPBEXstdItemX 2 2 2 3" xfId="37808" xr:uid="{00000000-0005-0000-0000-00007B930000}"/>
    <cellStyle name="SAPBEXstdItemX 2 2 3" xfId="37809" xr:uid="{00000000-0005-0000-0000-00007C930000}"/>
    <cellStyle name="SAPBEXstdItemX 2 2 3 2" xfId="37810" xr:uid="{00000000-0005-0000-0000-00007D930000}"/>
    <cellStyle name="SAPBEXstdItemX 2 2 3 2 2" xfId="37811" xr:uid="{00000000-0005-0000-0000-00007E930000}"/>
    <cellStyle name="SAPBEXstdItemX 2 2 3 3" xfId="37812" xr:uid="{00000000-0005-0000-0000-00007F930000}"/>
    <cellStyle name="SAPBEXstdItemX 2 2 4" xfId="37813" xr:uid="{00000000-0005-0000-0000-000080930000}"/>
    <cellStyle name="SAPBEXstdItemX 2 2 4 2" xfId="37814" xr:uid="{00000000-0005-0000-0000-000081930000}"/>
    <cellStyle name="SAPBEXstdItemX 2 2 5" xfId="37815" xr:uid="{00000000-0005-0000-0000-000082930000}"/>
    <cellStyle name="SAPBEXstdItemX 2 2 5 2" xfId="37816" xr:uid="{00000000-0005-0000-0000-000083930000}"/>
    <cellStyle name="SAPBEXstdItemX 2 2 6" xfId="37817" xr:uid="{00000000-0005-0000-0000-000084930000}"/>
    <cellStyle name="SAPBEXstdItemX 2 2 6 2" xfId="37818" xr:uid="{00000000-0005-0000-0000-000085930000}"/>
    <cellStyle name="SAPBEXstdItemX 2 2 7" xfId="37819" xr:uid="{00000000-0005-0000-0000-000086930000}"/>
    <cellStyle name="SAPBEXstdItemX 2 2 7 2" xfId="37820" xr:uid="{00000000-0005-0000-0000-000087930000}"/>
    <cellStyle name="SAPBEXstdItemX 2 2 8" xfId="37821" xr:uid="{00000000-0005-0000-0000-000088930000}"/>
    <cellStyle name="SAPBEXstdItemX 2 3" xfId="37822" xr:uid="{00000000-0005-0000-0000-000089930000}"/>
    <cellStyle name="SAPBEXstdItemX 2 3 10" xfId="37823" xr:uid="{00000000-0005-0000-0000-00008A930000}"/>
    <cellStyle name="SAPBEXstdItemX 2 3 10 2" xfId="37824" xr:uid="{00000000-0005-0000-0000-00008B930000}"/>
    <cellStyle name="SAPBEXstdItemX 2 3 11" xfId="37825" xr:uid="{00000000-0005-0000-0000-00008C930000}"/>
    <cellStyle name="SAPBEXstdItemX 2 3 2" xfId="37826" xr:uid="{00000000-0005-0000-0000-00008D930000}"/>
    <cellStyle name="SAPBEXstdItemX 2 3 2 2" xfId="37827" xr:uid="{00000000-0005-0000-0000-00008E930000}"/>
    <cellStyle name="SAPBEXstdItemX 2 3 2 2 2" xfId="37828" xr:uid="{00000000-0005-0000-0000-00008F930000}"/>
    <cellStyle name="SAPBEXstdItemX 2 3 2 3" xfId="37829" xr:uid="{00000000-0005-0000-0000-000090930000}"/>
    <cellStyle name="SAPBEXstdItemX 2 3 3" xfId="37830" xr:uid="{00000000-0005-0000-0000-000091930000}"/>
    <cellStyle name="SAPBEXstdItemX 2 3 3 2" xfId="37831" xr:uid="{00000000-0005-0000-0000-000092930000}"/>
    <cellStyle name="SAPBEXstdItemX 2 3 4" xfId="37832" xr:uid="{00000000-0005-0000-0000-000093930000}"/>
    <cellStyle name="SAPBEXstdItemX 2 3 4 2" xfId="37833" xr:uid="{00000000-0005-0000-0000-000094930000}"/>
    <cellStyle name="SAPBEXstdItemX 2 3 5" xfId="37834" xr:uid="{00000000-0005-0000-0000-000095930000}"/>
    <cellStyle name="SAPBEXstdItemX 2 3 5 2" xfId="37835" xr:uid="{00000000-0005-0000-0000-000096930000}"/>
    <cellStyle name="SAPBEXstdItemX 2 3 6" xfId="37836" xr:uid="{00000000-0005-0000-0000-000097930000}"/>
    <cellStyle name="SAPBEXstdItemX 2 3 6 2" xfId="37837" xr:uid="{00000000-0005-0000-0000-000098930000}"/>
    <cellStyle name="SAPBEXstdItemX 2 3 7" xfId="37838" xr:uid="{00000000-0005-0000-0000-000099930000}"/>
    <cellStyle name="SAPBEXstdItemX 2 3 7 2" xfId="37839" xr:uid="{00000000-0005-0000-0000-00009A930000}"/>
    <cellStyle name="SAPBEXstdItemX 2 3 8" xfId="37840" xr:uid="{00000000-0005-0000-0000-00009B930000}"/>
    <cellStyle name="SAPBEXstdItemX 2 3 8 2" xfId="37841" xr:uid="{00000000-0005-0000-0000-00009C930000}"/>
    <cellStyle name="SAPBEXstdItemX 2 3 9" xfId="37842" xr:uid="{00000000-0005-0000-0000-00009D930000}"/>
    <cellStyle name="SAPBEXstdItemX 2 3 9 2" xfId="37843" xr:uid="{00000000-0005-0000-0000-00009E930000}"/>
    <cellStyle name="SAPBEXstdItemX 2 4" xfId="37844" xr:uid="{00000000-0005-0000-0000-00009F930000}"/>
    <cellStyle name="SAPBEXstdItemX 2 4 10" xfId="37845" xr:uid="{00000000-0005-0000-0000-0000A0930000}"/>
    <cellStyle name="SAPBEXstdItemX 2 4 10 2" xfId="37846" xr:uid="{00000000-0005-0000-0000-0000A1930000}"/>
    <cellStyle name="SAPBEXstdItemX 2 4 11" xfId="37847" xr:uid="{00000000-0005-0000-0000-0000A2930000}"/>
    <cellStyle name="SAPBEXstdItemX 2 4 2" xfId="37848" xr:uid="{00000000-0005-0000-0000-0000A3930000}"/>
    <cellStyle name="SAPBEXstdItemX 2 4 2 2" xfId="37849" xr:uid="{00000000-0005-0000-0000-0000A4930000}"/>
    <cellStyle name="SAPBEXstdItemX 2 4 2 2 2" xfId="37850" xr:uid="{00000000-0005-0000-0000-0000A5930000}"/>
    <cellStyle name="SAPBEXstdItemX 2 4 2 3" xfId="37851" xr:uid="{00000000-0005-0000-0000-0000A6930000}"/>
    <cellStyle name="SAPBEXstdItemX 2 4 3" xfId="37852" xr:uid="{00000000-0005-0000-0000-0000A7930000}"/>
    <cellStyle name="SAPBEXstdItemX 2 4 3 2" xfId="37853" xr:uid="{00000000-0005-0000-0000-0000A8930000}"/>
    <cellStyle name="SAPBEXstdItemX 2 4 4" xfId="37854" xr:uid="{00000000-0005-0000-0000-0000A9930000}"/>
    <cellStyle name="SAPBEXstdItemX 2 4 4 2" xfId="37855" xr:uid="{00000000-0005-0000-0000-0000AA930000}"/>
    <cellStyle name="SAPBEXstdItemX 2 4 5" xfId="37856" xr:uid="{00000000-0005-0000-0000-0000AB930000}"/>
    <cellStyle name="SAPBEXstdItemX 2 4 5 2" xfId="37857" xr:uid="{00000000-0005-0000-0000-0000AC930000}"/>
    <cellStyle name="SAPBEXstdItemX 2 4 6" xfId="37858" xr:uid="{00000000-0005-0000-0000-0000AD930000}"/>
    <cellStyle name="SAPBEXstdItemX 2 4 6 2" xfId="37859" xr:uid="{00000000-0005-0000-0000-0000AE930000}"/>
    <cellStyle name="SAPBEXstdItemX 2 4 7" xfId="37860" xr:uid="{00000000-0005-0000-0000-0000AF930000}"/>
    <cellStyle name="SAPBEXstdItemX 2 4 7 2" xfId="37861" xr:uid="{00000000-0005-0000-0000-0000B0930000}"/>
    <cellStyle name="SAPBEXstdItemX 2 4 8" xfId="37862" xr:uid="{00000000-0005-0000-0000-0000B1930000}"/>
    <cellStyle name="SAPBEXstdItemX 2 4 8 2" xfId="37863" xr:uid="{00000000-0005-0000-0000-0000B2930000}"/>
    <cellStyle name="SAPBEXstdItemX 2 4 9" xfId="37864" xr:uid="{00000000-0005-0000-0000-0000B3930000}"/>
    <cellStyle name="SAPBEXstdItemX 2 4 9 2" xfId="37865" xr:uid="{00000000-0005-0000-0000-0000B4930000}"/>
    <cellStyle name="SAPBEXstdItemX 2 5" xfId="37866" xr:uid="{00000000-0005-0000-0000-0000B5930000}"/>
    <cellStyle name="SAPBEXstdItemX 2 5 10" xfId="37867" xr:uid="{00000000-0005-0000-0000-0000B6930000}"/>
    <cellStyle name="SAPBEXstdItemX 2 5 10 2" xfId="37868" xr:uid="{00000000-0005-0000-0000-0000B7930000}"/>
    <cellStyle name="SAPBEXstdItemX 2 5 11" xfId="37869" xr:uid="{00000000-0005-0000-0000-0000B8930000}"/>
    <cellStyle name="SAPBEXstdItemX 2 5 2" xfId="37870" xr:uid="{00000000-0005-0000-0000-0000B9930000}"/>
    <cellStyle name="SAPBEXstdItemX 2 5 2 2" xfId="37871" xr:uid="{00000000-0005-0000-0000-0000BA930000}"/>
    <cellStyle name="SAPBEXstdItemX 2 5 2 2 2" xfId="37872" xr:uid="{00000000-0005-0000-0000-0000BB930000}"/>
    <cellStyle name="SAPBEXstdItemX 2 5 2 3" xfId="37873" xr:uid="{00000000-0005-0000-0000-0000BC930000}"/>
    <cellStyle name="SAPBEXstdItemX 2 5 3" xfId="37874" xr:uid="{00000000-0005-0000-0000-0000BD930000}"/>
    <cellStyle name="SAPBEXstdItemX 2 5 3 2" xfId="37875" xr:uid="{00000000-0005-0000-0000-0000BE930000}"/>
    <cellStyle name="SAPBEXstdItemX 2 5 4" xfId="37876" xr:uid="{00000000-0005-0000-0000-0000BF930000}"/>
    <cellStyle name="SAPBEXstdItemX 2 5 4 2" xfId="37877" xr:uid="{00000000-0005-0000-0000-0000C0930000}"/>
    <cellStyle name="SAPBEXstdItemX 2 5 5" xfId="37878" xr:uid="{00000000-0005-0000-0000-0000C1930000}"/>
    <cellStyle name="SAPBEXstdItemX 2 5 5 2" xfId="37879" xr:uid="{00000000-0005-0000-0000-0000C2930000}"/>
    <cellStyle name="SAPBEXstdItemX 2 5 6" xfId="37880" xr:uid="{00000000-0005-0000-0000-0000C3930000}"/>
    <cellStyle name="SAPBEXstdItemX 2 5 6 2" xfId="37881" xr:uid="{00000000-0005-0000-0000-0000C4930000}"/>
    <cellStyle name="SAPBEXstdItemX 2 5 7" xfId="37882" xr:uid="{00000000-0005-0000-0000-0000C5930000}"/>
    <cellStyle name="SAPBEXstdItemX 2 5 7 2" xfId="37883" xr:uid="{00000000-0005-0000-0000-0000C6930000}"/>
    <cellStyle name="SAPBEXstdItemX 2 5 8" xfId="37884" xr:uid="{00000000-0005-0000-0000-0000C7930000}"/>
    <cellStyle name="SAPBEXstdItemX 2 5 8 2" xfId="37885" xr:uid="{00000000-0005-0000-0000-0000C8930000}"/>
    <cellStyle name="SAPBEXstdItemX 2 5 9" xfId="37886" xr:uid="{00000000-0005-0000-0000-0000C9930000}"/>
    <cellStyle name="SAPBEXstdItemX 2 5 9 2" xfId="37887" xr:uid="{00000000-0005-0000-0000-0000CA930000}"/>
    <cellStyle name="SAPBEXstdItemX 2 6" xfId="37888" xr:uid="{00000000-0005-0000-0000-0000CB930000}"/>
    <cellStyle name="SAPBEXstdItemX 2 6 10" xfId="37889" xr:uid="{00000000-0005-0000-0000-0000CC930000}"/>
    <cellStyle name="SAPBEXstdItemX 2 6 10 2" xfId="37890" xr:uid="{00000000-0005-0000-0000-0000CD930000}"/>
    <cellStyle name="SAPBEXstdItemX 2 6 11" xfId="37891" xr:uid="{00000000-0005-0000-0000-0000CE930000}"/>
    <cellStyle name="SAPBEXstdItemX 2 6 2" xfId="37892" xr:uid="{00000000-0005-0000-0000-0000CF930000}"/>
    <cellStyle name="SAPBEXstdItemX 2 6 2 2" xfId="37893" xr:uid="{00000000-0005-0000-0000-0000D0930000}"/>
    <cellStyle name="SAPBEXstdItemX 2 6 2 2 2" xfId="37894" xr:uid="{00000000-0005-0000-0000-0000D1930000}"/>
    <cellStyle name="SAPBEXstdItemX 2 6 2 3" xfId="37895" xr:uid="{00000000-0005-0000-0000-0000D2930000}"/>
    <cellStyle name="SAPBEXstdItemX 2 6 3" xfId="37896" xr:uid="{00000000-0005-0000-0000-0000D3930000}"/>
    <cellStyle name="SAPBEXstdItemX 2 6 3 2" xfId="37897" xr:uid="{00000000-0005-0000-0000-0000D4930000}"/>
    <cellStyle name="SAPBEXstdItemX 2 6 4" xfId="37898" xr:uid="{00000000-0005-0000-0000-0000D5930000}"/>
    <cellStyle name="SAPBEXstdItemX 2 6 4 2" xfId="37899" xr:uid="{00000000-0005-0000-0000-0000D6930000}"/>
    <cellStyle name="SAPBEXstdItemX 2 6 5" xfId="37900" xr:uid="{00000000-0005-0000-0000-0000D7930000}"/>
    <cellStyle name="SAPBEXstdItemX 2 6 5 2" xfId="37901" xr:uid="{00000000-0005-0000-0000-0000D8930000}"/>
    <cellStyle name="SAPBEXstdItemX 2 6 6" xfId="37902" xr:uid="{00000000-0005-0000-0000-0000D9930000}"/>
    <cellStyle name="SAPBEXstdItemX 2 6 6 2" xfId="37903" xr:uid="{00000000-0005-0000-0000-0000DA930000}"/>
    <cellStyle name="SAPBEXstdItemX 2 6 7" xfId="37904" xr:uid="{00000000-0005-0000-0000-0000DB930000}"/>
    <cellStyle name="SAPBEXstdItemX 2 6 7 2" xfId="37905" xr:uid="{00000000-0005-0000-0000-0000DC930000}"/>
    <cellStyle name="SAPBEXstdItemX 2 6 8" xfId="37906" xr:uid="{00000000-0005-0000-0000-0000DD930000}"/>
    <cellStyle name="SAPBEXstdItemX 2 6 8 2" xfId="37907" xr:uid="{00000000-0005-0000-0000-0000DE930000}"/>
    <cellStyle name="SAPBEXstdItemX 2 6 9" xfId="37908" xr:uid="{00000000-0005-0000-0000-0000DF930000}"/>
    <cellStyle name="SAPBEXstdItemX 2 6 9 2" xfId="37909" xr:uid="{00000000-0005-0000-0000-0000E0930000}"/>
    <cellStyle name="SAPBEXstdItemX 2 7" xfId="37910" xr:uid="{00000000-0005-0000-0000-0000E1930000}"/>
    <cellStyle name="SAPBEXstdItemX 2 7 2" xfId="37911" xr:uid="{00000000-0005-0000-0000-0000E2930000}"/>
    <cellStyle name="SAPBEXstdItemX 2 7 2 2" xfId="37912" xr:uid="{00000000-0005-0000-0000-0000E3930000}"/>
    <cellStyle name="SAPBEXstdItemX 2 7 3" xfId="37913" xr:uid="{00000000-0005-0000-0000-0000E4930000}"/>
    <cellStyle name="SAPBEXstdItemX 2 8" xfId="37914" xr:uid="{00000000-0005-0000-0000-0000E5930000}"/>
    <cellStyle name="SAPBEXstdItemX 2 8 2" xfId="37915" xr:uid="{00000000-0005-0000-0000-0000E6930000}"/>
    <cellStyle name="SAPBEXstdItemX 2 9" xfId="37916" xr:uid="{00000000-0005-0000-0000-0000E7930000}"/>
    <cellStyle name="SAPBEXstdItemX 2 9 2" xfId="37917" xr:uid="{00000000-0005-0000-0000-0000E8930000}"/>
    <cellStyle name="SAPBEXstdItemX 3" xfId="37918" xr:uid="{00000000-0005-0000-0000-0000E9930000}"/>
    <cellStyle name="SAPBEXstdItemX 3 10" xfId="37919" xr:uid="{00000000-0005-0000-0000-0000EA930000}"/>
    <cellStyle name="SAPBEXstdItemX 3 10 2" xfId="37920" xr:uid="{00000000-0005-0000-0000-0000EB930000}"/>
    <cellStyle name="SAPBEXstdItemX 3 11" xfId="37921" xr:uid="{00000000-0005-0000-0000-0000EC930000}"/>
    <cellStyle name="SAPBEXstdItemX 3 11 2" xfId="37922" xr:uid="{00000000-0005-0000-0000-0000ED930000}"/>
    <cellStyle name="SAPBEXstdItemX 3 12" xfId="37923" xr:uid="{00000000-0005-0000-0000-0000EE930000}"/>
    <cellStyle name="SAPBEXstdItemX 3 12 2" xfId="37924" xr:uid="{00000000-0005-0000-0000-0000EF930000}"/>
    <cellStyle name="SAPBEXstdItemX 3 13" xfId="37925" xr:uid="{00000000-0005-0000-0000-0000F0930000}"/>
    <cellStyle name="SAPBEXstdItemX 3 2" xfId="37926" xr:uid="{00000000-0005-0000-0000-0000F1930000}"/>
    <cellStyle name="SAPBEXstdItemX 3 2 2" xfId="37927" xr:uid="{00000000-0005-0000-0000-0000F2930000}"/>
    <cellStyle name="SAPBEXstdItemX 3 2 2 2" xfId="37928" xr:uid="{00000000-0005-0000-0000-0000F3930000}"/>
    <cellStyle name="SAPBEXstdItemX 3 2 2 2 2" xfId="37929" xr:uid="{00000000-0005-0000-0000-0000F4930000}"/>
    <cellStyle name="SAPBEXstdItemX 3 2 2 3" xfId="37930" xr:uid="{00000000-0005-0000-0000-0000F5930000}"/>
    <cellStyle name="SAPBEXstdItemX 3 2 3" xfId="37931" xr:uid="{00000000-0005-0000-0000-0000F6930000}"/>
    <cellStyle name="SAPBEXstdItemX 3 2 3 2" xfId="37932" xr:uid="{00000000-0005-0000-0000-0000F7930000}"/>
    <cellStyle name="SAPBEXstdItemX 3 2 3 2 2" xfId="37933" xr:uid="{00000000-0005-0000-0000-0000F8930000}"/>
    <cellStyle name="SAPBEXstdItemX 3 2 3 3" xfId="37934" xr:uid="{00000000-0005-0000-0000-0000F9930000}"/>
    <cellStyle name="SAPBEXstdItemX 3 2 4" xfId="37935" xr:uid="{00000000-0005-0000-0000-0000FA930000}"/>
    <cellStyle name="SAPBEXstdItemX 3 2 4 2" xfId="37936" xr:uid="{00000000-0005-0000-0000-0000FB930000}"/>
    <cellStyle name="SAPBEXstdItemX 3 2 5" xfId="37937" xr:uid="{00000000-0005-0000-0000-0000FC930000}"/>
    <cellStyle name="SAPBEXstdItemX 3 2 5 2" xfId="37938" xr:uid="{00000000-0005-0000-0000-0000FD930000}"/>
    <cellStyle name="SAPBEXstdItemX 3 2 6" xfId="37939" xr:uid="{00000000-0005-0000-0000-0000FE930000}"/>
    <cellStyle name="SAPBEXstdItemX 3 2 6 2" xfId="37940" xr:uid="{00000000-0005-0000-0000-0000FF930000}"/>
    <cellStyle name="SAPBEXstdItemX 3 2 7" xfId="37941" xr:uid="{00000000-0005-0000-0000-000000940000}"/>
    <cellStyle name="SAPBEXstdItemX 3 2 7 2" xfId="37942" xr:uid="{00000000-0005-0000-0000-000001940000}"/>
    <cellStyle name="SAPBEXstdItemX 3 2 8" xfId="37943" xr:uid="{00000000-0005-0000-0000-000002940000}"/>
    <cellStyle name="SAPBEXstdItemX 3 3" xfId="37944" xr:uid="{00000000-0005-0000-0000-000003940000}"/>
    <cellStyle name="SAPBEXstdItemX 3 3 10" xfId="37945" xr:uid="{00000000-0005-0000-0000-000004940000}"/>
    <cellStyle name="SAPBEXstdItemX 3 3 10 2" xfId="37946" xr:uid="{00000000-0005-0000-0000-000005940000}"/>
    <cellStyle name="SAPBEXstdItemX 3 3 11" xfId="37947" xr:uid="{00000000-0005-0000-0000-000006940000}"/>
    <cellStyle name="SAPBEXstdItemX 3 3 2" xfId="37948" xr:uid="{00000000-0005-0000-0000-000007940000}"/>
    <cellStyle name="SAPBEXstdItemX 3 3 2 2" xfId="37949" xr:uid="{00000000-0005-0000-0000-000008940000}"/>
    <cellStyle name="SAPBEXstdItemX 3 3 2 2 2" xfId="37950" xr:uid="{00000000-0005-0000-0000-000009940000}"/>
    <cellStyle name="SAPBEXstdItemX 3 3 2 3" xfId="37951" xr:uid="{00000000-0005-0000-0000-00000A940000}"/>
    <cellStyle name="SAPBEXstdItemX 3 3 3" xfId="37952" xr:uid="{00000000-0005-0000-0000-00000B940000}"/>
    <cellStyle name="SAPBEXstdItemX 3 3 3 2" xfId="37953" xr:uid="{00000000-0005-0000-0000-00000C940000}"/>
    <cellStyle name="SAPBEXstdItemX 3 3 4" xfId="37954" xr:uid="{00000000-0005-0000-0000-00000D940000}"/>
    <cellStyle name="SAPBEXstdItemX 3 3 4 2" xfId="37955" xr:uid="{00000000-0005-0000-0000-00000E940000}"/>
    <cellStyle name="SAPBEXstdItemX 3 3 5" xfId="37956" xr:uid="{00000000-0005-0000-0000-00000F940000}"/>
    <cellStyle name="SAPBEXstdItemX 3 3 5 2" xfId="37957" xr:uid="{00000000-0005-0000-0000-000010940000}"/>
    <cellStyle name="SAPBEXstdItemX 3 3 6" xfId="37958" xr:uid="{00000000-0005-0000-0000-000011940000}"/>
    <cellStyle name="SAPBEXstdItemX 3 3 6 2" xfId="37959" xr:uid="{00000000-0005-0000-0000-000012940000}"/>
    <cellStyle name="SAPBEXstdItemX 3 3 7" xfId="37960" xr:uid="{00000000-0005-0000-0000-000013940000}"/>
    <cellStyle name="SAPBEXstdItemX 3 3 7 2" xfId="37961" xr:uid="{00000000-0005-0000-0000-000014940000}"/>
    <cellStyle name="SAPBEXstdItemX 3 3 8" xfId="37962" xr:uid="{00000000-0005-0000-0000-000015940000}"/>
    <cellStyle name="SAPBEXstdItemX 3 3 8 2" xfId="37963" xr:uid="{00000000-0005-0000-0000-000016940000}"/>
    <cellStyle name="SAPBEXstdItemX 3 3 9" xfId="37964" xr:uid="{00000000-0005-0000-0000-000017940000}"/>
    <cellStyle name="SAPBEXstdItemX 3 3 9 2" xfId="37965" xr:uid="{00000000-0005-0000-0000-000018940000}"/>
    <cellStyle name="SAPBEXstdItemX 3 4" xfId="37966" xr:uid="{00000000-0005-0000-0000-000019940000}"/>
    <cellStyle name="SAPBEXstdItemX 3 4 10" xfId="37967" xr:uid="{00000000-0005-0000-0000-00001A940000}"/>
    <cellStyle name="SAPBEXstdItemX 3 4 10 2" xfId="37968" xr:uid="{00000000-0005-0000-0000-00001B940000}"/>
    <cellStyle name="SAPBEXstdItemX 3 4 11" xfId="37969" xr:uid="{00000000-0005-0000-0000-00001C940000}"/>
    <cellStyle name="SAPBEXstdItemX 3 4 2" xfId="37970" xr:uid="{00000000-0005-0000-0000-00001D940000}"/>
    <cellStyle name="SAPBEXstdItemX 3 4 2 2" xfId="37971" xr:uid="{00000000-0005-0000-0000-00001E940000}"/>
    <cellStyle name="SAPBEXstdItemX 3 4 2 2 2" xfId="37972" xr:uid="{00000000-0005-0000-0000-00001F940000}"/>
    <cellStyle name="SAPBEXstdItemX 3 4 2 3" xfId="37973" xr:uid="{00000000-0005-0000-0000-000020940000}"/>
    <cellStyle name="SAPBEXstdItemX 3 4 3" xfId="37974" xr:uid="{00000000-0005-0000-0000-000021940000}"/>
    <cellStyle name="SAPBEXstdItemX 3 4 3 2" xfId="37975" xr:uid="{00000000-0005-0000-0000-000022940000}"/>
    <cellStyle name="SAPBEXstdItemX 3 4 4" xfId="37976" xr:uid="{00000000-0005-0000-0000-000023940000}"/>
    <cellStyle name="SAPBEXstdItemX 3 4 4 2" xfId="37977" xr:uid="{00000000-0005-0000-0000-000024940000}"/>
    <cellStyle name="SAPBEXstdItemX 3 4 5" xfId="37978" xr:uid="{00000000-0005-0000-0000-000025940000}"/>
    <cellStyle name="SAPBEXstdItemX 3 4 5 2" xfId="37979" xr:uid="{00000000-0005-0000-0000-000026940000}"/>
    <cellStyle name="SAPBEXstdItemX 3 4 6" xfId="37980" xr:uid="{00000000-0005-0000-0000-000027940000}"/>
    <cellStyle name="SAPBEXstdItemX 3 4 6 2" xfId="37981" xr:uid="{00000000-0005-0000-0000-000028940000}"/>
    <cellStyle name="SAPBEXstdItemX 3 4 7" xfId="37982" xr:uid="{00000000-0005-0000-0000-000029940000}"/>
    <cellStyle name="SAPBEXstdItemX 3 4 7 2" xfId="37983" xr:uid="{00000000-0005-0000-0000-00002A940000}"/>
    <cellStyle name="SAPBEXstdItemX 3 4 8" xfId="37984" xr:uid="{00000000-0005-0000-0000-00002B940000}"/>
    <cellStyle name="SAPBEXstdItemX 3 4 8 2" xfId="37985" xr:uid="{00000000-0005-0000-0000-00002C940000}"/>
    <cellStyle name="SAPBEXstdItemX 3 4 9" xfId="37986" xr:uid="{00000000-0005-0000-0000-00002D940000}"/>
    <cellStyle name="SAPBEXstdItemX 3 4 9 2" xfId="37987" xr:uid="{00000000-0005-0000-0000-00002E940000}"/>
    <cellStyle name="SAPBEXstdItemX 3 5" xfId="37988" xr:uid="{00000000-0005-0000-0000-00002F940000}"/>
    <cellStyle name="SAPBEXstdItemX 3 5 10" xfId="37989" xr:uid="{00000000-0005-0000-0000-000030940000}"/>
    <cellStyle name="SAPBEXstdItemX 3 5 10 2" xfId="37990" xr:uid="{00000000-0005-0000-0000-000031940000}"/>
    <cellStyle name="SAPBEXstdItemX 3 5 11" xfId="37991" xr:uid="{00000000-0005-0000-0000-000032940000}"/>
    <cellStyle name="SAPBEXstdItemX 3 5 2" xfId="37992" xr:uid="{00000000-0005-0000-0000-000033940000}"/>
    <cellStyle name="SAPBEXstdItemX 3 5 2 2" xfId="37993" xr:uid="{00000000-0005-0000-0000-000034940000}"/>
    <cellStyle name="SAPBEXstdItemX 3 5 2 2 2" xfId="37994" xr:uid="{00000000-0005-0000-0000-000035940000}"/>
    <cellStyle name="SAPBEXstdItemX 3 5 2 3" xfId="37995" xr:uid="{00000000-0005-0000-0000-000036940000}"/>
    <cellStyle name="SAPBEXstdItemX 3 5 3" xfId="37996" xr:uid="{00000000-0005-0000-0000-000037940000}"/>
    <cellStyle name="SAPBEXstdItemX 3 5 3 2" xfId="37997" xr:uid="{00000000-0005-0000-0000-000038940000}"/>
    <cellStyle name="SAPBEXstdItemX 3 5 4" xfId="37998" xr:uid="{00000000-0005-0000-0000-000039940000}"/>
    <cellStyle name="SAPBEXstdItemX 3 5 4 2" xfId="37999" xr:uid="{00000000-0005-0000-0000-00003A940000}"/>
    <cellStyle name="SAPBEXstdItemX 3 5 5" xfId="38000" xr:uid="{00000000-0005-0000-0000-00003B940000}"/>
    <cellStyle name="SAPBEXstdItemX 3 5 5 2" xfId="38001" xr:uid="{00000000-0005-0000-0000-00003C940000}"/>
    <cellStyle name="SAPBEXstdItemX 3 5 6" xfId="38002" xr:uid="{00000000-0005-0000-0000-00003D940000}"/>
    <cellStyle name="SAPBEXstdItemX 3 5 6 2" xfId="38003" xr:uid="{00000000-0005-0000-0000-00003E940000}"/>
    <cellStyle name="SAPBEXstdItemX 3 5 7" xfId="38004" xr:uid="{00000000-0005-0000-0000-00003F940000}"/>
    <cellStyle name="SAPBEXstdItemX 3 5 7 2" xfId="38005" xr:uid="{00000000-0005-0000-0000-000040940000}"/>
    <cellStyle name="SAPBEXstdItemX 3 5 8" xfId="38006" xr:uid="{00000000-0005-0000-0000-000041940000}"/>
    <cellStyle name="SAPBEXstdItemX 3 5 8 2" xfId="38007" xr:uid="{00000000-0005-0000-0000-000042940000}"/>
    <cellStyle name="SAPBEXstdItemX 3 5 9" xfId="38008" xr:uid="{00000000-0005-0000-0000-000043940000}"/>
    <cellStyle name="SAPBEXstdItemX 3 5 9 2" xfId="38009" xr:uid="{00000000-0005-0000-0000-000044940000}"/>
    <cellStyle name="SAPBEXstdItemX 3 6" xfId="38010" xr:uid="{00000000-0005-0000-0000-000045940000}"/>
    <cellStyle name="SAPBEXstdItemX 3 6 10" xfId="38011" xr:uid="{00000000-0005-0000-0000-000046940000}"/>
    <cellStyle name="SAPBEXstdItemX 3 6 10 2" xfId="38012" xr:uid="{00000000-0005-0000-0000-000047940000}"/>
    <cellStyle name="SAPBEXstdItemX 3 6 11" xfId="38013" xr:uid="{00000000-0005-0000-0000-000048940000}"/>
    <cellStyle name="SAPBEXstdItemX 3 6 2" xfId="38014" xr:uid="{00000000-0005-0000-0000-000049940000}"/>
    <cellStyle name="SAPBEXstdItemX 3 6 2 2" xfId="38015" xr:uid="{00000000-0005-0000-0000-00004A940000}"/>
    <cellStyle name="SAPBEXstdItemX 3 6 2 2 2" xfId="38016" xr:uid="{00000000-0005-0000-0000-00004B940000}"/>
    <cellStyle name="SAPBEXstdItemX 3 6 2 3" xfId="38017" xr:uid="{00000000-0005-0000-0000-00004C940000}"/>
    <cellStyle name="SAPBEXstdItemX 3 6 3" xfId="38018" xr:uid="{00000000-0005-0000-0000-00004D940000}"/>
    <cellStyle name="SAPBEXstdItemX 3 6 3 2" xfId="38019" xr:uid="{00000000-0005-0000-0000-00004E940000}"/>
    <cellStyle name="SAPBEXstdItemX 3 6 4" xfId="38020" xr:uid="{00000000-0005-0000-0000-00004F940000}"/>
    <cellStyle name="SAPBEXstdItemX 3 6 4 2" xfId="38021" xr:uid="{00000000-0005-0000-0000-000050940000}"/>
    <cellStyle name="SAPBEXstdItemX 3 6 5" xfId="38022" xr:uid="{00000000-0005-0000-0000-000051940000}"/>
    <cellStyle name="SAPBEXstdItemX 3 6 5 2" xfId="38023" xr:uid="{00000000-0005-0000-0000-000052940000}"/>
    <cellStyle name="SAPBEXstdItemX 3 6 6" xfId="38024" xr:uid="{00000000-0005-0000-0000-000053940000}"/>
    <cellStyle name="SAPBEXstdItemX 3 6 6 2" xfId="38025" xr:uid="{00000000-0005-0000-0000-000054940000}"/>
    <cellStyle name="SAPBEXstdItemX 3 6 7" xfId="38026" xr:uid="{00000000-0005-0000-0000-000055940000}"/>
    <cellStyle name="SAPBEXstdItemX 3 6 7 2" xfId="38027" xr:uid="{00000000-0005-0000-0000-000056940000}"/>
    <cellStyle name="SAPBEXstdItemX 3 6 8" xfId="38028" xr:uid="{00000000-0005-0000-0000-000057940000}"/>
    <cellStyle name="SAPBEXstdItemX 3 6 8 2" xfId="38029" xr:uid="{00000000-0005-0000-0000-000058940000}"/>
    <cellStyle name="SAPBEXstdItemX 3 6 9" xfId="38030" xr:uid="{00000000-0005-0000-0000-000059940000}"/>
    <cellStyle name="SAPBEXstdItemX 3 6 9 2" xfId="38031" xr:uid="{00000000-0005-0000-0000-00005A940000}"/>
    <cellStyle name="SAPBEXstdItemX 3 7" xfId="38032" xr:uid="{00000000-0005-0000-0000-00005B940000}"/>
    <cellStyle name="SAPBEXstdItemX 3 7 2" xfId="38033" xr:uid="{00000000-0005-0000-0000-00005C940000}"/>
    <cellStyle name="SAPBEXstdItemX 3 7 2 2" xfId="38034" xr:uid="{00000000-0005-0000-0000-00005D940000}"/>
    <cellStyle name="SAPBEXstdItemX 3 7 3" xfId="38035" xr:uid="{00000000-0005-0000-0000-00005E940000}"/>
    <cellStyle name="SAPBEXstdItemX 3 8" xfId="38036" xr:uid="{00000000-0005-0000-0000-00005F940000}"/>
    <cellStyle name="SAPBEXstdItemX 3 8 2" xfId="38037" xr:uid="{00000000-0005-0000-0000-000060940000}"/>
    <cellStyle name="SAPBEXstdItemX 3 9" xfId="38038" xr:uid="{00000000-0005-0000-0000-000061940000}"/>
    <cellStyle name="SAPBEXstdItemX 3 9 2" xfId="38039" xr:uid="{00000000-0005-0000-0000-000062940000}"/>
    <cellStyle name="SAPBEXstdItemX 4" xfId="38040" xr:uid="{00000000-0005-0000-0000-000063940000}"/>
    <cellStyle name="SAPBEXstdItemX 4 10" xfId="38041" xr:uid="{00000000-0005-0000-0000-000064940000}"/>
    <cellStyle name="SAPBEXstdItemX 4 10 2" xfId="38042" xr:uid="{00000000-0005-0000-0000-000065940000}"/>
    <cellStyle name="SAPBEXstdItemX 4 11" xfId="38043" xr:uid="{00000000-0005-0000-0000-000066940000}"/>
    <cellStyle name="SAPBEXstdItemX 4 2" xfId="38044" xr:uid="{00000000-0005-0000-0000-000067940000}"/>
    <cellStyle name="SAPBEXstdItemX 4 2 2" xfId="38045" xr:uid="{00000000-0005-0000-0000-000068940000}"/>
    <cellStyle name="SAPBEXstdItemX 4 2 2 2" xfId="38046" xr:uid="{00000000-0005-0000-0000-000069940000}"/>
    <cellStyle name="SAPBEXstdItemX 4 2 3" xfId="38047" xr:uid="{00000000-0005-0000-0000-00006A940000}"/>
    <cellStyle name="SAPBEXstdItemX 4 3" xfId="38048" xr:uid="{00000000-0005-0000-0000-00006B940000}"/>
    <cellStyle name="SAPBEXstdItemX 4 3 2" xfId="38049" xr:uid="{00000000-0005-0000-0000-00006C940000}"/>
    <cellStyle name="SAPBEXstdItemX 4 4" xfId="38050" xr:uid="{00000000-0005-0000-0000-00006D940000}"/>
    <cellStyle name="SAPBEXstdItemX 4 4 2" xfId="38051" xr:uid="{00000000-0005-0000-0000-00006E940000}"/>
    <cellStyle name="SAPBEXstdItemX 4 5" xfId="38052" xr:uid="{00000000-0005-0000-0000-00006F940000}"/>
    <cellStyle name="SAPBEXstdItemX 4 5 2" xfId="38053" xr:uid="{00000000-0005-0000-0000-000070940000}"/>
    <cellStyle name="SAPBEXstdItemX 4 6" xfId="38054" xr:uid="{00000000-0005-0000-0000-000071940000}"/>
    <cellStyle name="SAPBEXstdItemX 4 6 2" xfId="38055" xr:uid="{00000000-0005-0000-0000-000072940000}"/>
    <cellStyle name="SAPBEXstdItemX 4 7" xfId="38056" xr:uid="{00000000-0005-0000-0000-000073940000}"/>
    <cellStyle name="SAPBEXstdItemX 4 7 2" xfId="38057" xr:uid="{00000000-0005-0000-0000-000074940000}"/>
    <cellStyle name="SAPBEXstdItemX 4 8" xfId="38058" xr:uid="{00000000-0005-0000-0000-000075940000}"/>
    <cellStyle name="SAPBEXstdItemX 4 8 2" xfId="38059" xr:uid="{00000000-0005-0000-0000-000076940000}"/>
    <cellStyle name="SAPBEXstdItemX 4 9" xfId="38060" xr:uid="{00000000-0005-0000-0000-000077940000}"/>
    <cellStyle name="SAPBEXstdItemX 4 9 2" xfId="38061" xr:uid="{00000000-0005-0000-0000-000078940000}"/>
    <cellStyle name="SAPBEXstdItemX 5" xfId="38062" xr:uid="{00000000-0005-0000-0000-000079940000}"/>
    <cellStyle name="SAPBEXstdItemX 5 2" xfId="38063" xr:uid="{00000000-0005-0000-0000-00007A940000}"/>
    <cellStyle name="SAPBEXstdItemX 5 2 2" xfId="38064" xr:uid="{00000000-0005-0000-0000-00007B940000}"/>
    <cellStyle name="SAPBEXstdItemX 5 3" xfId="38065" xr:uid="{00000000-0005-0000-0000-00007C940000}"/>
    <cellStyle name="SAPBEXstdItemX 6" xfId="38066" xr:uid="{00000000-0005-0000-0000-00007D940000}"/>
    <cellStyle name="SAPBEXstdItemX 6 2" xfId="38067" xr:uid="{00000000-0005-0000-0000-00007E940000}"/>
    <cellStyle name="SAPBEXstdItemX 7" xfId="38068" xr:uid="{00000000-0005-0000-0000-00007F940000}"/>
    <cellStyle name="SAPBEXstdItemX 7 2" xfId="38069" xr:uid="{00000000-0005-0000-0000-000080940000}"/>
    <cellStyle name="SAPBEXstdItemX 8" xfId="38070" xr:uid="{00000000-0005-0000-0000-000081940000}"/>
    <cellStyle name="SAPBEXstdItemX 9" xfId="38071" xr:uid="{00000000-0005-0000-0000-000082940000}"/>
    <cellStyle name="SAPBEXstdItemX_Copy of xSAPtemp5457" xfId="38072" xr:uid="{00000000-0005-0000-0000-000083940000}"/>
    <cellStyle name="SAPBEXtitle" xfId="469" xr:uid="{00000000-0005-0000-0000-000084940000}"/>
    <cellStyle name="SAPBEXtitle 2" xfId="38074" xr:uid="{00000000-0005-0000-0000-000085940000}"/>
    <cellStyle name="SAPBEXtitle 3" xfId="38075" xr:uid="{00000000-0005-0000-0000-000086940000}"/>
    <cellStyle name="SAPBEXtitle 4" xfId="38076" xr:uid="{00000000-0005-0000-0000-000087940000}"/>
    <cellStyle name="SAPBEXtitle 5" xfId="38077" xr:uid="{00000000-0005-0000-0000-000088940000}"/>
    <cellStyle name="SAPBEXtitle 6" xfId="38078" xr:uid="{00000000-0005-0000-0000-000089940000}"/>
    <cellStyle name="SAPBEXtitle 7" xfId="38079" xr:uid="{00000000-0005-0000-0000-00008A940000}"/>
    <cellStyle name="SAPBEXtitle 8" xfId="38073" xr:uid="{00000000-0005-0000-0000-00008B940000}"/>
    <cellStyle name="SAPBEXtitle_Copy of xSAPtemp5457" xfId="38080" xr:uid="{00000000-0005-0000-0000-00008C940000}"/>
    <cellStyle name="SAPBEXunassignedItem" xfId="470" xr:uid="{00000000-0005-0000-0000-00008D940000}"/>
    <cellStyle name="SAPBEXundefined" xfId="471" xr:uid="{00000000-0005-0000-0000-00008E940000}"/>
    <cellStyle name="SAPBEXundefined 2" xfId="38081" xr:uid="{00000000-0005-0000-0000-00008F940000}"/>
    <cellStyle name="SAPBorder" xfId="38315" xr:uid="{FC4222CF-A581-40DD-AD76-3D707DCA279C}"/>
    <cellStyle name="SAPDataCell" xfId="38298" xr:uid="{C24C277F-849F-4673-B206-AAF6B78689CC}"/>
    <cellStyle name="SAPDataRemoved" xfId="38335" xr:uid="{2CDC7CC7-EB9B-45C2-9C45-A7E325274AB1}"/>
    <cellStyle name="SAPDataTotalCell" xfId="38299" xr:uid="{9EB4FD3B-F117-44FA-A31E-9A4C32C5E851}"/>
    <cellStyle name="SAPDimensionCell" xfId="38297" xr:uid="{1E0AE3B9-D2C3-422A-A806-F75901FB5AD1}"/>
    <cellStyle name="SAPEditableDataCell" xfId="38300" xr:uid="{44A38391-3B4A-43AF-A47D-542B0800F5A7}"/>
    <cellStyle name="SAPEditableDataTotalCell" xfId="38303" xr:uid="{0390E0D2-ADE9-45F6-9102-83ACBB1571D4}"/>
    <cellStyle name="SAPEmphasized" xfId="38325" xr:uid="{77B43879-46EE-499C-A0D7-9ACC35AC2B0C}"/>
    <cellStyle name="SAPEmphasizedEditableDataCell" xfId="38328" xr:uid="{B9480676-0892-4791-87EB-50D1FACCE827}"/>
    <cellStyle name="SAPEmphasizedEditableDataTotalCell" xfId="38331" xr:uid="{938833DF-C637-4EC0-BC2C-5CC5AF7A98B8}"/>
    <cellStyle name="SAPEmphasizedLockedDataCell" xfId="38330" xr:uid="{9DD7563A-7A3D-435B-9139-B5051952B3D7}"/>
    <cellStyle name="SAPEmphasizedLockedDataTotalCell" xfId="38333" xr:uid="{872DE55B-D6B8-4C1C-A688-EF8F0D69D086}"/>
    <cellStyle name="SAPEmphasizedReadonlyDataCell" xfId="38329" xr:uid="{FAB13D77-6701-42E9-8DD2-0E8B2CA61E3C}"/>
    <cellStyle name="SAPEmphasizedReadonlyDataTotalCell" xfId="38332" xr:uid="{902B53BC-99F3-4D28-A4C1-FB3633F014EC}"/>
    <cellStyle name="SAPEmphasizedTotal" xfId="38326" xr:uid="{5155E82C-5D7A-4FE7-A6B7-0E5AF0155485}"/>
    <cellStyle name="SAPError" xfId="38336" xr:uid="{0DBD7E0C-F0D3-446F-94DB-1515FC419BF3}"/>
    <cellStyle name="SAPExceptionLevel1" xfId="38306" xr:uid="{E15B1E3D-5427-40C9-B021-DD8D1C118AF8}"/>
    <cellStyle name="SAPExceptionLevel2" xfId="38307" xr:uid="{DA476068-A663-4E36-9098-0420F94CA6EB}"/>
    <cellStyle name="SAPExceptionLevel3" xfId="38308" xr:uid="{C6513520-71A9-4DC7-8697-976E6C12207F}"/>
    <cellStyle name="SAPExceptionLevel4" xfId="38309" xr:uid="{45282354-7923-4A12-8FF1-112B2BC34A0B}"/>
    <cellStyle name="SAPExceptionLevel5" xfId="38310" xr:uid="{D92F3B6E-9A7C-4651-947F-386ABA9405D8}"/>
    <cellStyle name="SAPExceptionLevel6" xfId="38311" xr:uid="{1CA0DE10-EC12-4150-91C7-AE41545676A6}"/>
    <cellStyle name="SAPExceptionLevel7" xfId="38312" xr:uid="{F83BD782-9C32-4BB5-859A-F13D7980D6A1}"/>
    <cellStyle name="SAPExceptionLevel8" xfId="38313" xr:uid="{69A024A2-0A5E-4F3A-952F-1BC805212188}"/>
    <cellStyle name="SAPExceptionLevel9" xfId="38314" xr:uid="{1E5C7B09-F24C-49A5-9F0B-BD63ECFE2456}"/>
    <cellStyle name="SAPFormula" xfId="38380" xr:uid="{1D5563D2-9582-4085-8A6C-35D9E3215FF3}"/>
    <cellStyle name="SAPGroupingFillCell" xfId="38334" xr:uid="{1231880A-60F4-413D-B792-A68D4958D9A0}"/>
    <cellStyle name="SAPHierarchyCell" xfId="38318" xr:uid="{24572268-7EAF-4CC0-9193-51A8EF552572}"/>
    <cellStyle name="SAPHierarchyCell0" xfId="38320" xr:uid="{A7C0A007-EB6A-4DFC-B608-D17862425CF6}"/>
    <cellStyle name="SAPHierarchyCell1" xfId="38321" xr:uid="{9C93FC41-6B37-4EB0-B8D6-FEDA2D456455}"/>
    <cellStyle name="SAPHierarchyCell2" xfId="38322" xr:uid="{FEA455CC-F55B-4D17-8AEA-29EA77E080B8}"/>
    <cellStyle name="SAPHierarchyCell3" xfId="38323" xr:uid="{04829F55-B21B-4DEE-A74C-3A4DD75C682F}"/>
    <cellStyle name="SAPHierarchyCell4" xfId="38324" xr:uid="{C74246B2-E190-4D8D-8254-8D99B75CBA9D}"/>
    <cellStyle name="SAPHierarchyOddCell" xfId="38319" xr:uid="{57C51F58-CA46-4D8B-8A6B-1D1D37D400DB}"/>
    <cellStyle name="SAPLockedDataCell" xfId="38302" xr:uid="{CAF43184-24A6-4EA7-9BCF-CAF0B1573BB0}"/>
    <cellStyle name="SAPLockedDataTotalCell" xfId="38305" xr:uid="{571221FA-1427-4219-A6CD-A9C59DA78E4D}"/>
    <cellStyle name="SAPMemberCell" xfId="38316" xr:uid="{CF4FDBA8-C626-4557-AD1A-BF32D509D67A}"/>
    <cellStyle name="SAPMemberTotalCell" xfId="38317" xr:uid="{486F9B73-1353-4065-8C36-9A85B3165FF9}"/>
    <cellStyle name="SAPMessageText" xfId="38337" xr:uid="{38A37C3E-6D6E-4DAD-91B1-F90957D4F4A2}"/>
    <cellStyle name="SAPReadonlyDataCell" xfId="38301" xr:uid="{A1DD4A64-3285-47B7-A3DD-F7481ED7CCF8}"/>
    <cellStyle name="SAPReadonlyDataTotalCell" xfId="38304" xr:uid="{B10A01E3-B83E-44EE-BEC2-B60DE26A9492}"/>
    <cellStyle name="Sch_name" xfId="472" xr:uid="{00000000-0005-0000-0000-000090940000}"/>
    <cellStyle name="SECTION" xfId="108" xr:uid="{00000000-0005-0000-0000-000091940000}"/>
    <cellStyle name="Section Head" xfId="473" xr:uid="{00000000-0005-0000-0000-000092940000}"/>
    <cellStyle name="Separador de milhares_DADOS DO BALANCO" xfId="474" xr:uid="{00000000-0005-0000-0000-000093940000}"/>
    <cellStyle name="Shading" xfId="475" xr:uid="{00000000-0005-0000-0000-000094940000}"/>
    <cellStyle name="Sheet Header" xfId="476" xr:uid="{00000000-0005-0000-0000-000095940000}"/>
    <cellStyle name="Sheet Title" xfId="477" xr:uid="{00000000-0005-0000-0000-000096940000}"/>
    <cellStyle name="ShOut" xfId="478" xr:uid="{00000000-0005-0000-0000-000097940000}"/>
    <cellStyle name="sideways" xfId="479" xr:uid="{00000000-0005-0000-0000-000098940000}"/>
    <cellStyle name="SSN" xfId="480" xr:uid="{00000000-0005-0000-0000-000099940000}"/>
    <cellStyle name="Standaard_Blad1" xfId="481" xr:uid="{00000000-0005-0000-0000-00009A940000}"/>
    <cellStyle name="Standard_Anpassen der Amortisation" xfId="482" xr:uid="{00000000-0005-0000-0000-00009B940000}"/>
    <cellStyle name="Style 1" xfId="483" xr:uid="{00000000-0005-0000-0000-00009C940000}"/>
    <cellStyle name="Style 1 10" xfId="38083" xr:uid="{00000000-0005-0000-0000-00009D940000}"/>
    <cellStyle name="Style 1 10 2" xfId="38084" xr:uid="{00000000-0005-0000-0000-00009E940000}"/>
    <cellStyle name="Style 1 10 2 2" xfId="38085" xr:uid="{00000000-0005-0000-0000-00009F940000}"/>
    <cellStyle name="Style 1 10 3" xfId="38086" xr:uid="{00000000-0005-0000-0000-0000A0940000}"/>
    <cellStyle name="Style 1 11" xfId="38087" xr:uid="{00000000-0005-0000-0000-0000A1940000}"/>
    <cellStyle name="Style 1 11 2" xfId="38088" xr:uid="{00000000-0005-0000-0000-0000A2940000}"/>
    <cellStyle name="Style 1 11 2 2" xfId="38089" xr:uid="{00000000-0005-0000-0000-0000A3940000}"/>
    <cellStyle name="Style 1 11 3" xfId="38090" xr:uid="{00000000-0005-0000-0000-0000A4940000}"/>
    <cellStyle name="Style 1 12" xfId="38091" xr:uid="{00000000-0005-0000-0000-0000A5940000}"/>
    <cellStyle name="Style 1 12 2" xfId="38092" xr:uid="{00000000-0005-0000-0000-0000A6940000}"/>
    <cellStyle name="Style 1 12 2 2" xfId="38093" xr:uid="{00000000-0005-0000-0000-0000A7940000}"/>
    <cellStyle name="Style 1 12 3" xfId="38094" xr:uid="{00000000-0005-0000-0000-0000A8940000}"/>
    <cellStyle name="Style 1 13" xfId="38095" xr:uid="{00000000-0005-0000-0000-0000A9940000}"/>
    <cellStyle name="Style 1 13 2" xfId="38096" xr:uid="{00000000-0005-0000-0000-0000AA940000}"/>
    <cellStyle name="Style 1 14" xfId="38082" xr:uid="{00000000-0005-0000-0000-0000AB940000}"/>
    <cellStyle name="Style 1 2" xfId="38097" xr:uid="{00000000-0005-0000-0000-0000AC940000}"/>
    <cellStyle name="Style 1 2 2" xfId="38098" xr:uid="{00000000-0005-0000-0000-0000AD940000}"/>
    <cellStyle name="Style 1 2 2 2" xfId="38099" xr:uid="{00000000-0005-0000-0000-0000AE940000}"/>
    <cellStyle name="Style 1 2 3" xfId="38100" xr:uid="{00000000-0005-0000-0000-0000AF940000}"/>
    <cellStyle name="Style 1 3" xfId="38101" xr:uid="{00000000-0005-0000-0000-0000B0940000}"/>
    <cellStyle name="Style 1 3 2" xfId="38102" xr:uid="{00000000-0005-0000-0000-0000B1940000}"/>
    <cellStyle name="Style 1 3 2 2" xfId="38103" xr:uid="{00000000-0005-0000-0000-0000B2940000}"/>
    <cellStyle name="Style 1 3 3" xfId="38104" xr:uid="{00000000-0005-0000-0000-0000B3940000}"/>
    <cellStyle name="Style 1 4" xfId="38105" xr:uid="{00000000-0005-0000-0000-0000B4940000}"/>
    <cellStyle name="Style 1 4 2" xfId="38106" xr:uid="{00000000-0005-0000-0000-0000B5940000}"/>
    <cellStyle name="Style 1 4 2 2" xfId="38107" xr:uid="{00000000-0005-0000-0000-0000B6940000}"/>
    <cellStyle name="Style 1 4 3" xfId="38108" xr:uid="{00000000-0005-0000-0000-0000B7940000}"/>
    <cellStyle name="Style 1 5" xfId="38109" xr:uid="{00000000-0005-0000-0000-0000B8940000}"/>
    <cellStyle name="Style 1 5 2" xfId="38110" xr:uid="{00000000-0005-0000-0000-0000B9940000}"/>
    <cellStyle name="Style 1 5 2 2" xfId="38111" xr:uid="{00000000-0005-0000-0000-0000BA940000}"/>
    <cellStyle name="Style 1 5 3" xfId="38112" xr:uid="{00000000-0005-0000-0000-0000BB940000}"/>
    <cellStyle name="Style 1 6" xfId="38113" xr:uid="{00000000-0005-0000-0000-0000BC940000}"/>
    <cellStyle name="Style 1 6 2" xfId="38114" xr:uid="{00000000-0005-0000-0000-0000BD940000}"/>
    <cellStyle name="Style 1 6 2 2" xfId="38115" xr:uid="{00000000-0005-0000-0000-0000BE940000}"/>
    <cellStyle name="Style 1 6 3" xfId="38116" xr:uid="{00000000-0005-0000-0000-0000BF940000}"/>
    <cellStyle name="Style 1 7" xfId="38117" xr:uid="{00000000-0005-0000-0000-0000C0940000}"/>
    <cellStyle name="Style 1 7 2" xfId="38118" xr:uid="{00000000-0005-0000-0000-0000C1940000}"/>
    <cellStyle name="Style 1 7 2 2" xfId="38119" xr:uid="{00000000-0005-0000-0000-0000C2940000}"/>
    <cellStyle name="Style 1 7 3" xfId="38120" xr:uid="{00000000-0005-0000-0000-0000C3940000}"/>
    <cellStyle name="Style 1 8" xfId="38121" xr:uid="{00000000-0005-0000-0000-0000C4940000}"/>
    <cellStyle name="Style 1 8 2" xfId="38122" xr:uid="{00000000-0005-0000-0000-0000C5940000}"/>
    <cellStyle name="Style 1 8 2 2" xfId="38123" xr:uid="{00000000-0005-0000-0000-0000C6940000}"/>
    <cellStyle name="Style 1 8 3" xfId="38124" xr:uid="{00000000-0005-0000-0000-0000C7940000}"/>
    <cellStyle name="Style 1 9" xfId="38125" xr:uid="{00000000-0005-0000-0000-0000C8940000}"/>
    <cellStyle name="Style 1 9 2" xfId="38126" xr:uid="{00000000-0005-0000-0000-0000C9940000}"/>
    <cellStyle name="Style 1 9 2 2" xfId="38127" xr:uid="{00000000-0005-0000-0000-0000CA940000}"/>
    <cellStyle name="Style 1 9 3" xfId="38128" xr:uid="{00000000-0005-0000-0000-0000CB940000}"/>
    <cellStyle name="Style 1_FERC General Taxes" xfId="38129" xr:uid="{00000000-0005-0000-0000-0000CC940000}"/>
    <cellStyle name="Style 2" xfId="484" xr:uid="{00000000-0005-0000-0000-0000CD940000}"/>
    <cellStyle name="Style 27" xfId="38130" xr:uid="{00000000-0005-0000-0000-0000CE940000}"/>
    <cellStyle name="Style 3" xfId="485" xr:uid="{00000000-0005-0000-0000-0000CF940000}"/>
    <cellStyle name="Style 35" xfId="38131" xr:uid="{00000000-0005-0000-0000-0000D0940000}"/>
    <cellStyle name="Style 36" xfId="38132" xr:uid="{00000000-0005-0000-0000-0000D1940000}"/>
    <cellStyle name="STYLE1" xfId="640" xr:uid="{00000000-0005-0000-0000-0000D2940000}"/>
    <cellStyle name="STYLE2" xfId="641" xr:uid="{00000000-0005-0000-0000-0000D3940000}"/>
    <cellStyle name="STYLE3" xfId="642" xr:uid="{00000000-0005-0000-0000-0000D4940000}"/>
    <cellStyle name="STYLE4" xfId="643" xr:uid="{00000000-0005-0000-0000-0000D5940000}"/>
    <cellStyle name="subhead" xfId="486" xr:uid="{00000000-0005-0000-0000-0000D6940000}"/>
    <cellStyle name="Subheading" xfId="487" xr:uid="{00000000-0005-0000-0000-0000D7940000}"/>
    <cellStyle name="Subtotal" xfId="488" xr:uid="{00000000-0005-0000-0000-0000D8940000}"/>
    <cellStyle name="Sub-total" xfId="489" xr:uid="{00000000-0005-0000-0000-0000D9940000}"/>
    <cellStyle name="swpBody01" xfId="490" xr:uid="{00000000-0005-0000-0000-0000DA940000}"/>
    <cellStyle name="System Defined" xfId="109" xr:uid="{00000000-0005-0000-0000-0000DB940000}"/>
    <cellStyle name="Table Head" xfId="491" xr:uid="{00000000-0005-0000-0000-0000DC940000}"/>
    <cellStyle name="Table Head Aligned" xfId="492" xr:uid="{00000000-0005-0000-0000-0000DD940000}"/>
    <cellStyle name="Table Head Blue" xfId="493" xr:uid="{00000000-0005-0000-0000-0000DE940000}"/>
    <cellStyle name="Table Head Green" xfId="494" xr:uid="{00000000-0005-0000-0000-0000DF940000}"/>
    <cellStyle name="Table Head_Val_Sum_Graph" xfId="495" xr:uid="{00000000-0005-0000-0000-0000E0940000}"/>
    <cellStyle name="Table Text" xfId="496" xr:uid="{00000000-0005-0000-0000-0000E1940000}"/>
    <cellStyle name="Table Title" xfId="497" xr:uid="{00000000-0005-0000-0000-0000E2940000}"/>
    <cellStyle name="Table Units" xfId="498" xr:uid="{00000000-0005-0000-0000-0000E3940000}"/>
    <cellStyle name="Table_Header" xfId="499" xr:uid="{00000000-0005-0000-0000-0000E4940000}"/>
    <cellStyle name="Text" xfId="500" xr:uid="{00000000-0005-0000-0000-0000E5940000}"/>
    <cellStyle name="Text 1" xfId="501" xr:uid="{00000000-0005-0000-0000-0000E6940000}"/>
    <cellStyle name="Text Head 1" xfId="502" xr:uid="{00000000-0005-0000-0000-0000E7940000}"/>
    <cellStyle name="Tickmark" xfId="38133" xr:uid="{00000000-0005-0000-0000-0000E8940000}"/>
    <cellStyle name="Times New Roman" xfId="38134" xr:uid="{00000000-0005-0000-0000-0000E9940000}"/>
    <cellStyle name="Title" xfId="38266" builtinId="15" customBuiltin="1"/>
    <cellStyle name="Title 2" xfId="38135" xr:uid="{00000000-0005-0000-0000-0000EA940000}"/>
    <cellStyle name="Title Row" xfId="503" xr:uid="{00000000-0005-0000-0000-0000EB940000}"/>
    <cellStyle name="Titles" xfId="38136" xr:uid="{00000000-0005-0000-0000-0000EC940000}"/>
    <cellStyle name="tons" xfId="504" xr:uid="{00000000-0005-0000-0000-0000ED940000}"/>
    <cellStyle name="Total" xfId="110" builtinId="25" customBuiltin="1"/>
    <cellStyle name="Total 1" xfId="505" xr:uid="{00000000-0005-0000-0000-0000EF940000}"/>
    <cellStyle name="Total 2" xfId="38137" xr:uid="{00000000-0005-0000-0000-0000F0940000}"/>
    <cellStyle name="Total 2 10" xfId="38138" xr:uid="{00000000-0005-0000-0000-0000F1940000}"/>
    <cellStyle name="Total 2 10 2" xfId="38139" xr:uid="{00000000-0005-0000-0000-0000F2940000}"/>
    <cellStyle name="Total 2 11" xfId="38140" xr:uid="{00000000-0005-0000-0000-0000F3940000}"/>
    <cellStyle name="Total 2 11 2" xfId="38141" xr:uid="{00000000-0005-0000-0000-0000F4940000}"/>
    <cellStyle name="Total 2 12" xfId="38142" xr:uid="{00000000-0005-0000-0000-0000F5940000}"/>
    <cellStyle name="Total 2 12 2" xfId="38143" xr:uid="{00000000-0005-0000-0000-0000F6940000}"/>
    <cellStyle name="Total 2 13" xfId="38144" xr:uid="{00000000-0005-0000-0000-0000F7940000}"/>
    <cellStyle name="Total 2 2" xfId="38145" xr:uid="{00000000-0005-0000-0000-0000F8940000}"/>
    <cellStyle name="Total 2 2 2" xfId="38146" xr:uid="{00000000-0005-0000-0000-0000F9940000}"/>
    <cellStyle name="Total 2 2 2 2" xfId="38147" xr:uid="{00000000-0005-0000-0000-0000FA940000}"/>
    <cellStyle name="Total 2 2 2 2 2" xfId="38148" xr:uid="{00000000-0005-0000-0000-0000FB940000}"/>
    <cellStyle name="Total 2 2 2 3" xfId="38149" xr:uid="{00000000-0005-0000-0000-0000FC940000}"/>
    <cellStyle name="Total 2 2 3" xfId="38150" xr:uid="{00000000-0005-0000-0000-0000FD940000}"/>
    <cellStyle name="Total 2 2 3 2" xfId="38151" xr:uid="{00000000-0005-0000-0000-0000FE940000}"/>
    <cellStyle name="Total 2 2 3 2 2" xfId="38152" xr:uid="{00000000-0005-0000-0000-0000FF940000}"/>
    <cellStyle name="Total 2 2 3 3" xfId="38153" xr:uid="{00000000-0005-0000-0000-000000950000}"/>
    <cellStyle name="Total 2 2 4" xfId="38154" xr:uid="{00000000-0005-0000-0000-000001950000}"/>
    <cellStyle name="Total 2 2 4 2" xfId="38155" xr:uid="{00000000-0005-0000-0000-000002950000}"/>
    <cellStyle name="Total 2 2 5" xfId="38156" xr:uid="{00000000-0005-0000-0000-000003950000}"/>
    <cellStyle name="Total 2 2 5 2" xfId="38157" xr:uid="{00000000-0005-0000-0000-000004950000}"/>
    <cellStyle name="Total 2 2 6" xfId="38158" xr:uid="{00000000-0005-0000-0000-000005950000}"/>
    <cellStyle name="Total 2 2 6 2" xfId="38159" xr:uid="{00000000-0005-0000-0000-000006950000}"/>
    <cellStyle name="Total 2 2 7" xfId="38160" xr:uid="{00000000-0005-0000-0000-000007950000}"/>
    <cellStyle name="Total 2 2 7 2" xfId="38161" xr:uid="{00000000-0005-0000-0000-000008950000}"/>
    <cellStyle name="Total 2 2 8" xfId="38162" xr:uid="{00000000-0005-0000-0000-000009950000}"/>
    <cellStyle name="Total 2 3" xfId="38163" xr:uid="{00000000-0005-0000-0000-00000A950000}"/>
    <cellStyle name="Total 2 3 10" xfId="38164" xr:uid="{00000000-0005-0000-0000-00000B950000}"/>
    <cellStyle name="Total 2 3 10 2" xfId="38165" xr:uid="{00000000-0005-0000-0000-00000C950000}"/>
    <cellStyle name="Total 2 3 11" xfId="38166" xr:uid="{00000000-0005-0000-0000-00000D950000}"/>
    <cellStyle name="Total 2 3 2" xfId="38167" xr:uid="{00000000-0005-0000-0000-00000E950000}"/>
    <cellStyle name="Total 2 3 2 2" xfId="38168" xr:uid="{00000000-0005-0000-0000-00000F950000}"/>
    <cellStyle name="Total 2 3 2 2 2" xfId="38169" xr:uid="{00000000-0005-0000-0000-000010950000}"/>
    <cellStyle name="Total 2 3 2 3" xfId="38170" xr:uid="{00000000-0005-0000-0000-000011950000}"/>
    <cellStyle name="Total 2 3 3" xfId="38171" xr:uid="{00000000-0005-0000-0000-000012950000}"/>
    <cellStyle name="Total 2 3 3 2" xfId="38172" xr:uid="{00000000-0005-0000-0000-000013950000}"/>
    <cellStyle name="Total 2 3 4" xfId="38173" xr:uid="{00000000-0005-0000-0000-000014950000}"/>
    <cellStyle name="Total 2 3 4 2" xfId="38174" xr:uid="{00000000-0005-0000-0000-000015950000}"/>
    <cellStyle name="Total 2 3 5" xfId="38175" xr:uid="{00000000-0005-0000-0000-000016950000}"/>
    <cellStyle name="Total 2 3 5 2" xfId="38176" xr:uid="{00000000-0005-0000-0000-000017950000}"/>
    <cellStyle name="Total 2 3 6" xfId="38177" xr:uid="{00000000-0005-0000-0000-000018950000}"/>
    <cellStyle name="Total 2 3 6 2" xfId="38178" xr:uid="{00000000-0005-0000-0000-000019950000}"/>
    <cellStyle name="Total 2 3 7" xfId="38179" xr:uid="{00000000-0005-0000-0000-00001A950000}"/>
    <cellStyle name="Total 2 3 7 2" xfId="38180" xr:uid="{00000000-0005-0000-0000-00001B950000}"/>
    <cellStyle name="Total 2 3 8" xfId="38181" xr:uid="{00000000-0005-0000-0000-00001C950000}"/>
    <cellStyle name="Total 2 3 8 2" xfId="38182" xr:uid="{00000000-0005-0000-0000-00001D950000}"/>
    <cellStyle name="Total 2 3 9" xfId="38183" xr:uid="{00000000-0005-0000-0000-00001E950000}"/>
    <cellStyle name="Total 2 3 9 2" xfId="38184" xr:uid="{00000000-0005-0000-0000-00001F950000}"/>
    <cellStyle name="Total 2 4" xfId="38185" xr:uid="{00000000-0005-0000-0000-000020950000}"/>
    <cellStyle name="Total 2 4 10" xfId="38186" xr:uid="{00000000-0005-0000-0000-000021950000}"/>
    <cellStyle name="Total 2 4 10 2" xfId="38187" xr:uid="{00000000-0005-0000-0000-000022950000}"/>
    <cellStyle name="Total 2 4 11" xfId="38188" xr:uid="{00000000-0005-0000-0000-000023950000}"/>
    <cellStyle name="Total 2 4 2" xfId="38189" xr:uid="{00000000-0005-0000-0000-000024950000}"/>
    <cellStyle name="Total 2 4 2 2" xfId="38190" xr:uid="{00000000-0005-0000-0000-000025950000}"/>
    <cellStyle name="Total 2 4 2 2 2" xfId="38191" xr:uid="{00000000-0005-0000-0000-000026950000}"/>
    <cellStyle name="Total 2 4 2 3" xfId="38192" xr:uid="{00000000-0005-0000-0000-000027950000}"/>
    <cellStyle name="Total 2 4 3" xfId="38193" xr:uid="{00000000-0005-0000-0000-000028950000}"/>
    <cellStyle name="Total 2 4 3 2" xfId="38194" xr:uid="{00000000-0005-0000-0000-000029950000}"/>
    <cellStyle name="Total 2 4 4" xfId="38195" xr:uid="{00000000-0005-0000-0000-00002A950000}"/>
    <cellStyle name="Total 2 4 4 2" xfId="38196" xr:uid="{00000000-0005-0000-0000-00002B950000}"/>
    <cellStyle name="Total 2 4 5" xfId="38197" xr:uid="{00000000-0005-0000-0000-00002C950000}"/>
    <cellStyle name="Total 2 4 5 2" xfId="38198" xr:uid="{00000000-0005-0000-0000-00002D950000}"/>
    <cellStyle name="Total 2 4 6" xfId="38199" xr:uid="{00000000-0005-0000-0000-00002E950000}"/>
    <cellStyle name="Total 2 4 6 2" xfId="38200" xr:uid="{00000000-0005-0000-0000-00002F950000}"/>
    <cellStyle name="Total 2 4 7" xfId="38201" xr:uid="{00000000-0005-0000-0000-000030950000}"/>
    <cellStyle name="Total 2 4 7 2" xfId="38202" xr:uid="{00000000-0005-0000-0000-000031950000}"/>
    <cellStyle name="Total 2 4 8" xfId="38203" xr:uid="{00000000-0005-0000-0000-000032950000}"/>
    <cellStyle name="Total 2 4 8 2" xfId="38204" xr:uid="{00000000-0005-0000-0000-000033950000}"/>
    <cellStyle name="Total 2 4 9" xfId="38205" xr:uid="{00000000-0005-0000-0000-000034950000}"/>
    <cellStyle name="Total 2 4 9 2" xfId="38206" xr:uid="{00000000-0005-0000-0000-000035950000}"/>
    <cellStyle name="Total 2 5" xfId="38207" xr:uid="{00000000-0005-0000-0000-000036950000}"/>
    <cellStyle name="Total 2 5 10" xfId="38208" xr:uid="{00000000-0005-0000-0000-000037950000}"/>
    <cellStyle name="Total 2 5 10 2" xfId="38209" xr:uid="{00000000-0005-0000-0000-000038950000}"/>
    <cellStyle name="Total 2 5 11" xfId="38210" xr:uid="{00000000-0005-0000-0000-000039950000}"/>
    <cellStyle name="Total 2 5 2" xfId="38211" xr:uid="{00000000-0005-0000-0000-00003A950000}"/>
    <cellStyle name="Total 2 5 2 2" xfId="38212" xr:uid="{00000000-0005-0000-0000-00003B950000}"/>
    <cellStyle name="Total 2 5 2 2 2" xfId="38213" xr:uid="{00000000-0005-0000-0000-00003C950000}"/>
    <cellStyle name="Total 2 5 2 3" xfId="38214" xr:uid="{00000000-0005-0000-0000-00003D950000}"/>
    <cellStyle name="Total 2 5 3" xfId="38215" xr:uid="{00000000-0005-0000-0000-00003E950000}"/>
    <cellStyle name="Total 2 5 3 2" xfId="38216" xr:uid="{00000000-0005-0000-0000-00003F950000}"/>
    <cellStyle name="Total 2 5 4" xfId="38217" xr:uid="{00000000-0005-0000-0000-000040950000}"/>
    <cellStyle name="Total 2 5 4 2" xfId="38218" xr:uid="{00000000-0005-0000-0000-000041950000}"/>
    <cellStyle name="Total 2 5 5" xfId="38219" xr:uid="{00000000-0005-0000-0000-000042950000}"/>
    <cellStyle name="Total 2 5 5 2" xfId="38220" xr:uid="{00000000-0005-0000-0000-000043950000}"/>
    <cellStyle name="Total 2 5 6" xfId="38221" xr:uid="{00000000-0005-0000-0000-000044950000}"/>
    <cellStyle name="Total 2 5 6 2" xfId="38222" xr:uid="{00000000-0005-0000-0000-000045950000}"/>
    <cellStyle name="Total 2 5 7" xfId="38223" xr:uid="{00000000-0005-0000-0000-000046950000}"/>
    <cellStyle name="Total 2 5 7 2" xfId="38224" xr:uid="{00000000-0005-0000-0000-000047950000}"/>
    <cellStyle name="Total 2 5 8" xfId="38225" xr:uid="{00000000-0005-0000-0000-000048950000}"/>
    <cellStyle name="Total 2 5 8 2" xfId="38226" xr:uid="{00000000-0005-0000-0000-000049950000}"/>
    <cellStyle name="Total 2 5 9" xfId="38227" xr:uid="{00000000-0005-0000-0000-00004A950000}"/>
    <cellStyle name="Total 2 5 9 2" xfId="38228" xr:uid="{00000000-0005-0000-0000-00004B950000}"/>
    <cellStyle name="Total 2 6" xfId="38229" xr:uid="{00000000-0005-0000-0000-00004C950000}"/>
    <cellStyle name="Total 2 6 10" xfId="38230" xr:uid="{00000000-0005-0000-0000-00004D950000}"/>
    <cellStyle name="Total 2 6 10 2" xfId="38231" xr:uid="{00000000-0005-0000-0000-00004E950000}"/>
    <cellStyle name="Total 2 6 11" xfId="38232" xr:uid="{00000000-0005-0000-0000-00004F950000}"/>
    <cellStyle name="Total 2 6 2" xfId="38233" xr:uid="{00000000-0005-0000-0000-000050950000}"/>
    <cellStyle name="Total 2 6 2 2" xfId="38234" xr:uid="{00000000-0005-0000-0000-000051950000}"/>
    <cellStyle name="Total 2 6 2 2 2" xfId="38235" xr:uid="{00000000-0005-0000-0000-000052950000}"/>
    <cellStyle name="Total 2 6 2 3" xfId="38236" xr:uid="{00000000-0005-0000-0000-000053950000}"/>
    <cellStyle name="Total 2 6 3" xfId="38237" xr:uid="{00000000-0005-0000-0000-000054950000}"/>
    <cellStyle name="Total 2 6 3 2" xfId="38238" xr:uid="{00000000-0005-0000-0000-000055950000}"/>
    <cellStyle name="Total 2 6 4" xfId="38239" xr:uid="{00000000-0005-0000-0000-000056950000}"/>
    <cellStyle name="Total 2 6 4 2" xfId="38240" xr:uid="{00000000-0005-0000-0000-000057950000}"/>
    <cellStyle name="Total 2 6 5" xfId="38241" xr:uid="{00000000-0005-0000-0000-000058950000}"/>
    <cellStyle name="Total 2 6 5 2" xfId="38242" xr:uid="{00000000-0005-0000-0000-000059950000}"/>
    <cellStyle name="Total 2 6 6" xfId="38243" xr:uid="{00000000-0005-0000-0000-00005A950000}"/>
    <cellStyle name="Total 2 6 6 2" xfId="38244" xr:uid="{00000000-0005-0000-0000-00005B950000}"/>
    <cellStyle name="Total 2 6 7" xfId="38245" xr:uid="{00000000-0005-0000-0000-00005C950000}"/>
    <cellStyle name="Total 2 6 7 2" xfId="38246" xr:uid="{00000000-0005-0000-0000-00005D950000}"/>
    <cellStyle name="Total 2 6 8" xfId="38247" xr:uid="{00000000-0005-0000-0000-00005E950000}"/>
    <cellStyle name="Total 2 6 8 2" xfId="38248" xr:uid="{00000000-0005-0000-0000-00005F950000}"/>
    <cellStyle name="Total 2 6 9" xfId="38249" xr:uid="{00000000-0005-0000-0000-000060950000}"/>
    <cellStyle name="Total 2 6 9 2" xfId="38250" xr:uid="{00000000-0005-0000-0000-000061950000}"/>
    <cellStyle name="Total 2 7" xfId="38251" xr:uid="{00000000-0005-0000-0000-000062950000}"/>
    <cellStyle name="Total 2 7 2" xfId="38252" xr:uid="{00000000-0005-0000-0000-000063950000}"/>
    <cellStyle name="Total 2 7 2 2" xfId="38253" xr:uid="{00000000-0005-0000-0000-000064950000}"/>
    <cellStyle name="Total 2 7 3" xfId="38254" xr:uid="{00000000-0005-0000-0000-000065950000}"/>
    <cellStyle name="Total 2 8" xfId="38255" xr:uid="{00000000-0005-0000-0000-000066950000}"/>
    <cellStyle name="Total 2 8 2" xfId="38256" xr:uid="{00000000-0005-0000-0000-000067950000}"/>
    <cellStyle name="Total 2 9" xfId="38257" xr:uid="{00000000-0005-0000-0000-000068950000}"/>
    <cellStyle name="Total 2 9 2" xfId="38258" xr:uid="{00000000-0005-0000-0000-000069950000}"/>
    <cellStyle name="Total 3" xfId="38349" xr:uid="{AB0E4E31-723E-406C-AF4F-392B9EFEEED0}"/>
    <cellStyle name="Totals" xfId="506" xr:uid="{00000000-0005-0000-0000-00006A950000}"/>
    <cellStyle name="Underline_Single" xfId="507" xr:uid="{00000000-0005-0000-0000-00006B950000}"/>
    <cellStyle name="Unprot" xfId="508" xr:uid="{00000000-0005-0000-0000-00006C950000}"/>
    <cellStyle name="Unprot$" xfId="509" xr:uid="{00000000-0005-0000-0000-00006D950000}"/>
    <cellStyle name="Unprot$ 2" xfId="38259" xr:uid="{00000000-0005-0000-0000-00006E950000}"/>
    <cellStyle name="Unprot_CurrencySKorea" xfId="510" xr:uid="{00000000-0005-0000-0000-00006F950000}"/>
    <cellStyle name="Unprotect" xfId="511" xr:uid="{00000000-0005-0000-0000-000070950000}"/>
    <cellStyle name="Unprotect 2" xfId="38260" xr:uid="{00000000-0005-0000-0000-000071950000}"/>
    <cellStyle name="UNPROTECTED" xfId="512" xr:uid="{00000000-0005-0000-0000-000072950000}"/>
    <cellStyle name="Währung [0]_Compiling Utility Macros" xfId="513" xr:uid="{00000000-0005-0000-0000-000073950000}"/>
    <cellStyle name="Währung_Compiling Utility Macros" xfId="514" xr:uid="{00000000-0005-0000-0000-000074950000}"/>
    <cellStyle name="Warning" xfId="515" xr:uid="{00000000-0005-0000-0000-000075950000}"/>
    <cellStyle name="Warning Text" xfId="38276" builtinId="11" customBuiltin="1"/>
    <cellStyle name="Warning Text 2" xfId="38261" xr:uid="{00000000-0005-0000-0000-000076950000}"/>
    <cellStyle name="x" xfId="516" xr:uid="{00000000-0005-0000-0000-000077950000}"/>
    <cellStyle name="year" xfId="517" xr:uid="{00000000-0005-0000-0000-000078950000}"/>
    <cellStyle name="YEARS" xfId="518" xr:uid="{00000000-0005-0000-0000-000079950000}"/>
  </cellStyles>
  <dxfs count="0"/>
  <tableStyles count="0" defaultTableStyle="TableStyleMedium9" defaultPivotStyle="PivotStyleLight16"/>
  <colors>
    <mruColors>
      <color rgb="FFFFFF99"/>
      <color rgb="FFFF00FF"/>
      <color rgb="FF7131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VENERGY3\Shared\Invenergy%20LLC\Projects%20-%20Gas\M&amp;A\NorthWestern%20Montana%20First\Models\MFM%201x1%20GTCC%20031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bxsf23\VOL1\26.0000%20Cost\Cash%20Flow\B&amp;V%20Revenue\B&amp;V%20Revenue%200401.xlw"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bxsf23\VOL1\COMBCYC\PMG\performance\UNIT4PR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ocuments%20and%20Settings\Ray.Hankinson\My%20Documents\My%20Data%20X\Cost\1-Equip%20Costs\Gascomp-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atb0hw9/Desktop/Ab_temp/Desktop/WIP2/Hurdle_Rate_Study_2003/Hurdle_Rate_Study_2002/2002VLData/2002HR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Results"/>
      <sheetName val="Income Statement"/>
      <sheetName val="Cash Flow"/>
      <sheetName val="Expenses"/>
      <sheetName val="Depreciation"/>
      <sheetName val="Debt"/>
      <sheetName val="Taxes"/>
      <sheetName val="Balance Sheet"/>
      <sheetName val="Reserves"/>
      <sheetName val="Residual Value"/>
      <sheetName val="EPC"/>
      <sheetName val="IDC"/>
      <sheetName val="O &amp; M Budget 1 X 1"/>
      <sheetName val="Unidentified Inputs"/>
      <sheetName val="list"/>
      <sheetName val="Vendor Categories"/>
      <sheetName val="Cost Seg &amp; Tax Categories"/>
      <sheetName val="dropdown"/>
      <sheetName val="Assumptions"/>
      <sheetName val="PopCache"/>
      <sheetName val="MFM 1x1 GTCC 031105"/>
      <sheetName val="Shs"/>
      <sheetName val="File Mgmt"/>
      <sheetName val="Grand Ridge Splits"/>
      <sheetName val="2020 Budget Details"/>
      <sheetName val="2016 Budget"/>
      <sheetName val="2016 Actual"/>
      <sheetName val="Pivot"/>
      <sheetName val="Grand Ridge I- OpEx"/>
      <sheetName val="Grand Ridge EXP - OpEx"/>
      <sheetName val="Grand Ridge IV - OpEx"/>
      <sheetName val="0. Budget Summary &amp; Inputs"/>
      <sheetName val="1. Budget Summary"/>
      <sheetName val="Tracking Accounts_2018"/>
      <sheetName val="3.2 Bud v ProF (Rev, Opex, PTC)"/>
      <sheetName val="3.3 Bud v ProF (OpEx)"/>
      <sheetName val="2. Bud v Bud"/>
      <sheetName val="B vs PF Distributions"/>
      <sheetName val="CAPEX"/>
      <sheetName val="4. Bud v ProF Distbs."/>
      <sheetName val="5. Bud vs CDPQ"/>
      <sheetName val="Project 4- OpEx"/>
      <sheetName val="Project 5- OpEx"/>
      <sheetName val="Budget Upload Template - GL"/>
      <sheetName val="Budget Upload Template - PRJTS"/>
      <sheetName val="GL COST CENTER ALLOCATION"/>
      <sheetName val="Old GL &gt; New GL"/>
      <sheetName val="Transaction Controls"/>
      <sheetName val="Chart of Accounts (COA)"/>
      <sheetName val="GL_Task_PurCat_ExpType"/>
      <sheetName val="Selections"/>
      <sheetName val="Project Information"/>
      <sheetName val="Inputs"/>
      <sheetName val="4. NTM Forecast"/>
      <sheetName val="Sheet1"/>
      <sheetName val="Sheet2"/>
      <sheetName val="Pivot 02.28.19"/>
      <sheetName val="Pivot 03.31.2019"/>
      <sheetName val="Pivot 04.30.2019"/>
      <sheetName val=" Lead 05.31.2019"/>
      <sheetName val="CashStatement 02.28.19"/>
      <sheetName val="CashStatement 03.31.2019"/>
      <sheetName val="CashStatement 04.30.19"/>
      <sheetName val="CashStatement 05.31.2019"/>
      <sheetName val="Sheet3"/>
      <sheetName val="CashStatement 06.30.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Plan Rev"/>
      <sheetName val="Contract Rev"/>
      <sheetName val="Cash Tables"/>
      <sheetName val="Rev. Cash Graph"/>
      <sheetName val="% Complete"/>
      <sheetName val="Progress Tables"/>
      <sheetName val="Progress Curve"/>
      <sheetName val="Field Staffing Plan"/>
      <sheetName val="Cash Out Table"/>
      <sheetName val="Net Cash Table"/>
      <sheetName val="LookUp"/>
      <sheetName val="Lookups"/>
    </sheetNames>
    <sheetDataSet>
      <sheetData sheetId="0"/>
      <sheetData sheetId="1"/>
      <sheetData sheetId="2"/>
      <sheetData sheetId="3"/>
      <sheetData sheetId="4"/>
      <sheetData sheetId="5" refreshError="1">
        <row r="9">
          <cell r="A9" t="str">
            <v>B&amp;V Cash Flow Milestone Progress by Month</v>
          </cell>
        </row>
        <row r="14">
          <cell r="U14">
            <v>36403</v>
          </cell>
        </row>
        <row r="15">
          <cell r="U15" t="str">
            <v>Prior to NTP</v>
          </cell>
        </row>
        <row r="16">
          <cell r="U16">
            <v>36433</v>
          </cell>
        </row>
        <row r="17">
          <cell r="U17">
            <v>36463</v>
          </cell>
        </row>
        <row r="18">
          <cell r="U18">
            <v>36494</v>
          </cell>
        </row>
        <row r="19">
          <cell r="U19">
            <v>36524</v>
          </cell>
        </row>
        <row r="20">
          <cell r="U20">
            <v>36555</v>
          </cell>
        </row>
        <row r="21">
          <cell r="U21">
            <v>36585</v>
          </cell>
        </row>
        <row r="22">
          <cell r="U22">
            <v>36615</v>
          </cell>
        </row>
        <row r="23">
          <cell r="U23">
            <v>36646</v>
          </cell>
        </row>
        <row r="24">
          <cell r="U24">
            <v>36676</v>
          </cell>
        </row>
        <row r="25">
          <cell r="U25">
            <v>36707</v>
          </cell>
        </row>
        <row r="26">
          <cell r="U26">
            <v>36738</v>
          </cell>
        </row>
        <row r="27">
          <cell r="U27">
            <v>36769</v>
          </cell>
        </row>
        <row r="28">
          <cell r="U28">
            <v>36799</v>
          </cell>
        </row>
        <row r="29">
          <cell r="U29">
            <v>36830</v>
          </cell>
        </row>
        <row r="30">
          <cell r="U30">
            <v>36860</v>
          </cell>
        </row>
        <row r="31">
          <cell r="U31">
            <v>36891</v>
          </cell>
        </row>
        <row r="32">
          <cell r="U32">
            <v>36922</v>
          </cell>
        </row>
        <row r="33">
          <cell r="U33">
            <v>36950</v>
          </cell>
        </row>
        <row r="34">
          <cell r="U34">
            <v>36980</v>
          </cell>
        </row>
        <row r="35">
          <cell r="U35">
            <v>37011</v>
          </cell>
        </row>
        <row r="36">
          <cell r="U36">
            <v>37041</v>
          </cell>
        </row>
        <row r="37">
          <cell r="U37">
            <v>37072</v>
          </cell>
        </row>
        <row r="38">
          <cell r="U38">
            <v>37102</v>
          </cell>
        </row>
        <row r="39">
          <cell r="U39">
            <v>37133</v>
          </cell>
        </row>
        <row r="40">
          <cell r="U40">
            <v>37164</v>
          </cell>
        </row>
        <row r="41">
          <cell r="U41">
            <v>37194</v>
          </cell>
        </row>
        <row r="42">
          <cell r="U42">
            <v>37225</v>
          </cell>
        </row>
        <row r="43">
          <cell r="U43">
            <v>37255</v>
          </cell>
        </row>
        <row r="44">
          <cell r="U44">
            <v>37286</v>
          </cell>
        </row>
        <row r="45">
          <cell r="U45">
            <v>37315</v>
          </cell>
        </row>
        <row r="46">
          <cell r="U46">
            <v>37345</v>
          </cell>
        </row>
      </sheetData>
      <sheetData sheetId="6"/>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PickList"/>
      <sheetName val="Assump"/>
      <sheetName val="LookUp"/>
      <sheetName val="Lookups"/>
      <sheetName val="Cash Flow Progress"/>
      <sheetName val="Input"/>
      <sheetName val="Lists"/>
      <sheetName val="Reference"/>
      <sheetName val="Cover Page"/>
      <sheetName val="(H) Bonus Fed v State"/>
      <sheetName val="Sheet1"/>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Table 1"/>
      <sheetName val="GASCOMPX"/>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taCalcs"/>
      <sheetName val="Fundamentals"/>
      <sheetName val="PriorList"/>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K21"/>
  <sheetViews>
    <sheetView view="pageBreakPreview" zoomScaleNormal="100" zoomScaleSheetLayoutView="100" workbookViewId="0"/>
  </sheetViews>
  <sheetFormatPr defaultColWidth="8.90625" defaultRowHeight="15"/>
  <cols>
    <col min="1" max="1" width="16" style="209" customWidth="1"/>
    <col min="2" max="16384" width="8.90625" style="209"/>
  </cols>
  <sheetData>
    <row r="1" spans="1:11">
      <c r="A1" s="18"/>
      <c r="B1" s="1"/>
      <c r="C1" s="2"/>
      <c r="D1" s="1"/>
      <c r="E1" s="1"/>
      <c r="F1" s="1"/>
      <c r="G1" s="1"/>
      <c r="H1" s="4"/>
      <c r="I1" s="4"/>
      <c r="J1" s="4"/>
      <c r="K1" s="4"/>
    </row>
    <row r="2" spans="1:11">
      <c r="A2" s="18"/>
      <c r="B2" s="1"/>
      <c r="C2" s="2"/>
      <c r="D2" s="1"/>
      <c r="E2" s="1"/>
      <c r="F2" s="1"/>
      <c r="G2" s="5"/>
      <c r="H2" s="18"/>
      <c r="I2" s="4"/>
      <c r="J2" s="4"/>
      <c r="K2" s="4" t="s">
        <v>614</v>
      </c>
    </row>
    <row r="3" spans="1:11" ht="15.6">
      <c r="A3" s="184" t="s">
        <v>864</v>
      </c>
      <c r="B3" s="651" t="s">
        <v>863</v>
      </c>
      <c r="C3" s="2"/>
      <c r="D3" s="1"/>
      <c r="E3" s="1"/>
      <c r="F3" s="1"/>
      <c r="G3" s="5"/>
      <c r="H3" s="4"/>
      <c r="I3" s="619"/>
      <c r="J3" s="208"/>
      <c r="K3" s="208"/>
    </row>
    <row r="4" spans="1:11">
      <c r="A4" s="183"/>
      <c r="B4" s="211"/>
      <c r="C4" s="2"/>
      <c r="D4" s="1"/>
      <c r="E4" s="1"/>
      <c r="F4" s="1"/>
      <c r="G4" s="5"/>
      <c r="H4" s="4"/>
      <c r="I4" s="619"/>
      <c r="J4" s="208"/>
      <c r="K4" s="208"/>
    </row>
    <row r="5" spans="1:11">
      <c r="A5" s="18"/>
      <c r="B5" s="68"/>
      <c r="C5" s="173" t="str">
        <f>'Appendix A'!E6</f>
        <v xml:space="preserve">Rate Formula Template </v>
      </c>
      <c r="D5" s="1"/>
      <c r="E5" s="1"/>
      <c r="F5" s="1"/>
      <c r="G5" s="5"/>
      <c r="H5" s="18"/>
      <c r="I5" s="18"/>
      <c r="J5" s="18"/>
      <c r="K5" s="6"/>
    </row>
    <row r="6" spans="1:11">
      <c r="A6" s="18"/>
      <c r="B6" s="7"/>
      <c r="C6" s="56" t="str">
        <f>'Appendix A'!E7</f>
        <v xml:space="preserve"> Utilizing FERC Form 1 Data</v>
      </c>
      <c r="D6" s="7"/>
      <c r="E6" s="7"/>
      <c r="F6" s="7"/>
      <c r="G6" s="5"/>
      <c r="H6" s="159"/>
      <c r="I6" s="620"/>
      <c r="J6" s="157"/>
      <c r="K6" s="158" t="str">
        <f>'Appendix A'!M7</f>
        <v>Projected Annual Transmission Revenue Requirement</v>
      </c>
    </row>
    <row r="7" spans="1:11">
      <c r="A7" s="1"/>
      <c r="B7" s="6"/>
      <c r="C7" s="6"/>
      <c r="D7" s="6"/>
      <c r="E7" s="6"/>
      <c r="F7" s="6"/>
      <c r="G7" s="6"/>
      <c r="H7" s="6"/>
      <c r="I7" s="132"/>
      <c r="J7" s="621"/>
      <c r="K7" s="120" t="str">
        <f>'Appendix A'!M8</f>
        <v>For the 12 months ended 12/31/2022</v>
      </c>
    </row>
    <row r="8" spans="1:11">
      <c r="A8" s="18"/>
    </row>
    <row r="9" spans="1:11">
      <c r="A9" s="18"/>
      <c r="B9" s="18"/>
      <c r="C9" s="6"/>
    </row>
    <row r="13" spans="1:11">
      <c r="A13" s="209" t="s">
        <v>281</v>
      </c>
      <c r="C13" s="209" t="s">
        <v>619</v>
      </c>
    </row>
    <row r="14" spans="1:11">
      <c r="A14" s="209" t="s">
        <v>615</v>
      </c>
      <c r="C14" s="209" t="s">
        <v>620</v>
      </c>
    </row>
    <row r="15" spans="1:11">
      <c r="A15" s="209" t="s">
        <v>616</v>
      </c>
      <c r="C15" s="209" t="s">
        <v>621</v>
      </c>
    </row>
    <row r="16" spans="1:11">
      <c r="A16" s="209" t="s">
        <v>617</v>
      </c>
      <c r="C16" s="209" t="s">
        <v>622</v>
      </c>
    </row>
    <row r="17" spans="1:3">
      <c r="A17" s="209" t="s">
        <v>323</v>
      </c>
      <c r="C17" s="209" t="s">
        <v>627</v>
      </c>
    </row>
    <row r="18" spans="1:3">
      <c r="A18" s="209" t="s">
        <v>560</v>
      </c>
      <c r="C18" s="209" t="s">
        <v>624</v>
      </c>
    </row>
    <row r="19" spans="1:3">
      <c r="A19" s="213" t="s">
        <v>953</v>
      </c>
      <c r="C19" s="209" t="s">
        <v>623</v>
      </c>
    </row>
    <row r="20" spans="1:3">
      <c r="A20" s="209" t="s">
        <v>220</v>
      </c>
      <c r="C20" s="209" t="s">
        <v>625</v>
      </c>
    </row>
    <row r="21" spans="1:3">
      <c r="A21" s="209" t="s">
        <v>618</v>
      </c>
      <c r="C21" s="209" t="s">
        <v>626</v>
      </c>
    </row>
  </sheetData>
  <pageMargins left="0.7" right="0.7" top="0.75" bottom="0.75" header="0.3" footer="0.3"/>
  <pageSetup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77209-22F7-4F7E-96BF-A87625C80F2B}">
  <sheetPr>
    <tabColor theme="9" tint="-0.249977111117893"/>
    <pageSetUpPr fitToPage="1"/>
  </sheetPr>
  <dimension ref="A1:T178"/>
  <sheetViews>
    <sheetView view="pageBreakPreview" zoomScale="90" zoomScaleNormal="50" zoomScaleSheetLayoutView="90" workbookViewId="0">
      <selection sqref="A1:L1"/>
    </sheetView>
  </sheetViews>
  <sheetFormatPr defaultColWidth="8.90625" defaultRowHeight="15"/>
  <cols>
    <col min="1" max="1" width="5.6328125" style="136" customWidth="1"/>
    <col min="2" max="2" width="31.1796875" style="248" customWidth="1"/>
    <col min="3" max="3" width="10.6328125" style="136" bestFit="1" customWidth="1"/>
    <col min="4" max="4" width="9.81640625" style="205" bestFit="1" customWidth="1"/>
    <col min="5" max="5" width="10" style="136" bestFit="1" customWidth="1"/>
    <col min="6" max="6" width="14.90625" style="136" customWidth="1"/>
    <col min="7" max="7" width="12.08984375" style="136" customWidth="1"/>
    <col min="8" max="8" width="11.90625" style="136" customWidth="1"/>
    <col min="9" max="9" width="12" style="136" customWidth="1"/>
    <col min="10" max="10" width="15.90625" style="136" customWidth="1"/>
    <col min="11" max="11" width="8.90625" style="136"/>
    <col min="12" max="12" width="12.1796875" style="136" customWidth="1"/>
    <col min="13" max="13" width="18.54296875" style="136" bestFit="1" customWidth="1"/>
    <col min="14" max="17" width="8.90625" style="136"/>
    <col min="18" max="18" width="10.453125" style="136" bestFit="1" customWidth="1"/>
    <col min="19" max="16384" width="8.90625" style="136"/>
  </cols>
  <sheetData>
    <row r="1" spans="1:20" ht="18" customHeight="1">
      <c r="A1" s="1148" t="s">
        <v>694</v>
      </c>
      <c r="B1" s="1148"/>
      <c r="C1" s="1148"/>
      <c r="D1" s="1148"/>
      <c r="E1" s="1148"/>
      <c r="F1" s="1148"/>
      <c r="G1" s="1148"/>
      <c r="H1" s="1148"/>
      <c r="I1" s="1148"/>
      <c r="J1" s="1148"/>
      <c r="K1" s="1148"/>
      <c r="L1" s="1148"/>
    </row>
    <row r="2" spans="1:20" ht="18" customHeight="1">
      <c r="A2" s="1149" t="str">
        <f>+'6a-ADIT Projection'!A2:I2</f>
        <v>NextEra Energy Transmission New York, Inc. Formula Rate Template</v>
      </c>
      <c r="B2" s="1149"/>
      <c r="C2" s="1149"/>
      <c r="D2" s="1149"/>
      <c r="E2" s="1149"/>
      <c r="F2" s="1149"/>
      <c r="G2" s="1149"/>
      <c r="H2" s="1149"/>
      <c r="I2" s="1149"/>
      <c r="J2" s="1149"/>
      <c r="K2" s="1149"/>
      <c r="L2" s="1149"/>
    </row>
    <row r="3" spans="1:20" ht="18" customHeight="1">
      <c r="A3" s="1148" t="str">
        <f>'6a-ADIT Projection'!A3</f>
        <v>Projection for the 12 Months Ended 12/31/2022</v>
      </c>
      <c r="B3" s="1148"/>
      <c r="C3" s="1148"/>
      <c r="D3" s="1148"/>
      <c r="E3" s="1148"/>
      <c r="F3" s="1148"/>
      <c r="G3" s="1148"/>
      <c r="H3" s="1148"/>
      <c r="I3" s="1148"/>
      <c r="J3" s="1148"/>
      <c r="K3" s="1148"/>
      <c r="L3" s="1148"/>
    </row>
    <row r="5" spans="1:20">
      <c r="T5" s="176"/>
    </row>
    <row r="6" spans="1:20">
      <c r="B6" s="176" t="s">
        <v>298</v>
      </c>
      <c r="C6" s="176" t="s">
        <v>299</v>
      </c>
      <c r="D6" s="290" t="s">
        <v>309</v>
      </c>
      <c r="E6" s="176" t="s">
        <v>317</v>
      </c>
      <c r="F6" s="176" t="s">
        <v>318</v>
      </c>
      <c r="G6" s="176" t="s">
        <v>319</v>
      </c>
      <c r="H6" s="176" t="s">
        <v>320</v>
      </c>
      <c r="I6" s="176" t="s">
        <v>321</v>
      </c>
      <c r="J6" s="176" t="s">
        <v>331</v>
      </c>
      <c r="K6" s="176" t="s">
        <v>332</v>
      </c>
      <c r="L6" s="176" t="s">
        <v>366</v>
      </c>
    </row>
    <row r="7" spans="1:20" ht="60">
      <c r="A7" s="246"/>
      <c r="B7" s="247" t="s">
        <v>676</v>
      </c>
      <c r="C7" s="247" t="s">
        <v>675</v>
      </c>
      <c r="D7" s="291" t="s">
        <v>128</v>
      </c>
      <c r="E7" s="247" t="s">
        <v>693</v>
      </c>
      <c r="F7" s="247" t="s">
        <v>692</v>
      </c>
      <c r="G7" s="247" t="s">
        <v>21</v>
      </c>
      <c r="H7" s="247" t="s">
        <v>691</v>
      </c>
      <c r="I7" s="247" t="s">
        <v>673</v>
      </c>
      <c r="J7" s="247" t="s">
        <v>690</v>
      </c>
      <c r="K7" s="247" t="s">
        <v>672</v>
      </c>
      <c r="L7" s="247" t="s">
        <v>689</v>
      </c>
      <c r="T7" s="176"/>
    </row>
    <row r="8" spans="1:20" ht="15.6">
      <c r="A8" s="136" t="s">
        <v>957</v>
      </c>
      <c r="D8" s="290"/>
      <c r="E8" s="176"/>
      <c r="F8" s="176"/>
      <c r="G8" s="176"/>
      <c r="M8" s="292"/>
      <c r="N8" s="292"/>
      <c r="O8" s="292"/>
      <c r="P8" s="292"/>
      <c r="Q8" s="292"/>
      <c r="T8" s="176"/>
    </row>
    <row r="9" spans="1:20" ht="20.100000000000001" customHeight="1">
      <c r="A9" s="241">
        <v>1</v>
      </c>
      <c r="B9" s="248" t="s">
        <v>790</v>
      </c>
      <c r="C9" s="136" t="s">
        <v>136</v>
      </c>
      <c r="D9" s="293">
        <v>0</v>
      </c>
      <c r="E9" s="294">
        <f>365/365</f>
        <v>1</v>
      </c>
      <c r="F9" s="243">
        <f>'6c- ADIT BOY'!C54</f>
        <v>0</v>
      </c>
      <c r="G9" s="133">
        <f>'6c- ADIT BOY'!E54</f>
        <v>-106954.87549999999</v>
      </c>
      <c r="H9" s="175">
        <f t="shared" ref="H9:H21" si="0">E9*G9</f>
        <v>-106954.87549999999</v>
      </c>
      <c r="I9" s="133">
        <f>'6c- ADIT BOY'!F54</f>
        <v>0</v>
      </c>
      <c r="J9" s="175">
        <f t="shared" ref="J9:J21" si="1">I9*E9</f>
        <v>0</v>
      </c>
      <c r="K9" s="133">
        <f>'6c- ADIT BOY'!G54</f>
        <v>0</v>
      </c>
      <c r="L9" s="175">
        <f t="shared" ref="L9:L21" si="2">E9*K9</f>
        <v>0</v>
      </c>
      <c r="M9" s="292"/>
      <c r="N9" s="292"/>
      <c r="O9" s="292"/>
      <c r="P9" s="292"/>
      <c r="Q9" s="292"/>
    </row>
    <row r="10" spans="1:20" ht="20.100000000000001" customHeight="1">
      <c r="A10" s="241">
        <f t="shared" ref="A10:A22" si="3">+A9+1</f>
        <v>2</v>
      </c>
      <c r="B10" s="248" t="s">
        <v>686</v>
      </c>
      <c r="C10" s="136" t="s">
        <v>146</v>
      </c>
      <c r="D10" s="293">
        <v>0</v>
      </c>
      <c r="E10" s="294">
        <f>335/365</f>
        <v>0.9178082191780822</v>
      </c>
      <c r="F10" s="295">
        <v>0</v>
      </c>
      <c r="G10" s="177">
        <v>-207916.65553696887</v>
      </c>
      <c r="H10" s="175">
        <f t="shared" si="0"/>
        <v>-190827.61535584813</v>
      </c>
      <c r="I10" s="177">
        <v>0</v>
      </c>
      <c r="J10" s="175">
        <f t="shared" si="1"/>
        <v>0</v>
      </c>
      <c r="K10" s="177">
        <v>0</v>
      </c>
      <c r="L10" s="175">
        <f t="shared" si="2"/>
        <v>0</v>
      </c>
      <c r="M10" s="221"/>
      <c r="N10" s="153"/>
      <c r="O10" s="292"/>
      <c r="P10" s="292"/>
      <c r="Q10" s="292"/>
      <c r="R10" s="180"/>
    </row>
    <row r="11" spans="1:20" ht="20.100000000000001" customHeight="1">
      <c r="A11" s="241">
        <f t="shared" si="3"/>
        <v>3</v>
      </c>
      <c r="B11" s="248" t="s">
        <v>686</v>
      </c>
      <c r="C11" s="136" t="s">
        <v>145</v>
      </c>
      <c r="D11" s="293">
        <f>+D10</f>
        <v>0</v>
      </c>
      <c r="E11" s="294">
        <f>307/365</f>
        <v>0.84109589041095889</v>
      </c>
      <c r="F11" s="295">
        <v>0</v>
      </c>
      <c r="G11" s="177">
        <v>-207907.43863321288</v>
      </c>
      <c r="H11" s="175">
        <f t="shared" si="0"/>
        <v>-174870.09222026399</v>
      </c>
      <c r="I11" s="177">
        <v>0</v>
      </c>
      <c r="J11" s="175">
        <f t="shared" si="1"/>
        <v>0</v>
      </c>
      <c r="K11" s="177">
        <v>0</v>
      </c>
      <c r="L11" s="175">
        <f t="shared" si="2"/>
        <v>0</v>
      </c>
      <c r="M11" s="221"/>
      <c r="N11" s="221"/>
      <c r="O11" s="292"/>
      <c r="P11" s="292"/>
      <c r="Q11" s="292"/>
      <c r="R11" s="180"/>
    </row>
    <row r="12" spans="1:20" ht="20.100000000000001" customHeight="1">
      <c r="A12" s="241">
        <f t="shared" si="3"/>
        <v>4</v>
      </c>
      <c r="B12" s="248" t="s">
        <v>686</v>
      </c>
      <c r="C12" s="136" t="s">
        <v>144</v>
      </c>
      <c r="D12" s="293">
        <f t="shared" ref="D12:D21" si="4">+D11</f>
        <v>0</v>
      </c>
      <c r="E12" s="294">
        <f>276/365</f>
        <v>0.75616438356164384</v>
      </c>
      <c r="F12" s="295">
        <v>0</v>
      </c>
      <c r="G12" s="177">
        <v>-197012.28156314051</v>
      </c>
      <c r="H12" s="175">
        <f t="shared" si="0"/>
        <v>-148973.67044226517</v>
      </c>
      <c r="I12" s="177">
        <v>0</v>
      </c>
      <c r="J12" s="175">
        <f t="shared" si="1"/>
        <v>0</v>
      </c>
      <c r="K12" s="177">
        <v>0</v>
      </c>
      <c r="L12" s="175">
        <f t="shared" si="2"/>
        <v>0</v>
      </c>
      <c r="M12" s="221"/>
      <c r="N12" s="221"/>
      <c r="O12" s="292"/>
      <c r="P12" s="292"/>
      <c r="Q12" s="292"/>
      <c r="R12" s="180"/>
    </row>
    <row r="13" spans="1:20" ht="20.100000000000001" customHeight="1">
      <c r="A13" s="241">
        <f t="shared" si="3"/>
        <v>5</v>
      </c>
      <c r="B13" s="248" t="s">
        <v>686</v>
      </c>
      <c r="C13" s="136" t="s">
        <v>127</v>
      </c>
      <c r="D13" s="293">
        <f t="shared" si="4"/>
        <v>0</v>
      </c>
      <c r="E13" s="294">
        <f>246/365</f>
        <v>0.67397260273972603</v>
      </c>
      <c r="F13" s="295">
        <v>0</v>
      </c>
      <c r="G13" s="177">
        <v>-187983.90805743932</v>
      </c>
      <c r="H13" s="175">
        <f t="shared" si="0"/>
        <v>-126696.00378665773</v>
      </c>
      <c r="I13" s="177">
        <v>0</v>
      </c>
      <c r="J13" s="175">
        <f t="shared" si="1"/>
        <v>0</v>
      </c>
      <c r="K13" s="177">
        <v>0</v>
      </c>
      <c r="L13" s="175">
        <f t="shared" si="2"/>
        <v>0</v>
      </c>
      <c r="M13" s="221"/>
      <c r="N13" s="221"/>
      <c r="O13" s="292"/>
      <c r="P13" s="292"/>
      <c r="Q13" s="292"/>
      <c r="R13" s="180"/>
    </row>
    <row r="14" spans="1:20" ht="20.100000000000001" customHeight="1">
      <c r="A14" s="241">
        <f t="shared" si="3"/>
        <v>6</v>
      </c>
      <c r="B14" s="248" t="s">
        <v>686</v>
      </c>
      <c r="C14" s="136" t="s">
        <v>126</v>
      </c>
      <c r="D14" s="293">
        <f t="shared" si="4"/>
        <v>0</v>
      </c>
      <c r="E14" s="294">
        <f>215/365</f>
        <v>0.58904109589041098</v>
      </c>
      <c r="F14" s="295">
        <v>0</v>
      </c>
      <c r="G14" s="177">
        <v>-110304.38277995703</v>
      </c>
      <c r="H14" s="175">
        <f t="shared" si="0"/>
        <v>-64973.814514221267</v>
      </c>
      <c r="I14" s="177">
        <v>0</v>
      </c>
      <c r="J14" s="175">
        <f t="shared" si="1"/>
        <v>0</v>
      </c>
      <c r="K14" s="177">
        <v>0</v>
      </c>
      <c r="L14" s="175">
        <f t="shared" si="2"/>
        <v>0</v>
      </c>
      <c r="M14" s="221"/>
      <c r="N14" s="221"/>
      <c r="O14" s="292"/>
      <c r="P14" s="292"/>
      <c r="Q14" s="292"/>
      <c r="R14" s="180"/>
    </row>
    <row r="15" spans="1:20" ht="20.100000000000001" customHeight="1">
      <c r="A15" s="241">
        <f t="shared" si="3"/>
        <v>7</v>
      </c>
      <c r="B15" s="248" t="s">
        <v>686</v>
      </c>
      <c r="C15" s="136" t="s">
        <v>197</v>
      </c>
      <c r="D15" s="293">
        <f t="shared" si="4"/>
        <v>0</v>
      </c>
      <c r="E15" s="294">
        <f>185/365</f>
        <v>0.50684931506849318</v>
      </c>
      <c r="F15" s="295">
        <v>0</v>
      </c>
      <c r="G15" s="177">
        <v>-110304.38277995716</v>
      </c>
      <c r="H15" s="175">
        <f t="shared" si="0"/>
        <v>-55907.700861074176</v>
      </c>
      <c r="I15" s="177">
        <v>0</v>
      </c>
      <c r="J15" s="175">
        <f t="shared" si="1"/>
        <v>0</v>
      </c>
      <c r="K15" s="177">
        <v>0</v>
      </c>
      <c r="L15" s="175">
        <f t="shared" si="2"/>
        <v>0</v>
      </c>
      <c r="M15" s="221"/>
      <c r="N15" s="221"/>
      <c r="O15" s="292"/>
      <c r="P15" s="292"/>
      <c r="Q15" s="292"/>
      <c r="R15" s="180"/>
    </row>
    <row r="16" spans="1:20" ht="20.100000000000001" customHeight="1">
      <c r="A16" s="241">
        <f t="shared" si="3"/>
        <v>8</v>
      </c>
      <c r="B16" s="248" t="s">
        <v>686</v>
      </c>
      <c r="C16" s="136" t="s">
        <v>142</v>
      </c>
      <c r="D16" s="293">
        <f t="shared" si="4"/>
        <v>0</v>
      </c>
      <c r="E16" s="294">
        <f>154/365</f>
        <v>0.42191780821917807</v>
      </c>
      <c r="F16" s="177">
        <v>0</v>
      </c>
      <c r="G16" s="177">
        <v>-110304.38277995703</v>
      </c>
      <c r="H16" s="175">
        <f t="shared" si="0"/>
        <v>-46539.383419488717</v>
      </c>
      <c r="I16" s="177">
        <v>0</v>
      </c>
      <c r="J16" s="175">
        <f t="shared" si="1"/>
        <v>0</v>
      </c>
      <c r="K16" s="177">
        <v>0</v>
      </c>
      <c r="L16" s="175">
        <f t="shared" si="2"/>
        <v>0</v>
      </c>
      <c r="M16" s="221"/>
      <c r="N16" s="221"/>
      <c r="O16" s="296"/>
      <c r="P16" s="292"/>
      <c r="Q16" s="221"/>
      <c r="R16" s="180"/>
    </row>
    <row r="17" spans="1:20" ht="20.100000000000001" customHeight="1">
      <c r="A17" s="241">
        <f t="shared" si="3"/>
        <v>9</v>
      </c>
      <c r="B17" s="248" t="s">
        <v>686</v>
      </c>
      <c r="C17" s="136" t="s">
        <v>141</v>
      </c>
      <c r="D17" s="293">
        <f t="shared" si="4"/>
        <v>0</v>
      </c>
      <c r="E17" s="294">
        <f>123/365</f>
        <v>0.33698630136986302</v>
      </c>
      <c r="F17" s="177">
        <v>0</v>
      </c>
      <c r="G17" s="177">
        <v>-110304.38277995716</v>
      </c>
      <c r="H17" s="175">
        <f t="shared" si="0"/>
        <v>-37171.065977903374</v>
      </c>
      <c r="I17" s="177">
        <v>0</v>
      </c>
      <c r="J17" s="175">
        <f t="shared" si="1"/>
        <v>0</v>
      </c>
      <c r="K17" s="177">
        <v>0</v>
      </c>
      <c r="L17" s="175">
        <f t="shared" si="2"/>
        <v>0</v>
      </c>
      <c r="M17" s="221"/>
      <c r="N17" s="221"/>
      <c r="O17" s="296"/>
      <c r="P17" s="292"/>
      <c r="Q17" s="221"/>
      <c r="R17" s="180"/>
    </row>
    <row r="18" spans="1:20" ht="20.100000000000001" customHeight="1">
      <c r="A18" s="241">
        <f t="shared" si="3"/>
        <v>10</v>
      </c>
      <c r="B18" s="248" t="s">
        <v>686</v>
      </c>
      <c r="C18" s="136" t="s">
        <v>140</v>
      </c>
      <c r="D18" s="293">
        <f t="shared" si="4"/>
        <v>0</v>
      </c>
      <c r="E18" s="294">
        <f>93/365</f>
        <v>0.25479452054794521</v>
      </c>
      <c r="F18" s="177">
        <v>0</v>
      </c>
      <c r="G18" s="177">
        <v>-110304.38277995703</v>
      </c>
      <c r="H18" s="175">
        <f t="shared" si="0"/>
        <v>-28104.952324756174</v>
      </c>
      <c r="I18" s="177">
        <v>0</v>
      </c>
      <c r="J18" s="175">
        <f t="shared" si="1"/>
        <v>0</v>
      </c>
      <c r="K18" s="177">
        <v>0</v>
      </c>
      <c r="L18" s="175">
        <f t="shared" si="2"/>
        <v>0</v>
      </c>
      <c r="M18" s="221"/>
      <c r="N18" s="221"/>
      <c r="O18" s="296"/>
      <c r="P18" s="292"/>
      <c r="Q18" s="221"/>
      <c r="R18" s="180"/>
    </row>
    <row r="19" spans="1:20" ht="20.100000000000001" customHeight="1">
      <c r="A19" s="241">
        <f t="shared" si="3"/>
        <v>11</v>
      </c>
      <c r="B19" s="248" t="s">
        <v>686</v>
      </c>
      <c r="C19" s="136" t="s">
        <v>153</v>
      </c>
      <c r="D19" s="293">
        <f t="shared" si="4"/>
        <v>0</v>
      </c>
      <c r="E19" s="294">
        <f>62/365</f>
        <v>0.16986301369863013</v>
      </c>
      <c r="F19" s="177">
        <v>0</v>
      </c>
      <c r="G19" s="177">
        <v>-110304.38277995714</v>
      </c>
      <c r="H19" s="175">
        <f t="shared" si="0"/>
        <v>-18736.634883170802</v>
      </c>
      <c r="I19" s="177">
        <v>0</v>
      </c>
      <c r="J19" s="175">
        <f t="shared" si="1"/>
        <v>0</v>
      </c>
      <c r="K19" s="177">
        <v>0</v>
      </c>
      <c r="L19" s="175">
        <f t="shared" si="2"/>
        <v>0</v>
      </c>
      <c r="M19" s="221"/>
      <c r="N19" s="221"/>
      <c r="O19" s="296"/>
      <c r="P19" s="292"/>
      <c r="Q19" s="221"/>
      <c r="R19" s="180"/>
    </row>
    <row r="20" spans="1:20" ht="20.100000000000001" customHeight="1">
      <c r="A20" s="241">
        <f t="shared" si="3"/>
        <v>12</v>
      </c>
      <c r="B20" s="248" t="s">
        <v>686</v>
      </c>
      <c r="C20" s="136" t="s">
        <v>138</v>
      </c>
      <c r="D20" s="293">
        <f t="shared" si="4"/>
        <v>0</v>
      </c>
      <c r="E20" s="294">
        <f>32/365</f>
        <v>8.7671232876712329E-2</v>
      </c>
      <c r="F20" s="177">
        <v>0</v>
      </c>
      <c r="G20" s="177">
        <v>-110304.38277995691</v>
      </c>
      <c r="H20" s="175">
        <f t="shared" si="0"/>
        <v>-9670.5212300236199</v>
      </c>
      <c r="I20" s="177">
        <v>0</v>
      </c>
      <c r="J20" s="175">
        <f t="shared" si="1"/>
        <v>0</v>
      </c>
      <c r="K20" s="177">
        <v>0</v>
      </c>
      <c r="L20" s="175">
        <f t="shared" si="2"/>
        <v>0</v>
      </c>
      <c r="M20" s="221"/>
      <c r="N20" s="221"/>
      <c r="O20" s="296"/>
      <c r="P20" s="292"/>
      <c r="Q20" s="221"/>
      <c r="R20" s="180"/>
    </row>
    <row r="21" spans="1:20" ht="20.100000000000001" customHeight="1">
      <c r="A21" s="241">
        <f t="shared" si="3"/>
        <v>13</v>
      </c>
      <c r="B21" s="248" t="s">
        <v>686</v>
      </c>
      <c r="C21" s="136" t="s">
        <v>136</v>
      </c>
      <c r="D21" s="293">
        <f t="shared" si="4"/>
        <v>0</v>
      </c>
      <c r="E21" s="294">
        <f>1/365</f>
        <v>2.7397260273972603E-3</v>
      </c>
      <c r="F21" s="177">
        <v>0</v>
      </c>
      <c r="G21" s="177">
        <v>-109980.63994662398</v>
      </c>
      <c r="H21" s="175">
        <f t="shared" si="0"/>
        <v>-301.31682177157256</v>
      </c>
      <c r="I21" s="177">
        <v>0</v>
      </c>
      <c r="J21" s="175">
        <f t="shared" si="1"/>
        <v>0</v>
      </c>
      <c r="K21" s="177">
        <v>0</v>
      </c>
      <c r="L21" s="175">
        <f t="shared" si="2"/>
        <v>0</v>
      </c>
      <c r="M21" s="221"/>
      <c r="N21" s="221"/>
      <c r="O21" s="296"/>
      <c r="P21" s="292"/>
      <c r="Q21" s="221"/>
      <c r="R21" s="180"/>
    </row>
    <row r="22" spans="1:20" ht="20.100000000000001" customHeight="1">
      <c r="A22" s="241">
        <f t="shared" si="3"/>
        <v>14</v>
      </c>
      <c r="B22" s="248" t="s">
        <v>688</v>
      </c>
      <c r="F22" s="175">
        <f t="shared" ref="F22:L22" si="5">SUM(F9:F21)</f>
        <v>0</v>
      </c>
      <c r="G22" s="175">
        <f t="shared" si="5"/>
        <v>-1789886.4786970851</v>
      </c>
      <c r="H22" s="175">
        <f t="shared" si="5"/>
        <v>-1009727.6473374446</v>
      </c>
      <c r="I22" s="175">
        <f t="shared" si="5"/>
        <v>0</v>
      </c>
      <c r="J22" s="175">
        <f t="shared" si="5"/>
        <v>0</v>
      </c>
      <c r="K22" s="175">
        <f t="shared" si="5"/>
        <v>0</v>
      </c>
      <c r="L22" s="175">
        <f t="shared" si="5"/>
        <v>0</v>
      </c>
    </row>
    <row r="23" spans="1:20">
      <c r="A23" s="241"/>
    </row>
    <row r="24" spans="1:20" ht="15.6">
      <c r="A24" s="136" t="s">
        <v>958</v>
      </c>
      <c r="D24" s="290"/>
      <c r="E24" s="176"/>
      <c r="F24" s="176"/>
      <c r="G24" s="176"/>
      <c r="T24" s="176"/>
    </row>
    <row r="25" spans="1:20" ht="20.100000000000001" customHeight="1">
      <c r="A25" s="241">
        <f>A22+1</f>
        <v>15</v>
      </c>
      <c r="B25" s="248" t="s">
        <v>791</v>
      </c>
      <c r="C25" s="136" t="s">
        <v>136</v>
      </c>
      <c r="D25" s="293" t="s">
        <v>671</v>
      </c>
      <c r="E25" s="294">
        <f>365/365</f>
        <v>1</v>
      </c>
      <c r="F25" s="243">
        <f>'6c- ADIT BOY'!C74</f>
        <v>0</v>
      </c>
      <c r="G25" s="243">
        <f>'6c- ADIT BOY'!E74</f>
        <v>0</v>
      </c>
      <c r="H25" s="203">
        <f t="shared" ref="H25:H37" si="6">E25*G25</f>
        <v>0</v>
      </c>
      <c r="I25" s="133">
        <f>'6c- ADIT BOY'!F74</f>
        <v>0</v>
      </c>
      <c r="J25" s="175">
        <f t="shared" ref="J25:J37" si="7">I25*E25</f>
        <v>0</v>
      </c>
      <c r="K25" s="133">
        <f>'6c- ADIT BOY'!G74</f>
        <v>0</v>
      </c>
      <c r="L25" s="175">
        <f t="shared" ref="L25:L37" si="8">E25*K25</f>
        <v>0</v>
      </c>
    </row>
    <row r="26" spans="1:20" ht="20.100000000000001" customHeight="1">
      <c r="A26" s="241">
        <f t="shared" ref="A26:A38" si="9">+A25+1</f>
        <v>16</v>
      </c>
      <c r="B26" s="248" t="s">
        <v>686</v>
      </c>
      <c r="C26" s="136" t="s">
        <v>146</v>
      </c>
      <c r="D26" s="293" t="s">
        <v>671</v>
      </c>
      <c r="E26" s="294">
        <f>335/365</f>
        <v>0.9178082191780822</v>
      </c>
      <c r="F26" s="295">
        <v>0</v>
      </c>
      <c r="G26" s="295">
        <v>0</v>
      </c>
      <c r="H26" s="203">
        <f t="shared" si="6"/>
        <v>0</v>
      </c>
      <c r="I26" s="177">
        <v>0</v>
      </c>
      <c r="J26" s="175">
        <f t="shared" si="7"/>
        <v>0</v>
      </c>
      <c r="K26" s="177">
        <v>0</v>
      </c>
      <c r="L26" s="175">
        <f t="shared" si="8"/>
        <v>0</v>
      </c>
    </row>
    <row r="27" spans="1:20" ht="20.100000000000001" customHeight="1">
      <c r="A27" s="241">
        <f t="shared" si="9"/>
        <v>17</v>
      </c>
      <c r="B27" s="248" t="s">
        <v>686</v>
      </c>
      <c r="C27" s="136" t="s">
        <v>145</v>
      </c>
      <c r="D27" s="293" t="s">
        <v>671</v>
      </c>
      <c r="E27" s="294">
        <f>307/365</f>
        <v>0.84109589041095889</v>
      </c>
      <c r="F27" s="295">
        <v>0</v>
      </c>
      <c r="G27" s="295">
        <v>0</v>
      </c>
      <c r="H27" s="203">
        <f t="shared" si="6"/>
        <v>0</v>
      </c>
      <c r="I27" s="177">
        <v>0</v>
      </c>
      <c r="J27" s="175">
        <f t="shared" si="7"/>
        <v>0</v>
      </c>
      <c r="K27" s="177">
        <v>0</v>
      </c>
      <c r="L27" s="175">
        <f t="shared" si="8"/>
        <v>0</v>
      </c>
    </row>
    <row r="28" spans="1:20" ht="20.100000000000001" customHeight="1">
      <c r="A28" s="241">
        <f t="shared" si="9"/>
        <v>18</v>
      </c>
      <c r="B28" s="248" t="s">
        <v>686</v>
      </c>
      <c r="C28" s="136" t="s">
        <v>144</v>
      </c>
      <c r="D28" s="293" t="s">
        <v>671</v>
      </c>
      <c r="E28" s="294">
        <f>276/365</f>
        <v>0.75616438356164384</v>
      </c>
      <c r="F28" s="295">
        <v>0</v>
      </c>
      <c r="G28" s="295">
        <v>0</v>
      </c>
      <c r="H28" s="203">
        <f t="shared" si="6"/>
        <v>0</v>
      </c>
      <c r="I28" s="177">
        <v>0</v>
      </c>
      <c r="J28" s="175">
        <f t="shared" si="7"/>
        <v>0</v>
      </c>
      <c r="K28" s="177">
        <v>0</v>
      </c>
      <c r="L28" s="175">
        <f t="shared" si="8"/>
        <v>0</v>
      </c>
    </row>
    <row r="29" spans="1:20" ht="20.100000000000001" customHeight="1">
      <c r="A29" s="241">
        <f t="shared" si="9"/>
        <v>19</v>
      </c>
      <c r="B29" s="248" t="s">
        <v>686</v>
      </c>
      <c r="C29" s="136" t="s">
        <v>127</v>
      </c>
      <c r="D29" s="293" t="s">
        <v>671</v>
      </c>
      <c r="E29" s="294">
        <f>246/365</f>
        <v>0.67397260273972603</v>
      </c>
      <c r="F29" s="295">
        <v>0</v>
      </c>
      <c r="G29" s="295">
        <v>0</v>
      </c>
      <c r="H29" s="203">
        <f t="shared" si="6"/>
        <v>0</v>
      </c>
      <c r="I29" s="177">
        <v>0</v>
      </c>
      <c r="J29" s="175">
        <f t="shared" si="7"/>
        <v>0</v>
      </c>
      <c r="K29" s="177">
        <v>0</v>
      </c>
      <c r="L29" s="175">
        <f t="shared" si="8"/>
        <v>0</v>
      </c>
    </row>
    <row r="30" spans="1:20" ht="20.100000000000001" customHeight="1">
      <c r="A30" s="241">
        <f t="shared" si="9"/>
        <v>20</v>
      </c>
      <c r="B30" s="248" t="s">
        <v>686</v>
      </c>
      <c r="C30" s="136" t="s">
        <v>126</v>
      </c>
      <c r="D30" s="293" t="s">
        <v>671</v>
      </c>
      <c r="E30" s="294">
        <f>215/365</f>
        <v>0.58904109589041098</v>
      </c>
      <c r="F30" s="295">
        <v>0</v>
      </c>
      <c r="G30" s="295">
        <v>0</v>
      </c>
      <c r="H30" s="203">
        <f t="shared" si="6"/>
        <v>0</v>
      </c>
      <c r="I30" s="177">
        <v>0</v>
      </c>
      <c r="J30" s="175">
        <f t="shared" si="7"/>
        <v>0</v>
      </c>
      <c r="K30" s="177">
        <v>0</v>
      </c>
      <c r="L30" s="175">
        <f t="shared" si="8"/>
        <v>0</v>
      </c>
    </row>
    <row r="31" spans="1:20" ht="20.100000000000001" customHeight="1">
      <c r="A31" s="241">
        <f t="shared" si="9"/>
        <v>21</v>
      </c>
      <c r="B31" s="248" t="s">
        <v>686</v>
      </c>
      <c r="C31" s="136" t="s">
        <v>197</v>
      </c>
      <c r="D31" s="293" t="s">
        <v>671</v>
      </c>
      <c r="E31" s="294">
        <f>185/365</f>
        <v>0.50684931506849318</v>
      </c>
      <c r="F31" s="295">
        <v>0</v>
      </c>
      <c r="G31" s="295">
        <v>0</v>
      </c>
      <c r="H31" s="203">
        <f t="shared" si="6"/>
        <v>0</v>
      </c>
      <c r="I31" s="177">
        <v>0</v>
      </c>
      <c r="J31" s="175">
        <f t="shared" si="7"/>
        <v>0</v>
      </c>
      <c r="K31" s="177">
        <v>0</v>
      </c>
      <c r="L31" s="175">
        <f t="shared" si="8"/>
        <v>0</v>
      </c>
    </row>
    <row r="32" spans="1:20" ht="20.100000000000001" customHeight="1">
      <c r="A32" s="241">
        <f t="shared" si="9"/>
        <v>22</v>
      </c>
      <c r="B32" s="248" t="s">
        <v>686</v>
      </c>
      <c r="C32" s="136" t="s">
        <v>142</v>
      </c>
      <c r="D32" s="293" t="s">
        <v>671</v>
      </c>
      <c r="E32" s="294">
        <f>154/365</f>
        <v>0.42191780821917807</v>
      </c>
      <c r="F32" s="295">
        <v>0</v>
      </c>
      <c r="G32" s="295">
        <v>0</v>
      </c>
      <c r="H32" s="203">
        <f t="shared" si="6"/>
        <v>0</v>
      </c>
      <c r="I32" s="177">
        <v>0</v>
      </c>
      <c r="J32" s="175">
        <f t="shared" si="7"/>
        <v>0</v>
      </c>
      <c r="K32" s="177">
        <v>0</v>
      </c>
      <c r="L32" s="175">
        <f t="shared" si="8"/>
        <v>0</v>
      </c>
    </row>
    <row r="33" spans="1:20" ht="20.100000000000001" customHeight="1">
      <c r="A33" s="241">
        <f t="shared" si="9"/>
        <v>23</v>
      </c>
      <c r="B33" s="248" t="s">
        <v>686</v>
      </c>
      <c r="C33" s="136" t="s">
        <v>141</v>
      </c>
      <c r="D33" s="293" t="s">
        <v>671</v>
      </c>
      <c r="E33" s="294">
        <f>123/365</f>
        <v>0.33698630136986302</v>
      </c>
      <c r="F33" s="295">
        <v>0</v>
      </c>
      <c r="G33" s="295">
        <v>0</v>
      </c>
      <c r="H33" s="203">
        <f t="shared" si="6"/>
        <v>0</v>
      </c>
      <c r="I33" s="177">
        <v>0</v>
      </c>
      <c r="J33" s="175">
        <f t="shared" si="7"/>
        <v>0</v>
      </c>
      <c r="K33" s="177">
        <v>0</v>
      </c>
      <c r="L33" s="175">
        <f t="shared" si="8"/>
        <v>0</v>
      </c>
    </row>
    <row r="34" spans="1:20" ht="20.100000000000001" customHeight="1">
      <c r="A34" s="241">
        <f t="shared" si="9"/>
        <v>24</v>
      </c>
      <c r="B34" s="248" t="s">
        <v>686</v>
      </c>
      <c r="C34" s="136" t="s">
        <v>140</v>
      </c>
      <c r="D34" s="293" t="s">
        <v>671</v>
      </c>
      <c r="E34" s="294">
        <f>93/365</f>
        <v>0.25479452054794521</v>
      </c>
      <c r="F34" s="295">
        <v>0</v>
      </c>
      <c r="G34" s="295">
        <v>0</v>
      </c>
      <c r="H34" s="203">
        <f t="shared" si="6"/>
        <v>0</v>
      </c>
      <c r="I34" s="177">
        <v>0</v>
      </c>
      <c r="J34" s="175">
        <f t="shared" si="7"/>
        <v>0</v>
      </c>
      <c r="K34" s="177">
        <v>0</v>
      </c>
      <c r="L34" s="175">
        <f t="shared" si="8"/>
        <v>0</v>
      </c>
    </row>
    <row r="35" spans="1:20" ht="20.100000000000001" customHeight="1">
      <c r="A35" s="241">
        <f t="shared" si="9"/>
        <v>25</v>
      </c>
      <c r="B35" s="248" t="s">
        <v>686</v>
      </c>
      <c r="C35" s="136" t="s">
        <v>153</v>
      </c>
      <c r="D35" s="293" t="s">
        <v>671</v>
      </c>
      <c r="E35" s="294">
        <f>62/365</f>
        <v>0.16986301369863013</v>
      </c>
      <c r="F35" s="295">
        <v>0</v>
      </c>
      <c r="G35" s="295">
        <v>0</v>
      </c>
      <c r="H35" s="203">
        <f t="shared" si="6"/>
        <v>0</v>
      </c>
      <c r="I35" s="177">
        <v>0</v>
      </c>
      <c r="J35" s="175">
        <f t="shared" si="7"/>
        <v>0</v>
      </c>
      <c r="K35" s="177">
        <v>0</v>
      </c>
      <c r="L35" s="175">
        <f t="shared" si="8"/>
        <v>0</v>
      </c>
    </row>
    <row r="36" spans="1:20" ht="20.100000000000001" customHeight="1">
      <c r="A36" s="241">
        <f t="shared" si="9"/>
        <v>26</v>
      </c>
      <c r="B36" s="248" t="s">
        <v>686</v>
      </c>
      <c r="C36" s="136" t="s">
        <v>138</v>
      </c>
      <c r="D36" s="293" t="s">
        <v>671</v>
      </c>
      <c r="E36" s="294">
        <f>32/365</f>
        <v>8.7671232876712329E-2</v>
      </c>
      <c r="F36" s="295">
        <v>0</v>
      </c>
      <c r="G36" s="295">
        <v>0</v>
      </c>
      <c r="H36" s="203">
        <f t="shared" si="6"/>
        <v>0</v>
      </c>
      <c r="I36" s="177">
        <v>0</v>
      </c>
      <c r="J36" s="175">
        <f t="shared" si="7"/>
        <v>0</v>
      </c>
      <c r="K36" s="177">
        <v>0</v>
      </c>
      <c r="L36" s="175">
        <f t="shared" si="8"/>
        <v>0</v>
      </c>
    </row>
    <row r="37" spans="1:20" ht="20.100000000000001" customHeight="1">
      <c r="A37" s="241">
        <f t="shared" si="9"/>
        <v>27</v>
      </c>
      <c r="B37" s="248" t="s">
        <v>686</v>
      </c>
      <c r="C37" s="136" t="s">
        <v>136</v>
      </c>
      <c r="D37" s="293" t="s">
        <v>671</v>
      </c>
      <c r="E37" s="294">
        <f>1/365</f>
        <v>2.7397260273972603E-3</v>
      </c>
      <c r="F37" s="295">
        <v>0</v>
      </c>
      <c r="G37" s="295">
        <v>0</v>
      </c>
      <c r="H37" s="203">
        <f t="shared" si="6"/>
        <v>0</v>
      </c>
      <c r="I37" s="177">
        <v>0</v>
      </c>
      <c r="J37" s="175">
        <f t="shared" si="7"/>
        <v>0</v>
      </c>
      <c r="K37" s="177">
        <v>0</v>
      </c>
      <c r="L37" s="175">
        <f t="shared" si="8"/>
        <v>0</v>
      </c>
    </row>
    <row r="38" spans="1:20" ht="20.100000000000001" customHeight="1">
      <c r="A38" s="241">
        <f t="shared" si="9"/>
        <v>28</v>
      </c>
      <c r="B38" s="248" t="s">
        <v>687</v>
      </c>
      <c r="F38" s="203">
        <f t="shared" ref="F38:L38" si="10">SUM(F25:F37)</f>
        <v>0</v>
      </c>
      <c r="G38" s="203">
        <f t="shared" si="10"/>
        <v>0</v>
      </c>
      <c r="H38" s="203">
        <f t="shared" si="10"/>
        <v>0</v>
      </c>
      <c r="I38" s="175">
        <f t="shared" si="10"/>
        <v>0</v>
      </c>
      <c r="J38" s="175">
        <f t="shared" si="10"/>
        <v>0</v>
      </c>
      <c r="K38" s="175">
        <f t="shared" si="10"/>
        <v>0</v>
      </c>
      <c r="L38" s="175">
        <f t="shared" si="10"/>
        <v>0</v>
      </c>
    </row>
    <row r="39" spans="1:20">
      <c r="A39" s="241"/>
      <c r="F39" s="203"/>
      <c r="G39" s="203"/>
      <c r="I39" s="175"/>
      <c r="J39" s="175"/>
      <c r="K39" s="175"/>
      <c r="L39" s="175"/>
    </row>
    <row r="40" spans="1:20" ht="15.6">
      <c r="A40" s="136" t="s">
        <v>959</v>
      </c>
      <c r="D40" s="290"/>
      <c r="E40" s="176"/>
      <c r="F40" s="176"/>
      <c r="G40" s="176"/>
      <c r="T40" s="176"/>
    </row>
    <row r="41" spans="1:20" ht="20.100000000000001" customHeight="1">
      <c r="A41" s="241">
        <f>A38+1</f>
        <v>29</v>
      </c>
      <c r="B41" s="248" t="s">
        <v>792</v>
      </c>
      <c r="C41" s="136" t="s">
        <v>136</v>
      </c>
      <c r="D41" s="293" t="s">
        <v>671</v>
      </c>
      <c r="E41" s="294">
        <f>365/365</f>
        <v>1</v>
      </c>
      <c r="F41" s="243">
        <f>'6c- ADIT BOY'!C28</f>
        <v>0</v>
      </c>
      <c r="G41" s="243">
        <f>'6c- ADIT BOY'!E28</f>
        <v>0</v>
      </c>
      <c r="H41" s="203">
        <f t="shared" ref="H41:H53" si="11">E41*G41</f>
        <v>0</v>
      </c>
      <c r="I41" s="133">
        <f>'6c- ADIT BOY'!F28</f>
        <v>0</v>
      </c>
      <c r="J41" s="175">
        <f t="shared" ref="J41:J53" si="12">I41*E41</f>
        <v>0</v>
      </c>
      <c r="K41" s="133">
        <f>'6c- ADIT BOY'!G28</f>
        <v>0</v>
      </c>
      <c r="L41" s="175">
        <f t="shared" ref="L41:L53" si="13">E41*K41</f>
        <v>0</v>
      </c>
    </row>
    <row r="42" spans="1:20" ht="20.100000000000001" customHeight="1">
      <c r="A42" s="241">
        <f t="shared" ref="A42:A54" si="14">+A41+1</f>
        <v>30</v>
      </c>
      <c r="B42" s="248" t="s">
        <v>686</v>
      </c>
      <c r="C42" s="136" t="s">
        <v>146</v>
      </c>
      <c r="D42" s="293" t="s">
        <v>671</v>
      </c>
      <c r="E42" s="294">
        <f>335/365</f>
        <v>0.9178082191780822</v>
      </c>
      <c r="F42" s="295">
        <v>0</v>
      </c>
      <c r="G42" s="295">
        <v>0</v>
      </c>
      <c r="H42" s="203">
        <f t="shared" si="11"/>
        <v>0</v>
      </c>
      <c r="I42" s="177">
        <v>0</v>
      </c>
      <c r="J42" s="175">
        <f t="shared" si="12"/>
        <v>0</v>
      </c>
      <c r="K42" s="177">
        <v>0</v>
      </c>
      <c r="L42" s="175">
        <f t="shared" si="13"/>
        <v>0</v>
      </c>
    </row>
    <row r="43" spans="1:20" ht="20.100000000000001" customHeight="1">
      <c r="A43" s="241">
        <f t="shared" si="14"/>
        <v>31</v>
      </c>
      <c r="B43" s="248" t="s">
        <v>686</v>
      </c>
      <c r="C43" s="136" t="s">
        <v>145</v>
      </c>
      <c r="D43" s="293" t="s">
        <v>671</v>
      </c>
      <c r="E43" s="294">
        <f>307/365</f>
        <v>0.84109589041095889</v>
      </c>
      <c r="F43" s="295">
        <v>0</v>
      </c>
      <c r="G43" s="295">
        <v>0</v>
      </c>
      <c r="H43" s="203">
        <f t="shared" si="11"/>
        <v>0</v>
      </c>
      <c r="I43" s="177">
        <v>0</v>
      </c>
      <c r="J43" s="175">
        <f t="shared" si="12"/>
        <v>0</v>
      </c>
      <c r="K43" s="177">
        <v>0</v>
      </c>
      <c r="L43" s="175">
        <f t="shared" si="13"/>
        <v>0</v>
      </c>
    </row>
    <row r="44" spans="1:20" ht="20.100000000000001" customHeight="1">
      <c r="A44" s="241">
        <f t="shared" si="14"/>
        <v>32</v>
      </c>
      <c r="B44" s="248" t="s">
        <v>686</v>
      </c>
      <c r="C44" s="136" t="s">
        <v>144</v>
      </c>
      <c r="D44" s="293" t="s">
        <v>671</v>
      </c>
      <c r="E44" s="294">
        <f>276/365</f>
        <v>0.75616438356164384</v>
      </c>
      <c r="F44" s="295">
        <v>0</v>
      </c>
      <c r="G44" s="295">
        <v>0</v>
      </c>
      <c r="H44" s="203">
        <f t="shared" si="11"/>
        <v>0</v>
      </c>
      <c r="I44" s="177">
        <v>0</v>
      </c>
      <c r="J44" s="175">
        <f t="shared" si="12"/>
        <v>0</v>
      </c>
      <c r="K44" s="177">
        <v>0</v>
      </c>
      <c r="L44" s="175">
        <f t="shared" si="13"/>
        <v>0</v>
      </c>
    </row>
    <row r="45" spans="1:20" ht="20.100000000000001" customHeight="1">
      <c r="A45" s="241">
        <f t="shared" si="14"/>
        <v>33</v>
      </c>
      <c r="B45" s="248" t="s">
        <v>686</v>
      </c>
      <c r="C45" s="136" t="s">
        <v>127</v>
      </c>
      <c r="D45" s="293" t="s">
        <v>671</v>
      </c>
      <c r="E45" s="294">
        <f>246/365</f>
        <v>0.67397260273972603</v>
      </c>
      <c r="F45" s="295">
        <v>0</v>
      </c>
      <c r="G45" s="295">
        <v>0</v>
      </c>
      <c r="H45" s="203">
        <f t="shared" si="11"/>
        <v>0</v>
      </c>
      <c r="I45" s="177">
        <v>0</v>
      </c>
      <c r="J45" s="175">
        <f t="shared" si="12"/>
        <v>0</v>
      </c>
      <c r="K45" s="177">
        <v>0</v>
      </c>
      <c r="L45" s="175">
        <f t="shared" si="13"/>
        <v>0</v>
      </c>
    </row>
    <row r="46" spans="1:20" ht="20.100000000000001" customHeight="1">
      <c r="A46" s="241">
        <f t="shared" si="14"/>
        <v>34</v>
      </c>
      <c r="B46" s="248" t="s">
        <v>686</v>
      </c>
      <c r="C46" s="136" t="s">
        <v>126</v>
      </c>
      <c r="D46" s="293" t="s">
        <v>671</v>
      </c>
      <c r="E46" s="294">
        <f>215/365</f>
        <v>0.58904109589041098</v>
      </c>
      <c r="F46" s="295">
        <v>0</v>
      </c>
      <c r="G46" s="295">
        <v>0</v>
      </c>
      <c r="H46" s="203">
        <f t="shared" si="11"/>
        <v>0</v>
      </c>
      <c r="I46" s="177">
        <v>0</v>
      </c>
      <c r="J46" s="175">
        <f t="shared" si="12"/>
        <v>0</v>
      </c>
      <c r="K46" s="177">
        <v>0</v>
      </c>
      <c r="L46" s="175">
        <f t="shared" si="13"/>
        <v>0</v>
      </c>
    </row>
    <row r="47" spans="1:20" ht="20.100000000000001" customHeight="1">
      <c r="A47" s="241">
        <f t="shared" si="14"/>
        <v>35</v>
      </c>
      <c r="B47" s="248" t="s">
        <v>686</v>
      </c>
      <c r="C47" s="136" t="s">
        <v>197</v>
      </c>
      <c r="D47" s="293" t="s">
        <v>671</v>
      </c>
      <c r="E47" s="294">
        <f>185/365</f>
        <v>0.50684931506849318</v>
      </c>
      <c r="F47" s="295">
        <v>0</v>
      </c>
      <c r="G47" s="295">
        <v>0</v>
      </c>
      <c r="H47" s="203">
        <f t="shared" si="11"/>
        <v>0</v>
      </c>
      <c r="I47" s="177">
        <v>0</v>
      </c>
      <c r="J47" s="175">
        <f t="shared" si="12"/>
        <v>0</v>
      </c>
      <c r="K47" s="177">
        <v>0</v>
      </c>
      <c r="L47" s="175">
        <f t="shared" si="13"/>
        <v>0</v>
      </c>
    </row>
    <row r="48" spans="1:20" ht="20.100000000000001" customHeight="1">
      <c r="A48" s="241">
        <f t="shared" si="14"/>
        <v>36</v>
      </c>
      <c r="B48" s="248" t="s">
        <v>686</v>
      </c>
      <c r="C48" s="136" t="s">
        <v>142</v>
      </c>
      <c r="D48" s="293" t="s">
        <v>671</v>
      </c>
      <c r="E48" s="294">
        <f>154/365</f>
        <v>0.42191780821917807</v>
      </c>
      <c r="F48" s="295">
        <v>0</v>
      </c>
      <c r="G48" s="295">
        <v>0</v>
      </c>
      <c r="H48" s="203">
        <f t="shared" si="11"/>
        <v>0</v>
      </c>
      <c r="I48" s="177">
        <v>0</v>
      </c>
      <c r="J48" s="175">
        <f t="shared" si="12"/>
        <v>0</v>
      </c>
      <c r="K48" s="177">
        <v>0</v>
      </c>
      <c r="L48" s="175">
        <f t="shared" si="13"/>
        <v>0</v>
      </c>
    </row>
    <row r="49" spans="1:12" ht="20.100000000000001" customHeight="1">
      <c r="A49" s="241">
        <f t="shared" si="14"/>
        <v>37</v>
      </c>
      <c r="B49" s="248" t="s">
        <v>686</v>
      </c>
      <c r="C49" s="136" t="s">
        <v>141</v>
      </c>
      <c r="D49" s="293" t="s">
        <v>671</v>
      </c>
      <c r="E49" s="294">
        <f>123/365</f>
        <v>0.33698630136986302</v>
      </c>
      <c r="F49" s="295">
        <v>0</v>
      </c>
      <c r="G49" s="295">
        <v>0</v>
      </c>
      <c r="H49" s="203">
        <f t="shared" si="11"/>
        <v>0</v>
      </c>
      <c r="I49" s="177">
        <v>0</v>
      </c>
      <c r="J49" s="175">
        <f t="shared" si="12"/>
        <v>0</v>
      </c>
      <c r="K49" s="177">
        <v>0</v>
      </c>
      <c r="L49" s="175">
        <f t="shared" si="13"/>
        <v>0</v>
      </c>
    </row>
    <row r="50" spans="1:12" ht="20.100000000000001" customHeight="1">
      <c r="A50" s="241">
        <f t="shared" si="14"/>
        <v>38</v>
      </c>
      <c r="B50" s="248" t="s">
        <v>686</v>
      </c>
      <c r="C50" s="136" t="s">
        <v>140</v>
      </c>
      <c r="D50" s="293" t="s">
        <v>671</v>
      </c>
      <c r="E50" s="294">
        <f>93/365</f>
        <v>0.25479452054794521</v>
      </c>
      <c r="F50" s="295">
        <v>0</v>
      </c>
      <c r="G50" s="295">
        <v>0</v>
      </c>
      <c r="H50" s="203">
        <f t="shared" si="11"/>
        <v>0</v>
      </c>
      <c r="I50" s="177">
        <v>0</v>
      </c>
      <c r="J50" s="175">
        <f t="shared" si="12"/>
        <v>0</v>
      </c>
      <c r="K50" s="177">
        <v>0</v>
      </c>
      <c r="L50" s="175">
        <f t="shared" si="13"/>
        <v>0</v>
      </c>
    </row>
    <row r="51" spans="1:12" ht="20.100000000000001" customHeight="1">
      <c r="A51" s="241">
        <f t="shared" si="14"/>
        <v>39</v>
      </c>
      <c r="B51" s="248" t="s">
        <v>686</v>
      </c>
      <c r="C51" s="136" t="s">
        <v>153</v>
      </c>
      <c r="D51" s="293" t="s">
        <v>671</v>
      </c>
      <c r="E51" s="294">
        <f>62/365</f>
        <v>0.16986301369863013</v>
      </c>
      <c r="F51" s="295">
        <v>0</v>
      </c>
      <c r="G51" s="295">
        <v>0</v>
      </c>
      <c r="H51" s="203">
        <f t="shared" si="11"/>
        <v>0</v>
      </c>
      <c r="I51" s="177">
        <v>0</v>
      </c>
      <c r="J51" s="175">
        <f t="shared" si="12"/>
        <v>0</v>
      </c>
      <c r="K51" s="177">
        <v>0</v>
      </c>
      <c r="L51" s="175">
        <f t="shared" si="13"/>
        <v>0</v>
      </c>
    </row>
    <row r="52" spans="1:12" ht="20.100000000000001" customHeight="1">
      <c r="A52" s="241">
        <f t="shared" si="14"/>
        <v>40</v>
      </c>
      <c r="B52" s="248" t="s">
        <v>686</v>
      </c>
      <c r="C52" s="136" t="s">
        <v>138</v>
      </c>
      <c r="D52" s="293" t="s">
        <v>671</v>
      </c>
      <c r="E52" s="294">
        <f>32/365</f>
        <v>8.7671232876712329E-2</v>
      </c>
      <c r="F52" s="295">
        <v>0</v>
      </c>
      <c r="G52" s="295">
        <v>0</v>
      </c>
      <c r="H52" s="203">
        <f t="shared" si="11"/>
        <v>0</v>
      </c>
      <c r="I52" s="177">
        <v>0</v>
      </c>
      <c r="J52" s="175">
        <f t="shared" si="12"/>
        <v>0</v>
      </c>
      <c r="K52" s="177">
        <v>0</v>
      </c>
      <c r="L52" s="175">
        <f t="shared" si="13"/>
        <v>0</v>
      </c>
    </row>
    <row r="53" spans="1:12" ht="20.100000000000001" customHeight="1">
      <c r="A53" s="241">
        <f t="shared" si="14"/>
        <v>41</v>
      </c>
      <c r="B53" s="248" t="s">
        <v>686</v>
      </c>
      <c r="C53" s="136" t="s">
        <v>136</v>
      </c>
      <c r="D53" s="293" t="s">
        <v>671</v>
      </c>
      <c r="E53" s="294">
        <f>1/365</f>
        <v>2.7397260273972603E-3</v>
      </c>
      <c r="F53" s="295">
        <v>0</v>
      </c>
      <c r="G53" s="295">
        <v>0</v>
      </c>
      <c r="H53" s="203">
        <f t="shared" si="11"/>
        <v>0</v>
      </c>
      <c r="I53" s="177">
        <v>0</v>
      </c>
      <c r="J53" s="175">
        <f t="shared" si="12"/>
        <v>0</v>
      </c>
      <c r="K53" s="177">
        <v>0</v>
      </c>
      <c r="L53" s="175">
        <f t="shared" si="13"/>
        <v>0</v>
      </c>
    </row>
    <row r="54" spans="1:12" ht="20.100000000000001" customHeight="1">
      <c r="A54" s="241">
        <f t="shared" si="14"/>
        <v>42</v>
      </c>
      <c r="B54" s="248" t="s">
        <v>685</v>
      </c>
      <c r="F54" s="203">
        <f t="shared" ref="F54:L54" si="15">SUM(F41:F53)</f>
        <v>0</v>
      </c>
      <c r="G54" s="203">
        <f t="shared" si="15"/>
        <v>0</v>
      </c>
      <c r="H54" s="203">
        <f t="shared" si="15"/>
        <v>0</v>
      </c>
      <c r="I54" s="175">
        <f t="shared" si="15"/>
        <v>0</v>
      </c>
      <c r="J54" s="175">
        <f t="shared" si="15"/>
        <v>0</v>
      </c>
      <c r="K54" s="175">
        <f t="shared" si="15"/>
        <v>0</v>
      </c>
      <c r="L54" s="175">
        <f t="shared" si="15"/>
        <v>0</v>
      </c>
    </row>
    <row r="55" spans="1:12">
      <c r="B55" s="136"/>
    </row>
    <row r="56" spans="1:12">
      <c r="B56" s="136"/>
    </row>
    <row r="57" spans="1:12" ht="15.75" customHeight="1">
      <c r="A57" s="297" t="s">
        <v>170</v>
      </c>
      <c r="B57" s="136" t="s">
        <v>793</v>
      </c>
    </row>
    <row r="58" spans="1:12" ht="15.6">
      <c r="A58" s="297" t="s">
        <v>169</v>
      </c>
      <c r="B58" s="136" t="s">
        <v>684</v>
      </c>
      <c r="D58" s="290"/>
      <c r="E58" s="289"/>
      <c r="F58" s="289"/>
      <c r="G58" s="289"/>
      <c r="H58" s="289"/>
      <c r="I58" s="204"/>
    </row>
    <row r="59" spans="1:12" ht="15.6">
      <c r="A59" s="298" t="s">
        <v>74</v>
      </c>
      <c r="B59" s="136" t="s">
        <v>683</v>
      </c>
      <c r="D59" s="290"/>
      <c r="E59" s="289"/>
      <c r="F59" s="289"/>
      <c r="G59" s="289"/>
      <c r="H59" s="289"/>
      <c r="I59" s="204"/>
    </row>
    <row r="60" spans="1:12" ht="15.6">
      <c r="A60" s="298" t="s">
        <v>75</v>
      </c>
      <c r="B60" s="136" t="s">
        <v>794</v>
      </c>
      <c r="D60" s="290"/>
      <c r="E60" s="289"/>
      <c r="F60" s="289"/>
      <c r="G60" s="289"/>
      <c r="H60" s="289"/>
      <c r="I60" s="204"/>
    </row>
    <row r="61" spans="1:12" ht="15.6">
      <c r="A61" s="298" t="s">
        <v>76</v>
      </c>
      <c r="B61" s="248" t="s">
        <v>795</v>
      </c>
      <c r="D61" s="290"/>
      <c r="E61" s="176"/>
    </row>
    <row r="62" spans="1:12">
      <c r="D62" s="299"/>
      <c r="E62" s="99"/>
    </row>
    <row r="63" spans="1:12">
      <c r="D63" s="299"/>
      <c r="E63" s="99"/>
    </row>
    <row r="64" spans="1:12">
      <c r="D64" s="299"/>
      <c r="E64" s="99"/>
    </row>
    <row r="65" spans="2:5">
      <c r="D65" s="299"/>
      <c r="E65" s="99"/>
    </row>
    <row r="66" spans="2:5">
      <c r="D66" s="299"/>
      <c r="E66" s="99"/>
    </row>
    <row r="67" spans="2:5">
      <c r="D67" s="299"/>
      <c r="E67" s="99"/>
    </row>
    <row r="68" spans="2:5">
      <c r="D68" s="299"/>
      <c r="E68" s="99"/>
    </row>
    <row r="69" spans="2:5">
      <c r="D69" s="299"/>
      <c r="E69" s="99"/>
    </row>
    <row r="70" spans="2:5">
      <c r="D70" s="299"/>
      <c r="E70" s="99"/>
    </row>
    <row r="71" spans="2:5">
      <c r="D71" s="299"/>
      <c r="E71" s="99"/>
    </row>
    <row r="72" spans="2:5">
      <c r="B72" s="136"/>
      <c r="D72" s="299"/>
      <c r="E72" s="99"/>
    </row>
    <row r="73" spans="2:5">
      <c r="D73" s="299"/>
      <c r="E73" s="99"/>
    </row>
    <row r="74" spans="2:5">
      <c r="B74" s="136"/>
      <c r="D74" s="299"/>
      <c r="E74" s="99"/>
    </row>
    <row r="178" spans="9:9">
      <c r="I178" s="174"/>
    </row>
  </sheetData>
  <mergeCells count="3">
    <mergeCell ref="A1:L1"/>
    <mergeCell ref="A2:L2"/>
    <mergeCell ref="A3:L3"/>
  </mergeCells>
  <printOptions horizontalCentered="1"/>
  <pageMargins left="0.25" right="0.25" top="0.5" bottom="0.5" header="0.3" footer="0.3"/>
  <pageSetup scale="46"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535E4-E02E-4613-936C-EF800748F337}">
  <sheetPr>
    <tabColor theme="9" tint="-0.249977111117893"/>
  </sheetPr>
  <dimension ref="A1:U210"/>
  <sheetViews>
    <sheetView view="pageBreakPreview" zoomScale="90" zoomScaleNormal="50" zoomScaleSheetLayoutView="90" workbookViewId="0"/>
  </sheetViews>
  <sheetFormatPr defaultColWidth="8.90625" defaultRowHeight="15"/>
  <cols>
    <col min="1" max="1" width="5.36328125" style="136" customWidth="1"/>
    <col min="2" max="2" width="51.453125" style="248" customWidth="1"/>
    <col min="3" max="3" width="22.08984375" style="136" customWidth="1"/>
    <col min="4" max="4" width="16.36328125" style="136" customWidth="1"/>
    <col min="5" max="5" width="11.90625" style="136" customWidth="1"/>
    <col min="6" max="6" width="13.81640625" style="136" customWidth="1"/>
    <col min="7" max="7" width="13.1796875" style="136" customWidth="1"/>
    <col min="8" max="8" width="77.6328125" style="136" customWidth="1"/>
    <col min="9" max="16384" width="8.90625" style="136"/>
  </cols>
  <sheetData>
    <row r="1" spans="1:21">
      <c r="B1" s="1148" t="s">
        <v>705</v>
      </c>
      <c r="C1" s="1148"/>
      <c r="D1" s="1148"/>
      <c r="E1" s="1148"/>
      <c r="F1" s="1148"/>
      <c r="G1" s="1148"/>
      <c r="H1" s="1148"/>
    </row>
    <row r="2" spans="1:21">
      <c r="B2" s="1148" t="str">
        <f>'6a-ADIT Projection'!A3</f>
        <v>Projection for the 12 Months Ended 12/31/2022</v>
      </c>
      <c r="C2" s="1148"/>
      <c r="D2" s="1148"/>
      <c r="E2" s="1148"/>
      <c r="F2" s="1148"/>
      <c r="G2" s="1148"/>
      <c r="H2" s="1148"/>
    </row>
    <row r="3" spans="1:21">
      <c r="B3" s="1148" t="s">
        <v>183</v>
      </c>
      <c r="C3" s="1148"/>
      <c r="D3" s="1148"/>
      <c r="E3" s="1148"/>
      <c r="F3" s="1148"/>
      <c r="G3" s="1148"/>
      <c r="H3" s="1148"/>
    </row>
    <row r="4" spans="1:21">
      <c r="B4" s="136"/>
    </row>
    <row r="5" spans="1:21">
      <c r="D5" s="176"/>
      <c r="E5" s="176"/>
      <c r="G5" s="176"/>
    </row>
    <row r="6" spans="1:21">
      <c r="U6" s="176"/>
    </row>
    <row r="7" spans="1:21" ht="34.5" customHeight="1">
      <c r="A7" s="240" t="s">
        <v>681</v>
      </c>
      <c r="B7" s="240" t="s">
        <v>198</v>
      </c>
      <c r="C7" s="202"/>
      <c r="D7" s="202"/>
      <c r="E7" s="206" t="s">
        <v>108</v>
      </c>
      <c r="F7" s="206" t="s">
        <v>673</v>
      </c>
      <c r="G7" s="240" t="s">
        <v>672</v>
      </c>
      <c r="H7" s="202"/>
      <c r="U7" s="176"/>
    </row>
    <row r="8" spans="1:21">
      <c r="B8" s="241"/>
    </row>
    <row r="9" spans="1:21" ht="20.100000000000001" customHeight="1">
      <c r="A9" s="136">
        <v>1</v>
      </c>
      <c r="B9" s="136" t="s">
        <v>632</v>
      </c>
      <c r="E9" s="133">
        <f>+E54</f>
        <v>-106954.87549999999</v>
      </c>
      <c r="F9" s="133">
        <f>+F54</f>
        <v>0</v>
      </c>
      <c r="G9" s="133">
        <f>+G54</f>
        <v>0</v>
      </c>
      <c r="H9" s="136" t="s">
        <v>704</v>
      </c>
    </row>
    <row r="10" spans="1:21" ht="20.100000000000001" customHeight="1">
      <c r="A10" s="136">
        <f>+A9+1</f>
        <v>2</v>
      </c>
      <c r="B10" s="136" t="s">
        <v>250</v>
      </c>
      <c r="E10" s="133">
        <f>+E78</f>
        <v>0</v>
      </c>
      <c r="F10" s="133">
        <f>+F78</f>
        <v>0</v>
      </c>
      <c r="G10" s="133">
        <f>+G78</f>
        <v>0</v>
      </c>
      <c r="H10" s="136" t="s">
        <v>703</v>
      </c>
    </row>
    <row r="11" spans="1:21" ht="20.100000000000001" customHeight="1">
      <c r="A11" s="136">
        <f>+A10+1</f>
        <v>3</v>
      </c>
      <c r="B11" s="136" t="s">
        <v>251</v>
      </c>
      <c r="E11" s="133">
        <f>E32</f>
        <v>0</v>
      </c>
      <c r="F11" s="133">
        <f>F32</f>
        <v>0</v>
      </c>
      <c r="G11" s="133">
        <f>G32</f>
        <v>0</v>
      </c>
      <c r="H11" s="136" t="s">
        <v>702</v>
      </c>
    </row>
    <row r="12" spans="1:21" ht="20.100000000000001" customHeight="1">
      <c r="A12" s="136">
        <f>+A11+1</f>
        <v>4</v>
      </c>
      <c r="B12" s="136" t="s">
        <v>252</v>
      </c>
      <c r="E12" s="133">
        <f>SUM(E9:E11)</f>
        <v>-106954.87549999999</v>
      </c>
      <c r="F12" s="133">
        <f>SUM(F9:F11)</f>
        <v>0</v>
      </c>
      <c r="G12" s="133">
        <f>SUM(G9:G11)</f>
        <v>0</v>
      </c>
      <c r="H12" s="242" t="s">
        <v>701</v>
      </c>
    </row>
    <row r="13" spans="1:21">
      <c r="B13" s="136"/>
      <c r="D13" s="242"/>
      <c r="H13" s="133"/>
    </row>
    <row r="14" spans="1:21">
      <c r="B14" s="136"/>
      <c r="H14" s="203"/>
    </row>
    <row r="15" spans="1:21" ht="33" customHeight="1">
      <c r="B15" s="1151" t="s">
        <v>700</v>
      </c>
      <c r="C15" s="1151"/>
      <c r="D15" s="1151"/>
      <c r="E15" s="1151"/>
      <c r="F15" s="1151"/>
      <c r="G15" s="1151"/>
      <c r="H15" s="1151"/>
    </row>
    <row r="16" spans="1:21">
      <c r="D16" s="176"/>
      <c r="E16" s="176"/>
      <c r="F16" s="176"/>
      <c r="G16" s="176"/>
    </row>
    <row r="17" spans="1:8">
      <c r="B17" s="176" t="s">
        <v>74</v>
      </c>
      <c r="C17" s="176" t="s">
        <v>75</v>
      </c>
      <c r="D17" s="176" t="s">
        <v>76</v>
      </c>
      <c r="E17" s="176" t="s">
        <v>77</v>
      </c>
      <c r="F17" s="176" t="s">
        <v>78</v>
      </c>
      <c r="G17" s="176" t="s">
        <v>79</v>
      </c>
      <c r="H17" s="176" t="s">
        <v>80</v>
      </c>
    </row>
    <row r="18" spans="1:8" ht="30">
      <c r="B18" s="248" t="s">
        <v>251</v>
      </c>
      <c r="C18" s="250" t="s">
        <v>18</v>
      </c>
      <c r="D18" s="250" t="s">
        <v>698</v>
      </c>
      <c r="E18" s="250" t="s">
        <v>108</v>
      </c>
      <c r="F18" s="250" t="s">
        <v>673</v>
      </c>
      <c r="G18" s="250" t="s">
        <v>672</v>
      </c>
      <c r="H18" s="250" t="s">
        <v>254</v>
      </c>
    </row>
    <row r="19" spans="1:8" ht="30" customHeight="1">
      <c r="A19" s="136">
        <f>A12+1</f>
        <v>5</v>
      </c>
      <c r="B19" s="251"/>
      <c r="C19" s="252"/>
      <c r="D19" s="253"/>
      <c r="E19" s="253"/>
      <c r="F19" s="253"/>
      <c r="G19" s="253"/>
      <c r="H19" s="254"/>
    </row>
    <row r="20" spans="1:8" ht="30" customHeight="1">
      <c r="A20" s="136">
        <f t="shared" ref="A20:A32" si="0">+A19+1</f>
        <v>6</v>
      </c>
      <c r="B20" s="255"/>
      <c r="C20" s="252"/>
      <c r="D20" s="253"/>
      <c r="E20" s="253"/>
      <c r="F20" s="253"/>
      <c r="G20" s="253"/>
      <c r="H20" s="254"/>
    </row>
    <row r="21" spans="1:8" ht="30" customHeight="1">
      <c r="A21" s="136">
        <f t="shared" si="0"/>
        <v>7</v>
      </c>
      <c r="B21" s="255"/>
      <c r="C21" s="252"/>
      <c r="D21" s="253"/>
      <c r="E21" s="253"/>
      <c r="F21" s="253"/>
      <c r="G21" s="253"/>
      <c r="H21" s="254"/>
    </row>
    <row r="22" spans="1:8" ht="30" customHeight="1">
      <c r="A22" s="136">
        <f t="shared" si="0"/>
        <v>8</v>
      </c>
      <c r="B22" s="255"/>
      <c r="C22" s="252"/>
      <c r="D22" s="253"/>
      <c r="E22" s="253"/>
      <c r="F22" s="253"/>
      <c r="G22" s="253"/>
      <c r="H22" s="254"/>
    </row>
    <row r="23" spans="1:8" ht="30" customHeight="1">
      <c r="A23" s="136">
        <f t="shared" si="0"/>
        <v>9</v>
      </c>
      <c r="B23" s="255"/>
      <c r="C23" s="252"/>
      <c r="D23" s="253"/>
      <c r="E23" s="253"/>
      <c r="F23" s="253"/>
      <c r="G23" s="253"/>
      <c r="H23" s="254"/>
    </row>
    <row r="24" spans="1:8" ht="30" customHeight="1">
      <c r="A24" s="136">
        <f t="shared" si="0"/>
        <v>10</v>
      </c>
      <c r="B24" s="255"/>
      <c r="C24" s="252"/>
      <c r="D24" s="253"/>
      <c r="E24" s="253"/>
      <c r="F24" s="253"/>
      <c r="G24" s="253"/>
      <c r="H24" s="254"/>
    </row>
    <row r="25" spans="1:8" ht="30" customHeight="1">
      <c r="A25" s="136">
        <f t="shared" si="0"/>
        <v>11</v>
      </c>
      <c r="B25" s="255"/>
      <c r="C25" s="252"/>
      <c r="D25" s="253"/>
      <c r="E25" s="253"/>
      <c r="F25" s="253"/>
      <c r="G25" s="253"/>
      <c r="H25" s="254"/>
    </row>
    <row r="26" spans="1:8" ht="30" customHeight="1">
      <c r="A26" s="136">
        <f t="shared" si="0"/>
        <v>12</v>
      </c>
      <c r="B26" s="255"/>
      <c r="C26" s="252"/>
      <c r="D26" s="256"/>
      <c r="E26" s="253"/>
      <c r="F26" s="253"/>
      <c r="G26" s="253"/>
      <c r="H26" s="254"/>
    </row>
    <row r="27" spans="1:8" ht="30" customHeight="1">
      <c r="A27" s="136">
        <f t="shared" si="0"/>
        <v>13</v>
      </c>
      <c r="B27" s="255"/>
      <c r="C27" s="252"/>
      <c r="D27" s="253"/>
      <c r="E27" s="253"/>
      <c r="F27" s="253"/>
      <c r="G27" s="253"/>
      <c r="H27" s="254"/>
    </row>
    <row r="28" spans="1:8" ht="30" customHeight="1">
      <c r="A28" s="136">
        <f t="shared" si="0"/>
        <v>14</v>
      </c>
      <c r="B28" s="257" t="s">
        <v>699</v>
      </c>
      <c r="C28" s="258"/>
      <c r="D28" s="258"/>
      <c r="E28" s="258"/>
      <c r="F28" s="258"/>
      <c r="G28" s="258"/>
      <c r="H28" s="259" t="s">
        <v>696</v>
      </c>
    </row>
    <row r="29" spans="1:8" ht="20.100000000000001" customHeight="1">
      <c r="A29" s="136">
        <f t="shared" si="0"/>
        <v>15</v>
      </c>
      <c r="B29" s="260" t="s">
        <v>796</v>
      </c>
      <c r="C29" s="261">
        <f>SUBTOTAL(9,C19:C28)</f>
        <v>0</v>
      </c>
      <c r="D29" s="262">
        <f>SUM(D19:D28)</f>
        <v>0</v>
      </c>
      <c r="E29" s="262">
        <f>SUM(E19:E28)</f>
        <v>0</v>
      </c>
      <c r="F29" s="262">
        <f>SUM(F19:F28)</f>
        <v>0</v>
      </c>
      <c r="G29" s="262">
        <f>SUM(G19:G28)</f>
        <v>0</v>
      </c>
      <c r="H29" s="263"/>
    </row>
    <row r="30" spans="1:8" ht="20.100000000000001" customHeight="1">
      <c r="A30" s="136">
        <f t="shared" si="0"/>
        <v>16</v>
      </c>
      <c r="B30" s="264" t="s">
        <v>255</v>
      </c>
      <c r="C30" s="265"/>
      <c r="D30" s="265"/>
      <c r="E30" s="265"/>
      <c r="F30" s="266"/>
      <c r="G30" s="267"/>
      <c r="H30" s="254"/>
    </row>
    <row r="31" spans="1:8" ht="20.100000000000001" customHeight="1">
      <c r="A31" s="136">
        <f t="shared" si="0"/>
        <v>17</v>
      </c>
      <c r="B31" s="268" t="s">
        <v>256</v>
      </c>
      <c r="C31" s="269"/>
      <c r="D31" s="269"/>
      <c r="E31" s="269"/>
      <c r="F31" s="269"/>
      <c r="G31" s="269"/>
      <c r="H31" s="270"/>
    </row>
    <row r="32" spans="1:8" ht="20.100000000000001" customHeight="1" thickBot="1">
      <c r="A32" s="136">
        <f t="shared" si="0"/>
        <v>18</v>
      </c>
      <c r="B32" s="271" t="s">
        <v>18</v>
      </c>
      <c r="C32" s="272">
        <f>+C29-C30-C31</f>
        <v>0</v>
      </c>
      <c r="D32" s="272">
        <f>+D29-D30-D31</f>
        <v>0</v>
      </c>
      <c r="E32" s="272">
        <f>+E29-E30-E31</f>
        <v>0</v>
      </c>
      <c r="F32" s="272">
        <f>+F29-F30-F31</f>
        <v>0</v>
      </c>
      <c r="G32" s="272">
        <f>+G29-G30-G31</f>
        <v>0</v>
      </c>
      <c r="H32" s="273"/>
    </row>
    <row r="33" spans="1:8" ht="20.100000000000001" customHeight="1" thickTop="1">
      <c r="B33" s="136" t="s">
        <v>257</v>
      </c>
      <c r="C33" s="242"/>
      <c r="D33" s="274"/>
      <c r="E33" s="176"/>
      <c r="G33" s="275"/>
    </row>
    <row r="34" spans="1:8" ht="20.100000000000001" customHeight="1">
      <c r="B34" s="1150" t="s">
        <v>258</v>
      </c>
      <c r="C34" s="1150"/>
      <c r="D34" s="1150"/>
      <c r="E34" s="1150"/>
      <c r="F34" s="1150"/>
      <c r="G34" s="1150"/>
    </row>
    <row r="35" spans="1:8" ht="20.100000000000001" customHeight="1">
      <c r="B35" s="248" t="s">
        <v>259</v>
      </c>
      <c r="F35" s="176"/>
      <c r="G35" s="176"/>
    </row>
    <row r="36" spans="1:8" ht="20.100000000000001" customHeight="1">
      <c r="B36" s="248" t="s">
        <v>260</v>
      </c>
      <c r="F36" s="176"/>
      <c r="G36" s="176"/>
    </row>
    <row r="37" spans="1:8" ht="20.100000000000001" customHeight="1">
      <c r="B37" s="248" t="s">
        <v>261</v>
      </c>
      <c r="F37" s="176"/>
      <c r="G37" s="176"/>
    </row>
    <row r="38" spans="1:8" ht="35.25" customHeight="1">
      <c r="B38" s="1150" t="s">
        <v>695</v>
      </c>
      <c r="C38" s="1150"/>
      <c r="D38" s="1150"/>
      <c r="E38" s="1150"/>
      <c r="F38" s="1150"/>
      <c r="G38" s="1150"/>
      <c r="H38" s="276"/>
    </row>
    <row r="39" spans="1:8">
      <c r="B39" s="276"/>
      <c r="C39" s="276"/>
      <c r="D39" s="276"/>
      <c r="E39" s="276"/>
      <c r="F39" s="276"/>
      <c r="G39" s="276"/>
      <c r="H39" s="276"/>
    </row>
    <row r="40" spans="1:8">
      <c r="B40" s="136"/>
    </row>
    <row r="41" spans="1:8">
      <c r="B41" s="176" t="s">
        <v>74</v>
      </c>
      <c r="C41" s="176" t="s">
        <v>75</v>
      </c>
      <c r="D41" s="176" t="s">
        <v>76</v>
      </c>
      <c r="E41" s="176" t="s">
        <v>77</v>
      </c>
      <c r="F41" s="176" t="s">
        <v>78</v>
      </c>
      <c r="G41" s="176" t="s">
        <v>79</v>
      </c>
      <c r="H41" s="176" t="s">
        <v>80</v>
      </c>
    </row>
    <row r="42" spans="1:8" ht="30">
      <c r="B42" s="136" t="s">
        <v>249</v>
      </c>
      <c r="C42" s="250" t="s">
        <v>18</v>
      </c>
      <c r="D42" s="250" t="s">
        <v>698</v>
      </c>
      <c r="E42" s="250" t="s">
        <v>108</v>
      </c>
      <c r="F42" s="250" t="s">
        <v>673</v>
      </c>
      <c r="G42" s="250" t="s">
        <v>672</v>
      </c>
      <c r="H42" s="250" t="s">
        <v>254</v>
      </c>
    </row>
    <row r="43" spans="1:8" ht="30" customHeight="1">
      <c r="A43" s="136">
        <f>A32+1</f>
        <v>19</v>
      </c>
      <c r="B43" s="255" t="s">
        <v>906</v>
      </c>
      <c r="C43" s="252"/>
      <c r="D43" s="253"/>
      <c r="E43" s="253">
        <v>-106954.87549999999</v>
      </c>
      <c r="F43" s="253"/>
      <c r="G43" s="253"/>
      <c r="H43" s="254"/>
    </row>
    <row r="44" spans="1:8" ht="30" customHeight="1">
      <c r="A44" s="136">
        <f t="shared" ref="A44:A54" si="1">+A43+1</f>
        <v>20</v>
      </c>
      <c r="B44" s="255"/>
      <c r="C44" s="252"/>
      <c r="D44" s="253"/>
      <c r="E44" s="253"/>
      <c r="F44" s="253"/>
      <c r="G44" s="253"/>
      <c r="H44" s="254"/>
    </row>
    <row r="45" spans="1:8" ht="30" customHeight="1">
      <c r="A45" s="136">
        <f t="shared" si="1"/>
        <v>21</v>
      </c>
      <c r="B45" s="255"/>
      <c r="C45" s="252"/>
      <c r="D45" s="253"/>
      <c r="E45" s="253"/>
      <c r="F45" s="253"/>
      <c r="G45" s="253"/>
      <c r="H45" s="254"/>
    </row>
    <row r="46" spans="1:8" ht="30" customHeight="1">
      <c r="A46" s="136">
        <f t="shared" si="1"/>
        <v>22</v>
      </c>
      <c r="B46" s="255"/>
      <c r="C46" s="253"/>
      <c r="D46" s="253"/>
      <c r="E46" s="253"/>
      <c r="F46" s="253"/>
      <c r="G46" s="253"/>
      <c r="H46" s="254"/>
    </row>
    <row r="47" spans="1:8" ht="30" customHeight="1">
      <c r="A47" s="136">
        <f t="shared" si="1"/>
        <v>23</v>
      </c>
      <c r="B47" s="255"/>
      <c r="C47" s="253"/>
      <c r="D47" s="253"/>
      <c r="E47" s="253"/>
      <c r="F47" s="253"/>
      <c r="G47" s="253"/>
      <c r="H47" s="254"/>
    </row>
    <row r="48" spans="1:8" ht="30" customHeight="1">
      <c r="A48" s="136">
        <f t="shared" si="1"/>
        <v>24</v>
      </c>
      <c r="B48" s="277"/>
      <c r="C48" s="278"/>
      <c r="D48" s="278"/>
      <c r="E48" s="278"/>
      <c r="F48" s="278"/>
      <c r="G48" s="278"/>
      <c r="H48" s="254"/>
    </row>
    <row r="49" spans="1:8" ht="30" customHeight="1">
      <c r="A49" s="136">
        <f t="shared" si="1"/>
        <v>25</v>
      </c>
      <c r="B49" s="279"/>
      <c r="C49" s="278"/>
      <c r="D49" s="278"/>
      <c r="E49" s="278"/>
      <c r="F49" s="278"/>
      <c r="G49" s="278"/>
      <c r="H49" s="254"/>
    </row>
    <row r="50" spans="1:8" ht="30" customHeight="1">
      <c r="A50" s="136">
        <f t="shared" si="1"/>
        <v>26</v>
      </c>
      <c r="B50" s="279"/>
      <c r="C50" s="278"/>
      <c r="D50" s="278"/>
      <c r="E50" s="278"/>
      <c r="F50" s="278"/>
      <c r="G50" s="278"/>
      <c r="H50" s="254"/>
    </row>
    <row r="51" spans="1:8" ht="20.100000000000001" customHeight="1">
      <c r="A51" s="136">
        <f t="shared" si="1"/>
        <v>27</v>
      </c>
      <c r="B51" s="280" t="s">
        <v>797</v>
      </c>
      <c r="C51" s="262">
        <f>SUBTOTAL(9,C43:C50)</f>
        <v>0</v>
      </c>
      <c r="D51" s="262">
        <f>SUM(D43:D50)</f>
        <v>0</v>
      </c>
      <c r="E51" s="262">
        <f>SUM(E43:E50)</f>
        <v>-106954.87549999999</v>
      </c>
      <c r="F51" s="262">
        <f>SUM(F43:F50)</f>
        <v>0</v>
      </c>
      <c r="G51" s="262">
        <f>SUM(G43:G50)</f>
        <v>0</v>
      </c>
      <c r="H51" s="263"/>
    </row>
    <row r="52" spans="1:8" ht="20.100000000000001" customHeight="1">
      <c r="A52" s="136">
        <f t="shared" si="1"/>
        <v>28</v>
      </c>
      <c r="B52" s="280" t="s">
        <v>255</v>
      </c>
      <c r="C52" s="265"/>
      <c r="D52" s="265"/>
      <c r="E52" s="265"/>
      <c r="F52" s="265"/>
      <c r="G52" s="265"/>
      <c r="H52" s="254"/>
    </row>
    <row r="53" spans="1:8" ht="20.100000000000001" customHeight="1">
      <c r="A53" s="136">
        <f t="shared" si="1"/>
        <v>29</v>
      </c>
      <c r="B53" s="281" t="s">
        <v>256</v>
      </c>
      <c r="C53" s="269"/>
      <c r="D53" s="269"/>
      <c r="E53" s="269"/>
      <c r="F53" s="269"/>
      <c r="G53" s="269"/>
      <c r="H53" s="270"/>
    </row>
    <row r="54" spans="1:8" ht="20.100000000000001" customHeight="1" thickBot="1">
      <c r="A54" s="136">
        <f t="shared" si="1"/>
        <v>30</v>
      </c>
      <c r="B54" s="271" t="s">
        <v>18</v>
      </c>
      <c r="C54" s="272"/>
      <c r="D54" s="272">
        <f>+D51-D52-D53</f>
        <v>0</v>
      </c>
      <c r="E54" s="272">
        <f>+E51-E52-E53</f>
        <v>-106954.87549999999</v>
      </c>
      <c r="F54" s="272">
        <f>+F51-F52-F53</f>
        <v>0</v>
      </c>
      <c r="G54" s="272">
        <f>+G51-G52-G53</f>
        <v>0</v>
      </c>
      <c r="H54" s="273"/>
    </row>
    <row r="55" spans="1:8" ht="20.100000000000001" customHeight="1" thickTop="1">
      <c r="B55" s="136" t="s">
        <v>262</v>
      </c>
      <c r="D55" s="176"/>
      <c r="E55" s="274"/>
      <c r="G55" s="276"/>
    </row>
    <row r="56" spans="1:8" ht="20.100000000000001" customHeight="1">
      <c r="B56" s="1150" t="s">
        <v>258</v>
      </c>
      <c r="C56" s="1150"/>
      <c r="D56" s="1150"/>
      <c r="E56" s="1150"/>
      <c r="F56" s="1150"/>
      <c r="G56" s="1150"/>
    </row>
    <row r="57" spans="1:8" ht="20.100000000000001" customHeight="1">
      <c r="B57" s="248" t="s">
        <v>259</v>
      </c>
      <c r="F57" s="176"/>
      <c r="G57" s="176"/>
    </row>
    <row r="58" spans="1:8" ht="20.100000000000001" customHeight="1">
      <c r="B58" s="248" t="s">
        <v>260</v>
      </c>
      <c r="F58" s="176"/>
      <c r="G58" s="176"/>
    </row>
    <row r="59" spans="1:8" ht="20.100000000000001" customHeight="1">
      <c r="B59" s="248" t="s">
        <v>261</v>
      </c>
      <c r="F59" s="176"/>
      <c r="G59" s="176"/>
    </row>
    <row r="60" spans="1:8" ht="35.1" customHeight="1">
      <c r="B60" s="1150" t="s">
        <v>695</v>
      </c>
      <c r="C60" s="1150"/>
      <c r="D60" s="1150"/>
      <c r="E60" s="1150"/>
      <c r="F60" s="1150"/>
      <c r="G60" s="1150"/>
      <c r="H60" s="276"/>
    </row>
    <row r="61" spans="1:8">
      <c r="H61" s="276"/>
    </row>
    <row r="62" spans="1:8">
      <c r="H62" s="276"/>
    </row>
    <row r="63" spans="1:8">
      <c r="B63" s="176" t="s">
        <v>74</v>
      </c>
      <c r="C63" s="176" t="s">
        <v>75</v>
      </c>
      <c r="D63" s="176" t="s">
        <v>76</v>
      </c>
      <c r="E63" s="176" t="s">
        <v>77</v>
      </c>
      <c r="F63" s="176" t="s">
        <v>78</v>
      </c>
      <c r="G63" s="176" t="s">
        <v>79</v>
      </c>
      <c r="H63" s="176" t="s">
        <v>80</v>
      </c>
    </row>
    <row r="64" spans="1:8" ht="30">
      <c r="B64" s="136" t="s">
        <v>264</v>
      </c>
      <c r="C64" s="250" t="s">
        <v>18</v>
      </c>
      <c r="D64" s="250" t="s">
        <v>698</v>
      </c>
      <c r="E64" s="250" t="s">
        <v>108</v>
      </c>
      <c r="F64" s="250" t="s">
        <v>673</v>
      </c>
      <c r="G64" s="250" t="s">
        <v>672</v>
      </c>
      <c r="H64" s="250" t="s">
        <v>254</v>
      </c>
    </row>
    <row r="65" spans="1:8" ht="30" customHeight="1">
      <c r="A65" s="136">
        <f>A54+1</f>
        <v>31</v>
      </c>
      <c r="B65" s="282"/>
      <c r="C65" s="252"/>
      <c r="D65" s="253"/>
      <c r="E65" s="253"/>
      <c r="F65" s="253"/>
      <c r="G65" s="253"/>
      <c r="H65" s="254"/>
    </row>
    <row r="66" spans="1:8" ht="30" customHeight="1">
      <c r="A66" s="136">
        <f t="shared" ref="A66:A78" si="2">+A65+1</f>
        <v>32</v>
      </c>
      <c r="B66" s="255"/>
      <c r="C66" s="252"/>
      <c r="D66" s="253"/>
      <c r="E66" s="253"/>
      <c r="F66" s="253"/>
      <c r="G66" s="253"/>
      <c r="H66" s="254"/>
    </row>
    <row r="67" spans="1:8" ht="30" customHeight="1">
      <c r="A67" s="136">
        <f t="shared" si="2"/>
        <v>33</v>
      </c>
      <c r="B67" s="255"/>
      <c r="C67" s="252"/>
      <c r="D67" s="253"/>
      <c r="E67" s="253"/>
      <c r="F67" s="253"/>
      <c r="G67" s="253"/>
      <c r="H67" s="254"/>
    </row>
    <row r="68" spans="1:8" ht="30" customHeight="1">
      <c r="A68" s="136">
        <f t="shared" si="2"/>
        <v>34</v>
      </c>
      <c r="B68" s="255"/>
      <c r="C68" s="252"/>
      <c r="D68" s="253"/>
      <c r="E68" s="253"/>
      <c r="F68" s="253"/>
      <c r="G68" s="253"/>
      <c r="H68" s="254"/>
    </row>
    <row r="69" spans="1:8" ht="30" customHeight="1">
      <c r="A69" s="136">
        <f t="shared" si="2"/>
        <v>35</v>
      </c>
      <c r="B69" s="255"/>
      <c r="C69" s="253"/>
      <c r="D69" s="278"/>
      <c r="E69" s="253"/>
      <c r="F69" s="253"/>
      <c r="G69" s="253"/>
      <c r="H69" s="254"/>
    </row>
    <row r="70" spans="1:8" ht="30" customHeight="1">
      <c r="A70" s="136">
        <f t="shared" si="2"/>
        <v>36</v>
      </c>
      <c r="B70" s="255"/>
      <c r="C70" s="253"/>
      <c r="D70" s="278"/>
      <c r="E70" s="253"/>
      <c r="F70" s="253"/>
      <c r="G70" s="253"/>
      <c r="H70" s="254"/>
    </row>
    <row r="71" spans="1:8" ht="30" customHeight="1">
      <c r="A71" s="136">
        <f t="shared" si="2"/>
        <v>37</v>
      </c>
      <c r="B71" s="255"/>
      <c r="C71" s="253"/>
      <c r="D71" s="278"/>
      <c r="E71" s="253"/>
      <c r="F71" s="253"/>
      <c r="G71" s="253"/>
      <c r="H71" s="254"/>
    </row>
    <row r="72" spans="1:8" ht="30" customHeight="1">
      <c r="A72" s="136">
        <f t="shared" si="2"/>
        <v>38</v>
      </c>
      <c r="B72" s="255"/>
      <c r="C72" s="253"/>
      <c r="D72" s="256"/>
      <c r="E72" s="253"/>
      <c r="F72" s="253"/>
      <c r="G72" s="253"/>
      <c r="H72" s="254"/>
    </row>
    <row r="73" spans="1:8" ht="30" customHeight="1">
      <c r="A73" s="136">
        <f t="shared" si="2"/>
        <v>39</v>
      </c>
      <c r="B73" s="255"/>
      <c r="C73" s="253"/>
      <c r="D73" s="253"/>
      <c r="E73" s="253"/>
      <c r="F73" s="253"/>
      <c r="G73" s="253"/>
      <c r="H73" s="254"/>
    </row>
    <row r="74" spans="1:8" ht="30" customHeight="1">
      <c r="A74" s="136">
        <f t="shared" si="2"/>
        <v>40</v>
      </c>
      <c r="B74" s="257" t="s">
        <v>697</v>
      </c>
      <c r="C74" s="283"/>
      <c r="D74" s="283"/>
      <c r="E74" s="283"/>
      <c r="F74" s="283"/>
      <c r="G74" s="283"/>
      <c r="H74" s="259" t="s">
        <v>696</v>
      </c>
    </row>
    <row r="75" spans="1:8" ht="20.100000000000001" customHeight="1">
      <c r="A75" s="136">
        <f t="shared" si="2"/>
        <v>41</v>
      </c>
      <c r="B75" s="260" t="s">
        <v>798</v>
      </c>
      <c r="C75" s="261">
        <f>SUBTOTAL(9,C65:C74)</f>
        <v>0</v>
      </c>
      <c r="D75" s="261">
        <f>SUM(D65:D74)</f>
        <v>0</v>
      </c>
      <c r="E75" s="261">
        <f>SUM(E65:E74)</f>
        <v>0</v>
      </c>
      <c r="F75" s="261">
        <f>SUM(F65:F74)</f>
        <v>0</v>
      </c>
      <c r="G75" s="261">
        <f>SUM(G65:G74)</f>
        <v>0</v>
      </c>
      <c r="H75" s="254"/>
    </row>
    <row r="76" spans="1:8" ht="20.100000000000001" customHeight="1">
      <c r="A76" s="136">
        <f t="shared" si="2"/>
        <v>42</v>
      </c>
      <c r="B76" s="260" t="s">
        <v>255</v>
      </c>
      <c r="C76" s="266"/>
      <c r="D76" s="266"/>
      <c r="E76" s="266"/>
      <c r="F76" s="266"/>
      <c r="G76" s="266"/>
      <c r="H76" s="254"/>
    </row>
    <row r="77" spans="1:8" ht="20.100000000000001" customHeight="1">
      <c r="A77" s="136">
        <f t="shared" si="2"/>
        <v>43</v>
      </c>
      <c r="B77" s="284" t="s">
        <v>256</v>
      </c>
      <c r="C77" s="285"/>
      <c r="D77" s="285"/>
      <c r="E77" s="285"/>
      <c r="F77" s="285"/>
      <c r="G77" s="285"/>
      <c r="H77" s="270"/>
    </row>
    <row r="78" spans="1:8" ht="20.100000000000001" customHeight="1" thickBot="1">
      <c r="A78" s="136">
        <f t="shared" si="2"/>
        <v>44</v>
      </c>
      <c r="B78" s="271" t="s">
        <v>18</v>
      </c>
      <c r="C78" s="286">
        <f>+C75-C76-C77</f>
        <v>0</v>
      </c>
      <c r="D78" s="286">
        <f>+D75-D76-D77</f>
        <v>0</v>
      </c>
      <c r="E78" s="286">
        <f>+E75-E76-E77</f>
        <v>0</v>
      </c>
      <c r="F78" s="286">
        <f>+F75-F76-F77</f>
        <v>0</v>
      </c>
      <c r="G78" s="286">
        <f>+G75-G76-G77</f>
        <v>0</v>
      </c>
      <c r="H78" s="273"/>
    </row>
    <row r="79" spans="1:8" ht="20.100000000000001" customHeight="1" thickTop="1">
      <c r="B79" s="136" t="s">
        <v>263</v>
      </c>
      <c r="E79" s="176"/>
      <c r="F79" s="176"/>
      <c r="H79" s="287"/>
    </row>
    <row r="80" spans="1:8" ht="20.100000000000001" customHeight="1">
      <c r="B80" s="1150" t="s">
        <v>258</v>
      </c>
      <c r="C80" s="1150"/>
      <c r="D80" s="1150"/>
      <c r="E80" s="1150"/>
      <c r="F80" s="1150"/>
      <c r="G80" s="1150"/>
    </row>
    <row r="81" spans="2:9" ht="20.100000000000001" customHeight="1">
      <c r="B81" s="248" t="s">
        <v>259</v>
      </c>
      <c r="F81" s="176"/>
      <c r="G81" s="176"/>
    </row>
    <row r="82" spans="2:9" ht="20.100000000000001" customHeight="1">
      <c r="B82" s="248" t="s">
        <v>260</v>
      </c>
      <c r="F82" s="176"/>
      <c r="G82" s="176"/>
    </row>
    <row r="83" spans="2:9" ht="20.100000000000001" customHeight="1">
      <c r="B83" s="248" t="s">
        <v>261</v>
      </c>
      <c r="F83" s="176"/>
      <c r="G83" s="176"/>
    </row>
    <row r="84" spans="2:9" ht="35.1" customHeight="1">
      <c r="B84" s="1150" t="s">
        <v>695</v>
      </c>
      <c r="C84" s="1150"/>
      <c r="D84" s="1150"/>
      <c r="E84" s="1150"/>
      <c r="F84" s="1150"/>
      <c r="G84" s="1150"/>
    </row>
    <row r="86" spans="2:9" ht="15.75" customHeight="1">
      <c r="B86" s="288"/>
      <c r="C86" s="288"/>
      <c r="D86" s="288"/>
      <c r="E86" s="288"/>
      <c r="F86" s="288"/>
      <c r="G86" s="288"/>
      <c r="H86" s="288"/>
    </row>
    <row r="87" spans="2:9">
      <c r="B87" s="1148"/>
      <c r="C87" s="1148"/>
      <c r="D87" s="1148"/>
      <c r="E87" s="1148"/>
      <c r="F87" s="1148"/>
      <c r="G87" s="1148"/>
      <c r="H87" s="1148"/>
    </row>
    <row r="88" spans="2:9">
      <c r="B88" s="136"/>
    </row>
    <row r="89" spans="2:9">
      <c r="B89" s="136"/>
    </row>
    <row r="90" spans="2:9" ht="15.75" customHeight="1">
      <c r="B90" s="136"/>
    </row>
    <row r="91" spans="2:9" ht="15.6">
      <c r="B91" s="136"/>
      <c r="D91" s="289"/>
      <c r="E91" s="289"/>
      <c r="F91" s="289"/>
      <c r="G91" s="289"/>
      <c r="H91" s="289"/>
      <c r="I91" s="204"/>
    </row>
    <row r="92" spans="2:9" ht="15.6">
      <c r="B92" s="136"/>
      <c r="D92" s="289"/>
      <c r="E92" s="289"/>
      <c r="F92" s="289"/>
      <c r="G92" s="289"/>
      <c r="H92" s="289"/>
      <c r="I92" s="204"/>
    </row>
    <row r="93" spans="2:9">
      <c r="D93" s="176"/>
      <c r="E93" s="176"/>
    </row>
    <row r="94" spans="2:9">
      <c r="D94" s="99"/>
      <c r="E94" s="99"/>
    </row>
    <row r="95" spans="2:9">
      <c r="D95" s="99"/>
      <c r="E95" s="99"/>
    </row>
    <row r="96" spans="2:9">
      <c r="D96" s="99"/>
      <c r="E96" s="99"/>
    </row>
    <row r="97" spans="2:5">
      <c r="D97" s="99"/>
      <c r="E97" s="99"/>
    </row>
    <row r="98" spans="2:5">
      <c r="D98" s="99"/>
      <c r="E98" s="99"/>
    </row>
    <row r="99" spans="2:5">
      <c r="D99" s="99"/>
      <c r="E99" s="99"/>
    </row>
    <row r="100" spans="2:5">
      <c r="D100" s="99"/>
      <c r="E100" s="99"/>
    </row>
    <row r="101" spans="2:5">
      <c r="D101" s="99"/>
      <c r="E101" s="99"/>
    </row>
    <row r="102" spans="2:5">
      <c r="D102" s="99"/>
      <c r="E102" s="99"/>
    </row>
    <row r="103" spans="2:5">
      <c r="D103" s="99"/>
      <c r="E103" s="99"/>
    </row>
    <row r="104" spans="2:5">
      <c r="B104" s="136"/>
      <c r="D104" s="99"/>
      <c r="E104" s="99"/>
    </row>
    <row r="105" spans="2:5">
      <c r="D105" s="99"/>
      <c r="E105" s="99"/>
    </row>
    <row r="106" spans="2:5">
      <c r="B106" s="136"/>
      <c r="D106" s="99"/>
      <c r="E106" s="99"/>
    </row>
    <row r="210" spans="9:9">
      <c r="I210" s="174"/>
    </row>
  </sheetData>
  <mergeCells count="11">
    <mergeCell ref="B56:G56"/>
    <mergeCell ref="B60:G60"/>
    <mergeCell ref="B80:G80"/>
    <mergeCell ref="B84:G84"/>
    <mergeCell ref="B87:H87"/>
    <mergeCell ref="B38:G38"/>
    <mergeCell ref="B1:H1"/>
    <mergeCell ref="B2:H2"/>
    <mergeCell ref="B3:H3"/>
    <mergeCell ref="B15:H15"/>
    <mergeCell ref="B34:G34"/>
  </mergeCells>
  <printOptions horizontalCentered="1"/>
  <pageMargins left="0.5" right="0.5" top="0.5" bottom="0.5" header="0.3" footer="0.3"/>
  <pageSetup scale="46" fitToHeight="2" orientation="landscape" r:id="rId1"/>
  <headerFooter alignWithMargins="0"/>
  <rowBreaks count="2" manualBreakCount="2">
    <brk id="40" max="16383" man="1"/>
    <brk id="8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39FC7-F985-4D48-A1A7-5D74015DBF78}">
  <sheetPr>
    <tabColor theme="9" tint="-0.249977111117893"/>
  </sheetPr>
  <dimension ref="A1:U210"/>
  <sheetViews>
    <sheetView view="pageBreakPreview" zoomScale="90" zoomScaleNormal="50" zoomScaleSheetLayoutView="90" workbookViewId="0"/>
  </sheetViews>
  <sheetFormatPr defaultColWidth="8.90625" defaultRowHeight="15"/>
  <cols>
    <col min="1" max="1" width="5.1796875" style="136" customWidth="1"/>
    <col min="2" max="2" width="49.36328125" style="248" customWidth="1"/>
    <col min="3" max="3" width="22.08984375" style="136" customWidth="1"/>
    <col min="4" max="4" width="15.1796875" style="136" customWidth="1"/>
    <col min="5" max="5" width="13.1796875" style="136" bestFit="1" customWidth="1"/>
    <col min="6" max="6" width="11.54296875" style="136" customWidth="1"/>
    <col min="7" max="7" width="14.90625" style="136" customWidth="1"/>
    <col min="8" max="8" width="79.453125" style="136" customWidth="1"/>
    <col min="9" max="16384" width="8.90625" style="136"/>
  </cols>
  <sheetData>
    <row r="1" spans="1:21">
      <c r="B1" s="1148" t="s">
        <v>707</v>
      </c>
      <c r="C1" s="1148"/>
      <c r="D1" s="1148"/>
      <c r="E1" s="1148"/>
      <c r="F1" s="1148"/>
      <c r="G1" s="1148"/>
      <c r="H1" s="1148"/>
    </row>
    <row r="2" spans="1:21">
      <c r="B2" s="1148" t="str">
        <f>'6a-ADIT Projection'!A3</f>
        <v>Projection for the 12 Months Ended 12/31/2022</v>
      </c>
      <c r="C2" s="1152"/>
      <c r="D2" s="1152"/>
      <c r="E2" s="1152"/>
      <c r="F2" s="1152"/>
      <c r="G2" s="1152"/>
      <c r="H2" s="1152"/>
    </row>
    <row r="3" spans="1:21">
      <c r="B3" s="1148" t="s">
        <v>132</v>
      </c>
      <c r="C3" s="1148"/>
      <c r="D3" s="1148"/>
      <c r="E3" s="1148"/>
      <c r="F3" s="1148"/>
      <c r="G3" s="1148"/>
      <c r="H3" s="1148"/>
    </row>
    <row r="5" spans="1:21">
      <c r="D5" s="176"/>
      <c r="E5" s="176"/>
      <c r="G5" s="176"/>
    </row>
    <row r="6" spans="1:21">
      <c r="D6" s="176"/>
      <c r="E6" s="176"/>
      <c r="F6" s="176"/>
      <c r="G6" s="176"/>
      <c r="U6" s="176"/>
    </row>
    <row r="7" spans="1:21" ht="34.5" customHeight="1">
      <c r="A7" s="240" t="s">
        <v>681</v>
      </c>
      <c r="B7" s="240" t="s">
        <v>198</v>
      </c>
      <c r="C7" s="202"/>
      <c r="D7" s="202"/>
      <c r="E7" s="206" t="s">
        <v>108</v>
      </c>
      <c r="F7" s="206" t="s">
        <v>673</v>
      </c>
      <c r="G7" s="206" t="s">
        <v>672</v>
      </c>
      <c r="H7" s="202"/>
      <c r="U7" s="176"/>
    </row>
    <row r="8" spans="1:21">
      <c r="A8" s="241"/>
    </row>
    <row r="9" spans="1:21" ht="20.100000000000001" customHeight="1">
      <c r="A9" s="241">
        <v>1</v>
      </c>
      <c r="B9" s="136" t="s">
        <v>249</v>
      </c>
      <c r="E9" s="133">
        <f>+E54</f>
        <v>-1789886.4786970851</v>
      </c>
      <c r="F9" s="243">
        <f>+F54</f>
        <v>0</v>
      </c>
      <c r="G9" s="243">
        <f>+G54</f>
        <v>0</v>
      </c>
      <c r="H9" s="136" t="s">
        <v>704</v>
      </c>
    </row>
    <row r="10" spans="1:21" ht="20.100000000000001" customHeight="1">
      <c r="A10" s="241">
        <f>+A9+1</f>
        <v>2</v>
      </c>
      <c r="B10" s="136" t="s">
        <v>250</v>
      </c>
      <c r="E10" s="133">
        <f>+E78</f>
        <v>0</v>
      </c>
      <c r="F10" s="243">
        <f>+F78</f>
        <v>0</v>
      </c>
      <c r="G10" s="243">
        <f>+G78</f>
        <v>0</v>
      </c>
      <c r="H10" s="136" t="s">
        <v>703</v>
      </c>
    </row>
    <row r="11" spans="1:21" ht="20.100000000000001" customHeight="1">
      <c r="A11" s="241">
        <f>+A10+1</f>
        <v>3</v>
      </c>
      <c r="B11" s="136" t="s">
        <v>251</v>
      </c>
      <c r="E11" s="133">
        <f>E32</f>
        <v>0</v>
      </c>
      <c r="F11" s="243">
        <f>F32</f>
        <v>0</v>
      </c>
      <c r="G11" s="243">
        <f>G32</f>
        <v>0</v>
      </c>
      <c r="H11" s="136" t="s">
        <v>702</v>
      </c>
    </row>
    <row r="12" spans="1:21" ht="20.100000000000001" customHeight="1">
      <c r="A12" s="241">
        <f>+A11+1</f>
        <v>4</v>
      </c>
      <c r="B12" s="136" t="s">
        <v>252</v>
      </c>
      <c r="E12" s="133">
        <f>SUM(E9:E11)</f>
        <v>-1789886.4786970851</v>
      </c>
      <c r="F12" s="243">
        <f>SUM(F9:F11)</f>
        <v>0</v>
      </c>
      <c r="G12" s="243">
        <f>SUM(G9:G11)</f>
        <v>0</v>
      </c>
      <c r="H12" s="242" t="s">
        <v>701</v>
      </c>
    </row>
    <row r="13" spans="1:21">
      <c r="A13" s="241"/>
      <c r="B13" s="136"/>
      <c r="D13" s="242"/>
      <c r="H13" s="133"/>
    </row>
    <row r="14" spans="1:21">
      <c r="A14" s="241"/>
      <c r="B14" s="136"/>
      <c r="H14" s="203"/>
    </row>
    <row r="15" spans="1:21" ht="30" customHeight="1">
      <c r="A15" s="241"/>
      <c r="B15" s="1151" t="s">
        <v>700</v>
      </c>
      <c r="C15" s="1151"/>
      <c r="D15" s="1151"/>
      <c r="E15" s="1151"/>
      <c r="F15" s="1151"/>
      <c r="G15" s="1151"/>
      <c r="H15" s="1151"/>
    </row>
    <row r="16" spans="1:21">
      <c r="A16" s="241"/>
    </row>
    <row r="17" spans="1:8">
      <c r="A17" s="241"/>
      <c r="B17" s="176" t="s">
        <v>74</v>
      </c>
      <c r="C17" s="176" t="s">
        <v>75</v>
      </c>
      <c r="D17" s="176" t="s">
        <v>76</v>
      </c>
      <c r="E17" s="176" t="s">
        <v>77</v>
      </c>
      <c r="F17" s="176" t="s">
        <v>78</v>
      </c>
      <c r="G17" s="176" t="s">
        <v>79</v>
      </c>
      <c r="H17" s="176" t="s">
        <v>80</v>
      </c>
    </row>
    <row r="18" spans="1:8" ht="30">
      <c r="A18" s="241"/>
      <c r="B18" s="248" t="s">
        <v>251</v>
      </c>
      <c r="C18" s="250" t="s">
        <v>18</v>
      </c>
      <c r="D18" s="250" t="s">
        <v>698</v>
      </c>
      <c r="E18" s="250" t="s">
        <v>108</v>
      </c>
      <c r="F18" s="250" t="s">
        <v>673</v>
      </c>
      <c r="G18" s="250" t="s">
        <v>672</v>
      </c>
      <c r="H18" s="250" t="s">
        <v>254</v>
      </c>
    </row>
    <row r="19" spans="1:8" ht="30" customHeight="1">
      <c r="A19" s="241">
        <f>A12+1</f>
        <v>5</v>
      </c>
      <c r="B19" s="251"/>
      <c r="C19" s="252"/>
      <c r="D19" s="253"/>
      <c r="E19" s="253"/>
      <c r="F19" s="253"/>
      <c r="G19" s="253"/>
      <c r="H19" s="254"/>
    </row>
    <row r="20" spans="1:8" ht="30" customHeight="1">
      <c r="A20" s="241">
        <f t="shared" ref="A20:A32" si="0">+A19+1</f>
        <v>6</v>
      </c>
      <c r="B20" s="255"/>
      <c r="C20" s="252"/>
      <c r="D20" s="253"/>
      <c r="E20" s="253"/>
      <c r="F20" s="253"/>
      <c r="G20" s="253"/>
      <c r="H20" s="254"/>
    </row>
    <row r="21" spans="1:8" ht="30" customHeight="1">
      <c r="A21" s="241">
        <f t="shared" si="0"/>
        <v>7</v>
      </c>
      <c r="B21" s="255"/>
      <c r="C21" s="252"/>
      <c r="D21" s="253"/>
      <c r="E21" s="253"/>
      <c r="F21" s="253"/>
      <c r="G21" s="253"/>
      <c r="H21" s="254"/>
    </row>
    <row r="22" spans="1:8" ht="30" customHeight="1">
      <c r="A22" s="241">
        <f t="shared" si="0"/>
        <v>8</v>
      </c>
      <c r="B22" s="255"/>
      <c r="C22" s="252"/>
      <c r="D22" s="253"/>
      <c r="E22" s="253"/>
      <c r="F22" s="253"/>
      <c r="G22" s="253"/>
      <c r="H22" s="254"/>
    </row>
    <row r="23" spans="1:8" ht="30" customHeight="1">
      <c r="A23" s="241">
        <f t="shared" si="0"/>
        <v>9</v>
      </c>
      <c r="B23" s="255"/>
      <c r="C23" s="252"/>
      <c r="D23" s="253"/>
      <c r="E23" s="253"/>
      <c r="F23" s="253"/>
      <c r="G23" s="253"/>
      <c r="H23" s="254"/>
    </row>
    <row r="24" spans="1:8" ht="30" customHeight="1">
      <c r="A24" s="241">
        <f t="shared" si="0"/>
        <v>10</v>
      </c>
      <c r="B24" s="255"/>
      <c r="C24" s="252"/>
      <c r="D24" s="253"/>
      <c r="E24" s="253"/>
      <c r="F24" s="253"/>
      <c r="G24" s="253"/>
      <c r="H24" s="254"/>
    </row>
    <row r="25" spans="1:8" ht="30" customHeight="1">
      <c r="A25" s="241">
        <f t="shared" si="0"/>
        <v>11</v>
      </c>
      <c r="B25" s="255"/>
      <c r="C25" s="252"/>
      <c r="D25" s="253"/>
      <c r="E25" s="253"/>
      <c r="F25" s="253"/>
      <c r="G25" s="253"/>
      <c r="H25" s="254"/>
    </row>
    <row r="26" spans="1:8" ht="30" customHeight="1">
      <c r="A26" s="241">
        <f t="shared" si="0"/>
        <v>12</v>
      </c>
      <c r="B26" s="255"/>
      <c r="C26" s="252"/>
      <c r="D26" s="256"/>
      <c r="E26" s="253"/>
      <c r="F26" s="253"/>
      <c r="G26" s="253"/>
      <c r="H26" s="254"/>
    </row>
    <row r="27" spans="1:8" ht="30" customHeight="1">
      <c r="A27" s="241">
        <f t="shared" si="0"/>
        <v>13</v>
      </c>
      <c r="B27" s="255"/>
      <c r="C27" s="252"/>
      <c r="D27" s="253"/>
      <c r="E27" s="253"/>
      <c r="F27" s="253"/>
      <c r="G27" s="253"/>
      <c r="H27" s="254"/>
    </row>
    <row r="28" spans="1:8" ht="30" customHeight="1">
      <c r="A28" s="241">
        <f t="shared" si="0"/>
        <v>14</v>
      </c>
      <c r="B28" s="257" t="s">
        <v>699</v>
      </c>
      <c r="C28" s="258"/>
      <c r="D28" s="258"/>
      <c r="E28" s="258"/>
      <c r="F28" s="258"/>
      <c r="G28" s="258"/>
      <c r="H28" s="259" t="s">
        <v>696</v>
      </c>
    </row>
    <row r="29" spans="1:8" ht="20.100000000000001" customHeight="1">
      <c r="A29" s="241">
        <f t="shared" si="0"/>
        <v>15</v>
      </c>
      <c r="B29" s="260" t="s">
        <v>799</v>
      </c>
      <c r="C29" s="261">
        <f>SUBTOTAL(9,C19:C28)</f>
        <v>0</v>
      </c>
      <c r="D29" s="262">
        <f>SUM(D19:D28)</f>
        <v>0</v>
      </c>
      <c r="E29" s="262">
        <f>SUM(E19:E28)</f>
        <v>0</v>
      </c>
      <c r="F29" s="262">
        <f>SUM(F19:F28)</f>
        <v>0</v>
      </c>
      <c r="G29" s="262">
        <f>SUM(G19:G28)</f>
        <v>0</v>
      </c>
      <c r="H29" s="263"/>
    </row>
    <row r="30" spans="1:8" ht="20.100000000000001" customHeight="1">
      <c r="A30" s="241">
        <f t="shared" si="0"/>
        <v>16</v>
      </c>
      <c r="B30" s="264" t="s">
        <v>255</v>
      </c>
      <c r="C30" s="265"/>
      <c r="D30" s="265"/>
      <c r="E30" s="265"/>
      <c r="F30" s="266"/>
      <c r="G30" s="267"/>
      <c r="H30" s="254"/>
    </row>
    <row r="31" spans="1:8" ht="20.100000000000001" customHeight="1">
      <c r="A31" s="241">
        <f t="shared" si="0"/>
        <v>17</v>
      </c>
      <c r="B31" s="268" t="s">
        <v>256</v>
      </c>
      <c r="C31" s="269"/>
      <c r="D31" s="269"/>
      <c r="E31" s="269"/>
      <c r="F31" s="269"/>
      <c r="G31" s="269"/>
      <c r="H31" s="270"/>
    </row>
    <row r="32" spans="1:8" ht="20.100000000000001" customHeight="1" thickBot="1">
      <c r="A32" s="241">
        <f t="shared" si="0"/>
        <v>18</v>
      </c>
      <c r="B32" s="271" t="s">
        <v>18</v>
      </c>
      <c r="C32" s="272">
        <f>+C29-C30-C31</f>
        <v>0</v>
      </c>
      <c r="D32" s="272">
        <f>+D29-D30-D31</f>
        <v>0</v>
      </c>
      <c r="E32" s="272">
        <f>+E29-E30-E31</f>
        <v>0</v>
      </c>
      <c r="F32" s="272">
        <f>+F29-F30-F31</f>
        <v>0</v>
      </c>
      <c r="G32" s="272">
        <f>+G29-G30-G31</f>
        <v>0</v>
      </c>
      <c r="H32" s="273"/>
    </row>
    <row r="33" spans="1:8" ht="20.100000000000001" customHeight="1" thickTop="1">
      <c r="A33" s="241"/>
      <c r="B33" s="136" t="s">
        <v>257</v>
      </c>
      <c r="C33" s="242"/>
      <c r="D33" s="274"/>
      <c r="E33" s="176"/>
      <c r="G33" s="275"/>
    </row>
    <row r="34" spans="1:8" ht="20.100000000000001" customHeight="1">
      <c r="A34" s="241"/>
      <c r="B34" s="1150" t="s">
        <v>258</v>
      </c>
      <c r="C34" s="1150"/>
      <c r="D34" s="1150"/>
      <c r="E34" s="1150"/>
      <c r="F34" s="1150"/>
      <c r="G34" s="1150"/>
    </row>
    <row r="35" spans="1:8" ht="20.100000000000001" customHeight="1">
      <c r="A35" s="241"/>
      <c r="B35" s="248" t="s">
        <v>259</v>
      </c>
      <c r="F35" s="176"/>
      <c r="G35" s="176"/>
    </row>
    <row r="36" spans="1:8" ht="20.100000000000001" customHeight="1">
      <c r="A36" s="241"/>
      <c r="B36" s="248" t="s">
        <v>260</v>
      </c>
      <c r="F36" s="176"/>
      <c r="G36" s="176"/>
    </row>
    <row r="37" spans="1:8" ht="20.100000000000001" customHeight="1">
      <c r="A37" s="241"/>
      <c r="B37" s="248" t="s">
        <v>261</v>
      </c>
      <c r="F37" s="176"/>
      <c r="G37" s="176"/>
    </row>
    <row r="38" spans="1:8" ht="33" customHeight="1">
      <c r="A38" s="241"/>
      <c r="B38" s="1150" t="s">
        <v>706</v>
      </c>
      <c r="C38" s="1150"/>
      <c r="D38" s="1150"/>
      <c r="E38" s="1150"/>
      <c r="F38" s="1150"/>
      <c r="G38" s="1150"/>
      <c r="H38" s="276"/>
    </row>
    <row r="39" spans="1:8">
      <c r="A39" s="241"/>
      <c r="B39" s="276"/>
      <c r="C39" s="276"/>
      <c r="D39" s="276"/>
      <c r="E39" s="276"/>
      <c r="F39" s="276"/>
      <c r="G39" s="276"/>
      <c r="H39" s="276"/>
    </row>
    <row r="40" spans="1:8">
      <c r="A40" s="241"/>
      <c r="B40" s="136"/>
    </row>
    <row r="41" spans="1:8">
      <c r="A41" s="241"/>
      <c r="B41" s="176" t="s">
        <v>74</v>
      </c>
      <c r="C41" s="176" t="s">
        <v>75</v>
      </c>
      <c r="D41" s="176" t="s">
        <v>76</v>
      </c>
      <c r="E41" s="176" t="s">
        <v>77</v>
      </c>
      <c r="F41" s="176" t="s">
        <v>78</v>
      </c>
      <c r="G41" s="176" t="s">
        <v>79</v>
      </c>
      <c r="H41" s="176" t="s">
        <v>80</v>
      </c>
    </row>
    <row r="42" spans="1:8" ht="30">
      <c r="A42" s="241"/>
      <c r="B42" s="248" t="s">
        <v>632</v>
      </c>
      <c r="C42" s="250" t="s">
        <v>18</v>
      </c>
      <c r="D42" s="250" t="s">
        <v>698</v>
      </c>
      <c r="E42" s="250" t="s">
        <v>108</v>
      </c>
      <c r="F42" s="250" t="s">
        <v>673</v>
      </c>
      <c r="G42" s="250" t="s">
        <v>672</v>
      </c>
      <c r="H42" s="250" t="s">
        <v>254</v>
      </c>
    </row>
    <row r="43" spans="1:8" ht="30" customHeight="1">
      <c r="A43" s="241">
        <f>A32+1</f>
        <v>19</v>
      </c>
      <c r="B43" s="255" t="s">
        <v>906</v>
      </c>
      <c r="C43" s="252">
        <f>E43</f>
        <v>-1789886.4786970851</v>
      </c>
      <c r="D43" s="253"/>
      <c r="E43" s="253">
        <v>-1789886.4786970851</v>
      </c>
      <c r="F43" s="253"/>
      <c r="G43" s="253"/>
      <c r="H43" s="254"/>
    </row>
    <row r="44" spans="1:8" ht="30" customHeight="1">
      <c r="A44" s="241">
        <f t="shared" ref="A44:A54" si="1">+A43+1</f>
        <v>20</v>
      </c>
      <c r="B44" s="255"/>
      <c r="C44" s="252"/>
      <c r="D44" s="253"/>
      <c r="E44" s="253"/>
      <c r="F44" s="253"/>
      <c r="G44" s="253"/>
      <c r="H44" s="254"/>
    </row>
    <row r="45" spans="1:8" ht="30" customHeight="1">
      <c r="A45" s="241">
        <f t="shared" si="1"/>
        <v>21</v>
      </c>
      <c r="B45" s="255"/>
      <c r="C45" s="252"/>
      <c r="D45" s="253"/>
      <c r="E45" s="253"/>
      <c r="F45" s="253"/>
      <c r="G45" s="253"/>
      <c r="H45" s="254"/>
    </row>
    <row r="46" spans="1:8" ht="30" customHeight="1">
      <c r="A46" s="241">
        <f t="shared" si="1"/>
        <v>22</v>
      </c>
      <c r="B46" s="255"/>
      <c r="C46" s="252"/>
      <c r="D46" s="253"/>
      <c r="E46" s="253"/>
      <c r="F46" s="253"/>
      <c r="G46" s="253"/>
      <c r="H46" s="254"/>
    </row>
    <row r="47" spans="1:8" ht="30" customHeight="1">
      <c r="A47" s="241">
        <f t="shared" si="1"/>
        <v>23</v>
      </c>
      <c r="B47" s="255"/>
      <c r="C47" s="253"/>
      <c r="D47" s="253"/>
      <c r="E47" s="253"/>
      <c r="F47" s="253"/>
      <c r="G47" s="253"/>
      <c r="H47" s="254"/>
    </row>
    <row r="48" spans="1:8" ht="30" customHeight="1">
      <c r="A48" s="241">
        <f t="shared" si="1"/>
        <v>24</v>
      </c>
      <c r="B48" s="255"/>
      <c r="C48" s="253"/>
      <c r="D48" s="253"/>
      <c r="E48" s="253"/>
      <c r="F48" s="253"/>
      <c r="G48" s="253"/>
      <c r="H48" s="254"/>
    </row>
    <row r="49" spans="1:8" ht="30" customHeight="1">
      <c r="A49" s="241">
        <f t="shared" si="1"/>
        <v>25</v>
      </c>
      <c r="B49" s="277"/>
      <c r="C49" s="278"/>
      <c r="D49" s="278"/>
      <c r="E49" s="278"/>
      <c r="F49" s="278"/>
      <c r="G49" s="278"/>
      <c r="H49" s="254"/>
    </row>
    <row r="50" spans="1:8" ht="30" customHeight="1">
      <c r="A50" s="241">
        <f t="shared" si="1"/>
        <v>26</v>
      </c>
      <c r="B50" s="279"/>
      <c r="C50" s="278"/>
      <c r="D50" s="278"/>
      <c r="E50" s="278"/>
      <c r="F50" s="278"/>
      <c r="G50" s="278"/>
      <c r="H50" s="254"/>
    </row>
    <row r="51" spans="1:8" ht="20.100000000000001" customHeight="1">
      <c r="A51" s="241">
        <f t="shared" si="1"/>
        <v>27</v>
      </c>
      <c r="B51" s="280" t="s">
        <v>800</v>
      </c>
      <c r="C51" s="262">
        <f>SUBTOTAL(9,C43:C50)</f>
        <v>-1789886.4786970851</v>
      </c>
      <c r="D51" s="262">
        <f>SUM(D43:D50)</f>
        <v>0</v>
      </c>
      <c r="E51" s="262">
        <f>SUM(E43:E50)</f>
        <v>-1789886.4786970851</v>
      </c>
      <c r="F51" s="262">
        <f>SUM(F43:F50)</f>
        <v>0</v>
      </c>
      <c r="G51" s="262">
        <f>SUM(G43:G50)</f>
        <v>0</v>
      </c>
      <c r="H51" s="263"/>
    </row>
    <row r="52" spans="1:8" ht="20.100000000000001" customHeight="1">
      <c r="A52" s="241">
        <f t="shared" si="1"/>
        <v>28</v>
      </c>
      <c r="B52" s="280" t="s">
        <v>255</v>
      </c>
      <c r="C52" s="265"/>
      <c r="D52" s="265"/>
      <c r="E52" s="265"/>
      <c r="F52" s="265"/>
      <c r="G52" s="265"/>
      <c r="H52" s="254"/>
    </row>
    <row r="53" spans="1:8" ht="20.100000000000001" customHeight="1">
      <c r="A53" s="241">
        <f t="shared" si="1"/>
        <v>29</v>
      </c>
      <c r="B53" s="281" t="s">
        <v>256</v>
      </c>
      <c r="C53" s="269"/>
      <c r="D53" s="269"/>
      <c r="E53" s="269"/>
      <c r="F53" s="269"/>
      <c r="G53" s="269"/>
      <c r="H53" s="270"/>
    </row>
    <row r="54" spans="1:8" ht="20.100000000000001" customHeight="1" thickBot="1">
      <c r="A54" s="241">
        <f t="shared" si="1"/>
        <v>30</v>
      </c>
      <c r="B54" s="271" t="s">
        <v>18</v>
      </c>
      <c r="C54" s="272">
        <f>+C51-C52-C53</f>
        <v>-1789886.4786970851</v>
      </c>
      <c r="D54" s="272">
        <f>+D51-D52-D53</f>
        <v>0</v>
      </c>
      <c r="E54" s="272">
        <f>+E51-E52-E53</f>
        <v>-1789886.4786970851</v>
      </c>
      <c r="F54" s="272">
        <f>+F51-F52-F53</f>
        <v>0</v>
      </c>
      <c r="G54" s="272">
        <f>+G51-G52-G53</f>
        <v>0</v>
      </c>
      <c r="H54" s="273"/>
    </row>
    <row r="55" spans="1:8" ht="20.100000000000001" customHeight="1" thickTop="1">
      <c r="A55" s="241"/>
      <c r="B55" s="136" t="s">
        <v>262</v>
      </c>
      <c r="D55" s="176"/>
      <c r="E55" s="274"/>
      <c r="G55" s="276"/>
    </row>
    <row r="56" spans="1:8" ht="20.100000000000001" customHeight="1">
      <c r="A56" s="241"/>
      <c r="B56" s="1150" t="s">
        <v>258</v>
      </c>
      <c r="C56" s="1150"/>
      <c r="D56" s="1150"/>
      <c r="E56" s="1150"/>
      <c r="F56" s="1150"/>
      <c r="G56" s="1150"/>
    </row>
    <row r="57" spans="1:8" ht="20.100000000000001" customHeight="1">
      <c r="A57" s="241"/>
      <c r="B57" s="248" t="s">
        <v>259</v>
      </c>
      <c r="F57" s="176"/>
      <c r="G57" s="176"/>
    </row>
    <row r="58" spans="1:8" ht="20.100000000000001" customHeight="1">
      <c r="A58" s="241"/>
      <c r="B58" s="248" t="s">
        <v>260</v>
      </c>
      <c r="F58" s="176"/>
      <c r="G58" s="176"/>
    </row>
    <row r="59" spans="1:8" ht="20.100000000000001" customHeight="1">
      <c r="A59" s="241"/>
      <c r="B59" s="248" t="s">
        <v>261</v>
      </c>
      <c r="F59" s="176"/>
      <c r="G59" s="176"/>
    </row>
    <row r="60" spans="1:8" ht="33.75" customHeight="1">
      <c r="A60" s="241"/>
      <c r="B60" s="1150" t="s">
        <v>695</v>
      </c>
      <c r="C60" s="1150"/>
      <c r="D60" s="1150"/>
      <c r="E60" s="1150"/>
      <c r="F60" s="1150"/>
      <c r="G60" s="1150"/>
      <c r="H60" s="276"/>
    </row>
    <row r="61" spans="1:8">
      <c r="A61" s="241"/>
      <c r="H61" s="276"/>
    </row>
    <row r="62" spans="1:8">
      <c r="A62" s="241"/>
      <c r="H62" s="276"/>
    </row>
    <row r="63" spans="1:8">
      <c r="A63" s="241"/>
      <c r="B63" s="176" t="s">
        <v>74</v>
      </c>
      <c r="C63" s="176" t="s">
        <v>75</v>
      </c>
      <c r="D63" s="176" t="s">
        <v>76</v>
      </c>
      <c r="E63" s="176" t="s">
        <v>77</v>
      </c>
      <c r="F63" s="176" t="s">
        <v>78</v>
      </c>
      <c r="G63" s="176" t="s">
        <v>79</v>
      </c>
      <c r="H63" s="176" t="s">
        <v>80</v>
      </c>
    </row>
    <row r="64" spans="1:8" ht="30">
      <c r="A64" s="241"/>
      <c r="B64" s="248" t="s">
        <v>250</v>
      </c>
      <c r="C64" s="250" t="s">
        <v>18</v>
      </c>
      <c r="D64" s="250" t="s">
        <v>698</v>
      </c>
      <c r="E64" s="250" t="s">
        <v>108</v>
      </c>
      <c r="F64" s="250" t="s">
        <v>673</v>
      </c>
      <c r="G64" s="250" t="s">
        <v>672</v>
      </c>
      <c r="H64" s="250" t="s">
        <v>254</v>
      </c>
    </row>
    <row r="65" spans="1:8" ht="30" customHeight="1">
      <c r="A65" s="241">
        <f>A54+1</f>
        <v>31</v>
      </c>
      <c r="B65" s="282"/>
      <c r="C65" s="252"/>
      <c r="D65" s="253"/>
      <c r="E65" s="253"/>
      <c r="F65" s="253"/>
      <c r="G65" s="253"/>
      <c r="H65" s="254"/>
    </row>
    <row r="66" spans="1:8" ht="30" customHeight="1">
      <c r="A66" s="241">
        <f t="shared" ref="A66:A78" si="2">+A65+1</f>
        <v>32</v>
      </c>
      <c r="B66" s="255"/>
      <c r="C66" s="252"/>
      <c r="D66" s="253"/>
      <c r="E66" s="253"/>
      <c r="F66" s="253"/>
      <c r="G66" s="253"/>
      <c r="H66" s="254"/>
    </row>
    <row r="67" spans="1:8" ht="30" customHeight="1">
      <c r="A67" s="241">
        <f t="shared" si="2"/>
        <v>33</v>
      </c>
      <c r="B67" s="255"/>
      <c r="C67" s="252"/>
      <c r="D67" s="253"/>
      <c r="E67" s="253"/>
      <c r="F67" s="253"/>
      <c r="G67" s="253"/>
      <c r="H67" s="254"/>
    </row>
    <row r="68" spans="1:8" ht="30" customHeight="1">
      <c r="A68" s="241">
        <f t="shared" si="2"/>
        <v>34</v>
      </c>
      <c r="B68" s="255"/>
      <c r="C68" s="252"/>
      <c r="D68" s="253"/>
      <c r="E68" s="253"/>
      <c r="F68" s="253"/>
      <c r="G68" s="253"/>
      <c r="H68" s="254"/>
    </row>
    <row r="69" spans="1:8" ht="30" customHeight="1">
      <c r="A69" s="241">
        <f t="shared" si="2"/>
        <v>35</v>
      </c>
      <c r="B69" s="255"/>
      <c r="C69" s="253"/>
      <c r="D69" s="278"/>
      <c r="E69" s="253"/>
      <c r="F69" s="253"/>
      <c r="G69" s="253"/>
      <c r="H69" s="254"/>
    </row>
    <row r="70" spans="1:8" ht="30" customHeight="1">
      <c r="A70" s="241">
        <f t="shared" si="2"/>
        <v>36</v>
      </c>
      <c r="B70" s="255"/>
      <c r="C70" s="253"/>
      <c r="D70" s="278"/>
      <c r="E70" s="253"/>
      <c r="F70" s="253"/>
      <c r="G70" s="253"/>
      <c r="H70" s="254"/>
    </row>
    <row r="71" spans="1:8" ht="30" customHeight="1">
      <c r="A71" s="241">
        <f t="shared" si="2"/>
        <v>37</v>
      </c>
      <c r="B71" s="255"/>
      <c r="C71" s="253"/>
      <c r="D71" s="278"/>
      <c r="E71" s="253"/>
      <c r="F71" s="253"/>
      <c r="G71" s="253"/>
      <c r="H71" s="254"/>
    </row>
    <row r="72" spans="1:8" ht="30" customHeight="1">
      <c r="A72" s="241">
        <f t="shared" si="2"/>
        <v>38</v>
      </c>
      <c r="B72" s="255"/>
      <c r="C72" s="253"/>
      <c r="D72" s="256"/>
      <c r="E72" s="253"/>
      <c r="F72" s="253"/>
      <c r="G72" s="253"/>
      <c r="H72" s="254"/>
    </row>
    <row r="73" spans="1:8" ht="30" customHeight="1">
      <c r="A73" s="241">
        <f t="shared" si="2"/>
        <v>39</v>
      </c>
      <c r="B73" s="255"/>
      <c r="C73" s="253"/>
      <c r="D73" s="253"/>
      <c r="E73" s="253"/>
      <c r="F73" s="253"/>
      <c r="G73" s="253"/>
      <c r="H73" s="254"/>
    </row>
    <row r="74" spans="1:8" ht="30" customHeight="1">
      <c r="A74" s="241">
        <f t="shared" si="2"/>
        <v>40</v>
      </c>
      <c r="B74" s="257" t="s">
        <v>697</v>
      </c>
      <c r="C74" s="283"/>
      <c r="D74" s="283"/>
      <c r="E74" s="283"/>
      <c r="F74" s="283"/>
      <c r="G74" s="283"/>
      <c r="H74" s="259" t="s">
        <v>696</v>
      </c>
    </row>
    <row r="75" spans="1:8" ht="20.100000000000001" customHeight="1">
      <c r="A75" s="241">
        <f t="shared" si="2"/>
        <v>41</v>
      </c>
      <c r="B75" s="260" t="s">
        <v>801</v>
      </c>
      <c r="C75" s="261">
        <f>SUBTOTAL(9,C65:C74)</f>
        <v>0</v>
      </c>
      <c r="D75" s="261">
        <f>SUM(D65:D74)</f>
        <v>0</v>
      </c>
      <c r="E75" s="261">
        <f>SUM(E65:E74)</f>
        <v>0</v>
      </c>
      <c r="F75" s="261">
        <f>SUM(F65:F74)</f>
        <v>0</v>
      </c>
      <c r="G75" s="261">
        <f>SUM(G65:G74)</f>
        <v>0</v>
      </c>
      <c r="H75" s="254"/>
    </row>
    <row r="76" spans="1:8" ht="20.100000000000001" customHeight="1">
      <c r="A76" s="241">
        <f t="shared" si="2"/>
        <v>42</v>
      </c>
      <c r="B76" s="260" t="s">
        <v>255</v>
      </c>
      <c r="C76" s="266"/>
      <c r="D76" s="266"/>
      <c r="E76" s="266"/>
      <c r="F76" s="266"/>
      <c r="G76" s="266"/>
      <c r="H76" s="254"/>
    </row>
    <row r="77" spans="1:8" ht="20.100000000000001" customHeight="1">
      <c r="A77" s="241">
        <f t="shared" si="2"/>
        <v>43</v>
      </c>
      <c r="B77" s="284" t="s">
        <v>256</v>
      </c>
      <c r="C77" s="285"/>
      <c r="D77" s="285"/>
      <c r="E77" s="285"/>
      <c r="F77" s="285"/>
      <c r="G77" s="285"/>
      <c r="H77" s="270"/>
    </row>
    <row r="78" spans="1:8" ht="20.100000000000001" customHeight="1" thickBot="1">
      <c r="A78" s="241">
        <f t="shared" si="2"/>
        <v>44</v>
      </c>
      <c r="B78" s="271" t="s">
        <v>18</v>
      </c>
      <c r="C78" s="286">
        <f>+C75-C76-C77</f>
        <v>0</v>
      </c>
      <c r="D78" s="286">
        <f>+D75-D76-D77</f>
        <v>0</v>
      </c>
      <c r="E78" s="286">
        <f>+E75-E76-E77</f>
        <v>0</v>
      </c>
      <c r="F78" s="286">
        <f>+F75-F76-F77</f>
        <v>0</v>
      </c>
      <c r="G78" s="286">
        <f>+G75-G76-G77</f>
        <v>0</v>
      </c>
      <c r="H78" s="273"/>
    </row>
    <row r="79" spans="1:8" ht="20.100000000000001" customHeight="1" thickTop="1">
      <c r="A79" s="241"/>
      <c r="B79" s="136" t="s">
        <v>263</v>
      </c>
      <c r="E79" s="176"/>
      <c r="F79" s="176"/>
      <c r="H79" s="287"/>
    </row>
    <row r="80" spans="1:8" ht="20.100000000000001" customHeight="1">
      <c r="A80" s="241"/>
      <c r="B80" s="1150" t="s">
        <v>258</v>
      </c>
      <c r="C80" s="1150"/>
      <c r="D80" s="1150"/>
      <c r="E80" s="1150"/>
      <c r="F80" s="1150"/>
      <c r="G80" s="1150"/>
    </row>
    <row r="81" spans="1:9" ht="20.100000000000001" customHeight="1">
      <c r="A81" s="241"/>
      <c r="B81" s="248" t="s">
        <v>259</v>
      </c>
      <c r="F81" s="176"/>
      <c r="G81" s="176"/>
    </row>
    <row r="82" spans="1:9" ht="20.100000000000001" customHeight="1">
      <c r="A82" s="241"/>
      <c r="B82" s="248" t="s">
        <v>260</v>
      </c>
      <c r="F82" s="176"/>
      <c r="G82" s="176"/>
    </row>
    <row r="83" spans="1:9" ht="20.100000000000001" customHeight="1">
      <c r="A83" s="241"/>
      <c r="B83" s="248" t="s">
        <v>261</v>
      </c>
      <c r="F83" s="176"/>
      <c r="G83" s="176"/>
    </row>
    <row r="84" spans="1:9" ht="32.25" customHeight="1">
      <c r="A84" s="241"/>
      <c r="B84" s="1150" t="s">
        <v>695</v>
      </c>
      <c r="C84" s="1150"/>
      <c r="D84" s="1150"/>
      <c r="E84" s="1150"/>
      <c r="F84" s="1150"/>
      <c r="G84" s="1150"/>
    </row>
    <row r="86" spans="1:9" ht="15.75" customHeight="1">
      <c r="B86" s="288"/>
      <c r="C86" s="288"/>
      <c r="D86" s="288"/>
      <c r="E86" s="288"/>
      <c r="F86" s="288"/>
      <c r="G86" s="288"/>
      <c r="H86" s="288"/>
    </row>
    <row r="87" spans="1:9">
      <c r="B87" s="1148"/>
      <c r="C87" s="1148"/>
      <c r="D87" s="1148"/>
      <c r="E87" s="1148"/>
      <c r="F87" s="1148"/>
      <c r="G87" s="1148"/>
      <c r="H87" s="1148"/>
    </row>
    <row r="88" spans="1:9">
      <c r="B88" s="136"/>
    </row>
    <row r="89" spans="1:9">
      <c r="B89" s="136"/>
    </row>
    <row r="90" spans="1:9" ht="15.75" customHeight="1">
      <c r="B90" s="136"/>
    </row>
    <row r="91" spans="1:9" ht="15.6">
      <c r="B91" s="136"/>
      <c r="D91" s="289"/>
      <c r="E91" s="289"/>
      <c r="F91" s="289"/>
      <c r="G91" s="289"/>
      <c r="H91" s="289"/>
      <c r="I91" s="204"/>
    </row>
    <row r="92" spans="1:9" ht="15.6">
      <c r="B92" s="136"/>
      <c r="D92" s="289"/>
      <c r="E92" s="289"/>
      <c r="F92" s="289"/>
      <c r="G92" s="289"/>
      <c r="H92" s="289"/>
      <c r="I92" s="204"/>
    </row>
    <row r="93" spans="1:9">
      <c r="D93" s="176"/>
      <c r="E93" s="176"/>
    </row>
    <row r="94" spans="1:9">
      <c r="D94" s="99"/>
      <c r="E94" s="99"/>
    </row>
    <row r="95" spans="1:9">
      <c r="D95" s="99"/>
      <c r="E95" s="99"/>
    </row>
    <row r="96" spans="1:9">
      <c r="D96" s="99"/>
      <c r="E96" s="99"/>
    </row>
    <row r="97" spans="2:5">
      <c r="D97" s="99"/>
      <c r="E97" s="99"/>
    </row>
    <row r="98" spans="2:5">
      <c r="D98" s="99"/>
      <c r="E98" s="99"/>
    </row>
    <row r="99" spans="2:5">
      <c r="D99" s="99"/>
      <c r="E99" s="99"/>
    </row>
    <row r="100" spans="2:5">
      <c r="D100" s="99"/>
      <c r="E100" s="99"/>
    </row>
    <row r="101" spans="2:5">
      <c r="D101" s="99"/>
      <c r="E101" s="99"/>
    </row>
    <row r="102" spans="2:5">
      <c r="D102" s="99"/>
      <c r="E102" s="99"/>
    </row>
    <row r="103" spans="2:5">
      <c r="D103" s="99"/>
      <c r="E103" s="99"/>
    </row>
    <row r="104" spans="2:5">
      <c r="B104" s="136"/>
      <c r="D104" s="99"/>
      <c r="E104" s="99"/>
    </row>
    <row r="105" spans="2:5">
      <c r="D105" s="99"/>
      <c r="E105" s="99"/>
    </row>
    <row r="106" spans="2:5">
      <c r="B106" s="136"/>
      <c r="D106" s="99"/>
      <c r="E106" s="99"/>
    </row>
    <row r="210" spans="9:9">
      <c r="I210" s="174"/>
    </row>
  </sheetData>
  <mergeCells count="11">
    <mergeCell ref="B56:G56"/>
    <mergeCell ref="B60:G60"/>
    <mergeCell ref="B80:G80"/>
    <mergeCell ref="B84:G84"/>
    <mergeCell ref="B87:H87"/>
    <mergeCell ref="B38:G38"/>
    <mergeCell ref="B1:H1"/>
    <mergeCell ref="B2:H2"/>
    <mergeCell ref="B3:H3"/>
    <mergeCell ref="B15:H15"/>
    <mergeCell ref="B34:G34"/>
  </mergeCells>
  <printOptions horizontalCentered="1"/>
  <pageMargins left="0.5" right="0.5" top="0.5" bottom="0.5" header="0.33" footer="0.5"/>
  <pageSetup scale="49" fitToHeight="2" orientation="landscape" r:id="rId1"/>
  <headerFooter alignWithMargins="0"/>
  <rowBreaks count="1" manualBreakCount="1">
    <brk id="40"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3A603-B0A6-4423-8C12-5B07D33FB971}">
  <sheetPr>
    <tabColor theme="9" tint="-0.249977111117893"/>
    <pageSetUpPr fitToPage="1"/>
  </sheetPr>
  <dimension ref="A1:T152"/>
  <sheetViews>
    <sheetView view="pageBreakPreview" zoomScale="90" zoomScaleNormal="50" zoomScaleSheetLayoutView="90" workbookViewId="0">
      <selection sqref="A1:I1"/>
    </sheetView>
  </sheetViews>
  <sheetFormatPr defaultColWidth="8.90625" defaultRowHeight="15"/>
  <cols>
    <col min="1" max="1" width="5.6328125" style="136" customWidth="1"/>
    <col min="2" max="2" width="28.36328125" style="248" customWidth="1"/>
    <col min="3" max="3" width="10.6328125" style="136" bestFit="1" customWidth="1"/>
    <col min="4" max="4" width="9.81640625" style="136" bestFit="1" customWidth="1"/>
    <col min="5" max="5" width="16.36328125" style="136" customWidth="1"/>
    <col min="6" max="6" width="12.08984375" style="136" customWidth="1"/>
    <col min="7" max="7" width="11.90625" style="136" customWidth="1"/>
    <col min="8" max="8" width="14.08984375" style="136" customWidth="1"/>
    <col min="9" max="9" width="33.6328125" style="136" customWidth="1"/>
    <col min="10" max="10" width="8.90625" style="136"/>
    <col min="11" max="11" width="12.1796875" style="136" customWidth="1"/>
    <col min="12" max="12" width="12.81640625" style="136" customWidth="1"/>
    <col min="13" max="16384" width="8.90625" style="136"/>
  </cols>
  <sheetData>
    <row r="1" spans="1:20" ht="18" customHeight="1">
      <c r="A1" s="1148" t="s">
        <v>710</v>
      </c>
      <c r="B1" s="1148"/>
      <c r="C1" s="1148"/>
      <c r="D1" s="1148"/>
      <c r="E1" s="1148"/>
      <c r="F1" s="1148"/>
      <c r="G1" s="1148"/>
      <c r="H1" s="1148"/>
      <c r="I1" s="1148"/>
    </row>
    <row r="2" spans="1:20" ht="18" customHeight="1">
      <c r="A2" s="1149" t="s">
        <v>863</v>
      </c>
      <c r="B2" s="1149"/>
      <c r="C2" s="1149"/>
      <c r="D2" s="1149"/>
      <c r="E2" s="1149"/>
      <c r="F2" s="1149"/>
      <c r="G2" s="1149"/>
      <c r="H2" s="1149"/>
      <c r="I2" s="1149"/>
      <c r="J2" s="239"/>
      <c r="K2" s="239"/>
      <c r="L2" s="239"/>
    </row>
    <row r="3" spans="1:20" ht="18" customHeight="1">
      <c r="A3" s="1148" t="str">
        <f>'6a-ADIT Projection'!A3</f>
        <v>Projection for the 12 Months Ended 12/31/2022</v>
      </c>
      <c r="B3" s="1148"/>
      <c r="C3" s="1148"/>
      <c r="D3" s="1148"/>
      <c r="E3" s="1148"/>
      <c r="F3" s="1148"/>
      <c r="G3" s="1148"/>
      <c r="H3" s="1148"/>
      <c r="I3" s="1148"/>
    </row>
    <row r="4" spans="1:20" ht="18" customHeight="1">
      <c r="A4" s="176"/>
      <c r="B4" s="176"/>
      <c r="C4" s="176"/>
      <c r="D4" s="176"/>
      <c r="E4" s="176"/>
      <c r="F4" s="176"/>
      <c r="G4" s="176"/>
      <c r="H4" s="176"/>
      <c r="I4" s="176"/>
    </row>
    <row r="5" spans="1:20">
      <c r="B5" s="176" t="s">
        <v>74</v>
      </c>
      <c r="C5" s="176"/>
      <c r="D5" s="176"/>
      <c r="E5" s="176" t="s">
        <v>75</v>
      </c>
      <c r="F5" s="176" t="s">
        <v>76</v>
      </c>
      <c r="G5" s="176" t="s">
        <v>77</v>
      </c>
      <c r="H5" s="176" t="s">
        <v>78</v>
      </c>
    </row>
    <row r="6" spans="1:20">
      <c r="B6" s="136"/>
      <c r="H6" s="176" t="s">
        <v>789</v>
      </c>
      <c r="T6" s="176"/>
    </row>
    <row r="7" spans="1:20" ht="30">
      <c r="A7" s="240" t="s">
        <v>681</v>
      </c>
      <c r="B7" s="240" t="s">
        <v>198</v>
      </c>
      <c r="C7" s="202"/>
      <c r="D7" s="202"/>
      <c r="E7" s="206" t="s">
        <v>108</v>
      </c>
      <c r="F7" s="206" t="s">
        <v>673</v>
      </c>
      <c r="G7" s="206" t="s">
        <v>672</v>
      </c>
      <c r="H7" s="206" t="s">
        <v>709</v>
      </c>
      <c r="I7" s="202"/>
      <c r="T7" s="176"/>
    </row>
    <row r="8" spans="1:20">
      <c r="B8" s="241"/>
    </row>
    <row r="9" spans="1:20" ht="20.100000000000001" customHeight="1">
      <c r="A9" s="136">
        <v>1</v>
      </c>
      <c r="B9" s="136" t="s">
        <v>632</v>
      </c>
      <c r="E9" s="133">
        <f>F24</f>
        <v>-948420.67709854257</v>
      </c>
      <c r="F9" s="133">
        <f>G24</f>
        <v>0</v>
      </c>
      <c r="G9" s="133">
        <f>H24</f>
        <v>0</v>
      </c>
      <c r="H9" s="133"/>
      <c r="I9" s="136" t="s">
        <v>907</v>
      </c>
    </row>
    <row r="10" spans="1:20" ht="20.100000000000001" customHeight="1">
      <c r="A10" s="136">
        <f t="shared" ref="A10:A16" si="0">+A9+1</f>
        <v>2</v>
      </c>
      <c r="B10" s="136" t="s">
        <v>250</v>
      </c>
      <c r="E10" s="133">
        <f>F29</f>
        <v>0</v>
      </c>
      <c r="F10" s="133">
        <f>G29</f>
        <v>0</v>
      </c>
      <c r="G10" s="133">
        <f>H29</f>
        <v>0</v>
      </c>
      <c r="H10" s="133"/>
      <c r="I10" s="136" t="s">
        <v>921</v>
      </c>
    </row>
    <row r="11" spans="1:20" ht="20.100000000000001" customHeight="1">
      <c r="A11" s="136">
        <f t="shared" si="0"/>
        <v>3</v>
      </c>
      <c r="B11" s="136" t="s">
        <v>251</v>
      </c>
      <c r="E11" s="133">
        <f>F34</f>
        <v>0</v>
      </c>
      <c r="F11" s="133">
        <f>G34</f>
        <v>0</v>
      </c>
      <c r="G11" s="133">
        <f>H34</f>
        <v>0</v>
      </c>
      <c r="H11" s="133"/>
      <c r="I11" s="136" t="s">
        <v>922</v>
      </c>
    </row>
    <row r="12" spans="1:20" ht="20.100000000000001" customHeight="1">
      <c r="A12" s="136">
        <f t="shared" si="0"/>
        <v>4</v>
      </c>
      <c r="B12" s="136" t="s">
        <v>252</v>
      </c>
      <c r="E12" s="133">
        <f>SUM(E9:E11)</f>
        <v>-948420.67709854257</v>
      </c>
      <c r="F12" s="133">
        <f>SUM(F9:F11)</f>
        <v>0</v>
      </c>
      <c r="G12" s="133">
        <f>SUM(G9:G11)</f>
        <v>0</v>
      </c>
      <c r="H12" s="133"/>
      <c r="I12" s="242" t="s">
        <v>680</v>
      </c>
    </row>
    <row r="13" spans="1:20" ht="20.100000000000001" customHeight="1">
      <c r="A13" s="136">
        <f t="shared" si="0"/>
        <v>5</v>
      </c>
      <c r="B13" s="136" t="s">
        <v>253</v>
      </c>
      <c r="G13" s="243">
        <v>0</v>
      </c>
      <c r="I13" s="136" t="s">
        <v>802</v>
      </c>
    </row>
    <row r="14" spans="1:20" ht="20.100000000000001" customHeight="1">
      <c r="A14" s="136">
        <f t="shared" si="0"/>
        <v>6</v>
      </c>
      <c r="B14" s="136" t="s">
        <v>679</v>
      </c>
      <c r="F14" s="203">
        <v>0</v>
      </c>
      <c r="I14" s="136" t="s">
        <v>803</v>
      </c>
    </row>
    <row r="15" spans="1:20" ht="20.100000000000001" customHeight="1">
      <c r="A15" s="136">
        <f t="shared" si="0"/>
        <v>7</v>
      </c>
      <c r="B15" s="136" t="s">
        <v>678</v>
      </c>
      <c r="E15" s="203">
        <v>1</v>
      </c>
      <c r="F15" s="203"/>
      <c r="I15" s="244">
        <v>1</v>
      </c>
    </row>
    <row r="16" spans="1:20" ht="20.100000000000001" customHeight="1">
      <c r="A16" s="136">
        <f t="shared" si="0"/>
        <v>8</v>
      </c>
      <c r="B16" s="136" t="s">
        <v>708</v>
      </c>
      <c r="E16" s="133">
        <f>+E12*E15</f>
        <v>-948420.67709854257</v>
      </c>
      <c r="F16" s="133">
        <f>+F14*F12</f>
        <v>0</v>
      </c>
      <c r="G16" s="133">
        <f>+G13*G12</f>
        <v>0</v>
      </c>
      <c r="H16" s="133">
        <f>+E16+F16+G16</f>
        <v>-948420.67709854257</v>
      </c>
      <c r="I16" s="245" t="s">
        <v>788</v>
      </c>
    </row>
    <row r="17" spans="1:17">
      <c r="B17" s="136"/>
      <c r="E17" s="133"/>
      <c r="F17" s="133"/>
      <c r="G17" s="133"/>
      <c r="H17" s="133"/>
      <c r="I17" s="245"/>
    </row>
    <row r="18" spans="1:17">
      <c r="B18" s="136"/>
      <c r="D18" s="242"/>
      <c r="G18" s="133"/>
      <c r="I18" s="176"/>
    </row>
    <row r="19" spans="1:17">
      <c r="B19" s="176" t="s">
        <v>298</v>
      </c>
      <c r="C19" s="176" t="s">
        <v>299</v>
      </c>
      <c r="D19" s="176" t="s">
        <v>309</v>
      </c>
      <c r="E19" s="176" t="s">
        <v>317</v>
      </c>
      <c r="F19" s="176" t="s">
        <v>318</v>
      </c>
      <c r="G19" s="176" t="s">
        <v>319</v>
      </c>
      <c r="H19" s="176" t="s">
        <v>320</v>
      </c>
      <c r="I19" s="176"/>
    </row>
    <row r="20" spans="1:17" ht="30">
      <c r="A20" s="246"/>
      <c r="B20" s="247" t="s">
        <v>676</v>
      </c>
      <c r="C20" s="247" t="s">
        <v>675</v>
      </c>
      <c r="D20" s="247" t="s">
        <v>128</v>
      </c>
      <c r="E20" s="247" t="s">
        <v>674</v>
      </c>
      <c r="F20" s="247" t="s">
        <v>108</v>
      </c>
      <c r="G20" s="247" t="s">
        <v>673</v>
      </c>
      <c r="H20" s="247" t="s">
        <v>672</v>
      </c>
      <c r="I20" s="247"/>
      <c r="Q20" s="176"/>
    </row>
    <row r="21" spans="1:17">
      <c r="A21" s="136" t="s">
        <v>632</v>
      </c>
      <c r="D21" s="176"/>
      <c r="E21" s="176"/>
      <c r="F21" s="176"/>
      <c r="Q21" s="176"/>
    </row>
    <row r="22" spans="1:17" ht="20.100000000000001" customHeight="1">
      <c r="A22" s="241">
        <f>A16+1</f>
        <v>9</v>
      </c>
      <c r="B22" s="248" t="s">
        <v>908</v>
      </c>
      <c r="C22" s="136" t="s">
        <v>136</v>
      </c>
      <c r="D22" s="249" t="s">
        <v>671</v>
      </c>
      <c r="E22" s="133">
        <f>'6c- ADIT BOY'!C54</f>
        <v>0</v>
      </c>
      <c r="F22" s="133">
        <f>'6c- ADIT BOY'!E54</f>
        <v>-106954.87549999999</v>
      </c>
      <c r="G22" s="133">
        <f>'6c- ADIT BOY'!F54</f>
        <v>0</v>
      </c>
      <c r="H22" s="133">
        <f>'6c- ADIT BOY'!G54</f>
        <v>0</v>
      </c>
      <c r="I22" s="203"/>
    </row>
    <row r="23" spans="1:17" ht="20.100000000000001" customHeight="1">
      <c r="A23" s="241">
        <f>A22+1</f>
        <v>10</v>
      </c>
      <c r="B23" s="248" t="s">
        <v>923</v>
      </c>
      <c r="C23" s="136" t="s">
        <v>136</v>
      </c>
      <c r="D23" s="249" t="s">
        <v>671</v>
      </c>
      <c r="E23" s="133">
        <f>'6d- ADIT EOY'!C54</f>
        <v>-1789886.4786970851</v>
      </c>
      <c r="F23" s="133">
        <f>'6d- ADIT EOY'!E54</f>
        <v>-1789886.4786970851</v>
      </c>
      <c r="G23" s="133">
        <f>'6d- ADIT EOY'!F54</f>
        <v>0</v>
      </c>
      <c r="H23" s="133">
        <f>'6d- ADIT EOY'!G54</f>
        <v>0</v>
      </c>
      <c r="I23" s="203"/>
    </row>
    <row r="24" spans="1:17" ht="20.100000000000001" customHeight="1">
      <c r="A24" s="241">
        <f>+A23+1</f>
        <v>11</v>
      </c>
      <c r="B24" s="248" t="s">
        <v>910</v>
      </c>
      <c r="E24" s="175">
        <f>AVERAGE(E22,E23)</f>
        <v>-894943.23934854253</v>
      </c>
      <c r="F24" s="175">
        <f>AVERAGE(F22,F23)</f>
        <v>-948420.67709854257</v>
      </c>
      <c r="G24" s="175">
        <f>AVERAGE(G22,G23)</f>
        <v>0</v>
      </c>
      <c r="H24" s="175">
        <f>AVERAGE(H22,H23)</f>
        <v>0</v>
      </c>
      <c r="I24" s="175"/>
    </row>
    <row r="25" spans="1:17">
      <c r="A25" s="241"/>
    </row>
    <row r="26" spans="1:17">
      <c r="A26" s="136" t="s">
        <v>250</v>
      </c>
    </row>
    <row r="27" spans="1:17" ht="20.100000000000001" customHeight="1">
      <c r="A27" s="241">
        <f>A24+1</f>
        <v>12</v>
      </c>
      <c r="B27" s="248" t="s">
        <v>911</v>
      </c>
      <c r="C27" s="136" t="s">
        <v>136</v>
      </c>
      <c r="D27" s="249" t="s">
        <v>671</v>
      </c>
      <c r="E27" s="133">
        <f>'6c- ADIT BOY'!C78</f>
        <v>0</v>
      </c>
      <c r="F27" s="133">
        <f>'6c- ADIT BOY'!E78</f>
        <v>0</v>
      </c>
      <c r="G27" s="133">
        <f>'6c- ADIT BOY'!F78</f>
        <v>0</v>
      </c>
      <c r="H27" s="133">
        <f>'6c- ADIT BOY'!G78</f>
        <v>0</v>
      </c>
      <c r="I27" s="203"/>
    </row>
    <row r="28" spans="1:17" ht="20.100000000000001" customHeight="1">
      <c r="A28" s="241">
        <f>A27+1</f>
        <v>13</v>
      </c>
      <c r="B28" s="248" t="s">
        <v>924</v>
      </c>
      <c r="C28" s="136" t="s">
        <v>136</v>
      </c>
      <c r="D28" s="249" t="s">
        <v>671</v>
      </c>
      <c r="E28" s="133">
        <f>'6d- ADIT EOY'!C78</f>
        <v>0</v>
      </c>
      <c r="F28" s="133">
        <f>'6d- ADIT EOY'!E78</f>
        <v>0</v>
      </c>
      <c r="G28" s="133">
        <f>'6d- ADIT EOY'!F78</f>
        <v>0</v>
      </c>
      <c r="H28" s="133">
        <f>'6d- ADIT EOY'!G78</f>
        <v>0</v>
      </c>
      <c r="I28" s="203"/>
    </row>
    <row r="29" spans="1:17" ht="20.100000000000001" customHeight="1">
      <c r="A29" s="241">
        <f>A28+1</f>
        <v>14</v>
      </c>
      <c r="B29" s="248" t="s">
        <v>925</v>
      </c>
      <c r="E29" s="175">
        <f>AVERAGE(E27,E28)</f>
        <v>0</v>
      </c>
      <c r="F29" s="175">
        <f>AVERAGE(F27,F28)</f>
        <v>0</v>
      </c>
      <c r="G29" s="175">
        <f>AVERAGE(G27,G28)</f>
        <v>0</v>
      </c>
      <c r="H29" s="175">
        <f>AVERAGE(H27,H28)</f>
        <v>0</v>
      </c>
      <c r="I29" s="175"/>
    </row>
    <row r="30" spans="1:17">
      <c r="A30" s="241"/>
    </row>
    <row r="31" spans="1:17">
      <c r="A31" s="136" t="s">
        <v>251</v>
      </c>
    </row>
    <row r="32" spans="1:17" ht="20.100000000000001" customHeight="1">
      <c r="A32" s="241">
        <f>A29+1</f>
        <v>15</v>
      </c>
      <c r="B32" s="248" t="s">
        <v>916</v>
      </c>
      <c r="C32" s="136" t="s">
        <v>136</v>
      </c>
      <c r="D32" s="249" t="s">
        <v>671</v>
      </c>
      <c r="E32" s="133">
        <f>'6c- ADIT BOY'!C32</f>
        <v>0</v>
      </c>
      <c r="F32" s="133">
        <f>'6c- ADIT BOY'!E32</f>
        <v>0</v>
      </c>
      <c r="G32" s="133">
        <f>'6c- ADIT BOY'!F32</f>
        <v>0</v>
      </c>
      <c r="H32" s="133">
        <f>'6c- ADIT BOY'!G32</f>
        <v>0</v>
      </c>
      <c r="I32" s="203"/>
    </row>
    <row r="33" spans="1:9" ht="20.100000000000001" customHeight="1">
      <c r="A33" s="241">
        <f>A32+1</f>
        <v>16</v>
      </c>
      <c r="B33" s="248" t="s">
        <v>926</v>
      </c>
      <c r="C33" s="136" t="s">
        <v>136</v>
      </c>
      <c r="D33" s="249" t="s">
        <v>671</v>
      </c>
      <c r="E33" s="133">
        <f>'6d- ADIT EOY'!C32</f>
        <v>0</v>
      </c>
      <c r="F33" s="133">
        <f>'6d- ADIT EOY'!E32</f>
        <v>0</v>
      </c>
      <c r="G33" s="133">
        <f>'6d- ADIT EOY'!F32</f>
        <v>0</v>
      </c>
      <c r="H33" s="133">
        <f>'6d- ADIT EOY'!G32</f>
        <v>0</v>
      </c>
      <c r="I33" s="203"/>
    </row>
    <row r="34" spans="1:9" ht="20.100000000000001" customHeight="1">
      <c r="A34" s="241">
        <f>A33+1</f>
        <v>17</v>
      </c>
      <c r="B34" s="248" t="s">
        <v>920</v>
      </c>
      <c r="E34" s="175">
        <f>AVERAGE(E32,E33)</f>
        <v>0</v>
      </c>
      <c r="F34" s="175">
        <f>AVERAGE(F32,F33)</f>
        <v>0</v>
      </c>
      <c r="G34" s="175">
        <f>AVERAGE(G32,G33)</f>
        <v>0</v>
      </c>
      <c r="H34" s="175">
        <f>AVERAGE(H32,H33)</f>
        <v>0</v>
      </c>
      <c r="I34" s="175"/>
    </row>
    <row r="35" spans="1:9">
      <c r="D35" s="176"/>
    </row>
    <row r="36" spans="1:9">
      <c r="D36" s="99"/>
    </row>
    <row r="37" spans="1:9">
      <c r="D37" s="99"/>
    </row>
    <row r="38" spans="1:9">
      <c r="D38" s="99"/>
    </row>
    <row r="39" spans="1:9">
      <c r="D39" s="99"/>
    </row>
    <row r="40" spans="1:9">
      <c r="D40" s="99"/>
    </row>
    <row r="41" spans="1:9">
      <c r="D41" s="99"/>
    </row>
    <row r="42" spans="1:9">
      <c r="D42" s="99"/>
    </row>
    <row r="43" spans="1:9">
      <c r="D43" s="99"/>
    </row>
    <row r="44" spans="1:9">
      <c r="D44" s="99"/>
    </row>
    <row r="45" spans="1:9">
      <c r="D45" s="99"/>
    </row>
    <row r="46" spans="1:9">
      <c r="B46" s="136"/>
      <c r="D46" s="99"/>
    </row>
    <row r="47" spans="1:9">
      <c r="D47" s="99"/>
    </row>
    <row r="48" spans="1:9">
      <c r="B48" s="136"/>
      <c r="D48" s="99"/>
    </row>
    <row r="152" spans="8:8">
      <c r="H152" s="174"/>
    </row>
  </sheetData>
  <mergeCells count="3">
    <mergeCell ref="A1:I1"/>
    <mergeCell ref="A2:I2"/>
    <mergeCell ref="A3:I3"/>
  </mergeCells>
  <printOptions horizontalCentered="1"/>
  <pageMargins left="0.25" right="0.25" top="0.75" bottom="0.75" header="0.3" footer="0.3"/>
  <pageSetup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S50"/>
  <sheetViews>
    <sheetView view="pageBreakPreview" zoomScale="90" zoomScaleNormal="100" zoomScaleSheetLayoutView="90" workbookViewId="0"/>
  </sheetViews>
  <sheetFormatPr defaultColWidth="8.90625" defaultRowHeight="15"/>
  <cols>
    <col min="1" max="1" width="7.54296875" style="213" customWidth="1"/>
    <col min="2" max="2" width="23.36328125" style="213" customWidth="1"/>
    <col min="3" max="3" width="59" style="213" customWidth="1"/>
    <col min="4" max="4" width="20.453125" style="213" bestFit="1" customWidth="1"/>
    <col min="5" max="7" width="8.90625" style="213"/>
    <col min="8" max="8" width="23" style="224" customWidth="1"/>
    <col min="9" max="9" width="25.6328125" style="224" customWidth="1"/>
    <col min="10" max="10" width="13.81640625" style="224" customWidth="1"/>
    <col min="11" max="16384" width="8.90625" style="213"/>
  </cols>
  <sheetData>
    <row r="1" spans="1:19" ht="15.6">
      <c r="H1" s="185"/>
      <c r="I1" s="186"/>
      <c r="J1" s="214"/>
    </row>
    <row r="2" spans="1:19" ht="15.6">
      <c r="H2" s="185"/>
      <c r="I2" s="187"/>
      <c r="J2" s="215"/>
    </row>
    <row r="3" spans="1:19">
      <c r="H3" s="188"/>
      <c r="I3" s="187"/>
      <c r="J3" s="215"/>
    </row>
    <row r="4" spans="1:19">
      <c r="H4" s="188"/>
      <c r="I4" s="187"/>
      <c r="J4" s="215"/>
    </row>
    <row r="5" spans="1:19" ht="15.6">
      <c r="A5" s="1153" t="s">
        <v>723</v>
      </c>
      <c r="B5" s="1153"/>
      <c r="C5" s="1153"/>
      <c r="D5" s="1153"/>
      <c r="E5" s="1153"/>
      <c r="H5" s="188"/>
      <c r="I5" s="187"/>
      <c r="J5" s="215"/>
    </row>
    <row r="6" spans="1:19" ht="15.6">
      <c r="A6" s="1154" t="str">
        <f>Index!B3</f>
        <v>NextEra Energy Transmission New York, Inc. Formula Rate Template</v>
      </c>
      <c r="B6" s="1154"/>
      <c r="C6" s="1154"/>
      <c r="D6" s="1154"/>
      <c r="E6" s="1154"/>
      <c r="F6" s="189"/>
      <c r="G6" s="189"/>
      <c r="H6" s="188"/>
      <c r="I6" s="190"/>
      <c r="J6" s="215"/>
      <c r="K6" s="189"/>
      <c r="L6" s="189"/>
      <c r="M6" s="189"/>
      <c r="N6" s="189"/>
      <c r="O6" s="189"/>
    </row>
    <row r="7" spans="1:19">
      <c r="A7" s="224"/>
      <c r="B7" s="224"/>
      <c r="C7" s="224"/>
      <c r="D7" s="224"/>
      <c r="E7" s="224"/>
      <c r="H7" s="188"/>
      <c r="I7" s="190"/>
      <c r="J7" s="215"/>
    </row>
    <row r="8" spans="1:19">
      <c r="A8" s="187"/>
      <c r="B8" s="187"/>
      <c r="C8" s="823"/>
      <c r="D8" s="224"/>
      <c r="E8" s="224"/>
      <c r="H8" s="188"/>
      <c r="I8" s="187"/>
      <c r="J8" s="215"/>
    </row>
    <row r="9" spans="1:19">
      <c r="A9" s="216" t="s">
        <v>12</v>
      </c>
      <c r="B9" s="217" t="s">
        <v>871</v>
      </c>
      <c r="C9" s="217" t="s">
        <v>872</v>
      </c>
      <c r="D9" s="217" t="s">
        <v>873</v>
      </c>
      <c r="E9" s="224"/>
      <c r="H9" s="188"/>
      <c r="I9" s="187"/>
      <c r="J9" s="215"/>
    </row>
    <row r="10" spans="1:19" ht="15.6">
      <c r="A10" s="216"/>
      <c r="B10" s="218" t="s">
        <v>874</v>
      </c>
      <c r="C10" s="217"/>
      <c r="D10" s="217"/>
      <c r="E10" s="224"/>
      <c r="H10" s="188"/>
      <c r="I10" s="187"/>
      <c r="J10" s="215"/>
      <c r="L10" s="1037"/>
      <c r="M10" s="1037"/>
      <c r="N10" s="1037"/>
      <c r="O10" s="1037"/>
      <c r="P10" s="1037"/>
      <c r="Q10" s="1037"/>
    </row>
    <row r="11" spans="1:19">
      <c r="A11" s="216">
        <v>1</v>
      </c>
      <c r="B11" s="219" t="s">
        <v>730</v>
      </c>
      <c r="C11" s="213" t="s">
        <v>731</v>
      </c>
      <c r="D11" s="220">
        <v>0</v>
      </c>
      <c r="E11" s="224"/>
      <c r="H11" s="221"/>
      <c r="I11" s="222"/>
      <c r="J11" s="222"/>
      <c r="K11" s="223"/>
      <c r="L11" s="236"/>
      <c r="M11" s="236"/>
      <c r="N11" s="236"/>
      <c r="O11" s="236"/>
      <c r="P11" s="236"/>
      <c r="Q11" s="217"/>
      <c r="R11" s="222"/>
      <c r="S11" s="222"/>
    </row>
    <row r="12" spans="1:19">
      <c r="A12" s="216">
        <f>+A11+1</f>
        <v>2</v>
      </c>
      <c r="B12" s="219" t="s">
        <v>732</v>
      </c>
      <c r="C12" s="217" t="s">
        <v>433</v>
      </c>
      <c r="D12" s="220">
        <v>1.33</v>
      </c>
      <c r="E12" s="224"/>
      <c r="H12" s="221"/>
      <c r="L12" s="1037"/>
      <c r="M12" s="236"/>
      <c r="N12" s="236"/>
      <c r="O12" s="236"/>
      <c r="P12" s="236"/>
      <c r="Q12" s="236"/>
      <c r="R12" s="223"/>
    </row>
    <row r="13" spans="1:19">
      <c r="A13" s="216">
        <v>2</v>
      </c>
      <c r="B13" s="219" t="s">
        <v>733</v>
      </c>
      <c r="C13" s="217" t="s">
        <v>434</v>
      </c>
      <c r="D13" s="220">
        <v>3.36</v>
      </c>
      <c r="E13" s="224"/>
      <c r="H13" s="221"/>
      <c r="L13" s="1037"/>
      <c r="M13" s="236"/>
      <c r="N13" s="236"/>
      <c r="O13" s="236"/>
      <c r="P13" s="236"/>
      <c r="Q13" s="236"/>
      <c r="R13" s="223"/>
    </row>
    <row r="14" spans="1:19">
      <c r="A14" s="216">
        <f t="shared" ref="A14:A15" si="0">+A13+1</f>
        <v>3</v>
      </c>
      <c r="B14" s="219" t="s">
        <v>734</v>
      </c>
      <c r="C14" s="217" t="s">
        <v>436</v>
      </c>
      <c r="D14" s="220">
        <v>2.92</v>
      </c>
      <c r="E14" s="224"/>
      <c r="H14" s="221"/>
      <c r="L14" s="1037"/>
      <c r="M14" s="236"/>
      <c r="N14" s="236"/>
      <c r="O14" s="236"/>
      <c r="P14" s="236"/>
      <c r="Q14" s="236"/>
      <c r="R14" s="223"/>
    </row>
    <row r="15" spans="1:19">
      <c r="A15" s="216">
        <f t="shared" si="0"/>
        <v>4</v>
      </c>
      <c r="B15" s="219" t="s">
        <v>875</v>
      </c>
      <c r="C15" s="217" t="s">
        <v>437</v>
      </c>
      <c r="D15" s="220">
        <v>0</v>
      </c>
      <c r="E15" s="224"/>
      <c r="H15" s="221"/>
      <c r="L15" s="1037"/>
      <c r="M15" s="236"/>
      <c r="N15" s="236"/>
      <c r="O15" s="236"/>
      <c r="P15" s="236"/>
      <c r="Q15" s="236"/>
      <c r="R15" s="223"/>
    </row>
    <row r="16" spans="1:19">
      <c r="A16" s="216">
        <f>+A15+1</f>
        <v>5</v>
      </c>
      <c r="B16" s="219" t="s">
        <v>876</v>
      </c>
      <c r="C16" s="217" t="s">
        <v>877</v>
      </c>
      <c r="D16" s="220">
        <v>2.0499999999999998</v>
      </c>
      <c r="E16" s="224"/>
      <c r="H16" s="221"/>
      <c r="I16" s="222"/>
      <c r="J16" s="222"/>
      <c r="K16" s="222"/>
      <c r="L16" s="1037"/>
      <c r="M16" s="236"/>
      <c r="N16" s="236"/>
      <c r="O16" s="236"/>
      <c r="P16" s="236"/>
      <c r="Q16" s="236"/>
      <c r="R16" s="223"/>
    </row>
    <row r="17" spans="1:18">
      <c r="A17" s="216">
        <f t="shared" ref="A17:A37" si="1">+A16+1</f>
        <v>6</v>
      </c>
      <c r="B17" s="219" t="s">
        <v>878</v>
      </c>
      <c r="C17" s="217" t="s">
        <v>439</v>
      </c>
      <c r="D17" s="220">
        <v>3.1</v>
      </c>
      <c r="E17" s="224"/>
      <c r="H17" s="221"/>
      <c r="I17" s="222"/>
      <c r="J17" s="222"/>
      <c r="K17" s="222"/>
      <c r="L17" s="1037"/>
      <c r="M17" s="236"/>
      <c r="N17" s="236"/>
      <c r="O17" s="236"/>
      <c r="P17" s="236"/>
      <c r="Q17" s="236"/>
      <c r="R17" s="223"/>
    </row>
    <row r="18" spans="1:18">
      <c r="A18" s="216">
        <f t="shared" si="1"/>
        <v>7</v>
      </c>
      <c r="B18" s="219" t="s">
        <v>879</v>
      </c>
      <c r="C18" s="217" t="s">
        <v>440</v>
      </c>
      <c r="D18" s="225">
        <v>0</v>
      </c>
      <c r="E18" s="224"/>
      <c r="H18" s="221"/>
      <c r="I18" s="222"/>
      <c r="J18" s="222"/>
      <c r="L18" s="1037"/>
      <c r="M18" s="236"/>
      <c r="N18" s="824"/>
      <c r="O18" s="236"/>
      <c r="P18" s="236"/>
      <c r="Q18" s="236"/>
      <c r="R18" s="223"/>
    </row>
    <row r="19" spans="1:18">
      <c r="A19" s="216">
        <f t="shared" si="1"/>
        <v>8</v>
      </c>
      <c r="B19" s="219" t="s">
        <v>880</v>
      </c>
      <c r="C19" s="217" t="s">
        <v>441</v>
      </c>
      <c r="D19" s="225">
        <v>0</v>
      </c>
      <c r="E19" s="224"/>
      <c r="H19" s="221"/>
      <c r="I19" s="222"/>
      <c r="J19" s="222"/>
      <c r="L19" s="1037"/>
      <c r="M19" s="236"/>
      <c r="N19" s="236"/>
      <c r="O19" s="236"/>
      <c r="P19" s="236"/>
      <c r="Q19" s="236"/>
      <c r="R19" s="222"/>
    </row>
    <row r="20" spans="1:18">
      <c r="A20" s="216">
        <f t="shared" si="1"/>
        <v>9</v>
      </c>
      <c r="B20" s="219" t="s">
        <v>881</v>
      </c>
      <c r="C20" s="217" t="s">
        <v>442</v>
      </c>
      <c r="D20" s="225">
        <v>0</v>
      </c>
      <c r="E20" s="224"/>
      <c r="H20" s="221"/>
      <c r="I20" s="222"/>
      <c r="J20" s="222"/>
      <c r="L20" s="1037"/>
      <c r="M20" s="236"/>
      <c r="N20" s="236"/>
      <c r="O20" s="236"/>
      <c r="P20" s="236"/>
      <c r="Q20" s="236"/>
      <c r="R20" s="222"/>
    </row>
    <row r="21" spans="1:18">
      <c r="A21" s="216"/>
      <c r="C21" s="217"/>
      <c r="D21" s="225"/>
      <c r="E21" s="224"/>
      <c r="H21" s="221"/>
      <c r="I21" s="222"/>
      <c r="J21" s="222"/>
      <c r="L21" s="1037"/>
      <c r="M21" s="236"/>
      <c r="N21" s="824"/>
      <c r="O21" s="236"/>
      <c r="P21" s="236"/>
      <c r="Q21" s="236"/>
      <c r="R21" s="222"/>
    </row>
    <row r="22" spans="1:18" ht="15.6">
      <c r="A22" s="216"/>
      <c r="B22" s="219" t="s">
        <v>955</v>
      </c>
      <c r="C22" s="217"/>
      <c r="D22" s="225"/>
      <c r="E22" s="224"/>
      <c r="H22" s="221"/>
      <c r="I22" s="825"/>
      <c r="J22" s="222"/>
      <c r="L22" s="1037"/>
      <c r="M22" s="236"/>
      <c r="N22" s="824"/>
      <c r="O22" s="236"/>
      <c r="P22" s="236"/>
      <c r="Q22" s="236"/>
      <c r="R22" s="222"/>
    </row>
    <row r="23" spans="1:18">
      <c r="A23" s="216">
        <f>+A20+1</f>
        <v>10</v>
      </c>
      <c r="B23" s="219" t="s">
        <v>882</v>
      </c>
      <c r="C23" s="217" t="s">
        <v>883</v>
      </c>
      <c r="D23" s="225">
        <v>0</v>
      </c>
      <c r="E23" s="224"/>
      <c r="H23" s="221"/>
      <c r="I23" s="222"/>
      <c r="J23" s="222"/>
      <c r="L23" s="1037"/>
      <c r="M23" s="236"/>
      <c r="N23" s="824"/>
      <c r="O23" s="236"/>
      <c r="P23" s="236"/>
      <c r="Q23" s="236"/>
      <c r="R23" s="222"/>
    </row>
    <row r="24" spans="1:18">
      <c r="A24" s="216">
        <f t="shared" si="1"/>
        <v>11</v>
      </c>
      <c r="B24" s="219" t="s">
        <v>884</v>
      </c>
      <c r="C24" s="217" t="s">
        <v>885</v>
      </c>
      <c r="D24" s="225">
        <v>5.25</v>
      </c>
      <c r="E24" s="224"/>
      <c r="H24" s="221"/>
      <c r="J24" s="222"/>
      <c r="L24" s="1037"/>
      <c r="M24" s="236"/>
      <c r="N24" s="236"/>
      <c r="O24" s="236"/>
      <c r="P24" s="236"/>
      <c r="Q24" s="236"/>
      <c r="R24" s="222"/>
    </row>
    <row r="25" spans="1:18">
      <c r="A25" s="216">
        <f t="shared" si="1"/>
        <v>12</v>
      </c>
      <c r="B25" s="226">
        <v>392</v>
      </c>
      <c r="C25" s="213" t="s">
        <v>735</v>
      </c>
      <c r="D25" s="225">
        <v>0</v>
      </c>
      <c r="E25" s="224"/>
      <c r="H25" s="221"/>
      <c r="I25" s="222"/>
      <c r="J25" s="222"/>
      <c r="K25" s="227"/>
      <c r="L25" s="1037"/>
      <c r="M25" s="236"/>
      <c r="N25" s="236"/>
      <c r="O25" s="236"/>
      <c r="P25" s="236"/>
      <c r="Q25" s="236"/>
      <c r="R25" s="222"/>
    </row>
    <row r="26" spans="1:18">
      <c r="A26" s="216">
        <f t="shared" si="1"/>
        <v>13</v>
      </c>
      <c r="B26" s="219" t="s">
        <v>886</v>
      </c>
      <c r="C26" s="217" t="s">
        <v>887</v>
      </c>
      <c r="D26" s="225">
        <v>0</v>
      </c>
      <c r="E26" s="224"/>
      <c r="H26" s="221"/>
      <c r="I26" s="222"/>
      <c r="J26" s="222"/>
      <c r="K26" s="227"/>
      <c r="L26" s="1037"/>
      <c r="M26" s="236"/>
      <c r="N26" s="236"/>
      <c r="O26" s="236"/>
      <c r="P26" s="236"/>
      <c r="Q26" s="236"/>
      <c r="R26" s="222"/>
    </row>
    <row r="27" spans="1:18">
      <c r="A27" s="216">
        <f t="shared" si="1"/>
        <v>14</v>
      </c>
      <c r="B27" s="219" t="s">
        <v>888</v>
      </c>
      <c r="C27" s="217" t="s">
        <v>889</v>
      </c>
      <c r="D27" s="225">
        <v>0</v>
      </c>
      <c r="E27" s="224"/>
      <c r="H27" s="221"/>
      <c r="I27" s="222"/>
      <c r="J27" s="222"/>
      <c r="L27" s="1037"/>
      <c r="M27" s="236"/>
      <c r="N27" s="236"/>
      <c r="O27" s="236"/>
      <c r="P27" s="236"/>
      <c r="Q27" s="236"/>
      <c r="R27" s="222"/>
    </row>
    <row r="28" spans="1:18">
      <c r="A28" s="216">
        <f t="shared" si="1"/>
        <v>15</v>
      </c>
      <c r="B28" s="219" t="s">
        <v>890</v>
      </c>
      <c r="C28" s="217" t="s">
        <v>891</v>
      </c>
      <c r="D28" s="225">
        <v>0</v>
      </c>
      <c r="E28" s="224"/>
      <c r="H28" s="221"/>
      <c r="I28" s="222"/>
      <c r="J28" s="222"/>
      <c r="L28" s="1037"/>
      <c r="M28" s="236"/>
      <c r="N28" s="236"/>
      <c r="O28" s="236"/>
      <c r="P28" s="236"/>
      <c r="Q28" s="236"/>
      <c r="R28" s="222"/>
    </row>
    <row r="29" spans="1:18">
      <c r="A29" s="216">
        <f t="shared" si="1"/>
        <v>16</v>
      </c>
      <c r="B29" s="219" t="s">
        <v>736</v>
      </c>
      <c r="C29" s="217" t="s">
        <v>892</v>
      </c>
      <c r="D29" s="220">
        <v>25</v>
      </c>
      <c r="E29" s="224"/>
      <c r="H29" s="221"/>
      <c r="I29" s="222"/>
      <c r="J29" s="222"/>
      <c r="K29" s="227"/>
      <c r="L29" s="1037"/>
      <c r="M29" s="236"/>
      <c r="N29" s="236"/>
      <c r="O29" s="236"/>
      <c r="P29" s="236"/>
      <c r="Q29" s="236"/>
      <c r="R29" s="222"/>
    </row>
    <row r="30" spans="1:18">
      <c r="A30" s="216">
        <f t="shared" si="1"/>
        <v>17</v>
      </c>
      <c r="B30" s="219" t="s">
        <v>893</v>
      </c>
      <c r="C30" s="217" t="s">
        <v>894</v>
      </c>
      <c r="D30" s="220">
        <v>2.5</v>
      </c>
      <c r="E30" s="224"/>
      <c r="H30" s="221"/>
      <c r="I30" s="222"/>
      <c r="J30" s="222"/>
      <c r="K30" s="227"/>
      <c r="L30" s="1037"/>
      <c r="M30" s="236"/>
      <c r="N30" s="236"/>
      <c r="O30" s="236"/>
      <c r="P30" s="236"/>
      <c r="Q30" s="236"/>
      <c r="R30" s="222"/>
    </row>
    <row r="31" spans="1:18">
      <c r="A31" s="216"/>
      <c r="D31" s="220"/>
      <c r="E31" s="224"/>
      <c r="H31" s="221"/>
      <c r="I31" s="222"/>
      <c r="J31" s="222"/>
      <c r="K31" s="227"/>
      <c r="L31" s="1037"/>
      <c r="M31" s="236"/>
      <c r="N31" s="236"/>
      <c r="O31" s="236"/>
      <c r="P31" s="236"/>
      <c r="Q31" s="236"/>
      <c r="R31" s="222"/>
    </row>
    <row r="32" spans="1:18" ht="15.6">
      <c r="A32" s="216"/>
      <c r="B32" s="219" t="s">
        <v>956</v>
      </c>
      <c r="C32" s="217"/>
      <c r="D32" s="220"/>
      <c r="E32" s="224"/>
      <c r="H32" s="221"/>
      <c r="I32" s="222"/>
      <c r="J32" s="222"/>
      <c r="K32" s="227"/>
      <c r="L32" s="1037"/>
      <c r="M32" s="236"/>
      <c r="N32" s="236"/>
      <c r="O32" s="236"/>
      <c r="P32" s="236"/>
      <c r="Q32" s="236"/>
      <c r="R32" s="222"/>
    </row>
    <row r="33" spans="1:18">
      <c r="A33" s="216">
        <v>1</v>
      </c>
      <c r="B33" s="219" t="s">
        <v>737</v>
      </c>
      <c r="C33" s="217" t="s">
        <v>738</v>
      </c>
      <c r="D33" s="220">
        <v>1.85</v>
      </c>
      <c r="E33" s="224"/>
      <c r="H33" s="221"/>
      <c r="I33" s="222"/>
      <c r="J33" s="222"/>
      <c r="K33" s="227"/>
      <c r="L33" s="1037"/>
      <c r="M33" s="236"/>
      <c r="N33" s="236"/>
      <c r="O33" s="236"/>
      <c r="P33" s="236"/>
      <c r="Q33" s="236"/>
      <c r="R33" s="222"/>
    </row>
    <row r="34" spans="1:18">
      <c r="A34" s="216">
        <f>+A33+1</f>
        <v>2</v>
      </c>
      <c r="B34" s="228">
        <v>302</v>
      </c>
      <c r="C34" s="213" t="s">
        <v>739</v>
      </c>
      <c r="D34" s="229">
        <v>1.85</v>
      </c>
      <c r="E34" s="224"/>
      <c r="H34" s="221"/>
      <c r="I34" s="222"/>
      <c r="J34" s="222"/>
      <c r="K34" s="227"/>
      <c r="L34" s="1037"/>
      <c r="M34" s="236"/>
      <c r="N34" s="236"/>
      <c r="O34" s="236"/>
      <c r="P34" s="236"/>
      <c r="Q34" s="236"/>
      <c r="R34" s="222"/>
    </row>
    <row r="35" spans="1:18">
      <c r="A35" s="216">
        <f t="shared" si="1"/>
        <v>3</v>
      </c>
      <c r="B35" s="219" t="s">
        <v>895</v>
      </c>
      <c r="C35" s="217" t="s">
        <v>896</v>
      </c>
      <c r="D35" s="220"/>
      <c r="E35" s="224"/>
      <c r="L35" s="1037"/>
      <c r="M35" s="236"/>
      <c r="N35" s="236"/>
      <c r="O35" s="236"/>
      <c r="P35" s="236"/>
      <c r="Q35" s="236"/>
      <c r="R35" s="222"/>
    </row>
    <row r="36" spans="1:18">
      <c r="A36" s="216">
        <f t="shared" si="1"/>
        <v>4</v>
      </c>
      <c r="B36" s="219"/>
      <c r="C36" s="217" t="s">
        <v>740</v>
      </c>
      <c r="D36" s="220">
        <f>0.2*100</f>
        <v>20</v>
      </c>
      <c r="E36" s="224"/>
      <c r="L36" s="1037"/>
      <c r="M36" s="236"/>
      <c r="N36" s="824"/>
      <c r="O36" s="236"/>
      <c r="P36" s="236"/>
      <c r="Q36" s="236"/>
      <c r="R36" s="222"/>
    </row>
    <row r="37" spans="1:18">
      <c r="A37" s="216">
        <f t="shared" si="1"/>
        <v>5</v>
      </c>
      <c r="B37" s="219"/>
      <c r="C37" s="217" t="s">
        <v>741</v>
      </c>
      <c r="D37" s="220">
        <f>0.142857142857143*100</f>
        <v>14.285714285714299</v>
      </c>
      <c r="E37" s="224"/>
      <c r="H37" s="221"/>
      <c r="I37" s="222"/>
      <c r="J37" s="222"/>
      <c r="L37" s="1037"/>
      <c r="M37" s="236"/>
      <c r="N37" s="236"/>
      <c r="O37" s="236"/>
      <c r="P37" s="236"/>
      <c r="Q37" s="236"/>
      <c r="R37" s="222"/>
    </row>
    <row r="38" spans="1:18">
      <c r="A38" s="216">
        <f>+A37+1</f>
        <v>6</v>
      </c>
      <c r="B38" s="219"/>
      <c r="C38" s="217" t="s">
        <v>742</v>
      </c>
      <c r="D38" s="220">
        <v>10</v>
      </c>
      <c r="E38" s="224"/>
      <c r="H38" s="221"/>
      <c r="I38" s="222"/>
      <c r="J38" s="222"/>
      <c r="K38" s="222"/>
      <c r="L38" s="1037"/>
      <c r="M38" s="236"/>
      <c r="N38" s="236"/>
      <c r="O38" s="236"/>
      <c r="P38" s="236"/>
      <c r="Q38" s="236"/>
      <c r="R38" s="222"/>
    </row>
    <row r="39" spans="1:18" hidden="1">
      <c r="A39" s="216">
        <v>7</v>
      </c>
      <c r="B39" s="219"/>
      <c r="C39" s="217" t="s">
        <v>869</v>
      </c>
      <c r="D39" s="230">
        <v>0</v>
      </c>
      <c r="E39" s="224"/>
      <c r="H39" s="221"/>
      <c r="I39" s="222"/>
      <c r="J39" s="222"/>
      <c r="K39" s="222"/>
      <c r="L39" s="1037"/>
      <c r="M39" s="236"/>
      <c r="N39" s="236"/>
      <c r="O39" s="236"/>
      <c r="P39" s="236"/>
      <c r="Q39" s="236"/>
      <c r="R39" s="222"/>
    </row>
    <row r="40" spans="1:18">
      <c r="A40" s="231"/>
      <c r="C40" s="232" t="s">
        <v>897</v>
      </c>
      <c r="D40" s="233" t="s">
        <v>898</v>
      </c>
      <c r="E40" s="224"/>
      <c r="H40" s="221"/>
      <c r="I40" s="222"/>
      <c r="J40" s="222"/>
      <c r="K40" s="222"/>
      <c r="L40" s="1037"/>
      <c r="M40" s="236"/>
      <c r="N40" s="236"/>
      <c r="O40" s="236"/>
      <c r="P40" s="236"/>
      <c r="Q40" s="236"/>
      <c r="R40" s="222"/>
    </row>
    <row r="41" spans="1:18">
      <c r="A41" s="826"/>
      <c r="C41" s="234"/>
      <c r="D41" s="234"/>
      <c r="E41" s="224"/>
      <c r="L41" s="1037"/>
      <c r="M41" s="236"/>
      <c r="N41" s="236"/>
      <c r="O41" s="236"/>
      <c r="P41" s="236"/>
      <c r="Q41" s="236"/>
      <c r="R41" s="222"/>
    </row>
    <row r="42" spans="1:18">
      <c r="A42" s="231"/>
      <c r="B42" s="216"/>
      <c r="C42" s="234"/>
      <c r="D42" s="234"/>
      <c r="E42" s="224"/>
      <c r="L42" s="1037"/>
      <c r="M42" s="236"/>
      <c r="N42" s="824"/>
      <c r="O42" s="236"/>
      <c r="P42" s="236"/>
      <c r="Q42" s="236"/>
      <c r="R42" s="222"/>
    </row>
    <row r="43" spans="1:18">
      <c r="B43" s="235" t="s">
        <v>899</v>
      </c>
      <c r="C43" s="235"/>
      <c r="D43" s="235"/>
      <c r="E43" s="224"/>
      <c r="H43" s="221"/>
      <c r="I43" s="222"/>
      <c r="J43" s="222"/>
      <c r="K43" s="222"/>
      <c r="L43" s="1037"/>
      <c r="M43" s="236"/>
      <c r="N43" s="824"/>
      <c r="O43" s="236"/>
      <c r="P43" s="236"/>
      <c r="Q43" s="236"/>
      <c r="R43" s="222"/>
    </row>
    <row r="44" spans="1:18">
      <c r="B44" s="235" t="s">
        <v>900</v>
      </c>
      <c r="C44" s="235"/>
      <c r="D44" s="235"/>
      <c r="E44" s="224"/>
      <c r="H44" s="221"/>
      <c r="I44" s="222"/>
      <c r="J44" s="222"/>
      <c r="K44" s="222"/>
      <c r="L44" s="1037"/>
      <c r="M44" s="236"/>
      <c r="N44" s="236"/>
      <c r="O44" s="236"/>
      <c r="P44" s="236"/>
      <c r="Q44" s="236"/>
      <c r="R44" s="222"/>
    </row>
    <row r="45" spans="1:18">
      <c r="B45" s="235" t="s">
        <v>901</v>
      </c>
      <c r="C45" s="235"/>
      <c r="D45" s="235"/>
      <c r="E45" s="224"/>
      <c r="H45" s="221"/>
      <c r="I45" s="222"/>
      <c r="J45" s="222"/>
      <c r="L45" s="1037"/>
      <c r="M45" s="236"/>
      <c r="N45" s="236"/>
      <c r="O45" s="236"/>
      <c r="P45" s="236"/>
      <c r="Q45" s="236"/>
      <c r="R45" s="223"/>
    </row>
    <row r="46" spans="1:18">
      <c r="B46" s="235" t="s">
        <v>743</v>
      </c>
      <c r="C46" s="235"/>
      <c r="D46" s="827"/>
      <c r="E46" s="224"/>
      <c r="H46" s="221"/>
      <c r="I46" s="222"/>
      <c r="J46" s="222"/>
      <c r="K46" s="217" t="s">
        <v>5</v>
      </c>
      <c r="L46" s="1037"/>
      <c r="M46" s="236"/>
      <c r="N46" s="236"/>
      <c r="O46" s="236"/>
      <c r="P46" s="236"/>
      <c r="Q46" s="236"/>
      <c r="R46" s="223"/>
    </row>
    <row r="47" spans="1:18">
      <c r="B47" s="235" t="s">
        <v>744</v>
      </c>
      <c r="C47" s="235"/>
      <c r="D47" s="827"/>
      <c r="E47" s="224"/>
      <c r="H47" s="221"/>
      <c r="I47" s="222"/>
      <c r="J47" s="222"/>
      <c r="K47" s="227"/>
      <c r="L47" s="1037"/>
      <c r="M47" s="236"/>
      <c r="N47" s="236"/>
      <c r="O47" s="236"/>
      <c r="P47" s="236"/>
      <c r="Q47" s="236"/>
      <c r="R47" s="223"/>
    </row>
    <row r="48" spans="1:18">
      <c r="B48" s="235" t="s">
        <v>745</v>
      </c>
      <c r="C48" s="235"/>
      <c r="D48" s="827"/>
      <c r="E48" s="224"/>
      <c r="H48" s="221"/>
      <c r="I48" s="222"/>
      <c r="J48" s="222"/>
      <c r="K48" s="227"/>
      <c r="L48" s="1037"/>
      <c r="M48" s="236"/>
      <c r="N48" s="236"/>
      <c r="O48" s="236"/>
      <c r="P48" s="236"/>
      <c r="Q48" s="236"/>
      <c r="R48" s="223"/>
    </row>
    <row r="49" spans="2:18">
      <c r="B49" s="237"/>
      <c r="C49" s="238"/>
      <c r="E49" s="224"/>
      <c r="H49" s="221"/>
      <c r="I49" s="222"/>
      <c r="J49" s="222"/>
      <c r="K49" s="227"/>
      <c r="L49" s="1037"/>
      <c r="M49" s="236"/>
      <c r="N49" s="236"/>
      <c r="O49" s="236"/>
      <c r="P49" s="236"/>
      <c r="Q49" s="236"/>
      <c r="R49" s="223"/>
    </row>
    <row r="50" spans="2:18">
      <c r="B50" s="217" t="s">
        <v>902</v>
      </c>
      <c r="C50" s="238"/>
      <c r="E50" s="224"/>
      <c r="H50" s="221"/>
      <c r="I50" s="222"/>
      <c r="J50" s="222"/>
      <c r="K50" s="222"/>
      <c r="L50" s="1037"/>
      <c r="M50" s="236"/>
      <c r="N50" s="236"/>
      <c r="O50" s="236"/>
      <c r="P50" s="236"/>
      <c r="Q50" s="236"/>
      <c r="R50" s="223"/>
    </row>
  </sheetData>
  <mergeCells count="2">
    <mergeCell ref="A5:E5"/>
    <mergeCell ref="A6:E6"/>
  </mergeCells>
  <phoneticPr fontId="63" type="noConversion"/>
  <pageMargins left="0.7" right="0.7" top="0.75" bottom="0.75" header="0.3" footer="0.3"/>
  <pageSetup scale="6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2:AB159"/>
  <sheetViews>
    <sheetView tabSelected="1" view="pageBreakPreview" zoomScale="90" zoomScaleNormal="100" zoomScaleSheetLayoutView="90" workbookViewId="0"/>
  </sheetViews>
  <sheetFormatPr defaultColWidth="8.90625" defaultRowHeight="15"/>
  <cols>
    <col min="1" max="1" width="5.90625" style="209" customWidth="1"/>
    <col min="2" max="3" width="8.90625" style="209"/>
    <col min="4" max="4" width="10.81640625" style="209" customWidth="1"/>
    <col min="5" max="5" width="10.54296875" style="209" customWidth="1"/>
    <col min="6" max="9" width="8.90625" style="209"/>
    <col min="10" max="10" width="10.36328125" style="209" customWidth="1"/>
    <col min="11" max="11" width="10.453125" style="209" customWidth="1"/>
    <col min="12" max="12" width="9.81640625" style="209" customWidth="1"/>
    <col min="13" max="19" width="8.90625" style="209"/>
    <col min="20" max="20" width="15" style="209" customWidth="1"/>
    <col min="21" max="22" width="8.90625" style="209"/>
    <col min="23" max="23" width="10.54296875" style="209" customWidth="1"/>
    <col min="24" max="24" width="8.90625" style="209"/>
    <col min="25" max="25" width="10.90625" style="209" customWidth="1"/>
    <col min="26" max="16384" width="8.90625" style="209"/>
  </cols>
  <sheetData>
    <row r="2" spans="1:28">
      <c r="A2" s="1141" t="s">
        <v>724</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c r="AA2" s="1141"/>
      <c r="AB2" s="1141"/>
    </row>
    <row r="3" spans="1:28">
      <c r="A3" s="1157" t="str">
        <f>+'1 - Revenue Credits'!A2:D2</f>
        <v>NextEra Energy Transmission New York, Inc. Formula Rate Template</v>
      </c>
      <c r="B3" s="1157"/>
      <c r="C3" s="1157"/>
      <c r="D3" s="1157"/>
      <c r="E3" s="1157"/>
      <c r="F3" s="1157"/>
      <c r="G3" s="1157"/>
      <c r="H3" s="1157"/>
      <c r="I3" s="1157"/>
      <c r="J3" s="1157"/>
      <c r="K3" s="1157"/>
      <c r="L3" s="1157"/>
      <c r="M3" s="1157"/>
      <c r="N3" s="1157"/>
      <c r="O3" s="1157"/>
      <c r="P3" s="1157"/>
      <c r="Q3" s="1157"/>
      <c r="R3" s="1157"/>
      <c r="S3" s="1157"/>
      <c r="T3" s="1157"/>
      <c r="U3" s="1157"/>
      <c r="V3" s="1157"/>
      <c r="W3" s="1157"/>
      <c r="X3" s="1157"/>
      <c r="Y3" s="1157"/>
      <c r="Z3" s="1157"/>
      <c r="AA3" s="1157"/>
      <c r="AB3" s="1157"/>
    </row>
    <row r="4" spans="1:28">
      <c r="A4" s="688"/>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row>
    <row r="5" spans="1:28">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row>
    <row r="6" spans="1:28" ht="15.6">
      <c r="A6" s="690" t="s">
        <v>403</v>
      </c>
      <c r="B6" s="689"/>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row>
    <row r="7" spans="1:28">
      <c r="A7" s="688"/>
      <c r="B7" s="691" t="s">
        <v>298</v>
      </c>
      <c r="C7" s="691" t="s">
        <v>299</v>
      </c>
      <c r="D7" s="692" t="s">
        <v>309</v>
      </c>
      <c r="E7" s="691" t="s">
        <v>317</v>
      </c>
      <c r="F7" s="692" t="s">
        <v>318</v>
      </c>
      <c r="G7" s="691" t="s">
        <v>319</v>
      </c>
      <c r="H7" s="692" t="s">
        <v>320</v>
      </c>
      <c r="I7" s="691" t="s">
        <v>321</v>
      </c>
      <c r="J7" s="692" t="s">
        <v>331</v>
      </c>
      <c r="K7" s="691" t="s">
        <v>332</v>
      </c>
      <c r="L7" s="692" t="s">
        <v>366</v>
      </c>
      <c r="M7" s="691" t="s">
        <v>367</v>
      </c>
      <c r="N7" s="692" t="s">
        <v>368</v>
      </c>
      <c r="O7" s="691" t="s">
        <v>369</v>
      </c>
      <c r="P7" s="692" t="s">
        <v>370</v>
      </c>
      <c r="Q7" s="691" t="s">
        <v>371</v>
      </c>
      <c r="R7" s="691" t="s">
        <v>372</v>
      </c>
      <c r="S7" s="692" t="s">
        <v>373</v>
      </c>
      <c r="T7" s="692" t="s">
        <v>374</v>
      </c>
      <c r="U7" s="692" t="s">
        <v>376</v>
      </c>
      <c r="V7" s="692" t="s">
        <v>378</v>
      </c>
      <c r="W7" s="692" t="s">
        <v>389</v>
      </c>
      <c r="X7" s="692" t="s">
        <v>390</v>
      </c>
      <c r="Y7" s="692" t="s">
        <v>391</v>
      </c>
      <c r="Z7" s="692" t="s">
        <v>394</v>
      </c>
      <c r="AA7" s="692" t="s">
        <v>397</v>
      </c>
      <c r="AB7" s="692" t="s">
        <v>399</v>
      </c>
    </row>
    <row r="8" spans="1:28">
      <c r="A8" s="689"/>
      <c r="J8" s="693" t="s">
        <v>418</v>
      </c>
      <c r="K8" s="694" t="s">
        <v>419</v>
      </c>
      <c r="L8" s="694" t="s">
        <v>420</v>
      </c>
      <c r="M8" s="694" t="s">
        <v>421</v>
      </c>
      <c r="N8" s="694" t="s">
        <v>631</v>
      </c>
      <c r="O8" s="694" t="s">
        <v>423</v>
      </c>
      <c r="P8" s="694" t="s">
        <v>422</v>
      </c>
      <c r="Q8" s="694" t="s">
        <v>424</v>
      </c>
      <c r="R8" s="694" t="s">
        <v>425</v>
      </c>
      <c r="S8" s="694" t="s">
        <v>426</v>
      </c>
      <c r="T8" s="694" t="s">
        <v>427</v>
      </c>
      <c r="U8" s="694" t="s">
        <v>428</v>
      </c>
      <c r="V8" s="694" t="s">
        <v>418</v>
      </c>
    </row>
    <row r="9" spans="1:28" ht="73.5" customHeight="1">
      <c r="A9" s="695" t="s">
        <v>14</v>
      </c>
      <c r="B9" s="696" t="s">
        <v>277</v>
      </c>
      <c r="C9" s="697" t="s">
        <v>386</v>
      </c>
      <c r="D9" s="697" t="s">
        <v>516</v>
      </c>
      <c r="E9" s="697" t="s">
        <v>383</v>
      </c>
      <c r="F9" s="697" t="s">
        <v>384</v>
      </c>
      <c r="G9" s="698" t="s">
        <v>385</v>
      </c>
      <c r="H9" s="698" t="s">
        <v>387</v>
      </c>
      <c r="I9" s="698" t="s">
        <v>541</v>
      </c>
      <c r="J9" s="699" t="s">
        <v>430</v>
      </c>
      <c r="K9" s="700" t="s">
        <v>629</v>
      </c>
      <c r="L9" s="700" t="s">
        <v>629</v>
      </c>
      <c r="M9" s="700" t="s">
        <v>629</v>
      </c>
      <c r="N9" s="700" t="s">
        <v>629</v>
      </c>
      <c r="O9" s="700" t="s">
        <v>629</v>
      </c>
      <c r="P9" s="700" t="s">
        <v>629</v>
      </c>
      <c r="Q9" s="700" t="s">
        <v>629</v>
      </c>
      <c r="R9" s="700" t="s">
        <v>629</v>
      </c>
      <c r="S9" s="700" t="s">
        <v>629</v>
      </c>
      <c r="T9" s="700" t="s">
        <v>629</v>
      </c>
      <c r="U9" s="700" t="s">
        <v>629</v>
      </c>
      <c r="V9" s="700" t="s">
        <v>629</v>
      </c>
      <c r="W9" s="698" t="s">
        <v>392</v>
      </c>
      <c r="X9" s="698" t="s">
        <v>393</v>
      </c>
      <c r="Y9" s="698" t="s">
        <v>395</v>
      </c>
      <c r="Z9" s="698" t="s">
        <v>396</v>
      </c>
      <c r="AA9" s="698" t="s">
        <v>398</v>
      </c>
      <c r="AB9" s="701" t="s">
        <v>400</v>
      </c>
    </row>
    <row r="10" spans="1:28">
      <c r="A10" s="702" t="s">
        <v>230</v>
      </c>
      <c r="B10" s="703">
        <v>0</v>
      </c>
      <c r="C10" s="704">
        <v>0</v>
      </c>
      <c r="D10" s="704">
        <v>0</v>
      </c>
      <c r="E10" s="705">
        <f>IF(D10=0,0,C10/D10)</f>
        <v>0</v>
      </c>
      <c r="F10" s="704">
        <v>0</v>
      </c>
      <c r="G10" s="705">
        <f>+E10*F10</f>
        <v>0</v>
      </c>
      <c r="H10" s="704">
        <v>0</v>
      </c>
      <c r="I10" s="705">
        <f>+G10*H10</f>
        <v>0</v>
      </c>
      <c r="J10" s="704">
        <v>0</v>
      </c>
      <c r="K10" s="704">
        <v>0</v>
      </c>
      <c r="L10" s="704">
        <v>0</v>
      </c>
      <c r="M10" s="704">
        <v>0</v>
      </c>
      <c r="N10" s="704">
        <v>0</v>
      </c>
      <c r="O10" s="704">
        <v>0</v>
      </c>
      <c r="P10" s="704">
        <v>0</v>
      </c>
      <c r="Q10" s="704">
        <v>0</v>
      </c>
      <c r="R10" s="704">
        <v>0</v>
      </c>
      <c r="S10" s="704">
        <v>0</v>
      </c>
      <c r="T10" s="704">
        <v>0</v>
      </c>
      <c r="U10" s="704">
        <v>0</v>
      </c>
      <c r="V10" s="704">
        <v>0</v>
      </c>
      <c r="W10" s="706">
        <f>SUM(J10:V10)/13</f>
        <v>0</v>
      </c>
      <c r="X10" s="707">
        <v>0</v>
      </c>
      <c r="Y10" s="706">
        <f>+H10</f>
        <v>0</v>
      </c>
      <c r="Z10" s="705">
        <f>+W10*X10*Y10</f>
        <v>0</v>
      </c>
      <c r="AA10" s="704">
        <v>0</v>
      </c>
      <c r="AB10" s="708">
        <v>0</v>
      </c>
    </row>
    <row r="11" spans="1:28">
      <c r="A11" s="702" t="s">
        <v>380</v>
      </c>
      <c r="B11" s="709"/>
      <c r="C11" s="710"/>
      <c r="D11" s="710"/>
      <c r="E11" s="496">
        <f t="shared" ref="E11:E20" si="0">IF(D11=0,0,C11/D11)</f>
        <v>0</v>
      </c>
      <c r="F11" s="710"/>
      <c r="G11" s="496">
        <f t="shared" ref="G11:G20" si="1">+E11*F11</f>
        <v>0</v>
      </c>
      <c r="H11" s="710"/>
      <c r="I11" s="496">
        <f t="shared" ref="I11:I20" si="2">+G11*H11</f>
        <v>0</v>
      </c>
      <c r="J11" s="710"/>
      <c r="K11" s="710"/>
      <c r="L11" s="710"/>
      <c r="M11" s="710"/>
      <c r="N11" s="710"/>
      <c r="O11" s="710"/>
      <c r="P11" s="710"/>
      <c r="Q11" s="710"/>
      <c r="R11" s="710"/>
      <c r="S11" s="710"/>
      <c r="T11" s="710"/>
      <c r="U11" s="710"/>
      <c r="V11" s="710"/>
      <c r="W11" s="483">
        <f t="shared" ref="W11:W20" si="3">SUM(J11:V11)/13</f>
        <v>0</v>
      </c>
      <c r="X11" s="711"/>
      <c r="Y11" s="483">
        <f t="shared" ref="Y11:Y20" si="4">+H11</f>
        <v>0</v>
      </c>
      <c r="Z11" s="712">
        <f t="shared" ref="Z11:Z19" si="5">+W11*X11*Y11</f>
        <v>0</v>
      </c>
      <c r="AA11" s="710"/>
      <c r="AB11" s="713"/>
    </row>
    <row r="12" spans="1:28">
      <c r="A12" s="702" t="s">
        <v>381</v>
      </c>
      <c r="B12" s="709"/>
      <c r="C12" s="710"/>
      <c r="D12" s="710"/>
      <c r="E12" s="496">
        <f t="shared" si="0"/>
        <v>0</v>
      </c>
      <c r="F12" s="710"/>
      <c r="G12" s="496">
        <f t="shared" si="1"/>
        <v>0</v>
      </c>
      <c r="H12" s="710"/>
      <c r="I12" s="496">
        <f t="shared" si="2"/>
        <v>0</v>
      </c>
      <c r="J12" s="710"/>
      <c r="K12" s="710"/>
      <c r="L12" s="710"/>
      <c r="M12" s="710"/>
      <c r="N12" s="710"/>
      <c r="O12" s="710"/>
      <c r="P12" s="710"/>
      <c r="Q12" s="710"/>
      <c r="R12" s="710"/>
      <c r="S12" s="710"/>
      <c r="T12" s="710"/>
      <c r="U12" s="710"/>
      <c r="V12" s="710"/>
      <c r="W12" s="483">
        <f t="shared" si="3"/>
        <v>0</v>
      </c>
      <c r="X12" s="711"/>
      <c r="Y12" s="483">
        <f t="shared" si="4"/>
        <v>0</v>
      </c>
      <c r="Z12" s="712">
        <f t="shared" si="5"/>
        <v>0</v>
      </c>
      <c r="AA12" s="710"/>
      <c r="AB12" s="713"/>
    </row>
    <row r="13" spans="1:28">
      <c r="A13" s="702"/>
      <c r="B13" s="709"/>
      <c r="C13" s="710"/>
      <c r="D13" s="710"/>
      <c r="E13" s="496">
        <f t="shared" si="0"/>
        <v>0</v>
      </c>
      <c r="F13" s="710"/>
      <c r="G13" s="496">
        <f t="shared" si="1"/>
        <v>0</v>
      </c>
      <c r="H13" s="710"/>
      <c r="I13" s="496">
        <f t="shared" si="2"/>
        <v>0</v>
      </c>
      <c r="J13" s="710"/>
      <c r="K13" s="710"/>
      <c r="L13" s="710"/>
      <c r="M13" s="710"/>
      <c r="N13" s="710"/>
      <c r="O13" s="710"/>
      <c r="P13" s="710"/>
      <c r="Q13" s="710"/>
      <c r="R13" s="710"/>
      <c r="S13" s="710"/>
      <c r="T13" s="710"/>
      <c r="U13" s="710"/>
      <c r="V13" s="710"/>
      <c r="W13" s="483">
        <f t="shared" si="3"/>
        <v>0</v>
      </c>
      <c r="X13" s="711"/>
      <c r="Y13" s="483">
        <f t="shared" si="4"/>
        <v>0</v>
      </c>
      <c r="Z13" s="712">
        <f t="shared" si="5"/>
        <v>0</v>
      </c>
      <c r="AA13" s="710"/>
      <c r="AB13" s="713"/>
    </row>
    <row r="14" spans="1:28">
      <c r="A14" s="702" t="s">
        <v>274</v>
      </c>
      <c r="B14" s="709"/>
      <c r="C14" s="710"/>
      <c r="D14" s="710"/>
      <c r="E14" s="496">
        <f t="shared" si="0"/>
        <v>0</v>
      </c>
      <c r="F14" s="710"/>
      <c r="G14" s="496">
        <f t="shared" si="1"/>
        <v>0</v>
      </c>
      <c r="H14" s="710"/>
      <c r="I14" s="496">
        <f t="shared" si="2"/>
        <v>0</v>
      </c>
      <c r="J14" s="710"/>
      <c r="K14" s="710"/>
      <c r="L14" s="710"/>
      <c r="M14" s="710"/>
      <c r="N14" s="710"/>
      <c r="O14" s="710"/>
      <c r="P14" s="710"/>
      <c r="Q14" s="710"/>
      <c r="R14" s="710"/>
      <c r="S14" s="710"/>
      <c r="T14" s="710"/>
      <c r="U14" s="710"/>
      <c r="V14" s="710"/>
      <c r="W14" s="483">
        <f t="shared" si="3"/>
        <v>0</v>
      </c>
      <c r="X14" s="711"/>
      <c r="Y14" s="483">
        <f t="shared" si="4"/>
        <v>0</v>
      </c>
      <c r="Z14" s="712">
        <f t="shared" si="5"/>
        <v>0</v>
      </c>
      <c r="AA14" s="710"/>
      <c r="AB14" s="713"/>
    </row>
    <row r="15" spans="1:28">
      <c r="A15" s="702"/>
      <c r="B15" s="709"/>
      <c r="C15" s="710"/>
      <c r="D15" s="710"/>
      <c r="E15" s="496">
        <f t="shared" si="0"/>
        <v>0</v>
      </c>
      <c r="F15" s="710"/>
      <c r="G15" s="496">
        <f t="shared" si="1"/>
        <v>0</v>
      </c>
      <c r="H15" s="710"/>
      <c r="I15" s="496">
        <f t="shared" si="2"/>
        <v>0</v>
      </c>
      <c r="J15" s="710"/>
      <c r="K15" s="710"/>
      <c r="L15" s="710"/>
      <c r="M15" s="710"/>
      <c r="N15" s="710"/>
      <c r="O15" s="710"/>
      <c r="P15" s="710"/>
      <c r="Q15" s="710"/>
      <c r="R15" s="710"/>
      <c r="S15" s="710"/>
      <c r="T15" s="710"/>
      <c r="U15" s="710"/>
      <c r="V15" s="710"/>
      <c r="W15" s="483">
        <f t="shared" si="3"/>
        <v>0</v>
      </c>
      <c r="X15" s="711"/>
      <c r="Y15" s="483">
        <f t="shared" si="4"/>
        <v>0</v>
      </c>
      <c r="Z15" s="712">
        <f t="shared" si="5"/>
        <v>0</v>
      </c>
      <c r="AA15" s="710"/>
      <c r="AB15" s="713"/>
    </row>
    <row r="16" spans="1:28">
      <c r="A16" s="702" t="s">
        <v>274</v>
      </c>
      <c r="B16" s="709"/>
      <c r="C16" s="710"/>
      <c r="D16" s="710"/>
      <c r="E16" s="496">
        <f t="shared" si="0"/>
        <v>0</v>
      </c>
      <c r="F16" s="710"/>
      <c r="G16" s="496">
        <f t="shared" si="1"/>
        <v>0</v>
      </c>
      <c r="H16" s="710"/>
      <c r="I16" s="496">
        <f t="shared" si="2"/>
        <v>0</v>
      </c>
      <c r="J16" s="710"/>
      <c r="K16" s="710"/>
      <c r="L16" s="710"/>
      <c r="M16" s="710"/>
      <c r="N16" s="710"/>
      <c r="O16" s="710"/>
      <c r="P16" s="710"/>
      <c r="Q16" s="710"/>
      <c r="R16" s="710"/>
      <c r="S16" s="710"/>
      <c r="T16" s="710"/>
      <c r="U16" s="710"/>
      <c r="V16" s="710"/>
      <c r="W16" s="483">
        <f t="shared" si="3"/>
        <v>0</v>
      </c>
      <c r="X16" s="711"/>
      <c r="Y16" s="483">
        <f t="shared" si="4"/>
        <v>0</v>
      </c>
      <c r="Z16" s="712">
        <f t="shared" si="5"/>
        <v>0</v>
      </c>
      <c r="AA16" s="710"/>
      <c r="AB16" s="713"/>
    </row>
    <row r="17" spans="1:28">
      <c r="A17" s="702"/>
      <c r="B17" s="709"/>
      <c r="C17" s="710"/>
      <c r="D17" s="710"/>
      <c r="E17" s="496">
        <f t="shared" si="0"/>
        <v>0</v>
      </c>
      <c r="F17" s="710"/>
      <c r="G17" s="496">
        <f t="shared" si="1"/>
        <v>0</v>
      </c>
      <c r="H17" s="710"/>
      <c r="I17" s="496">
        <f t="shared" si="2"/>
        <v>0</v>
      </c>
      <c r="J17" s="710"/>
      <c r="K17" s="710"/>
      <c r="L17" s="710"/>
      <c r="M17" s="710"/>
      <c r="N17" s="710"/>
      <c r="O17" s="710"/>
      <c r="P17" s="710"/>
      <c r="Q17" s="710"/>
      <c r="R17" s="710"/>
      <c r="S17" s="710"/>
      <c r="T17" s="710"/>
      <c r="U17" s="710"/>
      <c r="V17" s="710"/>
      <c r="W17" s="483">
        <f t="shared" si="3"/>
        <v>0</v>
      </c>
      <c r="X17" s="711"/>
      <c r="Y17" s="483">
        <f t="shared" si="4"/>
        <v>0</v>
      </c>
      <c r="Z17" s="712">
        <f t="shared" si="5"/>
        <v>0</v>
      </c>
      <c r="AA17" s="710"/>
      <c r="AB17" s="713"/>
    </row>
    <row r="18" spans="1:28">
      <c r="A18" s="702" t="s">
        <v>274</v>
      </c>
      <c r="B18" s="709"/>
      <c r="C18" s="710"/>
      <c r="D18" s="710"/>
      <c r="E18" s="496">
        <f t="shared" si="0"/>
        <v>0</v>
      </c>
      <c r="F18" s="710"/>
      <c r="G18" s="496">
        <f t="shared" si="1"/>
        <v>0</v>
      </c>
      <c r="H18" s="710"/>
      <c r="I18" s="496">
        <f t="shared" si="2"/>
        <v>0</v>
      </c>
      <c r="J18" s="710"/>
      <c r="K18" s="710"/>
      <c r="L18" s="710"/>
      <c r="M18" s="710"/>
      <c r="N18" s="710"/>
      <c r="O18" s="710"/>
      <c r="P18" s="710"/>
      <c r="Q18" s="710"/>
      <c r="R18" s="710"/>
      <c r="S18" s="710"/>
      <c r="T18" s="710"/>
      <c r="U18" s="710"/>
      <c r="V18" s="710"/>
      <c r="W18" s="483">
        <f t="shared" si="3"/>
        <v>0</v>
      </c>
      <c r="X18" s="711"/>
      <c r="Y18" s="483">
        <f t="shared" si="4"/>
        <v>0</v>
      </c>
      <c r="Z18" s="712">
        <f t="shared" si="5"/>
        <v>0</v>
      </c>
      <c r="AA18" s="710"/>
      <c r="AB18" s="713"/>
    </row>
    <row r="19" spans="1:28">
      <c r="A19" s="702"/>
      <c r="B19" s="709"/>
      <c r="C19" s="710"/>
      <c r="D19" s="710"/>
      <c r="E19" s="496">
        <f t="shared" si="0"/>
        <v>0</v>
      </c>
      <c r="F19" s="710"/>
      <c r="G19" s="496">
        <f t="shared" si="1"/>
        <v>0</v>
      </c>
      <c r="H19" s="710"/>
      <c r="I19" s="496">
        <f t="shared" si="2"/>
        <v>0</v>
      </c>
      <c r="J19" s="710"/>
      <c r="K19" s="710"/>
      <c r="L19" s="710"/>
      <c r="M19" s="710"/>
      <c r="N19" s="710"/>
      <c r="O19" s="710"/>
      <c r="P19" s="710"/>
      <c r="Q19" s="710"/>
      <c r="R19" s="710"/>
      <c r="S19" s="710"/>
      <c r="T19" s="710"/>
      <c r="U19" s="710"/>
      <c r="V19" s="710"/>
      <c r="W19" s="483">
        <f t="shared" si="3"/>
        <v>0</v>
      </c>
      <c r="X19" s="711"/>
      <c r="Y19" s="483">
        <f t="shared" si="4"/>
        <v>0</v>
      </c>
      <c r="Z19" s="712">
        <f t="shared" si="5"/>
        <v>0</v>
      </c>
      <c r="AA19" s="710"/>
      <c r="AB19" s="713"/>
    </row>
    <row r="20" spans="1:28">
      <c r="A20" s="702" t="s">
        <v>233</v>
      </c>
      <c r="B20" s="714"/>
      <c r="C20" s="715"/>
      <c r="D20" s="715"/>
      <c r="E20" s="716">
        <f t="shared" si="0"/>
        <v>0</v>
      </c>
      <c r="F20" s="715"/>
      <c r="G20" s="716">
        <f t="shared" si="1"/>
        <v>0</v>
      </c>
      <c r="H20" s="715"/>
      <c r="I20" s="716">
        <f t="shared" si="2"/>
        <v>0</v>
      </c>
      <c r="J20" s="715"/>
      <c r="K20" s="715"/>
      <c r="L20" s="715"/>
      <c r="M20" s="715"/>
      <c r="N20" s="715"/>
      <c r="O20" s="715"/>
      <c r="P20" s="715"/>
      <c r="Q20" s="715"/>
      <c r="R20" s="715"/>
      <c r="S20" s="715"/>
      <c r="T20" s="715"/>
      <c r="U20" s="715"/>
      <c r="V20" s="715"/>
      <c r="W20" s="717">
        <f t="shared" si="3"/>
        <v>0</v>
      </c>
      <c r="X20" s="718"/>
      <c r="Y20" s="717">
        <f t="shared" si="4"/>
        <v>0</v>
      </c>
      <c r="Z20" s="719">
        <f t="shared" ref="Z20" si="6">+W20+X20+Y20</f>
        <v>0</v>
      </c>
      <c r="AA20" s="718"/>
      <c r="AB20" s="720"/>
    </row>
    <row r="21" spans="1:28">
      <c r="A21" s="721">
        <v>2</v>
      </c>
      <c r="B21" s="722" t="s">
        <v>570</v>
      </c>
      <c r="C21" s="722"/>
      <c r="D21" s="722"/>
      <c r="E21" s="722"/>
      <c r="F21" s="722"/>
      <c r="G21" s="722"/>
      <c r="H21" s="722"/>
      <c r="I21" s="261">
        <f>SUM(I10:I20)</f>
        <v>0</v>
      </c>
      <c r="J21" s="722"/>
      <c r="K21" s="722"/>
      <c r="L21" s="722"/>
      <c r="M21" s="722"/>
      <c r="N21" s="722"/>
      <c r="O21" s="722"/>
      <c r="P21" s="722"/>
      <c r="Q21" s="722"/>
      <c r="R21" s="722"/>
      <c r="S21" s="722"/>
      <c r="T21" s="722"/>
      <c r="V21" s="722"/>
      <c r="W21" s="722"/>
      <c r="X21" s="722"/>
      <c r="Y21" s="723"/>
      <c r="Z21" s="724">
        <f>SUM(Z10:Z20)</f>
        <v>0</v>
      </c>
      <c r="AA21" s="723"/>
      <c r="AB21" s="723"/>
    </row>
    <row r="22" spans="1:28">
      <c r="A22" s="689"/>
      <c r="B22" s="689"/>
      <c r="C22" s="689"/>
      <c r="D22" s="689"/>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row>
    <row r="23" spans="1:28">
      <c r="A23" s="689" t="s">
        <v>401</v>
      </c>
      <c r="B23" s="689"/>
      <c r="C23" s="689"/>
      <c r="D23" s="689"/>
      <c r="E23" s="689"/>
      <c r="F23" s="689"/>
      <c r="W23" s="689"/>
      <c r="X23" s="689"/>
      <c r="Y23" s="689"/>
      <c r="Z23" s="689"/>
      <c r="AA23" s="689"/>
      <c r="AB23" s="689"/>
    </row>
    <row r="24" spans="1:28" ht="15" customHeight="1">
      <c r="A24" s="725" t="s">
        <v>542</v>
      </c>
      <c r="B24" s="725"/>
      <c r="C24" s="725"/>
      <c r="D24" s="725"/>
      <c r="E24" s="726"/>
      <c r="F24" s="689"/>
      <c r="G24" s="689"/>
      <c r="H24" s="689"/>
      <c r="I24" s="689"/>
      <c r="W24" s="689"/>
      <c r="X24" s="689"/>
      <c r="Y24" s="689"/>
      <c r="Z24" s="689"/>
      <c r="AA24" s="689"/>
      <c r="AB24" s="689"/>
    </row>
    <row r="26" spans="1:28" ht="15.6">
      <c r="A26" s="690" t="s">
        <v>408</v>
      </c>
      <c r="B26" s="689"/>
      <c r="C26" s="689"/>
      <c r="D26" s="689"/>
      <c r="E26" s="689"/>
      <c r="F26" s="689"/>
      <c r="G26" s="689"/>
      <c r="H26" s="689"/>
      <c r="I26" s="689"/>
      <c r="J26" s="689"/>
      <c r="K26" s="689"/>
      <c r="L26" s="689"/>
      <c r="M26" s="689"/>
      <c r="N26" s="689"/>
      <c r="O26" s="689"/>
      <c r="P26" s="689"/>
      <c r="Q26" s="689"/>
      <c r="R26" s="689"/>
      <c r="S26" s="689"/>
      <c r="T26" s="689"/>
      <c r="U26" s="689"/>
      <c r="V26" s="689"/>
      <c r="W26" s="689"/>
      <c r="X26" s="689"/>
      <c r="Y26" s="689"/>
      <c r="Z26" s="689"/>
      <c r="AA26" s="689"/>
      <c r="AB26" s="689"/>
    </row>
    <row r="27" spans="1:28">
      <c r="A27" s="688"/>
      <c r="B27" s="691" t="s">
        <v>298</v>
      </c>
      <c r="C27" s="691" t="s">
        <v>299</v>
      </c>
      <c r="D27" s="692" t="s">
        <v>309</v>
      </c>
      <c r="E27" s="691" t="s">
        <v>317</v>
      </c>
      <c r="F27" s="692" t="s">
        <v>318</v>
      </c>
      <c r="G27" s="691" t="s">
        <v>319</v>
      </c>
      <c r="H27" s="692" t="s">
        <v>320</v>
      </c>
      <c r="I27" s="691" t="s">
        <v>321</v>
      </c>
      <c r="J27" s="692" t="s">
        <v>331</v>
      </c>
      <c r="K27" s="691" t="s">
        <v>332</v>
      </c>
      <c r="L27" s="692" t="s">
        <v>366</v>
      </c>
      <c r="M27" s="691" t="s">
        <v>367</v>
      </c>
      <c r="N27" s="692" t="s">
        <v>368</v>
      </c>
      <c r="O27" s="691" t="s">
        <v>369</v>
      </c>
      <c r="P27" s="692" t="s">
        <v>370</v>
      </c>
      <c r="Q27" s="691" t="s">
        <v>371</v>
      </c>
      <c r="R27" s="691" t="s">
        <v>372</v>
      </c>
      <c r="S27" s="692" t="s">
        <v>373</v>
      </c>
      <c r="T27" s="692" t="s">
        <v>374</v>
      </c>
      <c r="U27" s="692" t="s">
        <v>376</v>
      </c>
      <c r="V27" s="692" t="s">
        <v>378</v>
      </c>
      <c r="W27" s="692" t="s">
        <v>389</v>
      </c>
      <c r="X27" s="692" t="s">
        <v>390</v>
      </c>
      <c r="Y27" s="692" t="s">
        <v>391</v>
      </c>
      <c r="Z27" s="692" t="s">
        <v>394</v>
      </c>
      <c r="AA27" s="692" t="s">
        <v>397</v>
      </c>
      <c r="AB27" s="692" t="s">
        <v>399</v>
      </c>
    </row>
    <row r="28" spans="1:28">
      <c r="A28" s="689"/>
      <c r="J28" s="693" t="s">
        <v>418</v>
      </c>
      <c r="K28" s="694" t="s">
        <v>419</v>
      </c>
      <c r="L28" s="694" t="s">
        <v>420</v>
      </c>
      <c r="M28" s="694" t="s">
        <v>421</v>
      </c>
      <c r="N28" s="694" t="s">
        <v>631</v>
      </c>
      <c r="O28" s="694" t="s">
        <v>423</v>
      </c>
      <c r="P28" s="694" t="s">
        <v>422</v>
      </c>
      <c r="Q28" s="694" t="s">
        <v>424</v>
      </c>
      <c r="R28" s="694" t="s">
        <v>425</v>
      </c>
      <c r="S28" s="694" t="s">
        <v>426</v>
      </c>
      <c r="T28" s="694" t="s">
        <v>427</v>
      </c>
      <c r="U28" s="694" t="s">
        <v>428</v>
      </c>
      <c r="V28" s="694" t="s">
        <v>418</v>
      </c>
    </row>
    <row r="29" spans="1:28" ht="73.5" customHeight="1">
      <c r="A29" s="695" t="s">
        <v>14</v>
      </c>
      <c r="B29" s="696" t="s">
        <v>277</v>
      </c>
      <c r="C29" s="697" t="s">
        <v>386</v>
      </c>
      <c r="D29" s="697" t="s">
        <v>516</v>
      </c>
      <c r="E29" s="697" t="s">
        <v>383</v>
      </c>
      <c r="F29" s="697" t="s">
        <v>384</v>
      </c>
      <c r="G29" s="698" t="s">
        <v>385</v>
      </c>
      <c r="H29" s="698" t="s">
        <v>387</v>
      </c>
      <c r="I29" s="698" t="s">
        <v>388</v>
      </c>
      <c r="J29" s="699" t="s">
        <v>429</v>
      </c>
      <c r="K29" s="700" t="s">
        <v>430</v>
      </c>
      <c r="L29" s="700" t="s">
        <v>430</v>
      </c>
      <c r="M29" s="700" t="s">
        <v>430</v>
      </c>
      <c r="N29" s="700" t="s">
        <v>430</v>
      </c>
      <c r="O29" s="700" t="s">
        <v>430</v>
      </c>
      <c r="P29" s="700" t="s">
        <v>430</v>
      </c>
      <c r="Q29" s="700" t="s">
        <v>430</v>
      </c>
      <c r="R29" s="700" t="s">
        <v>430</v>
      </c>
      <c r="S29" s="700" t="s">
        <v>430</v>
      </c>
      <c r="T29" s="700" t="s">
        <v>430</v>
      </c>
      <c r="U29" s="700" t="s">
        <v>430</v>
      </c>
      <c r="V29" s="700" t="s">
        <v>430</v>
      </c>
      <c r="W29" s="698" t="s">
        <v>392</v>
      </c>
      <c r="X29" s="698" t="s">
        <v>393</v>
      </c>
      <c r="Y29" s="698" t="s">
        <v>395</v>
      </c>
      <c r="Z29" s="698" t="s">
        <v>396</v>
      </c>
      <c r="AA29" s="698" t="s">
        <v>398</v>
      </c>
      <c r="AB29" s="701" t="s">
        <v>400</v>
      </c>
    </row>
    <row r="30" spans="1:28">
      <c r="A30" s="702" t="s">
        <v>404</v>
      </c>
      <c r="B30" s="727"/>
      <c r="C30" s="728"/>
      <c r="D30" s="728"/>
      <c r="E30" s="729">
        <f t="shared" ref="E30:E40" si="7">IF(D30=0,0,C30/D30)</f>
        <v>0</v>
      </c>
      <c r="F30" s="728"/>
      <c r="G30" s="729">
        <f>+E30*F30</f>
        <v>0</v>
      </c>
      <c r="H30" s="728"/>
      <c r="I30" s="729">
        <f>+G30*H30</f>
        <v>0</v>
      </c>
      <c r="J30" s="728"/>
      <c r="K30" s="728"/>
      <c r="L30" s="728"/>
      <c r="M30" s="728"/>
      <c r="N30" s="728"/>
      <c r="O30" s="728"/>
      <c r="P30" s="728"/>
      <c r="Q30" s="728"/>
      <c r="R30" s="728"/>
      <c r="S30" s="728"/>
      <c r="T30" s="728"/>
      <c r="U30" s="728"/>
      <c r="V30" s="728"/>
      <c r="W30" s="730">
        <f>SUM(J30:V30)/13</f>
        <v>0</v>
      </c>
      <c r="X30" s="731"/>
      <c r="Y30" s="730">
        <f>+H30</f>
        <v>0</v>
      </c>
      <c r="Z30" s="732">
        <f>+W30+X30+Y30</f>
        <v>0</v>
      </c>
      <c r="AA30" s="728"/>
      <c r="AB30" s="733"/>
    </row>
    <row r="31" spans="1:28">
      <c r="A31" s="702" t="s">
        <v>405</v>
      </c>
      <c r="B31" s="709"/>
      <c r="C31" s="710"/>
      <c r="D31" s="710"/>
      <c r="E31" s="496">
        <f t="shared" si="7"/>
        <v>0</v>
      </c>
      <c r="F31" s="710"/>
      <c r="G31" s="496">
        <f t="shared" ref="G31:G40" si="8">+E31*F31</f>
        <v>0</v>
      </c>
      <c r="H31" s="710"/>
      <c r="I31" s="496">
        <f t="shared" ref="I31:I40" si="9">+G31*H31</f>
        <v>0</v>
      </c>
      <c r="J31" s="710"/>
      <c r="K31" s="710"/>
      <c r="L31" s="710"/>
      <c r="M31" s="710"/>
      <c r="N31" s="710"/>
      <c r="O31" s="710"/>
      <c r="P31" s="710"/>
      <c r="Q31" s="710"/>
      <c r="R31" s="710"/>
      <c r="S31" s="710"/>
      <c r="T31" s="710"/>
      <c r="U31" s="710"/>
      <c r="V31" s="710"/>
      <c r="W31" s="483">
        <f t="shared" ref="W31:W40" si="10">SUM(J31:V31)/13</f>
        <v>0</v>
      </c>
      <c r="X31" s="711"/>
      <c r="Y31" s="483">
        <f t="shared" ref="Y31:Y40" si="11">+H31</f>
        <v>0</v>
      </c>
      <c r="Z31" s="712">
        <f t="shared" ref="Z31:Z40" si="12">+W31+X31+Y31</f>
        <v>0</v>
      </c>
      <c r="AA31" s="710"/>
      <c r="AB31" s="713"/>
    </row>
    <row r="32" spans="1:28">
      <c r="A32" s="702" t="s">
        <v>406</v>
      </c>
      <c r="B32" s="709"/>
      <c r="C32" s="710"/>
      <c r="D32" s="710"/>
      <c r="E32" s="496">
        <f t="shared" si="7"/>
        <v>0</v>
      </c>
      <c r="F32" s="710"/>
      <c r="G32" s="496">
        <f t="shared" si="8"/>
        <v>0</v>
      </c>
      <c r="H32" s="710"/>
      <c r="I32" s="496">
        <f t="shared" si="9"/>
        <v>0</v>
      </c>
      <c r="J32" s="710"/>
      <c r="K32" s="710"/>
      <c r="L32" s="710"/>
      <c r="M32" s="710"/>
      <c r="N32" s="710"/>
      <c r="O32" s="710"/>
      <c r="P32" s="710"/>
      <c r="Q32" s="710"/>
      <c r="R32" s="710"/>
      <c r="S32" s="710"/>
      <c r="T32" s="710"/>
      <c r="U32" s="710"/>
      <c r="V32" s="710"/>
      <c r="W32" s="483">
        <f t="shared" si="10"/>
        <v>0</v>
      </c>
      <c r="X32" s="711"/>
      <c r="Y32" s="483">
        <f t="shared" si="11"/>
        <v>0</v>
      </c>
      <c r="Z32" s="712">
        <f t="shared" si="12"/>
        <v>0</v>
      </c>
      <c r="AA32" s="710"/>
      <c r="AB32" s="713"/>
    </row>
    <row r="33" spans="1:28">
      <c r="A33" s="702"/>
      <c r="B33" s="709"/>
      <c r="C33" s="710"/>
      <c r="D33" s="710"/>
      <c r="E33" s="496">
        <f t="shared" si="7"/>
        <v>0</v>
      </c>
      <c r="F33" s="710"/>
      <c r="G33" s="496">
        <f t="shared" si="8"/>
        <v>0</v>
      </c>
      <c r="H33" s="710"/>
      <c r="I33" s="496">
        <f t="shared" si="9"/>
        <v>0</v>
      </c>
      <c r="J33" s="710"/>
      <c r="K33" s="710"/>
      <c r="L33" s="710"/>
      <c r="M33" s="710"/>
      <c r="N33" s="710"/>
      <c r="O33" s="710"/>
      <c r="P33" s="710"/>
      <c r="Q33" s="710"/>
      <c r="R33" s="710"/>
      <c r="S33" s="710"/>
      <c r="T33" s="710"/>
      <c r="U33" s="710"/>
      <c r="V33" s="710"/>
      <c r="W33" s="483">
        <f t="shared" si="10"/>
        <v>0</v>
      </c>
      <c r="X33" s="711"/>
      <c r="Y33" s="483">
        <f t="shared" si="11"/>
        <v>0</v>
      </c>
      <c r="Z33" s="712">
        <f t="shared" si="12"/>
        <v>0</v>
      </c>
      <c r="AA33" s="710"/>
      <c r="AB33" s="713"/>
    </row>
    <row r="34" spans="1:28">
      <c r="A34" s="702" t="s">
        <v>274</v>
      </c>
      <c r="B34" s="709"/>
      <c r="C34" s="710"/>
      <c r="D34" s="710"/>
      <c r="E34" s="496">
        <f t="shared" si="7"/>
        <v>0</v>
      </c>
      <c r="F34" s="710"/>
      <c r="G34" s="496">
        <f t="shared" si="8"/>
        <v>0</v>
      </c>
      <c r="H34" s="710"/>
      <c r="I34" s="496">
        <f t="shared" si="9"/>
        <v>0</v>
      </c>
      <c r="J34" s="710"/>
      <c r="K34" s="710"/>
      <c r="L34" s="710"/>
      <c r="M34" s="710"/>
      <c r="N34" s="710"/>
      <c r="O34" s="710"/>
      <c r="P34" s="710"/>
      <c r="Q34" s="710"/>
      <c r="R34" s="710"/>
      <c r="S34" s="710"/>
      <c r="T34" s="710"/>
      <c r="U34" s="710"/>
      <c r="V34" s="710"/>
      <c r="W34" s="483">
        <f t="shared" si="10"/>
        <v>0</v>
      </c>
      <c r="X34" s="711"/>
      <c r="Y34" s="483">
        <f t="shared" si="11"/>
        <v>0</v>
      </c>
      <c r="Z34" s="712">
        <f t="shared" si="12"/>
        <v>0</v>
      </c>
      <c r="AA34" s="710"/>
      <c r="AB34" s="713"/>
    </row>
    <row r="35" spans="1:28">
      <c r="A35" s="702"/>
      <c r="B35" s="709"/>
      <c r="C35" s="710"/>
      <c r="D35" s="710"/>
      <c r="E35" s="496">
        <f t="shared" si="7"/>
        <v>0</v>
      </c>
      <c r="F35" s="710"/>
      <c r="G35" s="496">
        <f t="shared" si="8"/>
        <v>0</v>
      </c>
      <c r="H35" s="710"/>
      <c r="I35" s="496">
        <f t="shared" si="9"/>
        <v>0</v>
      </c>
      <c r="J35" s="710"/>
      <c r="K35" s="710"/>
      <c r="L35" s="710"/>
      <c r="M35" s="710"/>
      <c r="N35" s="710"/>
      <c r="O35" s="710"/>
      <c r="P35" s="710"/>
      <c r="Q35" s="710"/>
      <c r="R35" s="710"/>
      <c r="S35" s="710"/>
      <c r="T35" s="710"/>
      <c r="U35" s="710"/>
      <c r="V35" s="710"/>
      <c r="W35" s="483">
        <f t="shared" si="10"/>
        <v>0</v>
      </c>
      <c r="X35" s="711"/>
      <c r="Y35" s="483">
        <f t="shared" si="11"/>
        <v>0</v>
      </c>
      <c r="Z35" s="712">
        <f t="shared" si="12"/>
        <v>0</v>
      </c>
      <c r="AA35" s="710"/>
      <c r="AB35" s="713"/>
    </row>
    <row r="36" spans="1:28">
      <c r="A36" s="702"/>
      <c r="B36" s="709"/>
      <c r="C36" s="710"/>
      <c r="D36" s="710"/>
      <c r="E36" s="496">
        <f t="shared" si="7"/>
        <v>0</v>
      </c>
      <c r="F36" s="710"/>
      <c r="G36" s="496">
        <f t="shared" si="8"/>
        <v>0</v>
      </c>
      <c r="H36" s="710"/>
      <c r="I36" s="496">
        <f t="shared" si="9"/>
        <v>0</v>
      </c>
      <c r="J36" s="710"/>
      <c r="K36" s="710"/>
      <c r="L36" s="710"/>
      <c r="M36" s="710"/>
      <c r="N36" s="710"/>
      <c r="O36" s="710"/>
      <c r="P36" s="710"/>
      <c r="Q36" s="710"/>
      <c r="R36" s="710"/>
      <c r="S36" s="710"/>
      <c r="T36" s="710"/>
      <c r="U36" s="710"/>
      <c r="V36" s="710"/>
      <c r="W36" s="483">
        <f t="shared" si="10"/>
        <v>0</v>
      </c>
      <c r="X36" s="711"/>
      <c r="Y36" s="483">
        <f t="shared" si="11"/>
        <v>0</v>
      </c>
      <c r="Z36" s="712">
        <f t="shared" si="12"/>
        <v>0</v>
      </c>
      <c r="AA36" s="710"/>
      <c r="AB36" s="713"/>
    </row>
    <row r="37" spans="1:28">
      <c r="A37" s="702"/>
      <c r="B37" s="709"/>
      <c r="C37" s="710"/>
      <c r="D37" s="710"/>
      <c r="E37" s="496">
        <f t="shared" si="7"/>
        <v>0</v>
      </c>
      <c r="F37" s="710"/>
      <c r="G37" s="496">
        <f t="shared" si="8"/>
        <v>0</v>
      </c>
      <c r="H37" s="710"/>
      <c r="I37" s="496">
        <f t="shared" si="9"/>
        <v>0</v>
      </c>
      <c r="J37" s="710"/>
      <c r="K37" s="710"/>
      <c r="L37" s="710"/>
      <c r="M37" s="710"/>
      <c r="N37" s="710"/>
      <c r="O37" s="710"/>
      <c r="P37" s="710"/>
      <c r="Q37" s="710"/>
      <c r="R37" s="710"/>
      <c r="S37" s="710"/>
      <c r="T37" s="710"/>
      <c r="U37" s="710"/>
      <c r="V37" s="710"/>
      <c r="W37" s="483">
        <f t="shared" si="10"/>
        <v>0</v>
      </c>
      <c r="X37" s="711"/>
      <c r="Y37" s="483">
        <f t="shared" si="11"/>
        <v>0</v>
      </c>
      <c r="Z37" s="712">
        <f t="shared" si="12"/>
        <v>0</v>
      </c>
      <c r="AA37" s="710"/>
      <c r="AB37" s="713"/>
    </row>
    <row r="38" spans="1:28">
      <c r="A38" s="702" t="s">
        <v>274</v>
      </c>
      <c r="B38" s="709"/>
      <c r="C38" s="710"/>
      <c r="D38" s="710"/>
      <c r="E38" s="496">
        <f t="shared" si="7"/>
        <v>0</v>
      </c>
      <c r="F38" s="710"/>
      <c r="G38" s="496">
        <f t="shared" si="8"/>
        <v>0</v>
      </c>
      <c r="H38" s="710"/>
      <c r="I38" s="496">
        <f t="shared" si="9"/>
        <v>0</v>
      </c>
      <c r="J38" s="710"/>
      <c r="K38" s="710"/>
      <c r="L38" s="710"/>
      <c r="M38" s="710"/>
      <c r="N38" s="710"/>
      <c r="O38" s="710"/>
      <c r="P38" s="710"/>
      <c r="Q38" s="710"/>
      <c r="R38" s="710"/>
      <c r="S38" s="710"/>
      <c r="T38" s="710"/>
      <c r="U38" s="710"/>
      <c r="V38" s="710"/>
      <c r="W38" s="483">
        <f t="shared" si="10"/>
        <v>0</v>
      </c>
      <c r="X38" s="711"/>
      <c r="Y38" s="483">
        <f t="shared" si="11"/>
        <v>0</v>
      </c>
      <c r="Z38" s="712">
        <f t="shared" si="12"/>
        <v>0</v>
      </c>
      <c r="AA38" s="710"/>
      <c r="AB38" s="713"/>
    </row>
    <row r="39" spans="1:28">
      <c r="A39" s="702"/>
      <c r="B39" s="709"/>
      <c r="C39" s="710"/>
      <c r="D39" s="710"/>
      <c r="E39" s="496">
        <f t="shared" si="7"/>
        <v>0</v>
      </c>
      <c r="F39" s="710"/>
      <c r="G39" s="496">
        <f t="shared" si="8"/>
        <v>0</v>
      </c>
      <c r="H39" s="710"/>
      <c r="I39" s="496">
        <f t="shared" si="9"/>
        <v>0</v>
      </c>
      <c r="J39" s="710"/>
      <c r="K39" s="710"/>
      <c r="L39" s="710"/>
      <c r="M39" s="710"/>
      <c r="N39" s="710"/>
      <c r="O39" s="710"/>
      <c r="P39" s="710"/>
      <c r="Q39" s="710"/>
      <c r="R39" s="710"/>
      <c r="S39" s="710"/>
      <c r="T39" s="710"/>
      <c r="U39" s="710"/>
      <c r="V39" s="710"/>
      <c r="W39" s="483">
        <f t="shared" si="10"/>
        <v>0</v>
      </c>
      <c r="X39" s="711"/>
      <c r="Y39" s="483">
        <f t="shared" si="11"/>
        <v>0</v>
      </c>
      <c r="Z39" s="712">
        <f t="shared" si="12"/>
        <v>0</v>
      </c>
      <c r="AA39" s="710"/>
      <c r="AB39" s="713"/>
    </row>
    <row r="40" spans="1:28">
      <c r="A40" s="702" t="s">
        <v>407</v>
      </c>
      <c r="B40" s="714"/>
      <c r="C40" s="715"/>
      <c r="D40" s="715"/>
      <c r="E40" s="716">
        <f t="shared" si="7"/>
        <v>0</v>
      </c>
      <c r="F40" s="715"/>
      <c r="G40" s="716">
        <f t="shared" si="8"/>
        <v>0</v>
      </c>
      <c r="H40" s="715"/>
      <c r="I40" s="716">
        <f t="shared" si="9"/>
        <v>0</v>
      </c>
      <c r="J40" s="715"/>
      <c r="K40" s="715"/>
      <c r="L40" s="715"/>
      <c r="M40" s="715"/>
      <c r="N40" s="715"/>
      <c r="O40" s="715"/>
      <c r="P40" s="715"/>
      <c r="Q40" s="715"/>
      <c r="R40" s="715"/>
      <c r="S40" s="715"/>
      <c r="T40" s="715"/>
      <c r="U40" s="715"/>
      <c r="V40" s="715"/>
      <c r="W40" s="717">
        <f t="shared" si="10"/>
        <v>0</v>
      </c>
      <c r="X40" s="718"/>
      <c r="Y40" s="717">
        <f t="shared" si="11"/>
        <v>0</v>
      </c>
      <c r="Z40" s="719">
        <f t="shared" si="12"/>
        <v>0</v>
      </c>
      <c r="AA40" s="718"/>
      <c r="AB40" s="720"/>
    </row>
    <row r="41" spans="1:28">
      <c r="A41" s="721">
        <v>4</v>
      </c>
      <c r="B41" s="722" t="s">
        <v>571</v>
      </c>
      <c r="C41" s="722"/>
      <c r="D41" s="722"/>
      <c r="E41" s="722"/>
      <c r="F41" s="722"/>
      <c r="G41" s="722"/>
      <c r="H41" s="722"/>
      <c r="I41" s="734">
        <f>SUM(I30:I40)</f>
        <v>0</v>
      </c>
      <c r="J41" s="722"/>
      <c r="K41" s="722"/>
      <c r="L41" s="722"/>
      <c r="M41" s="722"/>
      <c r="N41" s="722"/>
      <c r="O41" s="722"/>
      <c r="P41" s="722"/>
      <c r="Q41" s="722"/>
      <c r="R41" s="722"/>
      <c r="S41" s="722"/>
      <c r="T41" s="722"/>
      <c r="V41" s="722"/>
      <c r="W41" s="722"/>
      <c r="X41" s="722"/>
      <c r="Y41" s="723"/>
      <c r="Z41" s="735">
        <f>SUM(Z30:Z40)</f>
        <v>0</v>
      </c>
      <c r="AA41" s="723"/>
      <c r="AB41" s="723"/>
    </row>
    <row r="42" spans="1:28">
      <c r="A42" s="689"/>
      <c r="B42" s="689"/>
      <c r="C42" s="689"/>
      <c r="D42" s="689"/>
      <c r="E42" s="689"/>
      <c r="F42" s="689"/>
      <c r="G42" s="689"/>
      <c r="H42" s="689"/>
      <c r="I42" s="689"/>
      <c r="J42" s="689"/>
      <c r="K42" s="689"/>
      <c r="L42" s="689"/>
      <c r="M42" s="689"/>
      <c r="N42" s="689"/>
      <c r="O42" s="689"/>
      <c r="P42" s="689"/>
      <c r="Q42" s="689"/>
      <c r="R42" s="689"/>
      <c r="S42" s="689"/>
      <c r="T42" s="689"/>
      <c r="U42" s="689"/>
      <c r="V42" s="689"/>
      <c r="W42" s="689"/>
      <c r="X42" s="689"/>
      <c r="Y42" s="689"/>
      <c r="Z42" s="689"/>
      <c r="AA42" s="689"/>
      <c r="AB42" s="689"/>
    </row>
    <row r="43" spans="1:28">
      <c r="A43" s="689" t="s">
        <v>401</v>
      </c>
      <c r="B43" s="689"/>
      <c r="C43" s="689"/>
      <c r="D43" s="689"/>
      <c r="E43" s="689"/>
      <c r="F43" s="689"/>
      <c r="G43" s="689"/>
      <c r="H43" s="689"/>
      <c r="I43" s="689"/>
      <c r="J43" s="689"/>
      <c r="K43" s="689"/>
      <c r="L43" s="689"/>
      <c r="M43" s="689"/>
      <c r="N43" s="689"/>
      <c r="O43" s="689"/>
      <c r="P43" s="689"/>
      <c r="Q43" s="689"/>
      <c r="R43" s="689"/>
      <c r="S43" s="689"/>
      <c r="T43" s="689"/>
      <c r="U43" s="689"/>
      <c r="V43" s="689"/>
      <c r="W43" s="689"/>
      <c r="X43" s="689"/>
      <c r="Y43" s="689"/>
      <c r="Z43" s="689"/>
      <c r="AA43" s="689"/>
      <c r="AB43" s="689"/>
    </row>
    <row r="44" spans="1:28">
      <c r="B44" s="689"/>
      <c r="C44" s="689"/>
      <c r="D44" s="689"/>
      <c r="E44" s="689"/>
      <c r="F44" s="689"/>
      <c r="G44" s="689"/>
      <c r="H44" s="689"/>
      <c r="I44" s="689"/>
      <c r="J44" s="689"/>
      <c r="K44" s="689"/>
      <c r="L44" s="689"/>
      <c r="M44" s="689"/>
      <c r="N44" s="689"/>
      <c r="O44" s="689"/>
      <c r="P44" s="689"/>
      <c r="Q44" s="689"/>
      <c r="R44" s="689"/>
      <c r="S44" s="689"/>
      <c r="T44" s="689"/>
      <c r="U44" s="689"/>
      <c r="V44" s="689"/>
      <c r="W44" s="689"/>
      <c r="X44" s="689"/>
      <c r="Y44" s="689"/>
      <c r="Z44" s="689"/>
      <c r="AA44" s="689"/>
      <c r="AB44" s="689"/>
    </row>
    <row r="45" spans="1:28">
      <c r="F45" s="1158"/>
      <c r="G45" s="1158"/>
      <c r="H45" s="1158"/>
      <c r="I45" s="1158"/>
      <c r="J45" s="1158"/>
      <c r="K45" s="1158"/>
      <c r="L45" s="1158"/>
      <c r="M45" s="1158"/>
      <c r="N45" s="1158"/>
      <c r="O45" s="1158"/>
      <c r="P45" s="1158"/>
      <c r="Q45" s="1158"/>
      <c r="R45" s="1158"/>
    </row>
    <row r="46" spans="1:28" ht="15.6">
      <c r="A46" s="736" t="s">
        <v>459</v>
      </c>
      <c r="B46" s="395"/>
      <c r="C46" s="395"/>
      <c r="D46" s="395"/>
      <c r="E46" s="395"/>
      <c r="F46" s="1142"/>
      <c r="G46" s="1142"/>
      <c r="H46" s="1142"/>
      <c r="I46" s="1142"/>
      <c r="J46" s="1142"/>
      <c r="K46" s="1142"/>
      <c r="L46" s="1142"/>
      <c r="M46" s="1142"/>
      <c r="N46" s="1142"/>
      <c r="O46" s="1142"/>
      <c r="P46" s="1142"/>
      <c r="Q46" s="1142"/>
      <c r="R46" s="1142"/>
    </row>
    <row r="47" spans="1:28">
      <c r="A47" s="737"/>
      <c r="B47" s="738"/>
      <c r="C47" s="738"/>
      <c r="D47" s="738"/>
      <c r="E47" s="739"/>
      <c r="F47" s="738"/>
      <c r="G47" s="739"/>
      <c r="H47" s="739"/>
      <c r="I47" s="739"/>
      <c r="J47" s="739"/>
      <c r="K47" s="739"/>
      <c r="L47" s="739"/>
      <c r="M47" s="739"/>
      <c r="N47" s="739"/>
      <c r="O47" s="739"/>
      <c r="P47" s="739"/>
      <c r="Q47" s="739"/>
      <c r="R47" s="739"/>
    </row>
    <row r="48" spans="1:28">
      <c r="A48" s="740"/>
      <c r="B48" s="741" t="s">
        <v>298</v>
      </c>
      <c r="C48" s="742" t="s">
        <v>299</v>
      </c>
      <c r="D48" s="743" t="s">
        <v>414</v>
      </c>
      <c r="E48" s="743" t="s">
        <v>317</v>
      </c>
      <c r="F48" s="743" t="s">
        <v>415</v>
      </c>
      <c r="G48" s="743" t="s">
        <v>319</v>
      </c>
      <c r="H48" s="743" t="s">
        <v>320</v>
      </c>
      <c r="I48" s="743" t="s">
        <v>321</v>
      </c>
      <c r="J48" s="743" t="s">
        <v>331</v>
      </c>
      <c r="K48" s="743" t="s">
        <v>332</v>
      </c>
      <c r="L48" s="743" t="s">
        <v>366</v>
      </c>
      <c r="M48" s="743" t="s">
        <v>367</v>
      </c>
      <c r="N48" s="743" t="s">
        <v>368</v>
      </c>
      <c r="O48" s="743" t="s">
        <v>369</v>
      </c>
      <c r="P48" s="743" t="s">
        <v>370</v>
      </c>
      <c r="Q48" s="742" t="s">
        <v>371</v>
      </c>
      <c r="R48" s="740" t="s">
        <v>372</v>
      </c>
    </row>
    <row r="49" spans="1:22" ht="30">
      <c r="A49" s="1159" t="s">
        <v>14</v>
      </c>
      <c r="B49" s="1161" t="s">
        <v>416</v>
      </c>
      <c r="C49" s="1162" t="s">
        <v>417</v>
      </c>
      <c r="D49" s="1162" t="s">
        <v>444</v>
      </c>
      <c r="E49" s="744" t="s">
        <v>418</v>
      </c>
      <c r="F49" s="745" t="s">
        <v>419</v>
      </c>
      <c r="G49" s="745" t="s">
        <v>420</v>
      </c>
      <c r="H49" s="745" t="s">
        <v>421</v>
      </c>
      <c r="I49" s="745" t="s">
        <v>631</v>
      </c>
      <c r="J49" s="745" t="s">
        <v>423</v>
      </c>
      <c r="K49" s="745" t="s">
        <v>422</v>
      </c>
      <c r="L49" s="745" t="s">
        <v>424</v>
      </c>
      <c r="M49" s="745" t="s">
        <v>425</v>
      </c>
      <c r="N49" s="745" t="s">
        <v>426</v>
      </c>
      <c r="O49" s="745" t="s">
        <v>427</v>
      </c>
      <c r="P49" s="745" t="s">
        <v>428</v>
      </c>
      <c r="Q49" s="745" t="s">
        <v>418</v>
      </c>
      <c r="R49" s="1164" t="s">
        <v>575</v>
      </c>
    </row>
    <row r="50" spans="1:22" ht="24" customHeight="1">
      <c r="A50" s="1160"/>
      <c r="B50" s="1160"/>
      <c r="C50" s="1163"/>
      <c r="D50" s="1163"/>
      <c r="E50" s="746" t="s">
        <v>429</v>
      </c>
      <c r="F50" s="747" t="s">
        <v>430</v>
      </c>
      <c r="G50" s="747" t="s">
        <v>430</v>
      </c>
      <c r="H50" s="747" t="s">
        <v>430</v>
      </c>
      <c r="I50" s="747" t="s">
        <v>430</v>
      </c>
      <c r="J50" s="747" t="s">
        <v>430</v>
      </c>
      <c r="K50" s="747" t="s">
        <v>430</v>
      </c>
      <c r="L50" s="747" t="s">
        <v>430</v>
      </c>
      <c r="M50" s="747" t="s">
        <v>430</v>
      </c>
      <c r="N50" s="747" t="s">
        <v>430</v>
      </c>
      <c r="O50" s="747" t="s">
        <v>430</v>
      </c>
      <c r="P50" s="747" t="s">
        <v>430</v>
      </c>
      <c r="Q50" s="747" t="s">
        <v>430</v>
      </c>
      <c r="R50" s="1165"/>
    </row>
    <row r="51" spans="1:22">
      <c r="A51" s="748" t="s">
        <v>447</v>
      </c>
      <c r="B51" s="749"/>
      <c r="C51" s="750"/>
      <c r="D51" s="750"/>
      <c r="E51" s="750"/>
      <c r="F51" s="750"/>
      <c r="G51" s="750"/>
      <c r="H51" s="750"/>
      <c r="I51" s="750"/>
      <c r="J51" s="750"/>
      <c r="K51" s="750"/>
      <c r="L51" s="750"/>
      <c r="M51" s="750"/>
      <c r="N51" s="750"/>
      <c r="O51" s="750"/>
      <c r="P51" s="750"/>
      <c r="Q51" s="750"/>
      <c r="R51" s="751">
        <f t="shared" ref="R51:R60" si="13">IFERROR(SUM(E51:Q51)/13,0)</f>
        <v>0</v>
      </c>
    </row>
    <row r="52" spans="1:22">
      <c r="A52" s="752" t="s">
        <v>448</v>
      </c>
      <c r="B52" s="753"/>
      <c r="C52" s="750"/>
      <c r="D52" s="750"/>
      <c r="E52" s="750"/>
      <c r="F52" s="750"/>
      <c r="G52" s="750"/>
      <c r="H52" s="750"/>
      <c r="I52" s="750"/>
      <c r="J52" s="750"/>
      <c r="K52" s="750"/>
      <c r="L52" s="750"/>
      <c r="M52" s="750"/>
      <c r="N52" s="750"/>
      <c r="O52" s="750"/>
      <c r="P52" s="750"/>
      <c r="Q52" s="750"/>
      <c r="R52" s="751">
        <f t="shared" si="13"/>
        <v>0</v>
      </c>
    </row>
    <row r="53" spans="1:22">
      <c r="A53" s="752" t="s">
        <v>449</v>
      </c>
      <c r="B53" s="753"/>
      <c r="C53" s="750"/>
      <c r="D53" s="750"/>
      <c r="E53" s="750"/>
      <c r="F53" s="750"/>
      <c r="G53" s="750"/>
      <c r="H53" s="750"/>
      <c r="I53" s="750"/>
      <c r="J53" s="750"/>
      <c r="K53" s="750"/>
      <c r="L53" s="750"/>
      <c r="M53" s="750"/>
      <c r="N53" s="750"/>
      <c r="O53" s="750"/>
      <c r="P53" s="750"/>
      <c r="Q53" s="750"/>
      <c r="R53" s="751">
        <f t="shared" si="13"/>
        <v>0</v>
      </c>
    </row>
    <row r="54" spans="1:22">
      <c r="A54" s="752" t="s">
        <v>274</v>
      </c>
      <c r="B54" s="753"/>
      <c r="C54" s="750"/>
      <c r="D54" s="750"/>
      <c r="E54" s="750"/>
      <c r="F54" s="750"/>
      <c r="G54" s="750"/>
      <c r="H54" s="750"/>
      <c r="I54" s="750"/>
      <c r="J54" s="750"/>
      <c r="K54" s="750"/>
      <c r="L54" s="750"/>
      <c r="M54" s="750"/>
      <c r="N54" s="750"/>
      <c r="O54" s="750"/>
      <c r="P54" s="750"/>
      <c r="Q54" s="750"/>
      <c r="R54" s="751">
        <f t="shared" si="13"/>
        <v>0</v>
      </c>
    </row>
    <row r="55" spans="1:22">
      <c r="A55" s="752" t="s">
        <v>274</v>
      </c>
      <c r="B55" s="753"/>
      <c r="C55" s="750"/>
      <c r="D55" s="750"/>
      <c r="E55" s="750"/>
      <c r="F55" s="750"/>
      <c r="G55" s="750"/>
      <c r="H55" s="750"/>
      <c r="I55" s="750"/>
      <c r="J55" s="750"/>
      <c r="K55" s="750"/>
      <c r="L55" s="750"/>
      <c r="M55" s="750"/>
      <c r="N55" s="750"/>
      <c r="O55" s="750"/>
      <c r="P55" s="750"/>
      <c r="Q55" s="750"/>
      <c r="R55" s="751">
        <f t="shared" si="13"/>
        <v>0</v>
      </c>
    </row>
    <row r="56" spans="1:22">
      <c r="A56" s="752" t="s">
        <v>274</v>
      </c>
      <c r="B56" s="753"/>
      <c r="C56" s="750"/>
      <c r="D56" s="750"/>
      <c r="E56" s="750"/>
      <c r="F56" s="750"/>
      <c r="G56" s="750"/>
      <c r="H56" s="750"/>
      <c r="I56" s="750"/>
      <c r="J56" s="750"/>
      <c r="K56" s="750"/>
      <c r="L56" s="750"/>
      <c r="M56" s="750"/>
      <c r="N56" s="750"/>
      <c r="O56" s="750"/>
      <c r="P56" s="750"/>
      <c r="Q56" s="750"/>
      <c r="R56" s="751">
        <f t="shared" si="13"/>
        <v>0</v>
      </c>
    </row>
    <row r="57" spans="1:22">
      <c r="A57" s="752" t="s">
        <v>274</v>
      </c>
      <c r="B57" s="753"/>
      <c r="C57" s="750"/>
      <c r="D57" s="750"/>
      <c r="E57" s="750"/>
      <c r="F57" s="750"/>
      <c r="G57" s="750"/>
      <c r="H57" s="750"/>
      <c r="I57" s="750"/>
      <c r="J57" s="750"/>
      <c r="K57" s="750"/>
      <c r="L57" s="750"/>
      <c r="M57" s="750"/>
      <c r="N57" s="750"/>
      <c r="O57" s="750"/>
      <c r="P57" s="750"/>
      <c r="Q57" s="750"/>
      <c r="R57" s="751">
        <f t="shared" si="13"/>
        <v>0</v>
      </c>
    </row>
    <row r="58" spans="1:22">
      <c r="A58" s="752" t="s">
        <v>274</v>
      </c>
      <c r="B58" s="753"/>
      <c r="C58" s="750"/>
      <c r="D58" s="750"/>
      <c r="E58" s="750"/>
      <c r="F58" s="750"/>
      <c r="G58" s="750"/>
      <c r="H58" s="750"/>
      <c r="I58" s="750"/>
      <c r="J58" s="750"/>
      <c r="K58" s="750"/>
      <c r="L58" s="750"/>
      <c r="M58" s="750"/>
      <c r="N58" s="750"/>
      <c r="O58" s="750"/>
      <c r="P58" s="750"/>
      <c r="Q58" s="750"/>
      <c r="R58" s="751">
        <f>IFERROR(SUM(E58:Q58)/13,0)</f>
        <v>0</v>
      </c>
    </row>
    <row r="59" spans="1:22">
      <c r="A59" s="752" t="s">
        <v>274</v>
      </c>
      <c r="B59" s="753"/>
      <c r="C59" s="750"/>
      <c r="D59" s="750"/>
      <c r="E59" s="750"/>
      <c r="F59" s="750"/>
      <c r="G59" s="750"/>
      <c r="H59" s="750"/>
      <c r="I59" s="750"/>
      <c r="J59" s="750"/>
      <c r="K59" s="750"/>
      <c r="L59" s="750"/>
      <c r="M59" s="750"/>
      <c r="N59" s="750"/>
      <c r="O59" s="750"/>
      <c r="P59" s="750"/>
      <c r="Q59" s="750"/>
      <c r="R59" s="751">
        <f t="shared" si="13"/>
        <v>0</v>
      </c>
    </row>
    <row r="60" spans="1:22">
      <c r="A60" s="754" t="s">
        <v>450</v>
      </c>
      <c r="B60" s="755"/>
      <c r="C60" s="756"/>
      <c r="D60" s="756"/>
      <c r="E60" s="756"/>
      <c r="F60" s="756"/>
      <c r="G60" s="756"/>
      <c r="H60" s="756"/>
      <c r="I60" s="756"/>
      <c r="J60" s="756"/>
      <c r="K60" s="756"/>
      <c r="L60" s="756"/>
      <c r="M60" s="756"/>
      <c r="N60" s="756"/>
      <c r="O60" s="756"/>
      <c r="P60" s="756"/>
      <c r="Q60" s="756"/>
      <c r="R60" s="757">
        <f t="shared" si="13"/>
        <v>0</v>
      </c>
    </row>
    <row r="61" spans="1:22">
      <c r="A61" s="758">
        <v>6</v>
      </c>
      <c r="B61" s="759"/>
      <c r="C61" s="760"/>
      <c r="D61" s="760" t="s">
        <v>572</v>
      </c>
      <c r="F61" s="761"/>
      <c r="G61" s="761"/>
      <c r="H61" s="761"/>
      <c r="I61" s="761"/>
      <c r="J61" s="761"/>
      <c r="K61" s="761"/>
      <c r="L61" s="761"/>
      <c r="M61" s="761"/>
      <c r="N61" s="762"/>
      <c r="O61" s="762"/>
      <c r="P61" s="762"/>
      <c r="Q61" s="762"/>
      <c r="R61" s="763">
        <f>SUM(R51:R60)</f>
        <v>0</v>
      </c>
    </row>
    <row r="63" spans="1:22">
      <c r="A63" s="689"/>
      <c r="B63" s="689"/>
      <c r="C63" s="689"/>
      <c r="D63" s="689"/>
      <c r="E63" s="689"/>
      <c r="F63" s="689"/>
      <c r="G63" s="689"/>
      <c r="H63" s="689"/>
      <c r="I63" s="689"/>
      <c r="J63" s="689"/>
      <c r="K63" s="689"/>
      <c r="L63" s="689"/>
      <c r="M63" s="689"/>
      <c r="N63" s="689"/>
      <c r="O63" s="689"/>
      <c r="P63" s="689"/>
      <c r="Q63" s="689"/>
      <c r="R63" s="689"/>
      <c r="S63" s="689"/>
      <c r="T63" s="689"/>
      <c r="U63" s="689"/>
      <c r="V63" s="689"/>
    </row>
    <row r="64" spans="1:22">
      <c r="A64" s="688"/>
      <c r="B64" s="689"/>
      <c r="C64" s="689"/>
      <c r="D64" s="689"/>
      <c r="E64" s="689"/>
      <c r="F64" s="689"/>
      <c r="G64" s="689"/>
      <c r="H64" s="689"/>
      <c r="I64" s="689"/>
      <c r="J64" s="689"/>
      <c r="K64" s="689"/>
      <c r="L64" s="689"/>
      <c r="M64" s="689"/>
      <c r="N64" s="689"/>
      <c r="O64" s="689"/>
      <c r="P64" s="689"/>
      <c r="Q64" s="689"/>
      <c r="R64" s="689"/>
      <c r="S64" s="689"/>
      <c r="T64" s="689"/>
      <c r="U64" s="689"/>
      <c r="V64" s="689"/>
    </row>
    <row r="65" spans="1:22" ht="15.6">
      <c r="A65" s="690" t="s">
        <v>327</v>
      </c>
      <c r="B65" s="689"/>
      <c r="C65" s="689"/>
      <c r="D65" s="689"/>
      <c r="E65" s="689"/>
      <c r="F65" s="689"/>
      <c r="T65" s="689"/>
      <c r="U65" s="689"/>
      <c r="V65" s="689"/>
    </row>
    <row r="66" spans="1:22">
      <c r="A66" s="688"/>
      <c r="B66" s="689"/>
      <c r="C66" s="689"/>
      <c r="D66" s="689"/>
      <c r="E66" s="689"/>
      <c r="F66" s="689"/>
      <c r="T66" s="689"/>
      <c r="U66" s="689"/>
      <c r="V66" s="689"/>
    </row>
    <row r="67" spans="1:22">
      <c r="A67" s="688"/>
      <c r="B67" s="691" t="s">
        <v>298</v>
      </c>
      <c r="C67" s="691" t="s">
        <v>299</v>
      </c>
      <c r="D67" s="692" t="s">
        <v>309</v>
      </c>
      <c r="E67" s="691" t="s">
        <v>317</v>
      </c>
      <c r="F67" s="692" t="s">
        <v>318</v>
      </c>
      <c r="G67" s="691" t="s">
        <v>319</v>
      </c>
      <c r="H67" s="692" t="s">
        <v>320</v>
      </c>
      <c r="I67" s="691" t="s">
        <v>321</v>
      </c>
      <c r="J67" s="692" t="s">
        <v>331</v>
      </c>
      <c r="K67" s="691" t="s">
        <v>332</v>
      </c>
      <c r="L67" s="692" t="s">
        <v>366</v>
      </c>
      <c r="M67" s="691" t="s">
        <v>367</v>
      </c>
      <c r="N67" s="692" t="s">
        <v>368</v>
      </c>
      <c r="O67" s="691" t="s">
        <v>369</v>
      </c>
      <c r="P67" s="692" t="s">
        <v>370</v>
      </c>
      <c r="Q67" s="691" t="s">
        <v>371</v>
      </c>
      <c r="R67" s="691" t="s">
        <v>372</v>
      </c>
      <c r="S67" s="692" t="s">
        <v>373</v>
      </c>
      <c r="T67" s="692" t="s">
        <v>374</v>
      </c>
      <c r="U67" s="692" t="s">
        <v>376</v>
      </c>
      <c r="V67" s="692" t="s">
        <v>378</v>
      </c>
    </row>
    <row r="68" spans="1:22" ht="30">
      <c r="A68" s="764"/>
      <c r="B68" s="1172" t="s">
        <v>277</v>
      </c>
      <c r="C68" s="1174" t="s">
        <v>362</v>
      </c>
      <c r="D68" s="1174" t="s">
        <v>363</v>
      </c>
      <c r="E68" s="1174" t="s">
        <v>364</v>
      </c>
      <c r="F68" s="1174" t="s">
        <v>365</v>
      </c>
      <c r="G68" s="744" t="s">
        <v>418</v>
      </c>
      <c r="H68" s="745" t="s">
        <v>419</v>
      </c>
      <c r="I68" s="745" t="s">
        <v>420</v>
      </c>
      <c r="J68" s="745" t="s">
        <v>421</v>
      </c>
      <c r="K68" s="745" t="s">
        <v>631</v>
      </c>
      <c r="L68" s="745" t="s">
        <v>423</v>
      </c>
      <c r="M68" s="745" t="s">
        <v>422</v>
      </c>
      <c r="N68" s="745" t="s">
        <v>424</v>
      </c>
      <c r="O68" s="745" t="s">
        <v>425</v>
      </c>
      <c r="P68" s="745" t="s">
        <v>426</v>
      </c>
      <c r="Q68" s="745" t="s">
        <v>427</v>
      </c>
      <c r="R68" s="745" t="s">
        <v>428</v>
      </c>
      <c r="S68" s="745" t="s">
        <v>418</v>
      </c>
      <c r="T68" s="1168" t="s">
        <v>375</v>
      </c>
      <c r="U68" s="1168" t="s">
        <v>377</v>
      </c>
      <c r="V68" s="1170" t="s">
        <v>379</v>
      </c>
    </row>
    <row r="69" spans="1:22" ht="25.5" customHeight="1">
      <c r="A69" s="765" t="s">
        <v>14</v>
      </c>
      <c r="B69" s="1173"/>
      <c r="C69" s="1175"/>
      <c r="D69" s="1175"/>
      <c r="E69" s="1175"/>
      <c r="F69" s="1175"/>
      <c r="G69" s="746" t="s">
        <v>430</v>
      </c>
      <c r="H69" s="747" t="s">
        <v>629</v>
      </c>
      <c r="I69" s="747" t="s">
        <v>629</v>
      </c>
      <c r="J69" s="747" t="s">
        <v>629</v>
      </c>
      <c r="K69" s="747" t="s">
        <v>630</v>
      </c>
      <c r="L69" s="747" t="s">
        <v>629</v>
      </c>
      <c r="M69" s="747" t="s">
        <v>629</v>
      </c>
      <c r="N69" s="747" t="s">
        <v>629</v>
      </c>
      <c r="O69" s="747" t="s">
        <v>629</v>
      </c>
      <c r="P69" s="747" t="s">
        <v>629</v>
      </c>
      <c r="Q69" s="747" t="s">
        <v>629</v>
      </c>
      <c r="R69" s="747" t="s">
        <v>629</v>
      </c>
      <c r="S69" s="747" t="s">
        <v>629</v>
      </c>
      <c r="T69" s="1169"/>
      <c r="U69" s="1169"/>
      <c r="V69" s="1171"/>
    </row>
    <row r="70" spans="1:22">
      <c r="A70" s="702" t="s">
        <v>451</v>
      </c>
      <c r="B70" s="728"/>
      <c r="C70" s="728"/>
      <c r="D70" s="728"/>
      <c r="E70" s="728"/>
      <c r="F70" s="728"/>
      <c r="G70" s="728"/>
      <c r="H70" s="728"/>
      <c r="I70" s="728"/>
      <c r="J70" s="728"/>
      <c r="K70" s="728"/>
      <c r="L70" s="766">
        <f>ROUND(244000000*0.9,0)</f>
        <v>219600000</v>
      </c>
      <c r="M70" s="728">
        <v>0</v>
      </c>
      <c r="N70" s="728">
        <v>0</v>
      </c>
      <c r="O70" s="728">
        <v>0</v>
      </c>
      <c r="P70" s="728">
        <v>0</v>
      </c>
      <c r="Q70" s="728">
        <v>0</v>
      </c>
      <c r="R70" s="728">
        <v>0</v>
      </c>
      <c r="S70" s="728">
        <v>0</v>
      </c>
      <c r="T70" s="767">
        <f>SUM(G70:S70)/13</f>
        <v>16892307.692307692</v>
      </c>
      <c r="U70" s="768">
        <v>0</v>
      </c>
      <c r="V70" s="769">
        <f>T70*U70</f>
        <v>0</v>
      </c>
    </row>
    <row r="71" spans="1:22">
      <c r="A71" s="702" t="s">
        <v>452</v>
      </c>
      <c r="B71" s="710"/>
      <c r="C71" s="710"/>
      <c r="D71" s="710"/>
      <c r="E71" s="710"/>
      <c r="F71" s="710"/>
      <c r="G71" s="710"/>
      <c r="H71" s="710"/>
      <c r="I71" s="710"/>
      <c r="J71" s="710"/>
      <c r="K71" s="710"/>
      <c r="L71" s="710"/>
      <c r="M71" s="710"/>
      <c r="N71" s="710"/>
      <c r="O71" s="710"/>
      <c r="P71" s="710"/>
      <c r="Q71" s="710"/>
      <c r="R71" s="710"/>
      <c r="S71" s="710"/>
      <c r="T71" s="770">
        <f t="shared" ref="T71:T80" si="14">SUM(G71:S71)/13</f>
        <v>0</v>
      </c>
      <c r="U71" s="771">
        <v>0</v>
      </c>
      <c r="V71" s="772">
        <f t="shared" ref="V71:V80" si="15">T71*U71</f>
        <v>0</v>
      </c>
    </row>
    <row r="72" spans="1:22">
      <c r="A72" s="702" t="s">
        <v>453</v>
      </c>
      <c r="B72" s="710"/>
      <c r="C72" s="710"/>
      <c r="D72" s="710"/>
      <c r="E72" s="710"/>
      <c r="F72" s="710"/>
      <c r="G72" s="710"/>
      <c r="H72" s="710"/>
      <c r="I72" s="710"/>
      <c r="J72" s="710"/>
      <c r="K72" s="710"/>
      <c r="L72" s="710"/>
      <c r="M72" s="710"/>
      <c r="N72" s="710"/>
      <c r="O72" s="710"/>
      <c r="P72" s="710"/>
      <c r="Q72" s="710"/>
      <c r="R72" s="710"/>
      <c r="S72" s="710"/>
      <c r="T72" s="770">
        <f t="shared" si="14"/>
        <v>0</v>
      </c>
      <c r="U72" s="771">
        <v>0</v>
      </c>
      <c r="V72" s="772">
        <f t="shared" si="15"/>
        <v>0</v>
      </c>
    </row>
    <row r="73" spans="1:22">
      <c r="A73" s="702"/>
      <c r="B73" s="710"/>
      <c r="C73" s="710"/>
      <c r="D73" s="710"/>
      <c r="E73" s="710"/>
      <c r="F73" s="710"/>
      <c r="G73" s="710"/>
      <c r="H73" s="710"/>
      <c r="I73" s="710"/>
      <c r="J73" s="710"/>
      <c r="K73" s="710"/>
      <c r="L73" s="710"/>
      <c r="M73" s="710"/>
      <c r="N73" s="710"/>
      <c r="O73" s="710"/>
      <c r="P73" s="710"/>
      <c r="Q73" s="710"/>
      <c r="R73" s="710"/>
      <c r="S73" s="710"/>
      <c r="T73" s="770">
        <f t="shared" si="14"/>
        <v>0</v>
      </c>
      <c r="U73" s="771">
        <v>0</v>
      </c>
      <c r="V73" s="772">
        <f t="shared" si="15"/>
        <v>0</v>
      </c>
    </row>
    <row r="74" spans="1:22">
      <c r="A74" s="702" t="s">
        <v>274</v>
      </c>
      <c r="B74" s="710"/>
      <c r="C74" s="710"/>
      <c r="D74" s="710"/>
      <c r="E74" s="710"/>
      <c r="F74" s="710"/>
      <c r="G74" s="710"/>
      <c r="H74" s="710"/>
      <c r="I74" s="710"/>
      <c r="J74" s="710"/>
      <c r="K74" s="710"/>
      <c r="L74" s="710"/>
      <c r="M74" s="710"/>
      <c r="N74" s="710"/>
      <c r="O74" s="710"/>
      <c r="P74" s="710"/>
      <c r="Q74" s="710"/>
      <c r="R74" s="710"/>
      <c r="S74" s="710"/>
      <c r="T74" s="770">
        <f t="shared" si="14"/>
        <v>0</v>
      </c>
      <c r="U74" s="771">
        <v>0</v>
      </c>
      <c r="V74" s="772">
        <f t="shared" si="15"/>
        <v>0</v>
      </c>
    </row>
    <row r="75" spans="1:22">
      <c r="A75" s="702"/>
      <c r="B75" s="710"/>
      <c r="C75" s="710"/>
      <c r="D75" s="710"/>
      <c r="E75" s="710"/>
      <c r="F75" s="710"/>
      <c r="G75" s="710"/>
      <c r="H75" s="710"/>
      <c r="I75" s="710"/>
      <c r="J75" s="710"/>
      <c r="K75" s="710"/>
      <c r="L75" s="710"/>
      <c r="M75" s="710"/>
      <c r="N75" s="710"/>
      <c r="O75" s="710"/>
      <c r="P75" s="710"/>
      <c r="Q75" s="710"/>
      <c r="R75" s="710"/>
      <c r="S75" s="710"/>
      <c r="T75" s="770">
        <f t="shared" si="14"/>
        <v>0</v>
      </c>
      <c r="U75" s="771">
        <v>0</v>
      </c>
      <c r="V75" s="772">
        <f t="shared" si="15"/>
        <v>0</v>
      </c>
    </row>
    <row r="76" spans="1:22">
      <c r="A76" s="702"/>
      <c r="B76" s="710"/>
      <c r="C76" s="710"/>
      <c r="D76" s="710"/>
      <c r="E76" s="710"/>
      <c r="F76" s="710"/>
      <c r="G76" s="710"/>
      <c r="H76" s="710"/>
      <c r="I76" s="710"/>
      <c r="J76" s="710"/>
      <c r="K76" s="710"/>
      <c r="L76" s="710"/>
      <c r="M76" s="710"/>
      <c r="N76" s="710"/>
      <c r="O76" s="710"/>
      <c r="P76" s="710"/>
      <c r="Q76" s="710"/>
      <c r="R76" s="710"/>
      <c r="S76" s="710"/>
      <c r="T76" s="770">
        <f t="shared" si="14"/>
        <v>0</v>
      </c>
      <c r="U76" s="771">
        <v>0</v>
      </c>
      <c r="V76" s="772">
        <f t="shared" si="15"/>
        <v>0</v>
      </c>
    </row>
    <row r="77" spans="1:22">
      <c r="A77" s="702"/>
      <c r="B77" s="710"/>
      <c r="C77" s="710"/>
      <c r="D77" s="710"/>
      <c r="E77" s="710"/>
      <c r="F77" s="710"/>
      <c r="G77" s="710"/>
      <c r="H77" s="710"/>
      <c r="I77" s="710"/>
      <c r="J77" s="710"/>
      <c r="K77" s="710"/>
      <c r="L77" s="710"/>
      <c r="M77" s="710"/>
      <c r="N77" s="710"/>
      <c r="O77" s="710"/>
      <c r="P77" s="710"/>
      <c r="Q77" s="710"/>
      <c r="R77" s="710"/>
      <c r="S77" s="710"/>
      <c r="T77" s="770">
        <f t="shared" si="14"/>
        <v>0</v>
      </c>
      <c r="U77" s="771">
        <v>0</v>
      </c>
      <c r="V77" s="772">
        <f t="shared" si="15"/>
        <v>0</v>
      </c>
    </row>
    <row r="78" spans="1:22">
      <c r="A78" s="702" t="s">
        <v>274</v>
      </c>
      <c r="B78" s="710"/>
      <c r="C78" s="710"/>
      <c r="D78" s="710"/>
      <c r="E78" s="710"/>
      <c r="F78" s="710"/>
      <c r="G78" s="710"/>
      <c r="H78" s="710"/>
      <c r="I78" s="710"/>
      <c r="J78" s="710"/>
      <c r="K78" s="710"/>
      <c r="L78" s="710"/>
      <c r="M78" s="710"/>
      <c r="N78" s="710"/>
      <c r="O78" s="710"/>
      <c r="P78" s="710"/>
      <c r="Q78" s="710"/>
      <c r="R78" s="710"/>
      <c r="S78" s="710"/>
      <c r="T78" s="770">
        <f t="shared" si="14"/>
        <v>0</v>
      </c>
      <c r="U78" s="771">
        <v>0</v>
      </c>
      <c r="V78" s="772">
        <f t="shared" si="15"/>
        <v>0</v>
      </c>
    </row>
    <row r="79" spans="1:22">
      <c r="A79" s="702"/>
      <c r="B79" s="710"/>
      <c r="C79" s="710"/>
      <c r="D79" s="710"/>
      <c r="E79" s="710"/>
      <c r="F79" s="710"/>
      <c r="G79" s="710"/>
      <c r="H79" s="710"/>
      <c r="I79" s="710"/>
      <c r="J79" s="710"/>
      <c r="K79" s="710"/>
      <c r="L79" s="710"/>
      <c r="M79" s="710"/>
      <c r="N79" s="710"/>
      <c r="O79" s="710"/>
      <c r="P79" s="710"/>
      <c r="Q79" s="710"/>
      <c r="R79" s="710"/>
      <c r="S79" s="710"/>
      <c r="T79" s="770">
        <f t="shared" si="14"/>
        <v>0</v>
      </c>
      <c r="U79" s="771">
        <v>0</v>
      </c>
      <c r="V79" s="772">
        <f t="shared" si="15"/>
        <v>0</v>
      </c>
    </row>
    <row r="80" spans="1:22">
      <c r="A80" s="773" t="s">
        <v>454</v>
      </c>
      <c r="B80" s="715"/>
      <c r="C80" s="715"/>
      <c r="D80" s="715"/>
      <c r="E80" s="715"/>
      <c r="F80" s="715"/>
      <c r="G80" s="715"/>
      <c r="H80" s="715"/>
      <c r="I80" s="715"/>
      <c r="J80" s="715"/>
      <c r="K80" s="715"/>
      <c r="L80" s="715"/>
      <c r="M80" s="715"/>
      <c r="N80" s="715"/>
      <c r="O80" s="715"/>
      <c r="P80" s="715"/>
      <c r="Q80" s="715"/>
      <c r="R80" s="715"/>
      <c r="S80" s="715"/>
      <c r="T80" s="774">
        <f t="shared" si="14"/>
        <v>0</v>
      </c>
      <c r="U80" s="775">
        <v>0</v>
      </c>
      <c r="V80" s="776">
        <f t="shared" si="15"/>
        <v>0</v>
      </c>
    </row>
    <row r="81" spans="1:22">
      <c r="A81" s="721">
        <v>8</v>
      </c>
      <c r="B81" s="777" t="s">
        <v>573</v>
      </c>
      <c r="C81" s="778"/>
      <c r="D81" s="778"/>
      <c r="E81" s="778"/>
      <c r="F81" s="778"/>
      <c r="G81" s="778"/>
      <c r="H81" s="778"/>
      <c r="I81" s="778"/>
      <c r="J81" s="778"/>
      <c r="K81" s="778"/>
      <c r="L81" s="778"/>
      <c r="M81" s="778"/>
      <c r="N81" s="778"/>
      <c r="O81" s="778"/>
      <c r="P81" s="778"/>
      <c r="Q81" s="778"/>
      <c r="R81" s="778"/>
      <c r="S81" s="778"/>
      <c r="T81" s="778" t="s">
        <v>382</v>
      </c>
      <c r="U81" s="778"/>
      <c r="V81" s="779">
        <f>SUM(V70:V80)</f>
        <v>0</v>
      </c>
    </row>
    <row r="82" spans="1:22">
      <c r="A82" s="689"/>
      <c r="B82" s="689"/>
      <c r="C82" s="689"/>
      <c r="D82" s="689"/>
      <c r="E82" s="689"/>
      <c r="F82" s="689"/>
      <c r="G82" s="689"/>
      <c r="H82" s="689"/>
      <c r="I82" s="689"/>
      <c r="J82" s="689"/>
      <c r="K82" s="689"/>
      <c r="L82" s="689"/>
      <c r="M82" s="689"/>
      <c r="N82" s="689"/>
      <c r="O82" s="689"/>
      <c r="P82" s="689"/>
      <c r="Q82" s="689"/>
      <c r="R82" s="689"/>
      <c r="S82" s="689"/>
      <c r="T82" s="689"/>
      <c r="U82" s="689"/>
      <c r="V82" s="689"/>
    </row>
    <row r="83" spans="1:22">
      <c r="A83" s="689" t="s">
        <v>443</v>
      </c>
      <c r="B83" s="689"/>
      <c r="C83" s="689"/>
      <c r="D83" s="689"/>
      <c r="E83" s="689"/>
      <c r="F83" s="689"/>
      <c r="G83" s="689"/>
      <c r="H83" s="689"/>
      <c r="I83" s="689"/>
      <c r="J83" s="689"/>
      <c r="K83" s="689"/>
      <c r="L83" s="689"/>
      <c r="M83" s="689"/>
      <c r="N83" s="689"/>
      <c r="O83" s="689"/>
      <c r="P83" s="689"/>
      <c r="Q83" s="689"/>
      <c r="R83" s="689"/>
      <c r="S83" s="689"/>
      <c r="T83" s="689"/>
      <c r="U83" s="689"/>
      <c r="V83" s="689"/>
    </row>
    <row r="84" spans="1:22">
      <c r="A84" s="689"/>
      <c r="B84" s="689"/>
      <c r="C84" s="689"/>
      <c r="D84" s="689"/>
      <c r="E84" s="689"/>
      <c r="F84" s="689"/>
      <c r="G84" s="689"/>
      <c r="H84" s="689"/>
      <c r="I84" s="689"/>
      <c r="J84" s="689"/>
      <c r="K84" s="689"/>
      <c r="L84" s="689"/>
      <c r="M84" s="689"/>
      <c r="N84" s="689"/>
      <c r="O84" s="689"/>
      <c r="P84" s="689"/>
      <c r="Q84" s="689"/>
      <c r="R84" s="689"/>
      <c r="S84" s="689"/>
      <c r="T84" s="689"/>
      <c r="U84" s="689"/>
      <c r="V84" s="689"/>
    </row>
    <row r="85" spans="1:22">
      <c r="A85" s="780"/>
      <c r="B85" s="781"/>
      <c r="C85" s="781"/>
      <c r="D85" s="782"/>
      <c r="E85" s="782"/>
      <c r="F85" s="782"/>
      <c r="G85" s="783"/>
      <c r="H85" s="783"/>
      <c r="I85" s="782"/>
      <c r="J85" s="782"/>
      <c r="K85" s="782"/>
      <c r="L85" s="782"/>
      <c r="M85" s="782"/>
    </row>
    <row r="86" spans="1:22">
      <c r="A86" s="780"/>
      <c r="B86" s="781"/>
      <c r="C86" s="781"/>
      <c r="D86" s="781"/>
      <c r="E86" s="781"/>
      <c r="F86" s="781"/>
      <c r="G86" s="781"/>
      <c r="H86" s="781"/>
      <c r="I86" s="781"/>
      <c r="J86" s="781"/>
      <c r="K86" s="781"/>
      <c r="L86" s="781"/>
      <c r="M86" s="781"/>
    </row>
    <row r="87" spans="1:22" ht="15.6">
      <c r="A87" s="784" t="s">
        <v>432</v>
      </c>
      <c r="B87" s="784"/>
      <c r="C87" s="784"/>
      <c r="D87" s="781"/>
      <c r="E87" s="781"/>
      <c r="F87" s="781"/>
      <c r="G87" s="781"/>
      <c r="H87" s="781"/>
      <c r="I87" s="781"/>
      <c r="J87" s="781"/>
      <c r="K87" s="781"/>
      <c r="L87" s="781"/>
      <c r="M87" s="781"/>
    </row>
    <row r="88" spans="1:22">
      <c r="A88" s="780"/>
      <c r="B88" s="781" t="s">
        <v>600</v>
      </c>
      <c r="C88" s="781"/>
      <c r="D88" s="781"/>
      <c r="E88" s="781"/>
      <c r="F88" s="781"/>
      <c r="G88" s="781"/>
      <c r="H88" s="781"/>
      <c r="I88" s="781"/>
      <c r="J88" s="781"/>
      <c r="K88" s="781"/>
      <c r="L88" s="781"/>
      <c r="M88" s="781"/>
    </row>
    <row r="89" spans="1:22">
      <c r="A89" s="780"/>
      <c r="B89" s="781"/>
      <c r="C89" s="781"/>
      <c r="D89" s="781"/>
      <c r="E89" s="781"/>
      <c r="F89" s="781"/>
      <c r="G89" s="781"/>
      <c r="H89" s="781"/>
      <c r="I89" s="781"/>
      <c r="J89" s="781"/>
      <c r="K89" s="781"/>
      <c r="L89" s="781"/>
      <c r="M89" s="781"/>
    </row>
    <row r="90" spans="1:22">
      <c r="A90" s="785"/>
      <c r="B90" s="786" t="s">
        <v>431</v>
      </c>
      <c r="C90" s="787">
        <v>350</v>
      </c>
      <c r="D90" s="787">
        <v>352</v>
      </c>
      <c r="E90" s="787">
        <v>352</v>
      </c>
      <c r="F90" s="787">
        <v>353</v>
      </c>
      <c r="G90" s="787">
        <v>354</v>
      </c>
      <c r="H90" s="787">
        <v>355</v>
      </c>
      <c r="I90" s="787">
        <v>356</v>
      </c>
      <c r="J90" s="787">
        <v>357</v>
      </c>
      <c r="K90" s="787">
        <v>358</v>
      </c>
      <c r="L90" s="787">
        <v>359</v>
      </c>
      <c r="M90" s="788"/>
    </row>
    <row r="91" spans="1:22" ht="58.5" customHeight="1">
      <c r="A91" s="789"/>
      <c r="B91" s="790"/>
      <c r="C91" s="791" t="s">
        <v>433</v>
      </c>
      <c r="D91" s="791" t="s">
        <v>434</v>
      </c>
      <c r="E91" s="791" t="s">
        <v>435</v>
      </c>
      <c r="F91" s="791" t="s">
        <v>436</v>
      </c>
      <c r="G91" s="791" t="s">
        <v>437</v>
      </c>
      <c r="H91" s="791" t="s">
        <v>438</v>
      </c>
      <c r="I91" s="791" t="s">
        <v>439</v>
      </c>
      <c r="J91" s="791" t="s">
        <v>440</v>
      </c>
      <c r="K91" s="791" t="s">
        <v>441</v>
      </c>
      <c r="L91" s="791" t="s">
        <v>442</v>
      </c>
      <c r="M91" s="792" t="s">
        <v>18</v>
      </c>
    </row>
    <row r="92" spans="1:22">
      <c r="A92" s="793" t="s">
        <v>234</v>
      </c>
      <c r="B92" s="794"/>
      <c r="C92" s="795"/>
      <c r="D92" s="795"/>
      <c r="E92" s="795"/>
      <c r="F92" s="795"/>
      <c r="G92" s="795"/>
      <c r="H92" s="795"/>
      <c r="I92" s="795"/>
      <c r="J92" s="795"/>
      <c r="K92" s="795"/>
      <c r="L92" s="795"/>
      <c r="M92" s="796">
        <f t="shared" ref="M92:M108" si="16">SUM(C92:L92)</f>
        <v>0</v>
      </c>
    </row>
    <row r="93" spans="1:22">
      <c r="A93" s="797" t="s">
        <v>235</v>
      </c>
      <c r="B93" s="798"/>
      <c r="C93" s="799"/>
      <c r="D93" s="799"/>
      <c r="E93" s="799"/>
      <c r="F93" s="799"/>
      <c r="G93" s="799"/>
      <c r="H93" s="799"/>
      <c r="I93" s="799"/>
      <c r="J93" s="799"/>
      <c r="K93" s="799"/>
      <c r="L93" s="799"/>
      <c r="M93" s="800">
        <f t="shared" si="16"/>
        <v>0</v>
      </c>
    </row>
    <row r="94" spans="1:22">
      <c r="A94" s="797" t="s">
        <v>236</v>
      </c>
      <c r="B94" s="798"/>
      <c r="C94" s="799"/>
      <c r="D94" s="799"/>
      <c r="E94" s="799"/>
      <c r="F94" s="799"/>
      <c r="G94" s="799"/>
      <c r="H94" s="799"/>
      <c r="I94" s="799"/>
      <c r="J94" s="799"/>
      <c r="K94" s="799"/>
      <c r="L94" s="799"/>
      <c r="M94" s="800">
        <f t="shared" si="16"/>
        <v>0</v>
      </c>
    </row>
    <row r="95" spans="1:22">
      <c r="A95" s="797" t="s">
        <v>274</v>
      </c>
      <c r="B95" s="798"/>
      <c r="C95" s="799"/>
      <c r="D95" s="799"/>
      <c r="E95" s="799"/>
      <c r="F95" s="799"/>
      <c r="G95" s="799"/>
      <c r="H95" s="799"/>
      <c r="I95" s="799"/>
      <c r="J95" s="799"/>
      <c r="K95" s="799"/>
      <c r="L95" s="799"/>
      <c r="M95" s="800">
        <f t="shared" si="16"/>
        <v>0</v>
      </c>
    </row>
    <row r="96" spans="1:22">
      <c r="A96" s="797" t="s">
        <v>274</v>
      </c>
      <c r="B96" s="798"/>
      <c r="C96" s="799"/>
      <c r="D96" s="799"/>
      <c r="E96" s="799"/>
      <c r="F96" s="799"/>
      <c r="G96" s="799"/>
      <c r="H96" s="799"/>
      <c r="I96" s="799"/>
      <c r="J96" s="799"/>
      <c r="K96" s="799"/>
      <c r="L96" s="799"/>
      <c r="M96" s="800">
        <f t="shared" si="16"/>
        <v>0</v>
      </c>
    </row>
    <row r="97" spans="1:13">
      <c r="A97" s="797" t="s">
        <v>274</v>
      </c>
      <c r="B97" s="798"/>
      <c r="C97" s="799"/>
      <c r="D97" s="799"/>
      <c r="E97" s="799"/>
      <c r="F97" s="799"/>
      <c r="G97" s="799"/>
      <c r="H97" s="799"/>
      <c r="I97" s="799"/>
      <c r="J97" s="799"/>
      <c r="K97" s="799"/>
      <c r="L97" s="799"/>
      <c r="M97" s="800">
        <f t="shared" si="16"/>
        <v>0</v>
      </c>
    </row>
    <row r="98" spans="1:13">
      <c r="A98" s="797" t="s">
        <v>274</v>
      </c>
      <c r="B98" s="798"/>
      <c r="C98" s="799"/>
      <c r="D98" s="799"/>
      <c r="E98" s="799"/>
      <c r="F98" s="799"/>
      <c r="G98" s="799"/>
      <c r="H98" s="799"/>
      <c r="I98" s="799"/>
      <c r="J98" s="799"/>
      <c r="K98" s="799"/>
      <c r="L98" s="799"/>
      <c r="M98" s="800">
        <f t="shared" si="16"/>
        <v>0</v>
      </c>
    </row>
    <row r="99" spans="1:13">
      <c r="A99" s="797" t="s">
        <v>274</v>
      </c>
      <c r="B99" s="798"/>
      <c r="C99" s="799"/>
      <c r="D99" s="799"/>
      <c r="E99" s="799"/>
      <c r="F99" s="799"/>
      <c r="G99" s="799"/>
      <c r="H99" s="799"/>
      <c r="I99" s="799"/>
      <c r="J99" s="799"/>
      <c r="K99" s="799"/>
      <c r="L99" s="799"/>
      <c r="M99" s="800">
        <f t="shared" si="16"/>
        <v>0</v>
      </c>
    </row>
    <row r="100" spans="1:13">
      <c r="A100" s="797" t="s">
        <v>274</v>
      </c>
      <c r="B100" s="798"/>
      <c r="C100" s="799"/>
      <c r="D100" s="799"/>
      <c r="E100" s="799"/>
      <c r="F100" s="799"/>
      <c r="G100" s="799"/>
      <c r="H100" s="799"/>
      <c r="I100" s="799"/>
      <c r="J100" s="799"/>
      <c r="K100" s="799"/>
      <c r="L100" s="799"/>
      <c r="M100" s="800">
        <f t="shared" si="16"/>
        <v>0</v>
      </c>
    </row>
    <row r="101" spans="1:13">
      <c r="A101" s="797" t="s">
        <v>274</v>
      </c>
      <c r="B101" s="798"/>
      <c r="C101" s="799"/>
      <c r="D101" s="799"/>
      <c r="E101" s="799"/>
      <c r="F101" s="799"/>
      <c r="G101" s="799"/>
      <c r="H101" s="799"/>
      <c r="I101" s="799"/>
      <c r="J101" s="799"/>
      <c r="K101" s="799"/>
      <c r="L101" s="799"/>
      <c r="M101" s="800">
        <f>SUM(C101:L101)</f>
        <v>0</v>
      </c>
    </row>
    <row r="102" spans="1:13">
      <c r="A102" s="797" t="s">
        <v>274</v>
      </c>
      <c r="B102" s="798"/>
      <c r="C102" s="799"/>
      <c r="D102" s="799"/>
      <c r="E102" s="799"/>
      <c r="F102" s="799"/>
      <c r="G102" s="799"/>
      <c r="H102" s="799"/>
      <c r="I102" s="799"/>
      <c r="J102" s="799"/>
      <c r="K102" s="799"/>
      <c r="L102" s="799"/>
      <c r="M102" s="800">
        <f t="shared" si="16"/>
        <v>0</v>
      </c>
    </row>
    <row r="103" spans="1:13">
      <c r="A103" s="797" t="s">
        <v>274</v>
      </c>
      <c r="B103" s="798"/>
      <c r="C103" s="799"/>
      <c r="D103" s="799"/>
      <c r="E103" s="799"/>
      <c r="F103" s="799"/>
      <c r="G103" s="799"/>
      <c r="H103" s="799"/>
      <c r="I103" s="799"/>
      <c r="J103" s="799"/>
      <c r="K103" s="799"/>
      <c r="L103" s="799"/>
      <c r="M103" s="800">
        <f t="shared" si="16"/>
        <v>0</v>
      </c>
    </row>
    <row r="104" spans="1:13">
      <c r="A104" s="797" t="s">
        <v>274</v>
      </c>
      <c r="B104" s="798"/>
      <c r="C104" s="799"/>
      <c r="D104" s="799"/>
      <c r="E104" s="799"/>
      <c r="F104" s="799"/>
      <c r="G104" s="799"/>
      <c r="H104" s="799"/>
      <c r="I104" s="799"/>
      <c r="J104" s="799"/>
      <c r="K104" s="799"/>
      <c r="L104" s="799"/>
      <c r="M104" s="800">
        <f t="shared" si="16"/>
        <v>0</v>
      </c>
    </row>
    <row r="105" spans="1:13">
      <c r="A105" s="797"/>
      <c r="B105" s="798"/>
      <c r="C105" s="799"/>
      <c r="D105" s="799"/>
      <c r="E105" s="799"/>
      <c r="F105" s="799"/>
      <c r="G105" s="799"/>
      <c r="H105" s="799"/>
      <c r="I105" s="799"/>
      <c r="J105" s="799"/>
      <c r="K105" s="799"/>
      <c r="L105" s="799"/>
      <c r="M105" s="800">
        <f t="shared" si="16"/>
        <v>0</v>
      </c>
    </row>
    <row r="106" spans="1:13">
      <c r="A106" s="797"/>
      <c r="B106" s="798"/>
      <c r="C106" s="799"/>
      <c r="D106" s="799"/>
      <c r="E106" s="799"/>
      <c r="F106" s="799"/>
      <c r="G106" s="799"/>
      <c r="H106" s="799"/>
      <c r="I106" s="799"/>
      <c r="J106" s="799"/>
      <c r="K106" s="799"/>
      <c r="L106" s="799"/>
      <c r="M106" s="800">
        <f t="shared" si="16"/>
        <v>0</v>
      </c>
    </row>
    <row r="107" spans="1:13">
      <c r="A107" s="797"/>
      <c r="B107" s="798"/>
      <c r="C107" s="799"/>
      <c r="D107" s="799"/>
      <c r="E107" s="799"/>
      <c r="F107" s="799"/>
      <c r="G107" s="799"/>
      <c r="H107" s="799"/>
      <c r="I107" s="799"/>
      <c r="J107" s="799"/>
      <c r="K107" s="799"/>
      <c r="L107" s="799"/>
      <c r="M107" s="800">
        <f t="shared" si="16"/>
        <v>0</v>
      </c>
    </row>
    <row r="108" spans="1:13">
      <c r="A108" s="801" t="s">
        <v>241</v>
      </c>
      <c r="B108" s="802"/>
      <c r="C108" s="803"/>
      <c r="D108" s="803"/>
      <c r="E108" s="803"/>
      <c r="F108" s="803"/>
      <c r="G108" s="803"/>
      <c r="H108" s="803"/>
      <c r="I108" s="803"/>
      <c r="J108" s="803"/>
      <c r="K108" s="803"/>
      <c r="L108" s="803"/>
      <c r="M108" s="804">
        <f t="shared" si="16"/>
        <v>0</v>
      </c>
    </row>
    <row r="109" spans="1:13">
      <c r="A109" s="805">
        <v>10</v>
      </c>
      <c r="B109" s="777" t="s">
        <v>574</v>
      </c>
      <c r="C109" s="109"/>
      <c r="D109" s="109"/>
      <c r="E109" s="109"/>
      <c r="F109" s="109"/>
      <c r="G109" s="109"/>
      <c r="H109" s="109"/>
      <c r="I109" s="109"/>
      <c r="J109" s="109"/>
      <c r="K109" s="109"/>
      <c r="L109" s="109"/>
      <c r="M109" s="261">
        <f>SUM(M92:M108)</f>
        <v>0</v>
      </c>
    </row>
    <row r="112" spans="1:13" ht="15.6">
      <c r="A112" s="1167" t="s">
        <v>445</v>
      </c>
      <c r="B112" s="1167"/>
      <c r="C112" s="1167"/>
      <c r="D112" s="781"/>
      <c r="E112" s="781"/>
      <c r="F112" s="781"/>
      <c r="G112" s="781"/>
      <c r="H112" s="781"/>
      <c r="I112" s="781"/>
      <c r="J112" s="781"/>
      <c r="K112" s="781"/>
      <c r="L112" s="781"/>
      <c r="M112" s="781"/>
    </row>
    <row r="113" spans="1:13">
      <c r="A113" s="780"/>
      <c r="B113" s="781"/>
      <c r="C113" s="781"/>
      <c r="D113" s="781"/>
      <c r="E113" s="781"/>
      <c r="F113" s="781"/>
      <c r="G113" s="781"/>
      <c r="H113" s="781"/>
      <c r="I113" s="781"/>
      <c r="J113" s="781"/>
      <c r="K113" s="781"/>
      <c r="L113" s="781"/>
      <c r="M113" s="781"/>
    </row>
    <row r="114" spans="1:13">
      <c r="A114" s="806"/>
      <c r="B114" s="807"/>
      <c r="C114" s="781"/>
      <c r="D114" s="781"/>
      <c r="E114" s="781"/>
      <c r="F114" s="781"/>
      <c r="G114" s="781"/>
      <c r="H114" s="781"/>
      <c r="I114" s="781"/>
      <c r="J114" s="781"/>
      <c r="K114" s="781"/>
      <c r="L114" s="781"/>
      <c r="M114" s="781"/>
    </row>
    <row r="115" spans="1:13">
      <c r="A115" s="806"/>
      <c r="B115" s="807"/>
      <c r="C115" s="808"/>
      <c r="D115" s="808"/>
      <c r="E115" s="808"/>
      <c r="F115" s="808"/>
      <c r="G115" s="808"/>
      <c r="H115" s="808"/>
      <c r="I115" s="808"/>
      <c r="J115" s="808"/>
      <c r="K115" s="808"/>
      <c r="L115" s="808"/>
      <c r="M115" s="809"/>
    </row>
    <row r="116" spans="1:13" ht="30">
      <c r="A116" s="810"/>
      <c r="B116" s="786" t="s">
        <v>198</v>
      </c>
      <c r="C116" s="210" t="s">
        <v>315</v>
      </c>
      <c r="D116" s="210"/>
      <c r="E116" s="811" t="s">
        <v>585</v>
      </c>
      <c r="F116" s="811"/>
      <c r="G116" s="811" t="s">
        <v>446</v>
      </c>
      <c r="H116" s="812" t="s">
        <v>15</v>
      </c>
      <c r="I116" s="813"/>
      <c r="J116" s="813"/>
      <c r="K116" s="813"/>
      <c r="L116" s="813"/>
      <c r="M116" s="813"/>
    </row>
    <row r="117" spans="1:13" ht="25.5" customHeight="1">
      <c r="A117" s="797" t="s">
        <v>455</v>
      </c>
      <c r="B117" s="814"/>
      <c r="C117" s="795"/>
      <c r="D117" s="795"/>
      <c r="E117" s="1166" t="s">
        <v>540</v>
      </c>
      <c r="F117" s="1166"/>
      <c r="G117" s="795"/>
      <c r="H117" s="815"/>
      <c r="I117" s="816"/>
      <c r="J117" s="816"/>
      <c r="K117" s="816"/>
      <c r="L117" s="816"/>
      <c r="M117" s="816"/>
    </row>
    <row r="118" spans="1:13">
      <c r="A118" s="797" t="s">
        <v>456</v>
      </c>
      <c r="B118" s="817"/>
      <c r="C118" s="799"/>
      <c r="D118" s="799"/>
      <c r="E118" s="1156" t="s">
        <v>540</v>
      </c>
      <c r="F118" s="1156"/>
      <c r="G118" s="799"/>
      <c r="H118" s="818"/>
      <c r="I118" s="99"/>
      <c r="J118" s="99"/>
      <c r="K118" s="99"/>
      <c r="L118" s="99"/>
      <c r="M118" s="816"/>
    </row>
    <row r="119" spans="1:13">
      <c r="A119" s="797" t="s">
        <v>457</v>
      </c>
      <c r="B119" s="817"/>
      <c r="C119" s="799"/>
      <c r="D119" s="799"/>
      <c r="E119" s="1156" t="s">
        <v>540</v>
      </c>
      <c r="F119" s="1156"/>
      <c r="G119" s="799"/>
      <c r="H119" s="818"/>
      <c r="I119" s="99"/>
      <c r="J119" s="99"/>
      <c r="K119" s="99"/>
      <c r="L119" s="99"/>
      <c r="M119" s="816"/>
    </row>
    <row r="120" spans="1:13">
      <c r="A120" s="797" t="s">
        <v>274</v>
      </c>
      <c r="B120" s="817"/>
      <c r="C120" s="799"/>
      <c r="D120" s="799"/>
      <c r="E120" s="1156" t="s">
        <v>540</v>
      </c>
      <c r="F120" s="1156"/>
      <c r="G120" s="799"/>
      <c r="H120" s="818"/>
      <c r="I120" s="99"/>
      <c r="J120" s="99"/>
      <c r="K120" s="99"/>
      <c r="L120" s="99"/>
      <c r="M120" s="816"/>
    </row>
    <row r="121" spans="1:13">
      <c r="A121" s="797" t="s">
        <v>274</v>
      </c>
      <c r="B121" s="817"/>
      <c r="C121" s="799"/>
      <c r="D121" s="799"/>
      <c r="E121" s="1156" t="s">
        <v>540</v>
      </c>
      <c r="F121" s="1156"/>
      <c r="G121" s="799"/>
      <c r="H121" s="818"/>
      <c r="I121" s="99"/>
      <c r="J121" s="99"/>
      <c r="K121" s="99"/>
      <c r="L121" s="99"/>
      <c r="M121" s="816"/>
    </row>
    <row r="122" spans="1:13">
      <c r="A122" s="797" t="s">
        <v>274</v>
      </c>
      <c r="B122" s="817"/>
      <c r="C122" s="799"/>
      <c r="D122" s="799"/>
      <c r="E122" s="1156" t="s">
        <v>540</v>
      </c>
      <c r="F122" s="1156"/>
      <c r="G122" s="799"/>
      <c r="H122" s="818"/>
      <c r="I122" s="99"/>
      <c r="J122" s="99"/>
      <c r="K122" s="99"/>
      <c r="L122" s="99"/>
      <c r="M122" s="816"/>
    </row>
    <row r="123" spans="1:13">
      <c r="A123" s="797" t="s">
        <v>274</v>
      </c>
      <c r="B123" s="817"/>
      <c r="C123" s="799"/>
      <c r="D123" s="799"/>
      <c r="E123" s="1156" t="s">
        <v>540</v>
      </c>
      <c r="F123" s="1156"/>
      <c r="G123" s="799"/>
      <c r="H123" s="818"/>
      <c r="I123" s="99"/>
      <c r="J123" s="99"/>
      <c r="K123" s="99"/>
      <c r="L123" s="99"/>
      <c r="M123" s="816"/>
    </row>
    <row r="124" spans="1:13">
      <c r="A124" s="797" t="s">
        <v>274</v>
      </c>
      <c r="B124" s="817"/>
      <c r="C124" s="799"/>
      <c r="D124" s="799"/>
      <c r="E124" s="1156" t="s">
        <v>540</v>
      </c>
      <c r="F124" s="1156"/>
      <c r="G124" s="799"/>
      <c r="H124" s="818"/>
      <c r="I124" s="99"/>
      <c r="J124" s="99"/>
      <c r="K124" s="99"/>
      <c r="L124" s="99"/>
      <c r="M124" s="816"/>
    </row>
    <row r="125" spans="1:13">
      <c r="A125" s="797" t="s">
        <v>274</v>
      </c>
      <c r="B125" s="817"/>
      <c r="C125" s="799"/>
      <c r="D125" s="799"/>
      <c r="E125" s="1156" t="s">
        <v>540</v>
      </c>
      <c r="F125" s="1156"/>
      <c r="G125" s="799"/>
      <c r="H125" s="818"/>
      <c r="I125" s="99"/>
      <c r="J125" s="99"/>
      <c r="K125" s="99"/>
      <c r="L125" s="99"/>
      <c r="M125" s="816"/>
    </row>
    <row r="126" spans="1:13">
      <c r="A126" s="797" t="s">
        <v>274</v>
      </c>
      <c r="B126" s="817"/>
      <c r="C126" s="799"/>
      <c r="D126" s="799"/>
      <c r="E126" s="1156" t="s">
        <v>540</v>
      </c>
      <c r="F126" s="1156"/>
      <c r="G126" s="799"/>
      <c r="H126" s="818"/>
      <c r="I126" s="99"/>
      <c r="J126" s="99"/>
      <c r="K126" s="99"/>
      <c r="L126" s="99"/>
      <c r="M126" s="816"/>
    </row>
    <row r="127" spans="1:13">
      <c r="A127" s="797" t="s">
        <v>274</v>
      </c>
      <c r="B127" s="817"/>
      <c r="C127" s="799"/>
      <c r="D127" s="799"/>
      <c r="E127" s="1156" t="s">
        <v>540</v>
      </c>
      <c r="F127" s="1156"/>
      <c r="G127" s="799"/>
      <c r="H127" s="818"/>
      <c r="I127" s="99"/>
      <c r="J127" s="99"/>
      <c r="K127" s="99"/>
      <c r="L127" s="99"/>
      <c r="M127" s="816"/>
    </row>
    <row r="128" spans="1:13">
      <c r="A128" s="797" t="s">
        <v>274</v>
      </c>
      <c r="B128" s="817"/>
      <c r="C128" s="799"/>
      <c r="D128" s="799"/>
      <c r="E128" s="1156" t="s">
        <v>540</v>
      </c>
      <c r="F128" s="1156"/>
      <c r="G128" s="799"/>
      <c r="H128" s="818"/>
      <c r="I128" s="99"/>
      <c r="J128" s="99"/>
      <c r="K128" s="99"/>
      <c r="L128" s="99"/>
      <c r="M128" s="816"/>
    </row>
    <row r="129" spans="1:13">
      <c r="A129" s="797" t="s">
        <v>274</v>
      </c>
      <c r="B129" s="817"/>
      <c r="C129" s="799"/>
      <c r="D129" s="799"/>
      <c r="E129" s="1156" t="s">
        <v>540</v>
      </c>
      <c r="F129" s="1156"/>
      <c r="G129" s="799"/>
      <c r="H129" s="818"/>
      <c r="I129" s="99"/>
      <c r="J129" s="99"/>
      <c r="K129" s="99"/>
      <c r="L129" s="99"/>
      <c r="M129" s="816"/>
    </row>
    <row r="130" spans="1:13">
      <c r="A130" s="797"/>
      <c r="B130" s="817"/>
      <c r="C130" s="799"/>
      <c r="D130" s="799"/>
      <c r="E130" s="1156" t="s">
        <v>540</v>
      </c>
      <c r="F130" s="1156"/>
      <c r="G130" s="799"/>
      <c r="H130" s="818"/>
      <c r="I130" s="99"/>
      <c r="J130" s="99"/>
      <c r="K130" s="99"/>
      <c r="L130" s="99"/>
      <c r="M130" s="816"/>
    </row>
    <row r="131" spans="1:13">
      <c r="A131" s="797"/>
      <c r="B131" s="817"/>
      <c r="C131" s="799"/>
      <c r="D131" s="799"/>
      <c r="E131" s="1156" t="s">
        <v>540</v>
      </c>
      <c r="F131" s="1156"/>
      <c r="G131" s="799"/>
      <c r="H131" s="818"/>
      <c r="I131" s="99"/>
      <c r="J131" s="99"/>
      <c r="K131" s="99"/>
      <c r="L131" s="99"/>
      <c r="M131" s="816"/>
    </row>
    <row r="132" spans="1:13">
      <c r="A132" s="797"/>
      <c r="B132" s="817"/>
      <c r="C132" s="799"/>
      <c r="D132" s="799"/>
      <c r="E132" s="1156" t="s">
        <v>540</v>
      </c>
      <c r="F132" s="1156"/>
      <c r="G132" s="799"/>
      <c r="H132" s="818"/>
      <c r="I132" s="99"/>
      <c r="J132" s="99"/>
      <c r="K132" s="99"/>
      <c r="L132" s="99"/>
      <c r="M132" s="816"/>
    </row>
    <row r="133" spans="1:13">
      <c r="A133" s="801" t="s">
        <v>458</v>
      </c>
      <c r="B133" s="819"/>
      <c r="C133" s="803"/>
      <c r="D133" s="803"/>
      <c r="E133" s="1155" t="s">
        <v>540</v>
      </c>
      <c r="F133" s="1155"/>
      <c r="G133" s="803"/>
      <c r="H133" s="820"/>
      <c r="I133" s="99"/>
      <c r="J133" s="99"/>
      <c r="K133" s="99"/>
      <c r="L133" s="99"/>
      <c r="M133" s="816"/>
    </row>
    <row r="134" spans="1:13">
      <c r="A134" s="805">
        <v>12</v>
      </c>
      <c r="B134" s="777" t="s">
        <v>586</v>
      </c>
      <c r="C134" s="99"/>
      <c r="D134" s="99"/>
      <c r="E134" s="99"/>
      <c r="F134" s="99"/>
      <c r="G134" s="99"/>
      <c r="H134" s="262">
        <f>SUM(H117:H133)</f>
        <v>0</v>
      </c>
      <c r="I134" s="99"/>
      <c r="J134" s="99"/>
      <c r="K134" s="99"/>
      <c r="L134" s="99"/>
      <c r="M134" s="99"/>
    </row>
    <row r="135" spans="1:13">
      <c r="A135" s="211"/>
      <c r="C135" s="212"/>
      <c r="D135" s="212"/>
      <c r="E135" s="212"/>
      <c r="F135" s="212"/>
      <c r="G135" s="212"/>
      <c r="H135" s="212"/>
      <c r="I135" s="212"/>
      <c r="J135" s="212"/>
      <c r="K135" s="212"/>
      <c r="L135" s="212"/>
      <c r="M135" s="212"/>
    </row>
    <row r="137" spans="1:13" ht="15.6">
      <c r="A137" s="821"/>
      <c r="B137" s="821"/>
      <c r="C137" s="821"/>
      <c r="D137" s="781"/>
      <c r="E137" s="781"/>
      <c r="F137" s="781"/>
      <c r="G137" s="781"/>
      <c r="H137" s="781"/>
    </row>
    <row r="138" spans="1:13">
      <c r="A138" s="780"/>
      <c r="B138" s="781"/>
      <c r="C138" s="781"/>
      <c r="D138" s="781"/>
      <c r="E138" s="781"/>
      <c r="F138" s="781"/>
      <c r="G138" s="781"/>
      <c r="H138" s="781"/>
    </row>
    <row r="139" spans="1:13">
      <c r="A139" s="822"/>
      <c r="B139" s="807"/>
      <c r="C139" s="807"/>
      <c r="D139" s="807"/>
      <c r="E139" s="807"/>
      <c r="F139" s="807"/>
      <c r="G139" s="807"/>
      <c r="H139" s="807"/>
      <c r="I139" s="807"/>
      <c r="J139" s="807"/>
    </row>
    <row r="140" spans="1:13">
      <c r="A140" s="806"/>
      <c r="B140" s="807"/>
      <c r="C140" s="807"/>
      <c r="D140" s="807"/>
      <c r="E140" s="807"/>
      <c r="F140" s="807"/>
      <c r="G140" s="807"/>
      <c r="H140" s="807"/>
      <c r="I140" s="807"/>
      <c r="J140" s="807"/>
    </row>
    <row r="141" spans="1:13">
      <c r="A141" s="806"/>
      <c r="B141" s="807"/>
      <c r="C141" s="807"/>
      <c r="D141" s="807"/>
      <c r="E141" s="807"/>
      <c r="F141" s="807"/>
      <c r="G141" s="807"/>
      <c r="H141" s="807"/>
      <c r="I141" s="807"/>
      <c r="J141" s="807"/>
    </row>
    <row r="142" spans="1:13">
      <c r="A142" s="807"/>
      <c r="B142" s="807"/>
      <c r="C142" s="807"/>
      <c r="D142" s="807"/>
      <c r="E142" s="807"/>
      <c r="F142" s="807"/>
      <c r="G142" s="807"/>
      <c r="H142" s="807"/>
      <c r="I142" s="807"/>
      <c r="J142" s="807"/>
    </row>
    <row r="143" spans="1:13">
      <c r="A143" s="807"/>
      <c r="B143" s="807"/>
      <c r="C143" s="807"/>
      <c r="D143" s="807"/>
      <c r="E143" s="807"/>
      <c r="F143" s="807"/>
      <c r="G143" s="807"/>
      <c r="H143" s="807"/>
      <c r="I143" s="807"/>
      <c r="J143" s="807"/>
    </row>
    <row r="144" spans="1:13">
      <c r="A144" s="807"/>
      <c r="B144" s="807"/>
      <c r="C144" s="807"/>
      <c r="D144" s="807"/>
      <c r="E144" s="807"/>
      <c r="F144" s="807"/>
      <c r="G144" s="807"/>
      <c r="H144" s="807"/>
      <c r="I144" s="807"/>
      <c r="J144" s="807"/>
    </row>
    <row r="145" spans="1:10">
      <c r="A145" s="807"/>
      <c r="B145" s="807"/>
      <c r="C145" s="807"/>
      <c r="D145" s="807"/>
      <c r="E145" s="807"/>
      <c r="F145" s="807"/>
      <c r="G145" s="807"/>
      <c r="H145" s="807"/>
      <c r="I145" s="807"/>
      <c r="J145" s="807"/>
    </row>
    <row r="146" spans="1:10">
      <c r="A146" s="807"/>
      <c r="B146" s="807"/>
      <c r="C146" s="807"/>
      <c r="D146" s="807"/>
      <c r="E146" s="807"/>
      <c r="F146" s="807"/>
      <c r="G146" s="807"/>
      <c r="H146" s="807"/>
      <c r="I146" s="807"/>
      <c r="J146" s="807"/>
    </row>
    <row r="147" spans="1:10">
      <c r="A147" s="807"/>
      <c r="B147" s="807"/>
      <c r="C147" s="807"/>
      <c r="D147" s="807"/>
      <c r="E147" s="807"/>
      <c r="F147" s="807"/>
      <c r="G147" s="807"/>
      <c r="H147" s="807"/>
      <c r="I147" s="807"/>
      <c r="J147" s="807"/>
    </row>
    <row r="148" spans="1:10">
      <c r="A148" s="807"/>
      <c r="B148" s="807"/>
      <c r="C148" s="807"/>
      <c r="D148" s="807"/>
      <c r="E148" s="807"/>
      <c r="F148" s="807"/>
      <c r="G148" s="807"/>
      <c r="H148" s="807"/>
      <c r="I148" s="807"/>
      <c r="J148" s="807"/>
    </row>
    <row r="149" spans="1:10">
      <c r="A149" s="807"/>
      <c r="B149" s="807"/>
      <c r="C149" s="807"/>
      <c r="D149" s="807"/>
      <c r="E149" s="807"/>
      <c r="F149" s="807"/>
      <c r="G149" s="807"/>
      <c r="H149" s="807"/>
      <c r="I149" s="807"/>
      <c r="J149" s="807"/>
    </row>
    <row r="150" spans="1:10">
      <c r="A150" s="807"/>
      <c r="B150" s="807"/>
      <c r="C150" s="807"/>
      <c r="D150" s="807"/>
      <c r="E150" s="807"/>
      <c r="F150" s="807"/>
      <c r="G150" s="807"/>
      <c r="H150" s="807"/>
      <c r="I150" s="807"/>
      <c r="J150" s="807"/>
    </row>
    <row r="151" spans="1:10">
      <c r="A151" s="807"/>
      <c r="B151" s="807"/>
      <c r="C151" s="807"/>
      <c r="D151" s="807"/>
      <c r="E151" s="807"/>
      <c r="F151" s="807"/>
      <c r="G151" s="807"/>
      <c r="H151" s="807"/>
      <c r="I151" s="807"/>
      <c r="J151" s="807"/>
    </row>
    <row r="152" spans="1:10">
      <c r="A152" s="807"/>
      <c r="B152" s="807"/>
      <c r="C152" s="807"/>
      <c r="D152" s="807"/>
      <c r="E152" s="807"/>
      <c r="F152" s="807"/>
      <c r="G152" s="807"/>
      <c r="H152" s="807"/>
      <c r="I152" s="807"/>
      <c r="J152" s="807"/>
    </row>
    <row r="153" spans="1:10">
      <c r="A153" s="807"/>
      <c r="B153" s="807"/>
      <c r="C153" s="807"/>
      <c r="D153" s="807"/>
      <c r="E153" s="807"/>
      <c r="F153" s="807"/>
      <c r="G153" s="807"/>
      <c r="H153" s="807"/>
      <c r="I153" s="807"/>
      <c r="J153" s="807"/>
    </row>
    <row r="154" spans="1:10">
      <c r="A154" s="807"/>
      <c r="B154" s="807"/>
      <c r="C154" s="807"/>
      <c r="D154" s="807"/>
      <c r="E154" s="807"/>
      <c r="F154" s="807"/>
      <c r="G154" s="807"/>
      <c r="H154" s="807"/>
      <c r="I154" s="807"/>
      <c r="J154" s="807"/>
    </row>
    <row r="155" spans="1:10">
      <c r="A155" s="807"/>
      <c r="B155" s="807"/>
      <c r="C155" s="807"/>
      <c r="D155" s="807"/>
      <c r="E155" s="807"/>
      <c r="F155" s="807"/>
      <c r="G155" s="807"/>
      <c r="H155" s="807"/>
      <c r="I155" s="807"/>
      <c r="J155" s="807"/>
    </row>
    <row r="156" spans="1:10">
      <c r="A156" s="807"/>
      <c r="B156" s="807"/>
      <c r="C156" s="807"/>
      <c r="D156" s="807"/>
      <c r="E156" s="807"/>
      <c r="F156" s="807"/>
      <c r="G156" s="807"/>
      <c r="H156" s="807"/>
      <c r="I156" s="807"/>
      <c r="J156" s="807"/>
    </row>
    <row r="157" spans="1:10">
      <c r="A157" s="807"/>
      <c r="B157" s="807"/>
      <c r="C157" s="807"/>
      <c r="D157" s="807"/>
      <c r="E157" s="807"/>
      <c r="F157" s="807"/>
      <c r="G157" s="807"/>
      <c r="H157" s="807"/>
      <c r="I157" s="807"/>
      <c r="J157" s="807"/>
    </row>
    <row r="158" spans="1:10">
      <c r="A158" s="807"/>
      <c r="B158" s="807"/>
      <c r="C158" s="807"/>
      <c r="D158" s="807"/>
      <c r="E158" s="807"/>
      <c r="F158" s="807"/>
      <c r="G158" s="807"/>
      <c r="H158" s="807"/>
      <c r="I158" s="807"/>
      <c r="J158" s="807"/>
    </row>
    <row r="159" spans="1:10">
      <c r="A159" s="805"/>
      <c r="B159" s="807"/>
      <c r="C159" s="807"/>
      <c r="D159" s="807"/>
      <c r="E159" s="807"/>
      <c r="F159" s="807"/>
      <c r="G159" s="807"/>
      <c r="H159" s="807"/>
      <c r="I159" s="807"/>
      <c r="J159" s="807"/>
    </row>
  </sheetData>
  <mergeCells count="35">
    <mergeCell ref="U68:U69"/>
    <mergeCell ref="V68:V69"/>
    <mergeCell ref="T68:T69"/>
    <mergeCell ref="B68:B69"/>
    <mergeCell ref="C68:C69"/>
    <mergeCell ref="D68:D69"/>
    <mergeCell ref="E68:E69"/>
    <mergeCell ref="F68:F69"/>
    <mergeCell ref="E122:F122"/>
    <mergeCell ref="A3:AB3"/>
    <mergeCell ref="A2:AB2"/>
    <mergeCell ref="F45:R45"/>
    <mergeCell ref="F46:R46"/>
    <mergeCell ref="A49:A50"/>
    <mergeCell ref="B49:B50"/>
    <mergeCell ref="C49:C50"/>
    <mergeCell ref="D49:D50"/>
    <mergeCell ref="R49:R50"/>
    <mergeCell ref="E117:F117"/>
    <mergeCell ref="E118:F118"/>
    <mergeCell ref="E119:F119"/>
    <mergeCell ref="E120:F120"/>
    <mergeCell ref="E121:F121"/>
    <mergeCell ref="A112:C112"/>
    <mergeCell ref="E123:F123"/>
    <mergeCell ref="E124:F124"/>
    <mergeCell ref="E125:F125"/>
    <mergeCell ref="E126:F126"/>
    <mergeCell ref="E132:F132"/>
    <mergeCell ref="E133:F133"/>
    <mergeCell ref="E127:F127"/>
    <mergeCell ref="E128:F128"/>
    <mergeCell ref="E129:F129"/>
    <mergeCell ref="E130:F130"/>
    <mergeCell ref="E131:F131"/>
  </mergeCells>
  <pageMargins left="0.7" right="0.7" top="0.75" bottom="0.75" header="0.3" footer="0.3"/>
  <pageSetup scale="38" fitToHeight="0" orientation="landscape" r:id="rId1"/>
  <rowBreaks count="2" manualBreakCount="2">
    <brk id="63" max="16383" man="1"/>
    <brk id="1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6C458-5CAD-4763-9FB9-1CADCC9A935C}">
  <sheetPr>
    <tabColor theme="8" tint="0.39997558519241921"/>
  </sheetPr>
  <dimension ref="A1"/>
  <sheetViews>
    <sheetView zoomScale="90" zoomScaleNormal="90" workbookViewId="0"/>
  </sheetViews>
  <sheetFormatPr defaultColWidth="8.90625" defaultRowHeight="15"/>
  <cols>
    <col min="1" max="5" width="8.90625" style="209"/>
    <col min="6" max="6" width="12.36328125" style="209" bestFit="1" customWidth="1"/>
    <col min="7" max="7" width="9.90625" style="209" bestFit="1" customWidth="1"/>
    <col min="8" max="16384" width="8.90625" style="209"/>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F8952-8069-4CD1-80E2-0E813C8E8F15}">
  <sheetPr>
    <tabColor theme="8" tint="0.39997558519241921"/>
    <pageSetUpPr fitToPage="1"/>
  </sheetPr>
  <dimension ref="B1:Y36"/>
  <sheetViews>
    <sheetView view="pageBreakPreview" zoomScale="90" zoomScaleNormal="90" zoomScaleSheetLayoutView="90" workbookViewId="0"/>
  </sheetViews>
  <sheetFormatPr defaultColWidth="7.81640625" defaultRowHeight="15"/>
  <cols>
    <col min="1" max="1" width="2.90625" style="662" customWidth="1"/>
    <col min="2" max="2" width="39.453125" style="662" customWidth="1"/>
    <col min="3" max="5" width="11.6328125" style="662" customWidth="1"/>
    <col min="6" max="6" width="3.90625" style="662" customWidth="1"/>
    <col min="7" max="7" width="3" style="662" bestFit="1" customWidth="1"/>
    <col min="8" max="8" width="6.81640625" style="662" bestFit="1" customWidth="1"/>
    <col min="9" max="12" width="14.1796875" style="662" customWidth="1"/>
    <col min="13" max="13" width="2.36328125" style="662" customWidth="1"/>
    <col min="14" max="16" width="14.1796875" style="662" customWidth="1"/>
    <col min="17" max="17" width="2.08984375" style="662" customWidth="1"/>
    <col min="18" max="21" width="10.08984375" style="662" customWidth="1"/>
    <col min="22" max="22" width="1.54296875" style="662" customWidth="1"/>
    <col min="23" max="25" width="14.1796875" style="662" customWidth="1"/>
    <col min="26" max="16384" width="7.81640625" style="662"/>
  </cols>
  <sheetData>
    <row r="1" spans="2:22" ht="15.6">
      <c r="B1" s="1045" t="s">
        <v>928</v>
      </c>
      <c r="C1" s="1045"/>
      <c r="D1" s="1045"/>
      <c r="E1" s="1045"/>
    </row>
    <row r="2" spans="2:22" ht="15.6">
      <c r="B2" s="1045" t="str">
        <f>'Appendix A'!$E$9</f>
        <v>NextEra Energy Transmission New York, Inc. Formula Rate Template</v>
      </c>
      <c r="C2" s="1045"/>
      <c r="D2" s="1045"/>
      <c r="E2" s="1045"/>
    </row>
    <row r="3" spans="2:22" s="664" customFormat="1" ht="15.6">
      <c r="B3" s="663"/>
      <c r="C3" s="663"/>
      <c r="D3" s="663"/>
      <c r="E3" s="663"/>
      <c r="I3" s="664" t="s">
        <v>932</v>
      </c>
      <c r="J3" s="664" t="s">
        <v>932</v>
      </c>
      <c r="K3" s="664" t="s">
        <v>932</v>
      </c>
      <c r="N3" s="664" t="s">
        <v>903</v>
      </c>
      <c r="O3" s="664" t="s">
        <v>903</v>
      </c>
      <c r="P3" s="664" t="s">
        <v>903</v>
      </c>
    </row>
    <row r="4" spans="2:22" ht="93.6">
      <c r="B4" s="665" t="s">
        <v>931</v>
      </c>
      <c r="C4" s="666" t="s">
        <v>929</v>
      </c>
      <c r="D4" s="666" t="s">
        <v>930</v>
      </c>
      <c r="E4" s="666" t="s">
        <v>942</v>
      </c>
      <c r="H4" s="667"/>
      <c r="I4" s="667" t="s">
        <v>933</v>
      </c>
      <c r="J4" s="667" t="s">
        <v>934</v>
      </c>
      <c r="K4" s="667" t="s">
        <v>935</v>
      </c>
      <c r="L4" s="667" t="s">
        <v>941</v>
      </c>
      <c r="M4" s="667"/>
      <c r="N4" s="668" t="s">
        <v>938</v>
      </c>
      <c r="O4" s="668" t="s">
        <v>939</v>
      </c>
      <c r="P4" s="668" t="s">
        <v>940</v>
      </c>
      <c r="Q4" s="667"/>
      <c r="V4" s="669"/>
    </row>
    <row r="5" spans="2:22" ht="30">
      <c r="B5" s="670" t="s">
        <v>834</v>
      </c>
      <c r="C5" s="671">
        <v>173422814.34000003</v>
      </c>
      <c r="D5" s="672">
        <f>N18</f>
        <v>117968614.45999414</v>
      </c>
      <c r="E5" s="673">
        <f>D5-N36</f>
        <v>116301332.25085203</v>
      </c>
      <c r="G5" s="662">
        <v>1</v>
      </c>
      <c r="H5" s="674">
        <v>44531</v>
      </c>
      <c r="I5" s="675">
        <f>'2 - Cost Support '!F7</f>
        <v>18301019.29044405</v>
      </c>
      <c r="J5" s="675">
        <f>'2 - Cost Support '!F55</f>
        <v>408267.1755559505</v>
      </c>
      <c r="K5" s="675">
        <f>'2 - Cost Support '!F39</f>
        <v>0</v>
      </c>
      <c r="L5" s="672">
        <f t="shared" ref="L5:L17" si="0">I5+J5+K5</f>
        <v>18709286.466000002</v>
      </c>
      <c r="M5" s="672"/>
      <c r="N5" s="672">
        <f t="shared" ref="N5:N17" si="1">(L5/$L$17)*$C$5</f>
        <v>13035305.35423504</v>
      </c>
      <c r="O5" s="672">
        <f t="shared" ref="O5:O17" si="2">(L5/$L$17)*$C$6</f>
        <v>109790.28164881158</v>
      </c>
      <c r="P5" s="672">
        <f t="shared" ref="P5:P17" si="3">(L5/$L$17)*$C$7</f>
        <v>5564190.830116149</v>
      </c>
      <c r="Q5" s="672"/>
      <c r="V5" s="676"/>
    </row>
    <row r="6" spans="2:22" ht="30">
      <c r="B6" s="670" t="s">
        <v>836</v>
      </c>
      <c r="C6" s="671">
        <v>1460659.272130684</v>
      </c>
      <c r="D6" s="672">
        <f>O18</f>
        <v>993594.47710021643</v>
      </c>
      <c r="E6" s="673">
        <f>D6-O36</f>
        <v>979551.7386790337</v>
      </c>
      <c r="G6" s="662">
        <v>2</v>
      </c>
      <c r="H6" s="674">
        <v>44562</v>
      </c>
      <c r="I6" s="675">
        <f>'2 - Cost Support '!F8</f>
        <v>35300765.085883446</v>
      </c>
      <c r="J6" s="675">
        <f>'2 - Cost Support '!F56</f>
        <v>415940.85211654933</v>
      </c>
      <c r="K6" s="675">
        <f>'2 - Cost Support '!F40</f>
        <v>0</v>
      </c>
      <c r="L6" s="672">
        <f t="shared" si="0"/>
        <v>35716705.937999994</v>
      </c>
      <c r="M6" s="672"/>
      <c r="N6" s="672">
        <f t="shared" si="1"/>
        <v>24884870.355442759</v>
      </c>
      <c r="O6" s="672">
        <f t="shared" si="2"/>
        <v>209593.62676000409</v>
      </c>
      <c r="P6" s="672">
        <f t="shared" si="3"/>
        <v>10622241.955797235</v>
      </c>
      <c r="Q6" s="672"/>
      <c r="V6" s="676"/>
    </row>
    <row r="7" spans="2:22" ht="30">
      <c r="B7" s="670" t="s">
        <v>838</v>
      </c>
      <c r="C7" s="671">
        <v>74026469.42751199</v>
      </c>
      <c r="D7" s="675">
        <f>P18</f>
        <v>50355543.27130118</v>
      </c>
      <c r="E7" s="677">
        <f>D7-P36</f>
        <v>49643854.812364519</v>
      </c>
      <c r="G7" s="662">
        <v>3</v>
      </c>
      <c r="H7" s="674">
        <v>44593</v>
      </c>
      <c r="I7" s="675">
        <f>'2 - Cost Support '!F9</f>
        <v>35420317.909023575</v>
      </c>
      <c r="J7" s="675">
        <f>'2 - Cost Support '!F57</f>
        <v>420874.02897642256</v>
      </c>
      <c r="K7" s="675">
        <f>'2 - Cost Support '!F41</f>
        <v>0</v>
      </c>
      <c r="L7" s="672">
        <f t="shared" si="0"/>
        <v>35841191.938000001</v>
      </c>
      <c r="M7" s="672"/>
      <c r="N7" s="672">
        <f t="shared" si="1"/>
        <v>24971603.381059546</v>
      </c>
      <c r="O7" s="672">
        <f t="shared" si="2"/>
        <v>210324.1384781379</v>
      </c>
      <c r="P7" s="672">
        <f t="shared" si="3"/>
        <v>10659264.418462321</v>
      </c>
      <c r="Q7" s="672"/>
      <c r="V7" s="676"/>
    </row>
    <row r="8" spans="2:22" ht="15.6">
      <c r="B8" s="662" t="s">
        <v>18</v>
      </c>
      <c r="C8" s="672">
        <f>C5+C6+C7</f>
        <v>248909943.03964272</v>
      </c>
      <c r="D8" s="672">
        <f>D5+D6+D7</f>
        <v>169317752.20839554</v>
      </c>
      <c r="E8" s="673">
        <f>E5+E6+E7</f>
        <v>166924738.80189559</v>
      </c>
      <c r="G8" s="662">
        <v>4</v>
      </c>
      <c r="H8" s="674">
        <v>44621</v>
      </c>
      <c r="I8" s="675">
        <f>'2 - Cost Support '!F10</f>
        <v>52344045.487830929</v>
      </c>
      <c r="J8" s="675">
        <f>'2 - Cost Support '!F58</f>
        <v>425410.92216906627</v>
      </c>
      <c r="K8" s="675">
        <f>'2 - Cost Support '!F42</f>
        <v>0</v>
      </c>
      <c r="L8" s="672">
        <f t="shared" si="0"/>
        <v>52769456.409999996</v>
      </c>
      <c r="M8" s="672"/>
      <c r="N8" s="672">
        <f t="shared" si="1"/>
        <v>36766018.785985783</v>
      </c>
      <c r="O8" s="672">
        <f t="shared" si="2"/>
        <v>309662.98432797671</v>
      </c>
      <c r="P8" s="672">
        <f t="shared" si="3"/>
        <v>15693774.639686242</v>
      </c>
      <c r="Q8" s="672"/>
      <c r="V8" s="676"/>
    </row>
    <row r="9" spans="2:22">
      <c r="C9" s="678"/>
      <c r="D9" s="678"/>
      <c r="E9" s="678"/>
      <c r="G9" s="662">
        <v>5</v>
      </c>
      <c r="H9" s="674">
        <v>44652</v>
      </c>
      <c r="I9" s="675">
        <f>'2 - Cost Support '!F11</f>
        <v>66384645.824638292</v>
      </c>
      <c r="J9" s="675">
        <f>'2 - Cost Support '!F59</f>
        <v>429947.81536171003</v>
      </c>
      <c r="K9" s="675">
        <f>'2 - Cost Support '!F43</f>
        <v>0</v>
      </c>
      <c r="L9" s="672">
        <f t="shared" si="0"/>
        <v>66814593.640000001</v>
      </c>
      <c r="M9" s="672"/>
      <c r="N9" s="672">
        <f t="shared" si="1"/>
        <v>46551675.383200079</v>
      </c>
      <c r="O9" s="672">
        <f t="shared" si="2"/>
        <v>392082.99404241401</v>
      </c>
      <c r="P9" s="672">
        <f t="shared" si="3"/>
        <v>19870835.262757517</v>
      </c>
      <c r="Q9" s="672"/>
      <c r="V9" s="676"/>
    </row>
    <row r="10" spans="2:22">
      <c r="E10" s="672"/>
      <c r="G10" s="662">
        <v>6</v>
      </c>
      <c r="H10" s="674">
        <v>44682</v>
      </c>
      <c r="I10" s="675">
        <f>'2 - Cost Support '!F12</f>
        <v>218916204.72021678</v>
      </c>
      <c r="J10" s="675">
        <f>'2 - Cost Support '!F60</f>
        <v>572450.09942590247</v>
      </c>
      <c r="K10" s="675">
        <f>'2 - Cost Support '!F44</f>
        <v>29421288.219999999</v>
      </c>
      <c r="L10" s="672">
        <f t="shared" si="0"/>
        <v>248909943.03964269</v>
      </c>
      <c r="M10" s="672"/>
      <c r="N10" s="672">
        <f t="shared" si="1"/>
        <v>173422814.34000003</v>
      </c>
      <c r="O10" s="672">
        <f t="shared" si="2"/>
        <v>1460659.272130684</v>
      </c>
      <c r="P10" s="672">
        <f t="shared" si="3"/>
        <v>74026469.42751199</v>
      </c>
      <c r="Q10" s="672"/>
      <c r="V10" s="676"/>
    </row>
    <row r="11" spans="2:22">
      <c r="G11" s="662">
        <v>7</v>
      </c>
      <c r="H11" s="674">
        <v>44713</v>
      </c>
      <c r="I11" s="675">
        <f>'2 - Cost Support '!F13</f>
        <v>218916204.72021678</v>
      </c>
      <c r="J11" s="675">
        <f>'2 - Cost Support '!F61</f>
        <v>572450.09942590247</v>
      </c>
      <c r="K11" s="675">
        <f>'2 - Cost Support '!F45</f>
        <v>29421288.219999999</v>
      </c>
      <c r="L11" s="672">
        <f t="shared" si="0"/>
        <v>248909943.03964269</v>
      </c>
      <c r="M11" s="672"/>
      <c r="N11" s="672">
        <f t="shared" si="1"/>
        <v>173422814.34000003</v>
      </c>
      <c r="O11" s="672">
        <f t="shared" si="2"/>
        <v>1460659.272130684</v>
      </c>
      <c r="P11" s="672">
        <f t="shared" si="3"/>
        <v>74026469.42751199</v>
      </c>
      <c r="Q11" s="672"/>
      <c r="V11" s="676"/>
    </row>
    <row r="12" spans="2:22">
      <c r="D12" s="679"/>
      <c r="G12" s="662">
        <v>8</v>
      </c>
      <c r="H12" s="674">
        <v>44743</v>
      </c>
      <c r="I12" s="675">
        <f>'2 - Cost Support '!F14</f>
        <v>218916204.72021678</v>
      </c>
      <c r="J12" s="675">
        <f>'2 - Cost Support '!F62</f>
        <v>572450.09942590247</v>
      </c>
      <c r="K12" s="675">
        <f>'2 - Cost Support '!F46</f>
        <v>29421288.219999999</v>
      </c>
      <c r="L12" s="672">
        <f t="shared" si="0"/>
        <v>248909943.03964269</v>
      </c>
      <c r="M12" s="672"/>
      <c r="N12" s="672">
        <f t="shared" si="1"/>
        <v>173422814.34000003</v>
      </c>
      <c r="O12" s="672">
        <f t="shared" si="2"/>
        <v>1460659.272130684</v>
      </c>
      <c r="P12" s="672">
        <f t="shared" si="3"/>
        <v>74026469.42751199</v>
      </c>
      <c r="Q12" s="672"/>
      <c r="V12" s="676"/>
    </row>
    <row r="13" spans="2:22">
      <c r="B13" s="680"/>
      <c r="C13" s="681"/>
      <c r="D13" s="681"/>
      <c r="E13" s="680"/>
      <c r="G13" s="662">
        <v>9</v>
      </c>
      <c r="H13" s="674">
        <v>44774</v>
      </c>
      <c r="I13" s="675">
        <f>'2 - Cost Support '!F15</f>
        <v>218916204.72021678</v>
      </c>
      <c r="J13" s="675">
        <f>'2 - Cost Support '!F63</f>
        <v>572450.09942590247</v>
      </c>
      <c r="K13" s="675">
        <f>'2 - Cost Support '!F47</f>
        <v>29421288.219999999</v>
      </c>
      <c r="L13" s="672">
        <f t="shared" si="0"/>
        <v>248909943.03964269</v>
      </c>
      <c r="M13" s="672"/>
      <c r="N13" s="672">
        <f t="shared" si="1"/>
        <v>173422814.34000003</v>
      </c>
      <c r="O13" s="672">
        <f t="shared" si="2"/>
        <v>1460659.272130684</v>
      </c>
      <c r="P13" s="672">
        <f t="shared" si="3"/>
        <v>74026469.42751199</v>
      </c>
      <c r="Q13" s="672"/>
      <c r="V13" s="676"/>
    </row>
    <row r="14" spans="2:22">
      <c r="B14" s="682"/>
      <c r="C14" s="681"/>
      <c r="D14" s="681"/>
      <c r="E14" s="683"/>
      <c r="G14" s="662">
        <v>10</v>
      </c>
      <c r="H14" s="674">
        <v>44805</v>
      </c>
      <c r="I14" s="675">
        <f>'2 - Cost Support '!F16</f>
        <v>218916204.72021678</v>
      </c>
      <c r="J14" s="675">
        <f>'2 - Cost Support '!F64</f>
        <v>572450.09942590247</v>
      </c>
      <c r="K14" s="675">
        <f>'2 - Cost Support '!F48</f>
        <v>29421288.219999999</v>
      </c>
      <c r="L14" s="672">
        <f t="shared" si="0"/>
        <v>248909943.03964269</v>
      </c>
      <c r="M14" s="672"/>
      <c r="N14" s="672">
        <f t="shared" si="1"/>
        <v>173422814.34000003</v>
      </c>
      <c r="O14" s="672">
        <f t="shared" si="2"/>
        <v>1460659.272130684</v>
      </c>
      <c r="P14" s="672">
        <f t="shared" si="3"/>
        <v>74026469.42751199</v>
      </c>
      <c r="Q14" s="672"/>
      <c r="V14" s="676"/>
    </row>
    <row r="15" spans="2:22">
      <c r="B15" s="680"/>
      <c r="C15" s="683"/>
      <c r="D15" s="683"/>
      <c r="E15" s="683"/>
      <c r="G15" s="662">
        <v>11</v>
      </c>
      <c r="H15" s="674">
        <v>44835</v>
      </c>
      <c r="I15" s="675">
        <f>'2 - Cost Support '!F17</f>
        <v>218916204.72021678</v>
      </c>
      <c r="J15" s="675">
        <f>'2 - Cost Support '!F65</f>
        <v>572450.09942590247</v>
      </c>
      <c r="K15" s="675">
        <f>'2 - Cost Support '!F49</f>
        <v>29421288.219999999</v>
      </c>
      <c r="L15" s="672">
        <f t="shared" si="0"/>
        <v>248909943.03964269</v>
      </c>
      <c r="M15" s="672"/>
      <c r="N15" s="672">
        <f t="shared" si="1"/>
        <v>173422814.34000003</v>
      </c>
      <c r="O15" s="672">
        <f t="shared" si="2"/>
        <v>1460659.272130684</v>
      </c>
      <c r="P15" s="672">
        <f t="shared" si="3"/>
        <v>74026469.42751199</v>
      </c>
      <c r="Q15" s="672"/>
      <c r="V15" s="676"/>
    </row>
    <row r="16" spans="2:22">
      <c r="B16" s="680"/>
      <c r="C16" s="683"/>
      <c r="D16" s="683"/>
      <c r="E16" s="683"/>
      <c r="G16" s="662">
        <v>12</v>
      </c>
      <c r="H16" s="674">
        <v>44866</v>
      </c>
      <c r="I16" s="675">
        <f>'2 - Cost Support '!F18</f>
        <v>218916204.72021678</v>
      </c>
      <c r="J16" s="675">
        <f>'2 - Cost Support '!F66</f>
        <v>572450.09942590247</v>
      </c>
      <c r="K16" s="675">
        <f>'2 - Cost Support '!F50</f>
        <v>29421288.219999999</v>
      </c>
      <c r="L16" s="672">
        <f t="shared" si="0"/>
        <v>248909943.03964269</v>
      </c>
      <c r="M16" s="672"/>
      <c r="N16" s="672">
        <f t="shared" si="1"/>
        <v>173422814.34000003</v>
      </c>
      <c r="O16" s="672">
        <f t="shared" si="2"/>
        <v>1460659.272130684</v>
      </c>
      <c r="P16" s="672">
        <f t="shared" si="3"/>
        <v>74026469.42751199</v>
      </c>
      <c r="Q16" s="672"/>
      <c r="V16" s="676"/>
    </row>
    <row r="17" spans="2:25">
      <c r="B17" s="680"/>
      <c r="C17" s="680"/>
      <c r="D17" s="680"/>
      <c r="E17" s="680"/>
      <c r="G17" s="662">
        <v>13</v>
      </c>
      <c r="H17" s="674">
        <v>44896</v>
      </c>
      <c r="I17" s="675">
        <f>'2 - Cost Support '!F19</f>
        <v>218916204.72021678</v>
      </c>
      <c r="J17" s="675">
        <f>'2 - Cost Support '!F67</f>
        <v>572450.09942590247</v>
      </c>
      <c r="K17" s="675">
        <f>'2 - Cost Support '!F51</f>
        <v>29421288.219999999</v>
      </c>
      <c r="L17" s="672">
        <f t="shared" si="0"/>
        <v>248909943.03964269</v>
      </c>
      <c r="M17" s="672"/>
      <c r="N17" s="672">
        <f t="shared" si="1"/>
        <v>173422814.34000003</v>
      </c>
      <c r="O17" s="672">
        <f t="shared" si="2"/>
        <v>1460659.272130684</v>
      </c>
      <c r="P17" s="672">
        <f t="shared" si="3"/>
        <v>74026469.42751199</v>
      </c>
      <c r="Q17" s="672"/>
      <c r="V17" s="676"/>
    </row>
    <row r="18" spans="2:25" ht="15.6">
      <c r="B18" s="680"/>
      <c r="C18" s="680"/>
      <c r="D18" s="680"/>
      <c r="E18" s="680"/>
      <c r="H18" s="684" t="s">
        <v>927</v>
      </c>
      <c r="I18" s="673">
        <f>'2 - Cost Support '!F20</f>
        <v>150698494.71996573</v>
      </c>
      <c r="J18" s="677">
        <f>'2 - Cost Support '!F68</f>
        <v>513849.35304514761</v>
      </c>
      <c r="K18" s="677">
        <f>'2 - Cost Support '!F52</f>
        <v>18105408.135384616</v>
      </c>
      <c r="L18" s="673">
        <f>AVERAGE(L5:L17)</f>
        <v>169317752.20839551</v>
      </c>
      <c r="M18" s="673"/>
      <c r="N18" s="673">
        <f>AVERAGE(N5:N17)</f>
        <v>117968614.45999414</v>
      </c>
      <c r="O18" s="673">
        <f t="shared" ref="O18:P18" si="4">AVERAGE(O5:O17)</f>
        <v>993594.47710021643</v>
      </c>
      <c r="P18" s="673">
        <f t="shared" si="4"/>
        <v>50355543.27130118</v>
      </c>
      <c r="Q18" s="673"/>
      <c r="V18" s="685"/>
    </row>
    <row r="19" spans="2:25">
      <c r="B19" s="682"/>
      <c r="C19" s="683"/>
      <c r="D19" s="683"/>
      <c r="E19" s="683"/>
      <c r="H19" s="674"/>
      <c r="I19" s="672"/>
      <c r="J19" s="672"/>
      <c r="K19" s="672"/>
      <c r="L19" s="672"/>
      <c r="M19" s="672"/>
      <c r="N19" s="672"/>
      <c r="O19" s="672"/>
      <c r="P19" s="672"/>
      <c r="Q19" s="672"/>
      <c r="R19" s="672"/>
      <c r="S19" s="672"/>
      <c r="T19" s="672"/>
      <c r="U19" s="672"/>
    </row>
    <row r="20" spans="2:25">
      <c r="B20" s="680"/>
      <c r="C20" s="683"/>
      <c r="D20" s="683"/>
      <c r="E20" s="683"/>
      <c r="H20" s="674"/>
      <c r="I20" s="672"/>
      <c r="J20" s="672"/>
      <c r="K20" s="672"/>
      <c r="L20" s="672"/>
      <c r="M20" s="672"/>
      <c r="N20" s="672"/>
      <c r="O20" s="672"/>
      <c r="P20" s="672"/>
      <c r="Q20" s="672"/>
      <c r="R20" s="672"/>
      <c r="S20" s="672"/>
      <c r="T20" s="672"/>
      <c r="U20" s="672"/>
      <c r="V20" s="686"/>
      <c r="Y20" s="686"/>
    </row>
    <row r="21" spans="2:25">
      <c r="B21" s="680"/>
      <c r="C21" s="683"/>
      <c r="D21" s="683"/>
      <c r="E21" s="683"/>
      <c r="H21" s="674"/>
      <c r="I21" s="664" t="s">
        <v>932</v>
      </c>
      <c r="J21" s="664" t="s">
        <v>932</v>
      </c>
      <c r="K21" s="664" t="s">
        <v>932</v>
      </c>
      <c r="L21" s="664"/>
      <c r="M21" s="672"/>
      <c r="N21" s="664" t="s">
        <v>903</v>
      </c>
      <c r="O21" s="664" t="s">
        <v>903</v>
      </c>
      <c r="P21" s="664" t="s">
        <v>903</v>
      </c>
      <c r="Q21" s="672"/>
      <c r="R21" s="672"/>
      <c r="S21" s="672"/>
      <c r="T21" s="672"/>
      <c r="U21" s="672"/>
    </row>
    <row r="22" spans="2:25" ht="93.6">
      <c r="B22" s="687"/>
      <c r="C22" s="666" t="s">
        <v>942</v>
      </c>
      <c r="D22" s="666" t="s">
        <v>948</v>
      </c>
      <c r="E22" s="666" t="s">
        <v>949</v>
      </c>
      <c r="H22" s="674"/>
      <c r="I22" s="667" t="s">
        <v>152</v>
      </c>
      <c r="J22" s="667" t="s">
        <v>936</v>
      </c>
      <c r="K22" s="667" t="s">
        <v>937</v>
      </c>
      <c r="L22" s="667" t="s">
        <v>943</v>
      </c>
      <c r="M22" s="672"/>
      <c r="N22" s="668" t="s">
        <v>944</v>
      </c>
      <c r="O22" s="668" t="s">
        <v>945</v>
      </c>
      <c r="P22" s="668" t="s">
        <v>946</v>
      </c>
      <c r="Q22" s="672"/>
      <c r="R22" s="672"/>
      <c r="S22" s="672"/>
      <c r="T22" s="672"/>
      <c r="U22" s="672"/>
    </row>
    <row r="23" spans="2:25" ht="30">
      <c r="B23" s="670" t="s">
        <v>836</v>
      </c>
      <c r="C23" s="672">
        <f>E6</f>
        <v>979551.7386790337</v>
      </c>
      <c r="D23" s="675">
        <f>C23*0.8</f>
        <v>783641.39094322699</v>
      </c>
      <c r="E23" s="675">
        <f>C23*0.2</f>
        <v>195910.34773580675</v>
      </c>
      <c r="G23" s="662">
        <v>1</v>
      </c>
      <c r="H23" s="674">
        <v>44531</v>
      </c>
      <c r="I23" s="675">
        <f>'2 - Cost Support '!F93</f>
        <v>48151.641822934922</v>
      </c>
      <c r="J23" s="675">
        <f>'2 - Cost Support '!F141</f>
        <v>1770.7462834558282</v>
      </c>
      <c r="K23" s="675">
        <f>'2 - Cost Support '!F125</f>
        <v>0</v>
      </c>
      <c r="L23" s="672">
        <f>I23+J23+K23</f>
        <v>49922.388106390747</v>
      </c>
      <c r="N23" s="687">
        <f t="shared" ref="N23:N35" si="5">($D$5/$D$8)*L23</f>
        <v>34782.383291956969</v>
      </c>
      <c r="O23" s="672">
        <f t="shared" ref="O23:O35" si="6">($D$6/$D$8)*L23</f>
        <v>292.95575011598731</v>
      </c>
      <c r="P23" s="672">
        <f t="shared" ref="P23:P35" si="7">($D$7/$D$8)*L23</f>
        <v>14847.049064317793</v>
      </c>
    </row>
    <row r="24" spans="2:25" ht="30">
      <c r="B24" s="682" t="s">
        <v>950</v>
      </c>
      <c r="C24" s="675">
        <f>'4 - Incentives'!L120</f>
        <v>68825.20252654262</v>
      </c>
      <c r="D24" s="675"/>
      <c r="E24" s="675"/>
      <c r="G24" s="662">
        <v>2</v>
      </c>
      <c r="H24" s="674">
        <v>44562</v>
      </c>
      <c r="I24" s="675">
        <f>'2 - Cost Support '!F94</f>
        <v>137737.35650447698</v>
      </c>
      <c r="J24" s="675">
        <f>'2 - Cost Support '!F142</f>
        <v>3574.7750227731135</v>
      </c>
      <c r="K24" s="675">
        <f>'2 - Cost Support '!F126</f>
        <v>0</v>
      </c>
      <c r="L24" s="672">
        <f t="shared" ref="L24:L36" si="8">I24+J24+K24</f>
        <v>141312.13152725008</v>
      </c>
      <c r="N24" s="687">
        <f t="shared" si="5"/>
        <v>98456.282021393112</v>
      </c>
      <c r="O24" s="672">
        <f t="shared" si="6"/>
        <v>829.25122499809004</v>
      </c>
      <c r="P24" s="672">
        <f t="shared" si="7"/>
        <v>42026.598280858881</v>
      </c>
    </row>
    <row r="25" spans="2:25" ht="15.6">
      <c r="B25" s="680" t="s">
        <v>951</v>
      </c>
      <c r="C25" s="675"/>
      <c r="D25" s="675">
        <f>C24*0.8</f>
        <v>55060.1620212341</v>
      </c>
      <c r="E25" s="677">
        <f>C24*0.2</f>
        <v>13765.040505308525</v>
      </c>
      <c r="G25" s="662">
        <v>3</v>
      </c>
      <c r="H25" s="674">
        <v>44593</v>
      </c>
      <c r="I25" s="675">
        <f>'2 - Cost Support '!F95</f>
        <v>227657.71413441727</v>
      </c>
      <c r="J25" s="675">
        <f>'2 - Cost Support '!F143</f>
        <v>5400.2000562655439</v>
      </c>
      <c r="K25" s="675">
        <f>'2 - Cost Support '!F127</f>
        <v>0</v>
      </c>
      <c r="L25" s="672">
        <f t="shared" si="8"/>
        <v>233057.91419068282</v>
      </c>
      <c r="N25" s="687">
        <f t="shared" si="5"/>
        <v>162378.24367153278</v>
      </c>
      <c r="O25" s="672">
        <f t="shared" si="6"/>
        <v>1367.6360178662742</v>
      </c>
      <c r="P25" s="672">
        <f t="shared" si="7"/>
        <v>69312.034501283764</v>
      </c>
    </row>
    <row r="26" spans="2:25">
      <c r="B26" s="680"/>
      <c r="C26" s="683"/>
      <c r="D26" s="683"/>
      <c r="E26" s="683"/>
      <c r="G26" s="662">
        <v>4</v>
      </c>
      <c r="H26" s="674">
        <v>44621</v>
      </c>
      <c r="I26" s="675">
        <f>'2 - Cost Support '!F96</f>
        <v>358799.36035340454</v>
      </c>
      <c r="J26" s="675">
        <f>'2 - Cost Support '!F144</f>
        <v>7245.3026128122592</v>
      </c>
      <c r="K26" s="675">
        <f>'2 - Cost Support '!F128</f>
        <v>0</v>
      </c>
      <c r="L26" s="672">
        <f t="shared" si="8"/>
        <v>366044.6629662168</v>
      </c>
      <c r="N26" s="687">
        <f t="shared" si="5"/>
        <v>255033.98880143516</v>
      </c>
      <c r="O26" s="672">
        <f t="shared" si="6"/>
        <v>2148.0320329766892</v>
      </c>
      <c r="P26" s="672">
        <f t="shared" si="7"/>
        <v>108862.64213180493</v>
      </c>
    </row>
    <row r="27" spans="2:25">
      <c r="B27" s="680"/>
      <c r="C27" s="683"/>
      <c r="D27" s="680"/>
      <c r="E27" s="680"/>
      <c r="G27" s="662">
        <v>5</v>
      </c>
      <c r="H27" s="674">
        <v>44652</v>
      </c>
      <c r="I27" s="675">
        <f>'2 - Cost Support '!F97</f>
        <v>524146.68553923897</v>
      </c>
      <c r="J27" s="675">
        <f>'2 - Cost Support '!F145</f>
        <v>9110.0826924132598</v>
      </c>
      <c r="K27" s="675">
        <f>'2 - Cost Support '!F129</f>
        <v>0</v>
      </c>
      <c r="L27" s="672">
        <f t="shared" si="8"/>
        <v>533256.76823165221</v>
      </c>
      <c r="N27" s="687">
        <f t="shared" si="5"/>
        <v>371535.53764566802</v>
      </c>
      <c r="O27" s="672">
        <f t="shared" si="6"/>
        <v>3129.2701023998588</v>
      </c>
      <c r="P27" s="672">
        <f t="shared" si="7"/>
        <v>158591.96048358432</v>
      </c>
    </row>
    <row r="28" spans="2:25">
      <c r="B28" s="680"/>
      <c r="C28" s="683"/>
      <c r="D28" s="680"/>
      <c r="E28" s="680"/>
      <c r="G28" s="662">
        <v>6</v>
      </c>
      <c r="H28" s="674">
        <v>44682</v>
      </c>
      <c r="I28" s="675">
        <f>'2 - Cost Support '!F98</f>
        <v>985362.16909085354</v>
      </c>
      <c r="J28" s="675">
        <f>'2 - Cost Support '!F146</f>
        <v>11592.9271303527</v>
      </c>
      <c r="K28" s="675">
        <f>'2 - Cost Support '!F130</f>
        <v>245177.40183333331</v>
      </c>
      <c r="L28" s="672">
        <f t="shared" si="8"/>
        <v>1242132.4980545396</v>
      </c>
      <c r="N28" s="687">
        <f t="shared" si="5"/>
        <v>865429.92604150367</v>
      </c>
      <c r="O28" s="672">
        <f t="shared" si="6"/>
        <v>7289.1115892837252</v>
      </c>
      <c r="P28" s="672">
        <f t="shared" si="7"/>
        <v>369413.46042375214</v>
      </c>
    </row>
    <row r="29" spans="2:25">
      <c r="B29" s="680"/>
      <c r="C29" s="683"/>
      <c r="D29" s="683"/>
      <c r="E29" s="683"/>
      <c r="G29" s="662">
        <v>7</v>
      </c>
      <c r="H29" s="674">
        <v>44713</v>
      </c>
      <c r="I29" s="675">
        <f>'2 - Cost Support '!F99</f>
        <v>1446577.652642468</v>
      </c>
      <c r="J29" s="675">
        <f>'2 - Cost Support '!F147</f>
        <v>14075.771568292139</v>
      </c>
      <c r="K29" s="675">
        <f>'2 - Cost Support '!F131</f>
        <v>490354.80366666662</v>
      </c>
      <c r="L29" s="672">
        <f t="shared" si="8"/>
        <v>1951008.2278774267</v>
      </c>
      <c r="N29" s="687">
        <f t="shared" si="5"/>
        <v>1359324.3144373391</v>
      </c>
      <c r="O29" s="672">
        <f t="shared" si="6"/>
        <v>11448.953076167589</v>
      </c>
      <c r="P29" s="672">
        <f t="shared" si="7"/>
        <v>580234.96036391985</v>
      </c>
    </row>
    <row r="30" spans="2:25">
      <c r="B30" s="680"/>
      <c r="C30" s="683"/>
      <c r="D30" s="683"/>
      <c r="E30" s="683"/>
      <c r="G30" s="662">
        <v>8</v>
      </c>
      <c r="H30" s="674">
        <v>44743</v>
      </c>
      <c r="I30" s="675">
        <f>'2 - Cost Support '!F100</f>
        <v>1907793.1361940827</v>
      </c>
      <c r="J30" s="675">
        <f>'2 - Cost Support '!F148</f>
        <v>16558.616006231579</v>
      </c>
      <c r="K30" s="675">
        <f>'2 - Cost Support '!F132</f>
        <v>735532.20549999992</v>
      </c>
      <c r="L30" s="672">
        <f t="shared" si="8"/>
        <v>2659883.957700314</v>
      </c>
      <c r="N30" s="687">
        <f t="shared" si="5"/>
        <v>1853218.7028331747</v>
      </c>
      <c r="O30" s="672">
        <f t="shared" si="6"/>
        <v>15608.794563051455</v>
      </c>
      <c r="P30" s="672">
        <f t="shared" si="7"/>
        <v>791056.46030408773</v>
      </c>
    </row>
    <row r="31" spans="2:25">
      <c r="B31" s="680"/>
      <c r="C31" s="683"/>
      <c r="D31" s="683"/>
      <c r="E31" s="683"/>
      <c r="G31" s="662">
        <v>9</v>
      </c>
      <c r="H31" s="674">
        <v>44774</v>
      </c>
      <c r="I31" s="675">
        <f>'2 - Cost Support '!F101</f>
        <v>2369008.6197456969</v>
      </c>
      <c r="J31" s="675">
        <f>'2 - Cost Support '!F149</f>
        <v>19041.460444171022</v>
      </c>
      <c r="K31" s="675">
        <f>'2 - Cost Support '!F133</f>
        <v>980709.60733333323</v>
      </c>
      <c r="L31" s="672">
        <f t="shared" si="8"/>
        <v>3368759.6875232011</v>
      </c>
      <c r="N31" s="687">
        <f t="shared" si="5"/>
        <v>2347113.0912290104</v>
      </c>
      <c r="O31" s="672">
        <f t="shared" si="6"/>
        <v>19768.636049935321</v>
      </c>
      <c r="P31" s="672">
        <f t="shared" si="7"/>
        <v>1001877.9602442555</v>
      </c>
    </row>
    <row r="32" spans="2:25">
      <c r="B32" s="680"/>
      <c r="C32" s="680"/>
      <c r="D32" s="680"/>
      <c r="E32" s="680"/>
      <c r="G32" s="662">
        <v>10</v>
      </c>
      <c r="H32" s="674">
        <v>44805</v>
      </c>
      <c r="I32" s="675">
        <f>'2 - Cost Support '!F102</f>
        <v>2830224.1032973113</v>
      </c>
      <c r="J32" s="675">
        <f>'2 - Cost Support '!F150</f>
        <v>21524.304882110464</v>
      </c>
      <c r="K32" s="675">
        <f>'2 - Cost Support '!F134</f>
        <v>1225887.0091666665</v>
      </c>
      <c r="L32" s="672">
        <f t="shared" si="8"/>
        <v>4077635.4173460882</v>
      </c>
      <c r="N32" s="687">
        <f t="shared" si="5"/>
        <v>2841007.4796248456</v>
      </c>
      <c r="O32" s="672">
        <f t="shared" si="6"/>
        <v>23928.477536819184</v>
      </c>
      <c r="P32" s="672">
        <f t="shared" si="7"/>
        <v>1212699.4601844233</v>
      </c>
    </row>
    <row r="33" spans="2:16">
      <c r="B33" s="680"/>
      <c r="C33" s="680"/>
      <c r="D33" s="680"/>
      <c r="E33" s="680"/>
      <c r="G33" s="662">
        <v>11</v>
      </c>
      <c r="H33" s="674">
        <v>44835</v>
      </c>
      <c r="I33" s="675">
        <f>'2 - Cost Support '!F103</f>
        <v>3291439.5868489263</v>
      </c>
      <c r="J33" s="675">
        <f>'2 - Cost Support '!F151</f>
        <v>24007.149320049903</v>
      </c>
      <c r="K33" s="675">
        <f>'2 - Cost Support '!F135</f>
        <v>1471064.4109999998</v>
      </c>
      <c r="L33" s="672">
        <f t="shared" si="8"/>
        <v>4786511.1471689753</v>
      </c>
      <c r="N33" s="687">
        <f t="shared" si="5"/>
        <v>3334901.8680206812</v>
      </c>
      <c r="O33" s="672">
        <f t="shared" si="6"/>
        <v>28088.31902370305</v>
      </c>
      <c r="P33" s="672">
        <f t="shared" si="7"/>
        <v>1423520.9601245909</v>
      </c>
    </row>
    <row r="34" spans="2:16">
      <c r="B34" s="680"/>
      <c r="C34" s="680"/>
      <c r="D34" s="680"/>
      <c r="E34" s="680"/>
      <c r="G34" s="662">
        <v>12</v>
      </c>
      <c r="H34" s="674">
        <v>44866</v>
      </c>
      <c r="I34" s="675">
        <f>'2 - Cost Support '!F104</f>
        <v>3752655.0704005407</v>
      </c>
      <c r="J34" s="675">
        <f>'2 - Cost Support '!F152</f>
        <v>26489.993757989345</v>
      </c>
      <c r="K34" s="675">
        <f>'2 - Cost Support '!F136</f>
        <v>1716241.8128333332</v>
      </c>
      <c r="L34" s="672">
        <f t="shared" si="8"/>
        <v>5495386.8769918634</v>
      </c>
      <c r="N34" s="687">
        <f t="shared" si="5"/>
        <v>3828796.2564165173</v>
      </c>
      <c r="O34" s="672">
        <f t="shared" si="6"/>
        <v>32248.16051058692</v>
      </c>
      <c r="P34" s="672">
        <f t="shared" si="7"/>
        <v>1634342.460064759</v>
      </c>
    </row>
    <row r="35" spans="2:16">
      <c r="B35" s="680"/>
      <c r="C35" s="680"/>
      <c r="D35" s="680"/>
      <c r="E35" s="680"/>
      <c r="G35" s="662">
        <v>13</v>
      </c>
      <c r="H35" s="674">
        <v>44896</v>
      </c>
      <c r="I35" s="675">
        <f>'2 - Cost Support '!F105</f>
        <v>4213870.5539521556</v>
      </c>
      <c r="J35" s="675">
        <f>'2 - Cost Support '!F153</f>
        <v>28972.838195928787</v>
      </c>
      <c r="K35" s="675">
        <f>'2 - Cost Support '!F137</f>
        <v>1961419.2146666665</v>
      </c>
      <c r="L35" s="672">
        <f t="shared" si="8"/>
        <v>6204262.6068147505</v>
      </c>
      <c r="N35" s="687">
        <f t="shared" si="5"/>
        <v>4322690.644812353</v>
      </c>
      <c r="O35" s="672">
        <f t="shared" si="6"/>
        <v>36408.001997470783</v>
      </c>
      <c r="P35" s="672">
        <f t="shared" si="7"/>
        <v>1845163.9600049267</v>
      </c>
    </row>
    <row r="36" spans="2:16" ht="15.6">
      <c r="H36" s="684" t="s">
        <v>927</v>
      </c>
      <c r="I36" s="677">
        <f>'2 - Cost Support '!F106</f>
        <v>1699494.1269635777</v>
      </c>
      <c r="J36" s="677">
        <f>'2 - Cost Support '!F154</f>
        <v>14566.474459449686</v>
      </c>
      <c r="K36" s="677">
        <f>'2 - Cost Support '!F138</f>
        <v>678952.8050769231</v>
      </c>
      <c r="L36" s="673">
        <f t="shared" si="8"/>
        <v>2393013.4064999507</v>
      </c>
      <c r="N36" s="673">
        <f>AVERAGE(N23:N35)</f>
        <v>1667282.2091421087</v>
      </c>
      <c r="O36" s="673">
        <f t="shared" ref="O36:P36" si="9">AVERAGE(O23:O35)</f>
        <v>14042.738421182685</v>
      </c>
      <c r="P36" s="673">
        <f t="shared" si="9"/>
        <v>711688.45893665892</v>
      </c>
    </row>
  </sheetData>
  <mergeCells count="2">
    <mergeCell ref="B1:E1"/>
    <mergeCell ref="B2:E2"/>
  </mergeCells>
  <pageMargins left="0.7" right="0.7" top="0.75" bottom="0.75" header="0.3" footer="0.3"/>
  <pageSetup scale="5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97CAE-55A1-4623-A8D7-58E9E053C4A2}">
  <sheetPr>
    <tabColor theme="8" tint="0.39997558519241921"/>
  </sheetPr>
  <dimension ref="A1:H25"/>
  <sheetViews>
    <sheetView view="pageBreakPreview" zoomScale="90" zoomScaleNormal="90" zoomScaleSheetLayoutView="90" workbookViewId="0">
      <selection sqref="A1:D1"/>
    </sheetView>
  </sheetViews>
  <sheetFormatPr defaultColWidth="8.90625" defaultRowHeight="15"/>
  <cols>
    <col min="1" max="1" width="8.90625" style="123"/>
    <col min="2" max="2" width="44" style="123" bestFit="1" customWidth="1"/>
    <col min="3" max="3" width="8.90625" style="123"/>
    <col min="4" max="6" width="15.54296875" style="123" customWidth="1"/>
    <col min="7" max="7" width="13.453125" style="123" bestFit="1" customWidth="1"/>
    <col min="8" max="8" width="15.54296875" style="123" customWidth="1"/>
    <col min="9" max="16384" width="8.90625" style="123"/>
  </cols>
  <sheetData>
    <row r="1" spans="1:8" ht="15.6">
      <c r="A1" s="1045" t="s">
        <v>965</v>
      </c>
      <c r="B1" s="1045"/>
      <c r="C1" s="1045"/>
      <c r="D1" s="1045"/>
      <c r="E1" s="471"/>
      <c r="F1" s="471"/>
      <c r="G1" s="471"/>
      <c r="H1" s="471"/>
    </row>
    <row r="2" spans="1:8" ht="15.6">
      <c r="A2" s="652" t="str">
        <f>Index!B3</f>
        <v>NextEra Energy Transmission New York, Inc. Formula Rate Template</v>
      </c>
      <c r="B2" s="652"/>
      <c r="C2" s="652"/>
      <c r="D2" s="652"/>
      <c r="E2" s="652"/>
      <c r="F2" s="652"/>
      <c r="G2" s="652"/>
      <c r="H2" s="652"/>
    </row>
    <row r="3" spans="1:8" ht="15.6">
      <c r="A3" s="652"/>
      <c r="C3" s="652"/>
    </row>
    <row r="4" spans="1:8" ht="15.6">
      <c r="A4" s="652"/>
      <c r="C4" s="653" t="s">
        <v>905</v>
      </c>
    </row>
    <row r="5" spans="1:8" ht="15.6">
      <c r="C5" s="653"/>
    </row>
    <row r="6" spans="1:8">
      <c r="B6" s="373" t="s">
        <v>298</v>
      </c>
      <c r="D6" s="373" t="s">
        <v>299</v>
      </c>
    </row>
    <row r="7" spans="1:8" ht="15.6">
      <c r="A7" s="654"/>
      <c r="D7" s="196" t="s">
        <v>966</v>
      </c>
    </row>
    <row r="8" spans="1:8">
      <c r="D8" s="655"/>
    </row>
    <row r="9" spans="1:8">
      <c r="D9" s="656"/>
    </row>
    <row r="10" spans="1:8" ht="18.600000000000001">
      <c r="A10" s="657">
        <v>1</v>
      </c>
      <c r="B10" s="123" t="s">
        <v>967</v>
      </c>
      <c r="C10" s="658"/>
      <c r="D10" s="659">
        <f>SUM(D11:D13)</f>
        <v>-2242198.3073849427</v>
      </c>
    </row>
    <row r="11" spans="1:8" ht="18.600000000000001">
      <c r="A11" s="657" t="s">
        <v>230</v>
      </c>
      <c r="B11" s="123" t="s">
        <v>968</v>
      </c>
      <c r="C11" s="658"/>
      <c r="D11" s="660">
        <v>-2242198.3073849427</v>
      </c>
      <c r="E11" s="1038"/>
      <c r="F11" s="70"/>
    </row>
    <row r="12" spans="1:8" ht="18.600000000000001">
      <c r="A12" s="657" t="s">
        <v>380</v>
      </c>
      <c r="B12" s="123" t="s">
        <v>969</v>
      </c>
      <c r="C12" s="658"/>
      <c r="D12" s="660">
        <v>0</v>
      </c>
    </row>
    <row r="13" spans="1:8">
      <c r="A13" s="657" t="s">
        <v>381</v>
      </c>
      <c r="B13" s="661"/>
      <c r="C13" s="658"/>
      <c r="D13" s="660">
        <v>0</v>
      </c>
    </row>
    <row r="14" spans="1:8">
      <c r="A14" s="657"/>
      <c r="C14" s="658"/>
      <c r="D14" s="660"/>
    </row>
    <row r="15" spans="1:8">
      <c r="A15" s="657"/>
      <c r="C15" s="658"/>
      <c r="D15" s="660"/>
    </row>
    <row r="16" spans="1:8">
      <c r="A16" s="123" t="s">
        <v>970</v>
      </c>
    </row>
    <row r="17" spans="1:6" ht="15" customHeight="1">
      <c r="A17" s="1176" t="s">
        <v>971</v>
      </c>
      <c r="B17" s="1176"/>
      <c r="C17" s="1176"/>
      <c r="D17" s="1176"/>
      <c r="E17" s="1176"/>
      <c r="F17" s="1176"/>
    </row>
    <row r="18" spans="1:6" ht="15.75" customHeight="1">
      <c r="A18" s="1176"/>
      <c r="B18" s="1176"/>
      <c r="C18" s="1176"/>
      <c r="D18" s="1176"/>
      <c r="E18" s="1176"/>
      <c r="F18" s="1176"/>
    </row>
    <row r="19" spans="1:6">
      <c r="A19" s="1176"/>
      <c r="B19" s="1176"/>
      <c r="C19" s="1176"/>
      <c r="D19" s="1176"/>
      <c r="E19" s="1176"/>
      <c r="F19" s="1176"/>
    </row>
    <row r="20" spans="1:6">
      <c r="A20" s="1176"/>
      <c r="B20" s="1176"/>
      <c r="C20" s="1176"/>
      <c r="D20" s="1176"/>
      <c r="E20" s="1176"/>
      <c r="F20" s="1176"/>
    </row>
    <row r="21" spans="1:6" ht="15.75" customHeight="1">
      <c r="A21" s="1176"/>
      <c r="B21" s="1176"/>
      <c r="C21" s="1176"/>
      <c r="D21" s="1176"/>
      <c r="E21" s="1176"/>
      <c r="F21" s="1176"/>
    </row>
    <row r="22" spans="1:6">
      <c r="A22" s="1176"/>
      <c r="B22" s="1176"/>
      <c r="C22" s="1176"/>
      <c r="D22" s="1176"/>
      <c r="E22" s="1176"/>
      <c r="F22" s="1176"/>
    </row>
    <row r="23" spans="1:6">
      <c r="A23" s="1039"/>
      <c r="B23" s="1039"/>
      <c r="C23" s="1039"/>
      <c r="D23" s="1039"/>
      <c r="E23" s="1039"/>
      <c r="F23" s="1039"/>
    </row>
    <row r="24" spans="1:6">
      <c r="A24" s="1039"/>
      <c r="B24" s="1039"/>
      <c r="C24" s="1039"/>
      <c r="D24" s="1039"/>
      <c r="E24" s="1039"/>
      <c r="F24" s="1039"/>
    </row>
    <row r="25" spans="1:6">
      <c r="A25" s="1039"/>
      <c r="B25" s="1039"/>
      <c r="C25" s="1039"/>
      <c r="D25" s="1039"/>
      <c r="E25" s="1039"/>
      <c r="F25" s="1039"/>
    </row>
  </sheetData>
  <mergeCells count="2">
    <mergeCell ref="A1:D1"/>
    <mergeCell ref="A17:F22"/>
  </mergeCells>
  <pageMargins left="0.7" right="0.7" top="0.75" bottom="0.75" header="0.3" footer="0.3"/>
  <pageSetup scale="6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V317"/>
  <sheetViews>
    <sheetView view="pageBreakPreview" zoomScale="90" zoomScaleNormal="75" zoomScaleSheetLayoutView="90" workbookViewId="0"/>
  </sheetViews>
  <sheetFormatPr defaultColWidth="8.6328125" defaultRowHeight="15"/>
  <cols>
    <col min="1" max="1" width="6" style="18" customWidth="1"/>
    <col min="2" max="2" width="1.453125" style="18" customWidth="1"/>
    <col min="3" max="3" width="44.453125" style="18" customWidth="1"/>
    <col min="4" max="4" width="38.81640625" style="18" customWidth="1"/>
    <col min="5" max="5" width="18.36328125" style="18" customWidth="1"/>
    <col min="6" max="6" width="15.54296875" style="18" customWidth="1"/>
    <col min="7" max="7" width="16.6328125" style="18" bestFit="1" customWidth="1"/>
    <col min="8" max="8" width="15.36328125" style="18" bestFit="1" customWidth="1"/>
    <col min="9" max="9" width="7.1796875" style="18" customWidth="1"/>
    <col min="10" max="10" width="15.6328125" style="18" customWidth="1"/>
    <col min="11" max="11" width="15.08984375" style="18" bestFit="1" customWidth="1"/>
    <col min="12" max="12" width="10.1796875" style="18" customWidth="1"/>
    <col min="13" max="13" width="14.453125" style="18" customWidth="1"/>
    <col min="14" max="14" width="12" style="18" bestFit="1" customWidth="1"/>
    <col min="15" max="16384" width="8.6328125" style="18"/>
  </cols>
  <sheetData>
    <row r="1" spans="1:14">
      <c r="C1" s="1"/>
      <c r="D1" s="1"/>
      <c r="E1" s="2"/>
      <c r="F1" s="1"/>
      <c r="G1" s="1"/>
      <c r="H1" s="1"/>
      <c r="I1" s="1"/>
      <c r="J1" s="4"/>
      <c r="K1" s="4"/>
      <c r="L1" s="4"/>
      <c r="M1" s="4"/>
      <c r="N1" s="6"/>
    </row>
    <row r="2" spans="1:14">
      <c r="C2" s="1"/>
      <c r="D2" s="1"/>
      <c r="E2" s="2"/>
      <c r="F2" s="1"/>
      <c r="G2" s="1"/>
      <c r="H2" s="1"/>
      <c r="I2" s="5"/>
      <c r="K2" s="4"/>
      <c r="L2" s="4"/>
      <c r="M2" s="4" t="s">
        <v>281</v>
      </c>
      <c r="N2" s="6"/>
    </row>
    <row r="3" spans="1:14">
      <c r="C3" s="1"/>
      <c r="D3" s="1"/>
      <c r="E3" s="2"/>
      <c r="F3" s="1"/>
      <c r="G3" s="1"/>
      <c r="H3" s="1"/>
      <c r="I3" s="5"/>
      <c r="J3" s="4"/>
      <c r="K3" s="619"/>
      <c r="L3" s="208"/>
      <c r="M3" s="208" t="s">
        <v>282</v>
      </c>
      <c r="N3" s="6"/>
    </row>
    <row r="4" spans="1:14">
      <c r="C4" s="1"/>
      <c r="D4" s="1"/>
      <c r="E4" s="2"/>
      <c r="F4" s="1"/>
      <c r="G4" s="1"/>
      <c r="H4" s="1"/>
      <c r="I4" s="5"/>
      <c r="J4" s="4"/>
      <c r="K4" s="208"/>
      <c r="L4" s="1041"/>
      <c r="M4" s="1041"/>
      <c r="N4" s="6"/>
    </row>
    <row r="5" spans="1:14">
      <c r="C5" s="1"/>
      <c r="D5" s="1"/>
      <c r="E5" s="2"/>
      <c r="F5" s="1"/>
      <c r="G5" s="1"/>
      <c r="H5" s="1"/>
      <c r="I5" s="5"/>
      <c r="J5" s="5"/>
      <c r="K5" s="6"/>
      <c r="L5" s="6"/>
      <c r="M5" s="6"/>
      <c r="N5" s="6"/>
    </row>
    <row r="6" spans="1:14">
      <c r="C6" s="1" t="s">
        <v>4</v>
      </c>
      <c r="D6" s="68"/>
      <c r="E6" s="68" t="s">
        <v>104</v>
      </c>
      <c r="F6" s="1"/>
      <c r="G6" s="1"/>
      <c r="H6" s="1"/>
      <c r="I6" s="5"/>
      <c r="M6" s="6"/>
      <c r="N6" s="6"/>
    </row>
    <row r="7" spans="1:14">
      <c r="C7" s="1"/>
      <c r="D7" s="7" t="s">
        <v>5</v>
      </c>
      <c r="E7" s="7" t="s">
        <v>6</v>
      </c>
      <c r="F7" s="7"/>
      <c r="G7" s="7"/>
      <c r="H7" s="7"/>
      <c r="I7" s="5"/>
      <c r="J7" s="159"/>
      <c r="K7" s="620"/>
      <c r="L7" s="157"/>
      <c r="M7" s="158" t="s">
        <v>278</v>
      </c>
      <c r="N7" s="6"/>
    </row>
    <row r="8" spans="1:14">
      <c r="C8" s="6"/>
      <c r="D8" s="6"/>
      <c r="E8" s="6"/>
      <c r="F8" s="6"/>
      <c r="G8" s="6"/>
      <c r="H8" s="6"/>
      <c r="I8" s="6"/>
      <c r="J8" s="6"/>
      <c r="K8" s="132"/>
      <c r="L8" s="621"/>
      <c r="M8" s="120" t="s">
        <v>904</v>
      </c>
      <c r="N8" s="6"/>
    </row>
    <row r="9" spans="1:14" ht="15.6">
      <c r="A9" s="3"/>
      <c r="C9" s="6"/>
      <c r="D9" s="6"/>
      <c r="E9" s="122" t="str">
        <f>+Index!B3</f>
        <v>NextEra Energy Transmission New York, Inc. Formula Rate Template</v>
      </c>
      <c r="F9" s="6"/>
      <c r="G9" s="6"/>
      <c r="H9" s="6"/>
      <c r="I9" s="6"/>
      <c r="J9" s="6"/>
      <c r="L9" s="6"/>
      <c r="M9" s="208"/>
      <c r="N9" s="6"/>
    </row>
    <row r="10" spans="1:14">
      <c r="A10" s="3"/>
      <c r="C10" s="6"/>
      <c r="D10" s="6"/>
      <c r="E10" s="53"/>
      <c r="F10" s="6"/>
      <c r="G10" s="6"/>
      <c r="H10" s="6"/>
      <c r="I10" s="6"/>
      <c r="J10" s="6"/>
      <c r="K10" s="6"/>
      <c r="L10" s="6"/>
      <c r="M10" s="6"/>
      <c r="N10" s="6"/>
    </row>
    <row r="11" spans="1:14">
      <c r="A11" s="3"/>
      <c r="C11" s="6"/>
      <c r="D11" s="6"/>
      <c r="E11" s="8" t="s">
        <v>7</v>
      </c>
      <c r="F11" s="6"/>
      <c r="G11" s="6"/>
      <c r="H11" s="8" t="s">
        <v>8</v>
      </c>
      <c r="I11" s="6"/>
      <c r="J11" s="8" t="s">
        <v>9</v>
      </c>
      <c r="K11" s="6"/>
      <c r="L11" s="88"/>
      <c r="M11" s="88"/>
      <c r="N11" s="6"/>
    </row>
    <row r="12" spans="1:14">
      <c r="A12" s="3"/>
      <c r="C12" s="6"/>
      <c r="D12" s="6"/>
      <c r="L12" s="76"/>
      <c r="M12" s="89"/>
      <c r="N12" s="6"/>
    </row>
    <row r="13" spans="1:14">
      <c r="A13" s="3" t="s">
        <v>12</v>
      </c>
      <c r="C13" s="6"/>
      <c r="D13" s="6"/>
      <c r="E13" s="9"/>
      <c r="F13" s="6"/>
      <c r="G13" s="6"/>
      <c r="H13" s="6"/>
      <c r="I13" s="6"/>
      <c r="J13" s="3" t="s">
        <v>13</v>
      </c>
      <c r="K13" s="6"/>
      <c r="L13" s="75"/>
      <c r="M13" s="89"/>
      <c r="N13" s="6"/>
    </row>
    <row r="14" spans="1:14" ht="15.6" thickBot="1">
      <c r="A14" s="10" t="s">
        <v>14</v>
      </c>
      <c r="C14" s="6"/>
      <c r="D14" s="6"/>
      <c r="E14" s="6"/>
      <c r="F14" s="6"/>
      <c r="G14" s="6"/>
      <c r="H14" s="6"/>
      <c r="I14" s="6"/>
      <c r="J14" s="10" t="s">
        <v>15</v>
      </c>
      <c r="K14" s="6"/>
      <c r="L14" s="89"/>
      <c r="M14" s="89"/>
      <c r="N14" s="6"/>
    </row>
    <row r="15" spans="1:14">
      <c r="A15" s="3">
        <v>1</v>
      </c>
      <c r="C15" s="6" t="s">
        <v>189</v>
      </c>
      <c r="D15" s="6" t="str">
        <f>"(page 3, line "&amp;A190&amp;")"</f>
        <v>(page 3, line 75)</v>
      </c>
      <c r="E15" s="11"/>
      <c r="F15" s="6"/>
      <c r="G15" s="6"/>
      <c r="H15" s="49" t="s">
        <v>16</v>
      </c>
      <c r="I15" s="6"/>
      <c r="J15" s="96">
        <f>+J190</f>
        <v>24403316.308290701</v>
      </c>
      <c r="K15" s="6"/>
      <c r="L15" s="75"/>
      <c r="M15" s="93"/>
      <c r="N15" s="6"/>
    </row>
    <row r="16" spans="1:14">
      <c r="A16" s="622"/>
      <c r="B16" s="47"/>
      <c r="C16" s="49"/>
      <c r="D16" s="49"/>
      <c r="E16" s="49"/>
      <c r="F16" s="49"/>
      <c r="G16" s="49"/>
      <c r="H16" s="49"/>
      <c r="I16" s="49"/>
      <c r="J16" s="133"/>
      <c r="K16" s="6"/>
      <c r="L16" s="75"/>
      <c r="M16" s="75"/>
      <c r="N16" s="6"/>
    </row>
    <row r="17" spans="1:14">
      <c r="A17" s="3"/>
      <c r="C17" s="6"/>
      <c r="D17" s="6"/>
      <c r="E17" s="6"/>
      <c r="F17" s="6"/>
      <c r="G17" s="6"/>
      <c r="H17" s="6"/>
      <c r="I17" s="6"/>
      <c r="J17" s="109"/>
      <c r="K17" s="6"/>
      <c r="L17" s="75"/>
      <c r="M17" s="75"/>
      <c r="N17" s="6"/>
    </row>
    <row r="18" spans="1:14" ht="15.6" thickBot="1">
      <c r="A18" s="3" t="s">
        <v>5</v>
      </c>
      <c r="C18" s="12" t="s">
        <v>17</v>
      </c>
      <c r="D18" s="13"/>
      <c r="E18" s="10" t="s">
        <v>18</v>
      </c>
      <c r="F18" s="7"/>
      <c r="G18" s="14" t="s">
        <v>19</v>
      </c>
      <c r="H18" s="14"/>
      <c r="I18" s="6"/>
      <c r="J18" s="109"/>
      <c r="K18" s="6"/>
      <c r="L18" s="75"/>
      <c r="M18" s="75"/>
      <c r="N18" s="6"/>
    </row>
    <row r="19" spans="1:14">
      <c r="A19" s="3">
        <f>+A15+1</f>
        <v>2</v>
      </c>
      <c r="C19" s="12" t="str">
        <f>+'1 - Revenue Credits'!B14</f>
        <v>Total Revenue Credits</v>
      </c>
      <c r="D19" s="13" t="str">
        <f>"Attachment 1, line "&amp;'1 - Revenue Credits'!A14&amp;""</f>
        <v>Attachment 1, line 6</v>
      </c>
      <c r="E19" s="142">
        <f>+'1 - Revenue Credits'!D14</f>
        <v>0</v>
      </c>
      <c r="F19" s="7"/>
      <c r="G19" s="7" t="str">
        <f>+G80</f>
        <v>TP</v>
      </c>
      <c r="H19" s="182">
        <f>+H80</f>
        <v>1</v>
      </c>
      <c r="I19" s="7"/>
      <c r="J19" s="110">
        <f>+H19*E19</f>
        <v>0</v>
      </c>
      <c r="K19" s="6"/>
      <c r="L19" s="91"/>
      <c r="M19" s="91"/>
      <c r="N19" s="523"/>
    </row>
    <row r="20" spans="1:14">
      <c r="A20" s="3"/>
      <c r="C20" s="12"/>
      <c r="D20" s="13"/>
      <c r="E20" s="142"/>
      <c r="F20" s="7"/>
      <c r="G20" s="7"/>
      <c r="H20" s="182"/>
      <c r="I20" s="7"/>
      <c r="J20" s="110"/>
      <c r="K20" s="6"/>
      <c r="L20" s="91"/>
      <c r="M20" s="91"/>
      <c r="N20" s="523"/>
    </row>
    <row r="21" spans="1:14">
      <c r="A21" s="3">
        <v>3</v>
      </c>
      <c r="C21" s="12" t="s">
        <v>307</v>
      </c>
      <c r="D21" s="6" t="str">
        <f>"(line "&amp;A15&amp;" minus line "&amp;A19&amp;")"</f>
        <v>(line 1 minus line 2)</v>
      </c>
      <c r="E21" s="142"/>
      <c r="F21" s="7"/>
      <c r="G21" s="7"/>
      <c r="H21" s="182"/>
      <c r="I21" s="7"/>
      <c r="J21" s="110">
        <f>+J15-J19</f>
        <v>24403316.308290701</v>
      </c>
      <c r="K21" s="6"/>
      <c r="L21" s="91"/>
      <c r="M21" s="91"/>
      <c r="N21" s="523"/>
    </row>
    <row r="22" spans="1:14">
      <c r="A22" s="3"/>
      <c r="C22" s="12"/>
      <c r="D22" s="13"/>
      <c r="E22" s="142"/>
      <c r="F22" s="7"/>
      <c r="G22" s="7"/>
      <c r="H22" s="182"/>
      <c r="I22" s="7"/>
      <c r="J22" s="110"/>
      <c r="K22" s="6"/>
      <c r="L22" s="91"/>
      <c r="M22" s="91"/>
      <c r="N22" s="523"/>
    </row>
    <row r="23" spans="1:14">
      <c r="A23" s="3">
        <v>4</v>
      </c>
      <c r="C23" s="12" t="s">
        <v>102</v>
      </c>
      <c r="D23" s="21" t="s">
        <v>757</v>
      </c>
      <c r="E23" s="142">
        <f>+'5 - True-Up'!H21</f>
        <v>0</v>
      </c>
      <c r="F23" s="6"/>
      <c r="G23" s="69" t="s">
        <v>130</v>
      </c>
      <c r="H23" s="1025">
        <v>1</v>
      </c>
      <c r="I23" s="6"/>
      <c r="J23" s="110">
        <f>+H23*E23</f>
        <v>0</v>
      </c>
      <c r="K23" s="6"/>
      <c r="L23" s="76"/>
      <c r="M23" s="75"/>
      <c r="N23" s="6"/>
    </row>
    <row r="24" spans="1:14">
      <c r="A24" s="3"/>
      <c r="C24" s="12"/>
      <c r="D24" s="6"/>
      <c r="J24" s="7"/>
      <c r="K24" s="6"/>
      <c r="L24" s="75"/>
      <c r="M24" s="75"/>
      <c r="N24" s="6"/>
    </row>
    <row r="25" spans="1:14" ht="15.6" thickBot="1">
      <c r="A25" s="622">
        <v>5</v>
      </c>
      <c r="C25" s="12" t="s">
        <v>308</v>
      </c>
      <c r="D25" s="6" t="str">
        <f>"(line "&amp;A21&amp;" plus line "&amp;A23&amp;")"</f>
        <v>(line 3 plus line 4)</v>
      </c>
      <c r="F25" s="7"/>
      <c r="G25" s="7"/>
      <c r="H25" s="7"/>
      <c r="I25" s="7"/>
      <c r="J25" s="19">
        <f>+J21+J23</f>
        <v>24403316.308290701</v>
      </c>
      <c r="K25" s="201"/>
      <c r="M25" s="94"/>
      <c r="N25" s="6"/>
    </row>
    <row r="26" spans="1:14" ht="15.6" thickTop="1">
      <c r="A26" s="3"/>
      <c r="D26" s="6"/>
      <c r="E26" s="17"/>
      <c r="F26" s="7"/>
      <c r="G26" s="7"/>
      <c r="H26" s="7"/>
      <c r="I26" s="7"/>
      <c r="K26" s="6"/>
      <c r="L26" s="75"/>
      <c r="M26" s="75"/>
      <c r="N26" s="6"/>
    </row>
    <row r="27" spans="1:14">
      <c r="A27" s="3"/>
      <c r="D27" s="7"/>
      <c r="J27" s="7"/>
      <c r="K27" s="6"/>
      <c r="L27" s="6"/>
      <c r="M27" s="6"/>
      <c r="N27" s="6"/>
    </row>
    <row r="28" spans="1:14" s="76" customFormat="1">
      <c r="A28" s="89"/>
      <c r="C28" s="74"/>
      <c r="D28" s="75"/>
      <c r="E28" s="15"/>
      <c r="F28" s="75"/>
      <c r="G28" s="75"/>
      <c r="H28" s="75"/>
      <c r="I28" s="75"/>
      <c r="J28" s="15"/>
      <c r="K28" s="75"/>
      <c r="L28" s="75"/>
      <c r="M28" s="75"/>
      <c r="N28" s="75"/>
    </row>
    <row r="29" spans="1:14" s="76" customFormat="1">
      <c r="A29" s="89"/>
      <c r="C29" s="74"/>
      <c r="D29" s="75"/>
      <c r="E29" s="15"/>
      <c r="F29" s="75"/>
      <c r="G29" s="75"/>
      <c r="H29" s="75"/>
      <c r="I29" s="75"/>
      <c r="J29" s="15"/>
      <c r="K29" s="75"/>
      <c r="L29" s="75"/>
      <c r="M29" s="75"/>
      <c r="N29" s="75"/>
    </row>
    <row r="30" spans="1:14" s="76" customFormat="1">
      <c r="A30" s="89"/>
      <c r="C30" s="151"/>
      <c r="D30" s="151"/>
      <c r="E30" s="151"/>
      <c r="F30" s="52"/>
      <c r="G30" s="52"/>
      <c r="H30" s="55"/>
      <c r="I30" s="52"/>
      <c r="K30" s="75"/>
      <c r="L30" s="75"/>
      <c r="M30" s="15"/>
      <c r="N30" s="623"/>
    </row>
    <row r="31" spans="1:14" s="76" customFormat="1">
      <c r="A31" s="89"/>
      <c r="C31" s="74"/>
      <c r="D31" s="138"/>
      <c r="E31" s="59"/>
      <c r="F31" s="59"/>
      <c r="G31" s="59"/>
      <c r="H31" s="138"/>
      <c r="I31" s="59"/>
      <c r="K31" s="75"/>
      <c r="L31" s="75"/>
      <c r="M31" s="15"/>
      <c r="N31" s="75"/>
    </row>
    <row r="32" spans="1:14" s="76" customFormat="1">
      <c r="A32" s="89"/>
      <c r="C32" s="15"/>
      <c r="D32" s="75"/>
      <c r="E32" s="81"/>
      <c r="F32" s="139"/>
      <c r="G32" s="81"/>
      <c r="H32" s="15"/>
      <c r="I32" s="75"/>
      <c r="K32" s="75"/>
      <c r="L32" s="75"/>
      <c r="M32" s="15"/>
      <c r="N32" s="75"/>
    </row>
    <row r="33" spans="1:14" s="76" customFormat="1">
      <c r="A33" s="89"/>
      <c r="C33" s="15"/>
      <c r="D33" s="75"/>
      <c r="F33" s="75"/>
      <c r="H33" s="15"/>
      <c r="I33" s="75"/>
      <c r="K33" s="75"/>
      <c r="L33" s="75"/>
      <c r="M33" s="15"/>
      <c r="N33" s="75"/>
    </row>
    <row r="34" spans="1:14" s="76" customFormat="1">
      <c r="A34" s="89"/>
      <c r="D34" s="156"/>
      <c r="E34" s="149"/>
      <c r="F34" s="75"/>
      <c r="H34" s="99"/>
      <c r="I34" s="75"/>
      <c r="K34" s="99"/>
      <c r="L34" s="75"/>
      <c r="M34" s="15"/>
      <c r="N34" s="75"/>
    </row>
    <row r="35" spans="1:14" s="76" customFormat="1">
      <c r="A35" s="89"/>
      <c r="C35" s="15"/>
      <c r="D35" s="156"/>
      <c r="E35" s="149"/>
      <c r="F35" s="75"/>
      <c r="G35" s="75"/>
      <c r="H35" s="99"/>
      <c r="I35" s="75"/>
      <c r="K35" s="15"/>
      <c r="L35" s="77"/>
      <c r="M35" s="91"/>
      <c r="N35" s="624"/>
    </row>
    <row r="36" spans="1:14" s="76" customFormat="1">
      <c r="A36" s="89"/>
      <c r="C36" s="15"/>
      <c r="D36" s="156"/>
      <c r="E36" s="149"/>
      <c r="F36" s="75"/>
      <c r="G36" s="75"/>
      <c r="H36" s="99"/>
      <c r="I36" s="75"/>
      <c r="K36" s="75"/>
      <c r="L36" s="77"/>
      <c r="M36" s="91"/>
      <c r="N36" s="624"/>
    </row>
    <row r="37" spans="1:14" s="76" customFormat="1">
      <c r="A37" s="89"/>
      <c r="C37" s="74"/>
      <c r="D37" s="156"/>
      <c r="E37" s="415"/>
      <c r="F37" s="75"/>
      <c r="G37" s="75"/>
      <c r="H37" s="99"/>
      <c r="I37" s="75"/>
      <c r="K37" s="75"/>
      <c r="L37" s="75"/>
      <c r="M37" s="15"/>
      <c r="N37" s="75"/>
    </row>
    <row r="38" spans="1:14" s="76" customFormat="1">
      <c r="A38" s="89"/>
      <c r="C38" s="15"/>
      <c r="D38" s="93"/>
      <c r="E38" s="93"/>
      <c r="F38" s="75"/>
      <c r="G38" s="75"/>
      <c r="H38" s="100"/>
      <c r="I38" s="75"/>
      <c r="J38" s="15"/>
      <c r="K38" s="75"/>
      <c r="L38" s="73"/>
      <c r="M38" s="73"/>
      <c r="N38" s="75"/>
    </row>
    <row r="39" spans="1:14" s="76" customFormat="1">
      <c r="A39" s="89"/>
      <c r="C39" s="78"/>
      <c r="D39" s="93"/>
      <c r="E39" s="93"/>
      <c r="F39" s="75"/>
      <c r="G39" s="75"/>
      <c r="H39" s="93"/>
      <c r="I39" s="75"/>
      <c r="J39" s="15"/>
      <c r="K39" s="75"/>
      <c r="L39" s="15"/>
      <c r="M39" s="15"/>
      <c r="N39" s="75"/>
    </row>
    <row r="40" spans="1:14" s="76" customFormat="1">
      <c r="A40" s="89"/>
      <c r="C40" s="74"/>
      <c r="D40" s="75"/>
      <c r="E40" s="75"/>
      <c r="F40" s="75"/>
      <c r="G40" s="75"/>
      <c r="H40" s="75"/>
      <c r="I40" s="75"/>
      <c r="J40" s="15"/>
      <c r="K40" s="75"/>
      <c r="L40" s="75"/>
      <c r="M40" s="75"/>
      <c r="N40" s="75"/>
    </row>
    <row r="41" spans="1:14" s="76" customFormat="1">
      <c r="A41" s="89"/>
      <c r="C41" s="74"/>
      <c r="D41" s="93"/>
      <c r="E41" s="625"/>
      <c r="F41" s="75"/>
      <c r="G41" s="75"/>
      <c r="H41" s="625"/>
      <c r="I41" s="75"/>
      <c r="J41" s="79"/>
      <c r="K41" s="75"/>
      <c r="L41" s="75"/>
      <c r="M41" s="79"/>
      <c r="N41" s="75"/>
    </row>
    <row r="42" spans="1:14" s="76" customFormat="1">
      <c r="A42" s="89"/>
      <c r="C42" s="74"/>
      <c r="D42" s="75"/>
      <c r="F42" s="75"/>
      <c r="G42" s="75"/>
      <c r="H42" s="75"/>
      <c r="I42" s="75"/>
      <c r="J42" s="79"/>
      <c r="K42" s="75"/>
      <c r="L42" s="75"/>
      <c r="M42" s="79"/>
      <c r="N42" s="75"/>
    </row>
    <row r="43" spans="1:14" s="76" customFormat="1">
      <c r="A43" s="89"/>
      <c r="C43" s="74"/>
      <c r="D43" s="75"/>
      <c r="E43" s="79"/>
      <c r="F43" s="75"/>
      <c r="G43" s="75"/>
      <c r="H43" s="75"/>
      <c r="I43" s="75"/>
      <c r="K43" s="75"/>
      <c r="L43" s="75"/>
      <c r="M43" s="75"/>
      <c r="N43" s="75"/>
    </row>
    <row r="44" spans="1:14" s="76" customFormat="1">
      <c r="A44" s="89"/>
      <c r="C44" s="74"/>
      <c r="D44" s="75"/>
      <c r="E44" s="80"/>
      <c r="F44" s="75"/>
      <c r="G44" s="75"/>
      <c r="H44" s="75"/>
      <c r="I44" s="75"/>
      <c r="J44" s="81"/>
      <c r="K44" s="75"/>
      <c r="L44" s="75"/>
      <c r="M44" s="75"/>
      <c r="N44" s="75"/>
    </row>
    <row r="45" spans="1:14" s="76" customFormat="1">
      <c r="A45" s="89"/>
      <c r="C45" s="74"/>
      <c r="D45" s="75"/>
      <c r="E45" s="79"/>
      <c r="F45" s="75"/>
      <c r="G45" s="75"/>
      <c r="H45" s="75"/>
      <c r="I45" s="75"/>
      <c r="K45" s="75"/>
      <c r="L45" s="75"/>
      <c r="M45" s="75"/>
      <c r="N45" s="75"/>
    </row>
    <row r="46" spans="1:14" s="76" customFormat="1">
      <c r="A46" s="89"/>
      <c r="C46" s="74"/>
      <c r="E46" s="101"/>
      <c r="F46" s="101"/>
      <c r="J46" s="102"/>
      <c r="K46" s="75"/>
      <c r="L46" s="75"/>
      <c r="M46" s="75"/>
      <c r="N46" s="75"/>
    </row>
    <row r="47" spans="1:14" s="76" customFormat="1">
      <c r="A47" s="89"/>
      <c r="C47" s="73"/>
      <c r="E47" s="101"/>
      <c r="F47" s="101"/>
      <c r="J47" s="102"/>
      <c r="K47" s="75"/>
      <c r="L47" s="75"/>
      <c r="M47" s="75"/>
      <c r="N47" s="75"/>
    </row>
    <row r="48" spans="1:14" s="76" customFormat="1">
      <c r="A48" s="89"/>
      <c r="C48" s="74"/>
      <c r="D48" s="101"/>
      <c r="E48" s="103"/>
      <c r="G48" s="79"/>
      <c r="H48" s="79"/>
      <c r="I48" s="75"/>
      <c r="J48" s="102"/>
      <c r="K48" s="75"/>
      <c r="L48" s="75"/>
      <c r="M48" s="75"/>
      <c r="N48" s="75"/>
    </row>
    <row r="49" spans="1:14" s="76" customFormat="1">
      <c r="A49" s="89"/>
      <c r="C49" s="73"/>
      <c r="D49" s="75"/>
      <c r="E49" s="103"/>
      <c r="F49" s="75"/>
      <c r="H49" s="75"/>
      <c r="I49" s="75"/>
      <c r="K49" s="75"/>
      <c r="L49" s="75"/>
      <c r="M49" s="75"/>
      <c r="N49" s="75"/>
    </row>
    <row r="50" spans="1:14" s="76" customFormat="1">
      <c r="A50" s="89"/>
      <c r="C50" s="73"/>
      <c r="D50" s="75"/>
      <c r="E50" s="104"/>
      <c r="F50" s="75"/>
      <c r="H50" s="75"/>
      <c r="I50" s="75"/>
      <c r="K50" s="75"/>
      <c r="L50" s="75"/>
      <c r="M50" s="75"/>
      <c r="N50" s="75"/>
    </row>
    <row r="51" spans="1:14" s="76" customFormat="1">
      <c r="A51" s="89"/>
      <c r="C51" s="73"/>
      <c r="D51" s="75"/>
      <c r="E51" s="105"/>
      <c r="F51" s="106"/>
      <c r="G51" s="106"/>
      <c r="H51" s="106"/>
      <c r="I51" s="106"/>
      <c r="J51" s="106"/>
      <c r="K51" s="106"/>
      <c r="L51" s="75"/>
      <c r="M51" s="75"/>
      <c r="N51" s="75"/>
    </row>
    <row r="52" spans="1:14" s="76" customFormat="1">
      <c r="A52" s="89"/>
      <c r="C52" s="73"/>
      <c r="D52" s="75"/>
      <c r="E52" s="107"/>
      <c r="F52" s="106"/>
      <c r="G52" s="106"/>
      <c r="H52" s="106"/>
      <c r="I52" s="106"/>
      <c r="J52" s="106"/>
      <c r="K52" s="106"/>
      <c r="L52" s="75"/>
      <c r="M52" s="75"/>
      <c r="N52" s="75"/>
    </row>
    <row r="53" spans="1:14" s="76" customFormat="1">
      <c r="C53" s="73"/>
      <c r="E53" s="626"/>
      <c r="F53" s="102"/>
      <c r="I53" s="102"/>
      <c r="K53" s="71"/>
      <c r="L53" s="75"/>
      <c r="M53" s="75"/>
      <c r="N53" s="75"/>
    </row>
    <row r="54" spans="1:14" s="76" customFormat="1">
      <c r="C54" s="73"/>
      <c r="D54" s="75"/>
      <c r="E54" s="107"/>
      <c r="F54" s="106"/>
      <c r="G54" s="106"/>
      <c r="H54" s="106"/>
      <c r="I54" s="106"/>
      <c r="K54" s="71"/>
      <c r="L54" s="75"/>
      <c r="M54" s="75"/>
      <c r="N54" s="75"/>
    </row>
    <row r="55" spans="1:14" s="76" customFormat="1">
      <c r="C55" s="73"/>
      <c r="E55" s="626"/>
      <c r="F55" s="102"/>
      <c r="I55" s="102"/>
      <c r="K55" s="71"/>
      <c r="L55" s="75"/>
      <c r="M55" s="75"/>
      <c r="N55" s="75"/>
    </row>
    <row r="56" spans="1:14" s="76" customFormat="1">
      <c r="C56" s="108"/>
      <c r="F56" s="102"/>
      <c r="K56" s="71"/>
      <c r="L56" s="75"/>
      <c r="M56" s="75"/>
      <c r="N56" s="75"/>
    </row>
    <row r="57" spans="1:14">
      <c r="C57" s="73"/>
      <c r="D57" s="75"/>
      <c r="E57" s="107"/>
      <c r="F57" s="106"/>
      <c r="G57" s="106"/>
      <c r="H57" s="106"/>
      <c r="I57" s="106"/>
      <c r="J57" s="76"/>
      <c r="K57" s="71"/>
      <c r="L57" s="49"/>
      <c r="M57" s="6"/>
      <c r="N57" s="6"/>
    </row>
    <row r="58" spans="1:14">
      <c r="C58" s="73"/>
      <c r="D58" s="76"/>
      <c r="E58" s="626"/>
      <c r="F58" s="102"/>
      <c r="G58" s="76"/>
      <c r="H58" s="76"/>
      <c r="I58" s="102"/>
      <c r="J58" s="76"/>
      <c r="K58" s="71"/>
      <c r="L58" s="49"/>
      <c r="M58" s="6"/>
      <c r="N58" s="6"/>
    </row>
    <row r="59" spans="1:14">
      <c r="K59" s="5"/>
      <c r="L59" s="6"/>
      <c r="M59" s="6"/>
      <c r="N59" s="6"/>
    </row>
    <row r="60" spans="1:14">
      <c r="C60" s="22"/>
      <c r="K60" s="5"/>
      <c r="L60" s="6"/>
      <c r="M60" s="6"/>
      <c r="N60" s="6"/>
    </row>
    <row r="61" spans="1:14">
      <c r="C61" s="627"/>
      <c r="K61" s="5"/>
      <c r="L61" s="6"/>
      <c r="M61" s="6"/>
      <c r="N61" s="6"/>
    </row>
    <row r="62" spans="1:14">
      <c r="K62" s="5"/>
      <c r="L62" s="6"/>
      <c r="M62" s="6"/>
      <c r="N62" s="6"/>
    </row>
    <row r="63" spans="1:14">
      <c r="C63" s="12"/>
      <c r="D63" s="6"/>
      <c r="E63" s="6"/>
      <c r="F63" s="6"/>
      <c r="G63" s="6"/>
      <c r="H63" s="6"/>
      <c r="I63" s="6"/>
      <c r="J63" s="23"/>
      <c r="K63" s="6"/>
      <c r="L63" s="6"/>
      <c r="M63" s="6"/>
      <c r="N63" s="6"/>
    </row>
    <row r="64" spans="1:14">
      <c r="C64" s="1"/>
      <c r="D64" s="1"/>
      <c r="E64" s="2"/>
      <c r="F64" s="1"/>
      <c r="G64" s="1"/>
      <c r="H64" s="1"/>
      <c r="I64" s="1"/>
      <c r="J64" s="1"/>
      <c r="K64" s="3"/>
      <c r="L64" s="3"/>
      <c r="M64" s="4"/>
      <c r="N64" s="6"/>
    </row>
    <row r="65" spans="1:14">
      <c r="C65" s="1"/>
      <c r="D65" s="1"/>
      <c r="E65" s="2"/>
      <c r="F65" s="1"/>
      <c r="G65" s="1"/>
      <c r="H65" s="1"/>
      <c r="I65" s="5"/>
      <c r="J65" s="4"/>
      <c r="K65" s="4"/>
      <c r="L65" s="4"/>
      <c r="M65" s="4" t="s">
        <v>281</v>
      </c>
      <c r="N65" s="6"/>
    </row>
    <row r="66" spans="1:14">
      <c r="C66" s="1"/>
      <c r="D66" s="1"/>
      <c r="E66" s="2"/>
      <c r="F66" s="1"/>
      <c r="G66" s="1"/>
      <c r="H66" s="1"/>
      <c r="I66" s="5"/>
      <c r="J66" s="208"/>
      <c r="K66" s="208"/>
      <c r="L66" s="208"/>
      <c r="M66" s="208" t="s">
        <v>286</v>
      </c>
      <c r="N66" s="6"/>
    </row>
    <row r="67" spans="1:14">
      <c r="C67" s="1"/>
      <c r="D67" s="1"/>
      <c r="E67" s="2"/>
      <c r="F67" s="1"/>
      <c r="G67" s="1"/>
      <c r="H67" s="1"/>
      <c r="I67" s="5"/>
      <c r="J67" s="5"/>
      <c r="K67" s="6"/>
      <c r="L67" s="208"/>
      <c r="M67" s="208"/>
      <c r="N67" s="6"/>
    </row>
    <row r="68" spans="1:14">
      <c r="C68" s="1"/>
      <c r="D68" s="1"/>
      <c r="E68" s="2"/>
      <c r="F68" s="1"/>
      <c r="G68" s="1"/>
      <c r="H68" s="1"/>
      <c r="I68" s="5"/>
      <c r="J68" s="5"/>
      <c r="K68" s="6"/>
      <c r="L68" s="208"/>
      <c r="M68" s="6"/>
      <c r="N68" s="6"/>
    </row>
    <row r="69" spans="1:14">
      <c r="C69" s="1" t="s">
        <v>4</v>
      </c>
      <c r="D69" s="68"/>
      <c r="E69" s="68" t="s">
        <v>104</v>
      </c>
      <c r="F69" s="1"/>
      <c r="G69" s="1"/>
      <c r="H69" s="1"/>
      <c r="I69" s="5"/>
      <c r="K69" s="6"/>
      <c r="L69" s="6"/>
      <c r="M69" s="6"/>
      <c r="N69" s="6"/>
    </row>
    <row r="70" spans="1:14">
      <c r="C70" s="1"/>
      <c r="D70" s="7" t="s">
        <v>5</v>
      </c>
      <c r="E70" s="7" t="s">
        <v>6</v>
      </c>
      <c r="F70" s="7"/>
      <c r="G70" s="7"/>
      <c r="H70" s="7"/>
      <c r="I70" s="5"/>
      <c r="J70" s="5"/>
      <c r="K70" s="6"/>
      <c r="L70" s="6"/>
      <c r="M70" s="6"/>
      <c r="N70" s="6"/>
    </row>
    <row r="71" spans="1:14">
      <c r="C71" s="1"/>
      <c r="D71" s="7"/>
      <c r="E71" s="7"/>
      <c r="F71" s="7"/>
      <c r="G71" s="7"/>
      <c r="H71" s="7"/>
      <c r="I71" s="5"/>
      <c r="J71" s="5"/>
      <c r="K71" s="121"/>
      <c r="L71" s="621"/>
      <c r="M71" s="120" t="str">
        <f>+M8</f>
        <v>For the 12 months ended 12/31/2022</v>
      </c>
      <c r="N71" s="6"/>
    </row>
    <row r="72" spans="1:14" ht="15.6">
      <c r="C72" s="12"/>
      <c r="D72" s="6"/>
      <c r="E72" s="122" t="str">
        <f>+E9</f>
        <v>NextEra Energy Transmission New York, Inc. Formula Rate Template</v>
      </c>
      <c r="F72" s="7"/>
      <c r="G72" s="7"/>
      <c r="H72" s="7"/>
      <c r="I72" s="7"/>
      <c r="J72" s="7"/>
      <c r="K72" s="7"/>
      <c r="L72" s="7"/>
      <c r="M72" s="628"/>
      <c r="N72" s="12"/>
    </row>
    <row r="73" spans="1:14">
      <c r="C73" s="24" t="s">
        <v>7</v>
      </c>
      <c r="D73" s="24" t="s">
        <v>8</v>
      </c>
      <c r="E73" s="24" t="s">
        <v>9</v>
      </c>
      <c r="F73" s="7" t="s">
        <v>5</v>
      </c>
      <c r="G73" s="7"/>
      <c r="H73" s="25" t="s">
        <v>10</v>
      </c>
      <c r="I73" s="7"/>
      <c r="J73" s="26" t="s">
        <v>11</v>
      </c>
      <c r="K73" s="7"/>
      <c r="L73" s="82"/>
      <c r="M73" s="82"/>
      <c r="N73" s="12"/>
    </row>
    <row r="74" spans="1:14" ht="15.6">
      <c r="C74" s="12"/>
      <c r="D74" s="27"/>
      <c r="E74" s="7"/>
      <c r="F74" s="7"/>
      <c r="G74" s="7"/>
      <c r="H74" s="3"/>
      <c r="I74" s="7"/>
      <c r="J74" s="28" t="s">
        <v>21</v>
      </c>
      <c r="K74" s="7"/>
      <c r="L74" s="83"/>
      <c r="M74" s="83"/>
      <c r="N74" s="12"/>
    </row>
    <row r="75" spans="1:14" ht="15.6">
      <c r="A75" s="3" t="s">
        <v>12</v>
      </c>
      <c r="C75" s="12"/>
      <c r="D75" s="29" t="s">
        <v>758</v>
      </c>
      <c r="E75" s="28" t="s">
        <v>22</v>
      </c>
      <c r="F75" s="30"/>
      <c r="G75" s="28" t="s">
        <v>23</v>
      </c>
      <c r="I75" s="30"/>
      <c r="J75" s="3" t="s">
        <v>24</v>
      </c>
      <c r="K75" s="7"/>
      <c r="L75" s="62"/>
      <c r="M75" s="629"/>
      <c r="N75" s="12"/>
    </row>
    <row r="76" spans="1:14" ht="16.2" thickBot="1">
      <c r="A76" s="10" t="s">
        <v>14</v>
      </c>
      <c r="C76" s="31" t="s">
        <v>25</v>
      </c>
      <c r="D76" s="7"/>
      <c r="E76" s="7"/>
      <c r="F76" s="7"/>
      <c r="G76" s="7"/>
      <c r="H76" s="7"/>
      <c r="I76" s="7"/>
      <c r="J76" s="7"/>
      <c r="K76" s="7"/>
      <c r="L76" s="72"/>
      <c r="M76" s="629"/>
      <c r="N76" s="12"/>
    </row>
    <row r="77" spans="1:14">
      <c r="A77" s="3"/>
      <c r="C77" s="12"/>
      <c r="D77" s="7"/>
      <c r="E77" s="7"/>
      <c r="F77" s="7"/>
      <c r="G77" s="7"/>
      <c r="H77" s="7"/>
      <c r="I77" s="7"/>
      <c r="J77" s="7"/>
      <c r="K77" s="7"/>
      <c r="L77" s="72"/>
      <c r="M77" s="629"/>
      <c r="N77" s="12"/>
    </row>
    <row r="78" spans="1:14">
      <c r="A78" s="3"/>
      <c r="C78" s="12" t="s">
        <v>339</v>
      </c>
      <c r="D78" s="7"/>
      <c r="E78" s="7"/>
      <c r="F78" s="7"/>
      <c r="G78" s="7"/>
      <c r="H78" s="7"/>
      <c r="I78" s="7"/>
      <c r="J78" s="7"/>
      <c r="K78" s="7"/>
      <c r="L78" s="72"/>
      <c r="M78" s="629"/>
      <c r="N78" s="12"/>
    </row>
    <row r="79" spans="1:14" ht="15.6">
      <c r="A79" s="3">
        <f>+A25+1</f>
        <v>6</v>
      </c>
      <c r="C79" s="12" t="s">
        <v>26</v>
      </c>
      <c r="D79" s="13" t="s">
        <v>349</v>
      </c>
      <c r="E79" s="70">
        <f>+'2 - Cost Support '!F84</f>
        <v>0</v>
      </c>
      <c r="F79" s="7"/>
      <c r="G79" s="7" t="s">
        <v>27</v>
      </c>
      <c r="H79" s="182">
        <v>0</v>
      </c>
      <c r="I79" s="7"/>
      <c r="J79" s="110">
        <f>+H79*E79</f>
        <v>0</v>
      </c>
      <c r="K79" s="168"/>
      <c r="L79" s="84"/>
      <c r="M79" s="629"/>
      <c r="N79" s="34"/>
    </row>
    <row r="80" spans="1:14">
      <c r="A80" s="3">
        <f>+A79+1</f>
        <v>7</v>
      </c>
      <c r="C80" s="12" t="s">
        <v>40</v>
      </c>
      <c r="D80" s="13" t="s">
        <v>344</v>
      </c>
      <c r="E80" s="70">
        <f>+'2 - Cost Support '!F20</f>
        <v>150698494.71996573</v>
      </c>
      <c r="F80" s="7"/>
      <c r="G80" s="7" t="s">
        <v>20</v>
      </c>
      <c r="H80" s="182">
        <f>+J$215</f>
        <v>1</v>
      </c>
      <c r="I80" s="7"/>
      <c r="J80" s="110">
        <f>+H80*E80</f>
        <v>150698494.71996573</v>
      </c>
      <c r="K80" s="7"/>
      <c r="L80" s="84"/>
      <c r="N80" s="630"/>
    </row>
    <row r="81" spans="1:14">
      <c r="A81" s="3">
        <f>+A80+1</f>
        <v>8</v>
      </c>
      <c r="C81" s="12" t="s">
        <v>29</v>
      </c>
      <c r="D81" s="13" t="s">
        <v>345</v>
      </c>
      <c r="E81" s="70">
        <f>+'2 - Cost Support '!F36</f>
        <v>0</v>
      </c>
      <c r="F81" s="7"/>
      <c r="G81" s="7" t="s">
        <v>27</v>
      </c>
      <c r="H81" s="182">
        <v>0</v>
      </c>
      <c r="I81" s="7"/>
      <c r="J81" s="110">
        <f>+H81*E81</f>
        <v>0</v>
      </c>
      <c r="K81" s="7"/>
      <c r="L81" s="84"/>
      <c r="N81" s="630"/>
    </row>
    <row r="82" spans="1:14">
      <c r="A82" s="3">
        <f>+A81+1</f>
        <v>9</v>
      </c>
      <c r="C82" s="12" t="s">
        <v>185</v>
      </c>
      <c r="D82" s="13" t="s">
        <v>759</v>
      </c>
      <c r="E82" s="70">
        <f>+'2 - Cost Support '!F52+'2 - Cost Support '!F68</f>
        <v>18619257.488429762</v>
      </c>
      <c r="F82" s="7"/>
      <c r="G82" s="7" t="s">
        <v>30</v>
      </c>
      <c r="H82" s="182">
        <f>+$J$223</f>
        <v>1</v>
      </c>
      <c r="I82" s="7"/>
      <c r="J82" s="110">
        <f>+H82*E82</f>
        <v>18619257.488429762</v>
      </c>
      <c r="K82" s="7"/>
      <c r="L82" s="84"/>
      <c r="N82" s="630"/>
    </row>
    <row r="83" spans="1:14">
      <c r="A83" s="3">
        <f>+A82+1</f>
        <v>10</v>
      </c>
      <c r="C83" s="1" t="str">
        <f>"TOTAL GROSS PLANT (sum lines "&amp;A79&amp;"-"&amp;A82&amp;")"</f>
        <v>TOTAL GROSS PLANT (sum lines 6-9)</v>
      </c>
      <c r="D83" s="1043" t="s">
        <v>760</v>
      </c>
      <c r="E83" s="70">
        <f>SUM(E79:E82)</f>
        <v>169317752.20839548</v>
      </c>
      <c r="F83" s="7"/>
      <c r="G83" s="7" t="s">
        <v>31</v>
      </c>
      <c r="H83" s="1032">
        <f>IF(J83=0,0,J83/E83)</f>
        <v>1</v>
      </c>
      <c r="I83" s="7"/>
      <c r="J83" s="110">
        <f>SUM(J79:J82)</f>
        <v>169317752.20839548</v>
      </c>
      <c r="K83" s="7"/>
      <c r="L83" s="85"/>
      <c r="N83" s="630"/>
    </row>
    <row r="84" spans="1:14" ht="15.75" customHeight="1">
      <c r="A84" s="3"/>
      <c r="C84" s="12"/>
      <c r="D84" s="1043"/>
      <c r="E84" s="70"/>
      <c r="F84" s="7"/>
      <c r="G84" s="7"/>
      <c r="H84" s="1024"/>
      <c r="I84" s="7"/>
      <c r="J84" s="110"/>
      <c r="K84" s="7"/>
      <c r="L84" s="86"/>
      <c r="N84" s="630"/>
    </row>
    <row r="85" spans="1:14">
      <c r="A85" s="3">
        <f>+A83+1</f>
        <v>11</v>
      </c>
      <c r="C85" s="38" t="s">
        <v>340</v>
      </c>
      <c r="D85" s="13"/>
      <c r="E85" s="70"/>
      <c r="F85" s="7"/>
      <c r="G85" s="7"/>
      <c r="H85" s="182"/>
      <c r="I85" s="7"/>
      <c r="J85" s="110"/>
      <c r="K85" s="7"/>
      <c r="L85" s="72"/>
      <c r="N85" s="630"/>
    </row>
    <row r="86" spans="1:14">
      <c r="A86" s="3">
        <f>+A85+1</f>
        <v>12</v>
      </c>
      <c r="C86" s="12" t="str">
        <f>+C79</f>
        <v xml:space="preserve">  Production</v>
      </c>
      <c r="D86" s="13" t="s">
        <v>346</v>
      </c>
      <c r="E86" s="70">
        <f>+'2 - Cost Support '!F170</f>
        <v>0</v>
      </c>
      <c r="F86" s="7"/>
      <c r="G86" s="7" t="str">
        <f>+G79</f>
        <v>NA</v>
      </c>
      <c r="H86" s="182">
        <v>0</v>
      </c>
      <c r="I86" s="7"/>
      <c r="J86" s="110">
        <f>+H86*E86</f>
        <v>0</v>
      </c>
      <c r="K86" s="7"/>
      <c r="L86" s="84"/>
      <c r="N86" s="630"/>
    </row>
    <row r="87" spans="1:14">
      <c r="A87" s="3">
        <f>+A86+1</f>
        <v>13</v>
      </c>
      <c r="C87" s="12" t="s">
        <v>40</v>
      </c>
      <c r="D87" s="13" t="s">
        <v>347</v>
      </c>
      <c r="E87" s="70">
        <f>+'2 - Cost Support '!F106</f>
        <v>1699494.1269635777</v>
      </c>
      <c r="F87" s="7"/>
      <c r="G87" s="7" t="str">
        <f>+G80</f>
        <v>TP</v>
      </c>
      <c r="H87" s="182">
        <f>+J$215</f>
        <v>1</v>
      </c>
      <c r="I87" s="7"/>
      <c r="J87" s="110">
        <f>+H87*E87</f>
        <v>1699494.1269635777</v>
      </c>
      <c r="K87" s="7"/>
      <c r="L87" s="87"/>
      <c r="N87" s="630"/>
    </row>
    <row r="88" spans="1:14">
      <c r="A88" s="3">
        <f>+A87+1</f>
        <v>14</v>
      </c>
      <c r="C88" s="12" t="str">
        <f>+C81</f>
        <v xml:space="preserve">  Distribution</v>
      </c>
      <c r="D88" s="13" t="s">
        <v>348</v>
      </c>
      <c r="E88" s="70">
        <f>+'2 - Cost Support '!F122</f>
        <v>0</v>
      </c>
      <c r="F88" s="7"/>
      <c r="G88" s="7" t="str">
        <f>+G81</f>
        <v>NA</v>
      </c>
      <c r="H88" s="182">
        <v>0</v>
      </c>
      <c r="I88" s="7"/>
      <c r="J88" s="110">
        <f>+H88*E88</f>
        <v>0</v>
      </c>
      <c r="K88" s="7"/>
      <c r="L88" s="87"/>
      <c r="N88" s="630"/>
    </row>
    <row r="89" spans="1:14">
      <c r="A89" s="3">
        <f>+A88+1</f>
        <v>15</v>
      </c>
      <c r="C89" s="12" t="s">
        <v>185</v>
      </c>
      <c r="D89" s="13" t="s">
        <v>761</v>
      </c>
      <c r="E89" s="70">
        <f>+'2 - Cost Support '!F138+'2 - Cost Support '!F154</f>
        <v>693519.27953637275</v>
      </c>
      <c r="F89" s="7"/>
      <c r="G89" s="7" t="str">
        <f>+G82</f>
        <v>W/S</v>
      </c>
      <c r="H89" s="182">
        <f>+J$223</f>
        <v>1</v>
      </c>
      <c r="I89" s="7"/>
      <c r="J89" s="110">
        <f>+H89*E89</f>
        <v>693519.27953637275</v>
      </c>
      <c r="K89" s="7"/>
      <c r="L89" s="87"/>
      <c r="N89" s="630"/>
    </row>
    <row r="90" spans="1:14">
      <c r="A90" s="3">
        <f>+A89+1</f>
        <v>16</v>
      </c>
      <c r="C90" s="12" t="str">
        <f>"TOTAL ACCUM. DEPRECIATION (sum lines "&amp;A86&amp;"-"&amp;A89&amp;")"</f>
        <v>TOTAL ACCUM. DEPRECIATION (sum lines 12-15)</v>
      </c>
      <c r="D90" s="1043"/>
      <c r="E90" s="70">
        <f>SUM(E86:E89)</f>
        <v>2393013.4064999502</v>
      </c>
      <c r="F90" s="7"/>
      <c r="G90" s="7"/>
      <c r="H90" s="182"/>
      <c r="I90" s="7"/>
      <c r="J90" s="110">
        <f>SUM(J86:J89)</f>
        <v>2393013.4064999502</v>
      </c>
      <c r="K90" s="7"/>
      <c r="L90" s="72"/>
      <c r="N90" s="630"/>
    </row>
    <row r="91" spans="1:14">
      <c r="A91" s="3"/>
      <c r="D91" s="1043"/>
      <c r="E91" s="70"/>
      <c r="F91" s="7"/>
      <c r="G91" s="7"/>
      <c r="H91" s="1024"/>
      <c r="I91" s="7"/>
      <c r="J91" s="110"/>
      <c r="K91" s="7"/>
      <c r="L91" s="86"/>
      <c r="N91" s="630"/>
    </row>
    <row r="92" spans="1:14">
      <c r="A92" s="3">
        <f>+A90+1</f>
        <v>17</v>
      </c>
      <c r="C92" s="12" t="s">
        <v>32</v>
      </c>
      <c r="D92" s="7"/>
      <c r="E92" s="70"/>
      <c r="F92" s="7"/>
      <c r="G92" s="7"/>
      <c r="H92" s="182"/>
      <c r="I92" s="7"/>
      <c r="J92" s="110"/>
      <c r="K92" s="7"/>
      <c r="L92" s="72"/>
      <c r="N92" s="630"/>
    </row>
    <row r="93" spans="1:14">
      <c r="A93" s="3">
        <f>+A92+1</f>
        <v>18</v>
      </c>
      <c r="C93" s="12" t="str">
        <f>+C86</f>
        <v xml:space="preserve">  Production</v>
      </c>
      <c r="D93" s="7" t="str">
        <f>" (line "&amp;A79&amp;"- line "&amp;A86&amp;")"</f>
        <v xml:space="preserve"> (line 6- line 12)</v>
      </c>
      <c r="E93" s="70">
        <f>+E79-E86</f>
        <v>0</v>
      </c>
      <c r="F93" s="7"/>
      <c r="G93" s="7"/>
      <c r="H93" s="1024"/>
      <c r="I93" s="7"/>
      <c r="J93" s="110">
        <f>+J79-J86</f>
        <v>0</v>
      </c>
      <c r="K93" s="7"/>
      <c r="L93" s="86"/>
      <c r="N93" s="630"/>
    </row>
    <row r="94" spans="1:14">
      <c r="A94" s="3">
        <f>+A93+1</f>
        <v>19</v>
      </c>
      <c r="C94" s="12" t="s">
        <v>28</v>
      </c>
      <c r="D94" s="7" t="str">
        <f>" (line "&amp;A80&amp;"- line "&amp;A87&amp;")"</f>
        <v xml:space="preserve"> (line 7- line 13)</v>
      </c>
      <c r="E94" s="70">
        <f>+E80-E87</f>
        <v>148999000.59300214</v>
      </c>
      <c r="F94" s="7"/>
      <c r="G94" s="7"/>
      <c r="H94" s="182"/>
      <c r="I94" s="7"/>
      <c r="J94" s="110">
        <f>+J80-J87</f>
        <v>148999000.59300214</v>
      </c>
      <c r="K94" s="7"/>
      <c r="L94" s="86"/>
      <c r="N94" s="630"/>
    </row>
    <row r="95" spans="1:14">
      <c r="A95" s="3">
        <f>+A94+1</f>
        <v>20</v>
      </c>
      <c r="C95" s="12" t="str">
        <f>+C88</f>
        <v xml:space="preserve">  Distribution</v>
      </c>
      <c r="D95" s="7" t="str">
        <f>" (line "&amp;A81&amp;"- line "&amp;A88&amp;")"</f>
        <v xml:space="preserve"> (line 8- line 14)</v>
      </c>
      <c r="E95" s="70">
        <f>+E81-E88</f>
        <v>0</v>
      </c>
      <c r="F95" s="7"/>
      <c r="G95" s="7"/>
      <c r="H95" s="1024"/>
      <c r="I95" s="7"/>
      <c r="J95" s="110">
        <f>+J81-J88</f>
        <v>0</v>
      </c>
      <c r="K95" s="7"/>
      <c r="L95" s="86"/>
      <c r="N95" s="630"/>
    </row>
    <row r="96" spans="1:14">
      <c r="A96" s="3">
        <f>+A95+1</f>
        <v>21</v>
      </c>
      <c r="C96" s="12" t="s">
        <v>103</v>
      </c>
      <c r="D96" s="7" t="str">
        <f>" (line "&amp;A82&amp;"- line "&amp;A89&amp;")"</f>
        <v xml:space="preserve"> (line 9- line 15)</v>
      </c>
      <c r="E96" s="70">
        <f>+E82-E89</f>
        <v>17925738.208893389</v>
      </c>
      <c r="F96" s="7"/>
      <c r="G96" s="7"/>
      <c r="H96" s="1024"/>
      <c r="I96" s="7"/>
      <c r="J96" s="110">
        <f>+J82-J89</f>
        <v>17925738.208893389</v>
      </c>
      <c r="K96" s="7"/>
      <c r="L96" s="86"/>
      <c r="N96" s="630"/>
    </row>
    <row r="97" spans="1:14">
      <c r="A97" s="3">
        <f>+A96+1</f>
        <v>22</v>
      </c>
      <c r="C97" s="12" t="str">
        <f>"TOTAL NET PLANT (sum lines "&amp;A93&amp;"-"&amp;A96&amp;")"</f>
        <v>TOTAL NET PLANT (sum lines 18-21)</v>
      </c>
      <c r="D97" s="1043" t="s">
        <v>762</v>
      </c>
      <c r="E97" s="70">
        <f>SUM(E93:E96)</f>
        <v>166924738.80189553</v>
      </c>
      <c r="F97" s="13"/>
      <c r="G97" s="13" t="s">
        <v>33</v>
      </c>
      <c r="H97" s="1032">
        <f>IF(J97=0,0,J97/E97)</f>
        <v>1</v>
      </c>
      <c r="I97" s="7"/>
      <c r="J97" s="110">
        <f>SUM(J93:J96)</f>
        <v>166924738.80189553</v>
      </c>
      <c r="K97" s="7"/>
      <c r="L97" s="72"/>
      <c r="N97" s="630"/>
    </row>
    <row r="98" spans="1:14" ht="20.25" customHeight="1">
      <c r="A98" s="3"/>
      <c r="D98" s="1043"/>
      <c r="E98" s="70"/>
      <c r="F98" s="13"/>
      <c r="G98" s="47"/>
      <c r="H98" s="1029"/>
      <c r="I98" s="7"/>
      <c r="J98" s="110"/>
      <c r="K98" s="7"/>
      <c r="L98" s="86"/>
      <c r="N98" s="629"/>
    </row>
    <row r="99" spans="1:14">
      <c r="A99" s="3">
        <f>+A97+1</f>
        <v>23</v>
      </c>
      <c r="C99" s="1" t="str">
        <f>"ADJUSTMENTS TO RATE BASE       (Note "&amp;A266&amp;")"</f>
        <v>ADJUSTMENTS TO RATE BASE       (Note A)</v>
      </c>
      <c r="D99" s="13"/>
      <c r="E99" s="70"/>
      <c r="F99" s="13"/>
      <c r="G99" s="13"/>
      <c r="H99" s="1029"/>
      <c r="I99" s="7"/>
      <c r="J99" s="110"/>
      <c r="K99" s="7"/>
      <c r="L99" s="72"/>
      <c r="M99" s="629"/>
      <c r="N99" s="12"/>
    </row>
    <row r="100" spans="1:14" s="47" customFormat="1">
      <c r="A100" s="622">
        <f t="shared" ref="A100:A106" si="0">+A99+1</f>
        <v>24</v>
      </c>
      <c r="C100" s="47" t="s">
        <v>814</v>
      </c>
      <c r="D100" s="13"/>
      <c r="E100" s="70">
        <f>+'6a-ADIT Projection'!H16</f>
        <v>-558341.26141872234</v>
      </c>
      <c r="F100" s="13"/>
      <c r="G100" s="13" t="str">
        <f>+G108</f>
        <v>TP</v>
      </c>
      <c r="H100" s="1029">
        <f>+H108</f>
        <v>1</v>
      </c>
      <c r="I100" s="13"/>
      <c r="J100" s="70">
        <f t="shared" ref="J100:J104" si="1">+H100*E100</f>
        <v>-558341.26141872234</v>
      </c>
      <c r="K100" s="13"/>
      <c r="L100" s="73"/>
      <c r="M100" s="629"/>
      <c r="N100" s="631"/>
    </row>
    <row r="101" spans="1:14" s="47" customFormat="1">
      <c r="A101" s="622">
        <f t="shared" si="0"/>
        <v>25</v>
      </c>
      <c r="C101" s="47" t="s">
        <v>219</v>
      </c>
      <c r="D101" s="13" t="s">
        <v>350</v>
      </c>
      <c r="E101" s="70">
        <f>+'3 - Cost Support'!G5</f>
        <v>0</v>
      </c>
      <c r="F101" s="13"/>
      <c r="G101" s="13" t="s">
        <v>34</v>
      </c>
      <c r="H101" s="1029">
        <f>+H$97</f>
        <v>1</v>
      </c>
      <c r="I101" s="13"/>
      <c r="J101" s="97">
        <f t="shared" si="1"/>
        <v>0</v>
      </c>
      <c r="K101" s="13"/>
      <c r="L101" s="73"/>
      <c r="M101" s="629"/>
      <c r="N101" s="631"/>
    </row>
    <row r="102" spans="1:14" s="47" customFormat="1">
      <c r="A102" s="622">
        <f t="shared" si="0"/>
        <v>26</v>
      </c>
      <c r="C102" s="47" t="s">
        <v>182</v>
      </c>
      <c r="D102" s="13" t="s">
        <v>763</v>
      </c>
      <c r="E102" s="97">
        <f>+'8 - Workpaper'!V81</f>
        <v>0</v>
      </c>
      <c r="F102" s="73"/>
      <c r="G102" s="73" t="s">
        <v>130</v>
      </c>
      <c r="H102" s="182">
        <v>1</v>
      </c>
      <c r="I102" s="73"/>
      <c r="J102" s="97">
        <f>+E102</f>
        <v>0</v>
      </c>
      <c r="K102" s="13"/>
      <c r="L102" s="155"/>
      <c r="M102" s="629"/>
      <c r="N102" s="631"/>
    </row>
    <row r="103" spans="1:14" s="47" customFormat="1">
      <c r="A103" s="622">
        <f t="shared" si="0"/>
        <v>27</v>
      </c>
      <c r="C103" s="47" t="s">
        <v>343</v>
      </c>
      <c r="D103" s="13" t="s">
        <v>827</v>
      </c>
      <c r="E103" s="97">
        <f>+'3 - Cost Support'!H42</f>
        <v>0</v>
      </c>
      <c r="F103" s="73"/>
      <c r="G103" s="73" t="str">
        <f>+G104</f>
        <v>DA</v>
      </c>
      <c r="H103" s="1033">
        <f>+H104</f>
        <v>1</v>
      </c>
      <c r="I103" s="73"/>
      <c r="J103" s="97">
        <f t="shared" si="1"/>
        <v>0</v>
      </c>
      <c r="K103" s="13"/>
      <c r="L103" s="155"/>
      <c r="M103" s="629"/>
      <c r="N103" s="631"/>
    </row>
    <row r="104" spans="1:14">
      <c r="A104" s="622">
        <f>+A103+1</f>
        <v>28</v>
      </c>
      <c r="B104" s="47"/>
      <c r="C104" s="76" t="s">
        <v>276</v>
      </c>
      <c r="D104" s="13" t="s">
        <v>764</v>
      </c>
      <c r="E104" s="97">
        <f>+'8 - Workpaper'!Z10</f>
        <v>0</v>
      </c>
      <c r="F104" s="73"/>
      <c r="G104" s="73" t="str">
        <f>+G105</f>
        <v>DA</v>
      </c>
      <c r="H104" s="1033">
        <f>+H105</f>
        <v>1</v>
      </c>
      <c r="I104" s="73"/>
      <c r="J104" s="97">
        <f t="shared" si="1"/>
        <v>0</v>
      </c>
      <c r="K104" s="7"/>
      <c r="L104" s="85"/>
      <c r="M104" s="629"/>
      <c r="N104" s="523"/>
    </row>
    <row r="105" spans="1:14">
      <c r="A105" s="3">
        <f t="shared" si="0"/>
        <v>29</v>
      </c>
      <c r="C105" s="389" t="s">
        <v>190</v>
      </c>
      <c r="D105" s="126" t="s">
        <v>765</v>
      </c>
      <c r="E105" s="127">
        <f>+'8 - Workpaper'!Z41</f>
        <v>0</v>
      </c>
      <c r="F105" s="128"/>
      <c r="G105" s="128" t="s">
        <v>130</v>
      </c>
      <c r="H105" s="1031">
        <v>1</v>
      </c>
      <c r="I105" s="128"/>
      <c r="J105" s="129">
        <f>+H105*E105</f>
        <v>0</v>
      </c>
      <c r="K105" s="7"/>
      <c r="L105" s="73"/>
      <c r="M105" s="629"/>
      <c r="N105" s="523"/>
    </row>
    <row r="106" spans="1:14">
      <c r="A106" s="3">
        <f t="shared" si="0"/>
        <v>30</v>
      </c>
      <c r="C106" s="124" t="str">
        <f>"TOTAL ADJUSTMENTS  (sum lines "&amp;A100&amp;"-"&amp;A105&amp;")"</f>
        <v>TOTAL ADJUSTMENTS  (sum lines 24-29)</v>
      </c>
      <c r="D106" s="13"/>
      <c r="E106" s="70">
        <f>SUM(E100:E105)</f>
        <v>-558341.26141872234</v>
      </c>
      <c r="F106" s="7"/>
      <c r="G106" s="7"/>
      <c r="H106" s="182"/>
      <c r="I106" s="7"/>
      <c r="J106" s="110">
        <f>SUM(J100:J105)</f>
        <v>-558341.26141872234</v>
      </c>
      <c r="K106" s="7"/>
      <c r="L106" s="73"/>
      <c r="M106" s="629"/>
      <c r="N106" s="12"/>
    </row>
    <row r="107" spans="1:14">
      <c r="A107" s="3"/>
      <c r="D107" s="13"/>
      <c r="E107" s="70"/>
      <c r="F107" s="7"/>
      <c r="G107" s="7"/>
      <c r="H107" s="1024"/>
      <c r="I107" s="7"/>
      <c r="J107" s="110"/>
      <c r="K107" s="7"/>
      <c r="L107" s="90"/>
      <c r="M107" s="629"/>
      <c r="N107" s="12"/>
    </row>
    <row r="108" spans="1:14" ht="15.6">
      <c r="A108" s="3">
        <f>+A106+1</f>
        <v>31</v>
      </c>
      <c r="C108" s="1" t="s">
        <v>187</v>
      </c>
      <c r="D108" s="13" t="s">
        <v>809</v>
      </c>
      <c r="E108" s="70">
        <f>+'8 - Workpaper'!R61</f>
        <v>0</v>
      </c>
      <c r="F108" s="7"/>
      <c r="G108" s="7" t="str">
        <f>+G87</f>
        <v>TP</v>
      </c>
      <c r="H108" s="182">
        <f>+J$215</f>
        <v>1</v>
      </c>
      <c r="I108" s="7"/>
      <c r="J108" s="110">
        <f>+H108*E108</f>
        <v>0</v>
      </c>
      <c r="K108" s="168"/>
      <c r="L108" s="73"/>
      <c r="M108" s="629"/>
      <c r="N108" s="12"/>
    </row>
    <row r="109" spans="1:14">
      <c r="A109" s="3"/>
      <c r="C109" s="12"/>
      <c r="D109" s="13"/>
      <c r="E109" s="70"/>
      <c r="F109" s="7"/>
      <c r="G109" s="7"/>
      <c r="H109" s="182"/>
      <c r="I109" s="7"/>
      <c r="J109" s="110"/>
      <c r="K109" s="7"/>
      <c r="L109" s="73"/>
      <c r="M109" s="629"/>
      <c r="N109" s="12"/>
    </row>
    <row r="110" spans="1:14">
      <c r="A110" s="3">
        <f>+A108+1</f>
        <v>32</v>
      </c>
      <c r="C110" s="12" t="str">
        <f>"WORKING CAPITAL  (Note "&amp;A270&amp;")"</f>
        <v>WORKING CAPITAL  (Note C)</v>
      </c>
      <c r="D110" s="13" t="s">
        <v>5</v>
      </c>
      <c r="E110" s="70"/>
      <c r="F110" s="7"/>
      <c r="G110" s="7"/>
      <c r="H110" s="182"/>
      <c r="I110" s="7"/>
      <c r="J110" s="110"/>
      <c r="K110" s="7"/>
      <c r="L110" s="73"/>
      <c r="M110" s="629"/>
      <c r="N110" s="12"/>
    </row>
    <row r="111" spans="1:14">
      <c r="A111" s="3">
        <f>+A110+1</f>
        <v>33</v>
      </c>
      <c r="C111" s="12" t="s">
        <v>36</v>
      </c>
      <c r="D111" s="47" t="s">
        <v>766</v>
      </c>
      <c r="E111" s="70">
        <f>(E152-E150)/8</f>
        <v>494223.27600719541</v>
      </c>
      <c r="F111" s="7"/>
      <c r="G111" s="7"/>
      <c r="H111" s="1024"/>
      <c r="I111" s="7"/>
      <c r="J111" s="70">
        <f>(J152-J150)/8</f>
        <v>494223.27600719541</v>
      </c>
      <c r="K111" s="7"/>
      <c r="L111" s="85"/>
      <c r="M111" s="629"/>
      <c r="N111" s="12"/>
    </row>
    <row r="112" spans="1:14">
      <c r="A112" s="3">
        <f>+A111+1</f>
        <v>34</v>
      </c>
      <c r="C112" s="12" t="str">
        <f>"  Materials &amp; Supplies  (Note "&amp;A269&amp;")"</f>
        <v xml:space="preserve">  Materials &amp; Supplies  (Note B)</v>
      </c>
      <c r="D112" s="13" t="s">
        <v>810</v>
      </c>
      <c r="E112" s="70">
        <f>+'3 - Cost Support'!G117</f>
        <v>0</v>
      </c>
      <c r="F112" s="7"/>
      <c r="G112" s="7" t="str">
        <f>+G108</f>
        <v>TP</v>
      </c>
      <c r="H112" s="182">
        <f>+H108</f>
        <v>1</v>
      </c>
      <c r="I112" s="7"/>
      <c r="J112" s="110">
        <f>+H112*E112</f>
        <v>0</v>
      </c>
      <c r="K112" s="7"/>
      <c r="L112" s="90"/>
      <c r="M112" s="629"/>
      <c r="N112" s="12"/>
    </row>
    <row r="113" spans="1:14">
      <c r="A113" s="3">
        <f>+A112+1</f>
        <v>35</v>
      </c>
      <c r="C113" s="130" t="str">
        <f xml:space="preserve">  "Prepayments (Account 165 - Note "&amp;A270&amp;")"</f>
        <v>Prepayments (Account 165 - Note C)</v>
      </c>
      <c r="D113" s="126" t="s">
        <v>812</v>
      </c>
      <c r="E113" s="127">
        <f>+'3 - Cost Support'!F26</f>
        <v>0</v>
      </c>
      <c r="F113" s="128"/>
      <c r="G113" s="128" t="s">
        <v>38</v>
      </c>
      <c r="H113" s="1026">
        <f>+H$83</f>
        <v>1</v>
      </c>
      <c r="I113" s="128"/>
      <c r="J113" s="129">
        <f>+H113*E113</f>
        <v>0</v>
      </c>
      <c r="K113" s="7"/>
      <c r="L113" s="73"/>
      <c r="M113" s="72"/>
      <c r="N113" s="12"/>
    </row>
    <row r="114" spans="1:14">
      <c r="A114" s="3">
        <f>+A113+1</f>
        <v>36</v>
      </c>
      <c r="C114" s="12" t="str">
        <f>"TOTAL WORKING CAPITAL (sum lines "&amp;A111&amp;"-"&amp;A113&amp;")"</f>
        <v>TOTAL WORKING CAPITAL (sum lines 33-35)</v>
      </c>
      <c r="D114" s="6"/>
      <c r="E114" s="110">
        <f>SUM(E111:E113)</f>
        <v>494223.27600719541</v>
      </c>
      <c r="F114" s="6"/>
      <c r="G114" s="6"/>
      <c r="H114" s="6"/>
      <c r="I114" s="6"/>
      <c r="J114" s="110">
        <f>SUM(J111:J113)</f>
        <v>494223.27600719541</v>
      </c>
      <c r="K114" s="7"/>
      <c r="L114" s="72"/>
      <c r="M114" s="72"/>
      <c r="N114" s="12"/>
    </row>
    <row r="115" spans="1:14" ht="15.6" thickBot="1">
      <c r="A115" s="3"/>
      <c r="D115" s="7"/>
      <c r="E115" s="459"/>
      <c r="F115" s="7"/>
      <c r="G115" s="7"/>
      <c r="H115" s="7"/>
      <c r="I115" s="7"/>
      <c r="J115" s="459"/>
      <c r="K115" s="7"/>
      <c r="L115" s="525"/>
      <c r="M115" s="525"/>
      <c r="N115" s="12"/>
    </row>
    <row r="116" spans="1:14" ht="15.6" thickBot="1">
      <c r="A116" s="3">
        <f>+A114+1</f>
        <v>37</v>
      </c>
      <c r="C116" s="12" t="str">
        <f>"RATE BASE  (sum lines "&amp;A97&amp;", "&amp;A106&amp;", "&amp;A108&amp;", &amp; "&amp;A114&amp;")"</f>
        <v>RATE BASE  (sum lines 22, 30, 31, &amp; 36)</v>
      </c>
      <c r="D116" s="7"/>
      <c r="E116" s="111">
        <f>+E97+E106+E108+E114</f>
        <v>166860620.816484</v>
      </c>
      <c r="F116" s="7"/>
      <c r="G116" s="7"/>
      <c r="H116" s="32"/>
      <c r="I116" s="7"/>
      <c r="J116" s="111">
        <f>+J97+J106+J108+J114</f>
        <v>166860620.816484</v>
      </c>
      <c r="K116" s="7"/>
      <c r="L116" s="72"/>
      <c r="M116" s="72"/>
      <c r="N116" s="12"/>
    </row>
    <row r="117" spans="1:14" ht="15.6" thickTop="1">
      <c r="A117" s="3"/>
      <c r="C117" s="12"/>
      <c r="D117" s="7"/>
      <c r="E117" s="7"/>
      <c r="F117" s="7"/>
      <c r="G117" s="7"/>
      <c r="H117" s="7"/>
      <c r="I117" s="7"/>
      <c r="J117" s="110"/>
      <c r="K117" s="7"/>
      <c r="L117" s="72"/>
      <c r="M117" s="72"/>
      <c r="N117" s="12"/>
    </row>
    <row r="118" spans="1:14">
      <c r="A118" s="3"/>
      <c r="C118" s="65"/>
      <c r="D118" s="7"/>
      <c r="E118" s="7"/>
      <c r="F118" s="7"/>
      <c r="G118" s="7"/>
      <c r="H118" s="7"/>
      <c r="I118" s="7"/>
      <c r="J118" s="110"/>
      <c r="K118" s="7"/>
      <c r="L118" s="72"/>
      <c r="M118" s="72"/>
      <c r="N118" s="12"/>
    </row>
    <row r="119" spans="1:14">
      <c r="A119" s="3"/>
      <c r="C119" s="66"/>
      <c r="D119" s="7"/>
      <c r="E119" s="7"/>
      <c r="F119" s="7"/>
      <c r="G119" s="7"/>
      <c r="H119" s="7"/>
      <c r="I119" s="7"/>
      <c r="J119" s="110"/>
      <c r="K119" s="7"/>
      <c r="L119" s="72"/>
      <c r="M119" s="72"/>
      <c r="N119" s="12"/>
    </row>
    <row r="120" spans="1:14">
      <c r="A120" s="3"/>
      <c r="C120" s="65"/>
      <c r="D120" s="7"/>
      <c r="E120" s="7"/>
      <c r="F120" s="7"/>
      <c r="G120" s="7"/>
      <c r="H120" s="7"/>
      <c r="I120" s="7"/>
      <c r="J120" s="110"/>
      <c r="K120" s="7"/>
      <c r="L120" s="72"/>
      <c r="M120" s="72"/>
      <c r="N120" s="12"/>
    </row>
    <row r="121" spans="1:14">
      <c r="A121" s="3"/>
      <c r="C121" s="66"/>
      <c r="D121" s="7"/>
      <c r="E121" s="7"/>
      <c r="F121" s="7"/>
      <c r="G121" s="7"/>
      <c r="H121" s="7"/>
      <c r="I121" s="7"/>
      <c r="J121" s="110"/>
      <c r="K121" s="7"/>
      <c r="L121" s="7"/>
      <c r="M121" s="7"/>
      <c r="N121" s="12"/>
    </row>
    <row r="122" spans="1:14">
      <c r="A122" s="3"/>
      <c r="C122" s="66"/>
      <c r="D122" s="7"/>
      <c r="E122" s="7"/>
      <c r="F122" s="7"/>
      <c r="G122" s="7"/>
      <c r="H122" s="7"/>
      <c r="I122" s="7"/>
      <c r="J122" s="110"/>
      <c r="K122" s="7"/>
      <c r="L122" s="7"/>
      <c r="M122" s="7"/>
      <c r="N122" s="12"/>
    </row>
    <row r="123" spans="1:14">
      <c r="A123" s="3"/>
      <c r="D123" s="7"/>
      <c r="E123" s="7"/>
      <c r="F123" s="7"/>
      <c r="G123" s="7"/>
      <c r="H123" s="7"/>
      <c r="I123" s="7"/>
      <c r="J123" s="110"/>
      <c r="K123" s="7"/>
      <c r="L123" s="7"/>
      <c r="M123" s="7"/>
      <c r="N123" s="12"/>
    </row>
    <row r="124" spans="1:14">
      <c r="A124" s="3"/>
      <c r="C124" s="21"/>
      <c r="D124" s="7"/>
      <c r="E124" s="7"/>
      <c r="F124" s="7"/>
      <c r="G124" s="7"/>
      <c r="H124" s="7"/>
      <c r="I124" s="7"/>
      <c r="J124" s="110"/>
      <c r="K124" s="7"/>
      <c r="L124" s="7"/>
      <c r="M124" s="7"/>
      <c r="N124" s="12"/>
    </row>
    <row r="125" spans="1:14">
      <c r="A125" s="3"/>
      <c r="C125" s="34"/>
      <c r="D125" s="7"/>
      <c r="E125" s="7"/>
      <c r="F125" s="7"/>
      <c r="G125" s="7"/>
      <c r="H125" s="7"/>
      <c r="I125" s="7"/>
      <c r="J125" s="110"/>
      <c r="K125" s="7"/>
      <c r="L125" s="7"/>
      <c r="M125" s="7"/>
      <c r="N125" s="12"/>
    </row>
    <row r="126" spans="1:14">
      <c r="A126" s="3"/>
      <c r="C126" s="34"/>
      <c r="D126" s="7"/>
      <c r="E126" s="7"/>
      <c r="F126" s="7"/>
      <c r="G126" s="7"/>
      <c r="H126" s="7"/>
      <c r="I126" s="7"/>
      <c r="J126" s="110"/>
      <c r="K126" s="7"/>
      <c r="L126" s="7"/>
      <c r="M126" s="7"/>
      <c r="N126" s="12"/>
    </row>
    <row r="127" spans="1:14">
      <c r="A127" s="3"/>
      <c r="C127" s="12"/>
      <c r="D127" s="7"/>
      <c r="E127" s="7"/>
      <c r="F127" s="7"/>
      <c r="G127" s="7"/>
      <c r="H127" s="7"/>
      <c r="I127" s="7"/>
      <c r="J127" s="110"/>
      <c r="K127" s="7"/>
      <c r="L127" s="7"/>
      <c r="M127" s="7"/>
      <c r="N127" s="12"/>
    </row>
    <row r="128" spans="1:14">
      <c r="A128" s="3"/>
      <c r="C128" s="1"/>
      <c r="D128" s="1"/>
      <c r="E128" s="2"/>
      <c r="F128" s="1"/>
      <c r="G128" s="1"/>
      <c r="H128" s="1"/>
      <c r="I128" s="1"/>
      <c r="J128" s="112"/>
      <c r="K128" s="3"/>
      <c r="L128" s="3"/>
      <c r="M128" s="4" t="s">
        <v>281</v>
      </c>
      <c r="N128" s="6"/>
    </row>
    <row r="129" spans="1:14">
      <c r="A129" s="3"/>
      <c r="C129" s="1"/>
      <c r="D129" s="1"/>
      <c r="E129" s="2"/>
      <c r="F129" s="1"/>
      <c r="G129" s="1"/>
      <c r="H129" s="1"/>
      <c r="I129" s="5"/>
      <c r="J129" s="113"/>
      <c r="K129" s="4"/>
      <c r="L129" s="4"/>
      <c r="M129" s="208" t="s">
        <v>285</v>
      </c>
      <c r="N129" s="6"/>
    </row>
    <row r="130" spans="1:14">
      <c r="A130" s="3"/>
      <c r="C130" s="1"/>
      <c r="D130" s="1"/>
      <c r="E130" s="2"/>
      <c r="F130" s="1"/>
      <c r="G130" s="1"/>
      <c r="H130" s="1"/>
      <c r="I130" s="5"/>
      <c r="J130" s="114"/>
      <c r="K130" s="208"/>
      <c r="L130" s="208"/>
      <c r="M130" s="208"/>
      <c r="N130" s="6"/>
    </row>
    <row r="131" spans="1:14">
      <c r="A131" s="3"/>
      <c r="C131" s="1"/>
      <c r="D131" s="1"/>
      <c r="E131" s="2"/>
      <c r="F131" s="1"/>
      <c r="G131" s="1"/>
      <c r="H131" s="1"/>
      <c r="I131" s="5"/>
      <c r="J131" s="115"/>
      <c r="K131" s="6"/>
      <c r="L131" s="208"/>
      <c r="M131" s="208"/>
      <c r="N131" s="6"/>
    </row>
    <row r="132" spans="1:14">
      <c r="A132" s="3"/>
      <c r="C132" s="1"/>
      <c r="D132" s="1"/>
      <c r="E132" s="2"/>
      <c r="F132" s="1"/>
      <c r="G132" s="1"/>
      <c r="H132" s="1"/>
      <c r="I132" s="5"/>
      <c r="J132" s="115"/>
      <c r="K132" s="6"/>
      <c r="L132" s="208"/>
      <c r="M132" s="6"/>
      <c r="N132" s="6"/>
    </row>
    <row r="133" spans="1:14">
      <c r="A133" s="3"/>
      <c r="C133" s="1" t="s">
        <v>4</v>
      </c>
      <c r="D133" s="68"/>
      <c r="E133" s="68" t="s">
        <v>104</v>
      </c>
      <c r="F133" s="1"/>
      <c r="G133" s="1"/>
      <c r="H133" s="1"/>
      <c r="I133" s="5"/>
      <c r="J133" s="110"/>
      <c r="K133" s="6"/>
      <c r="L133" s="6"/>
      <c r="M133" s="6"/>
      <c r="N133" s="6"/>
    </row>
    <row r="134" spans="1:14">
      <c r="A134" s="3"/>
      <c r="C134" s="1"/>
      <c r="D134" s="7" t="s">
        <v>5</v>
      </c>
      <c r="E134" s="7" t="s">
        <v>6</v>
      </c>
      <c r="F134" s="7"/>
      <c r="G134" s="7"/>
      <c r="H134" s="7"/>
      <c r="I134" s="5"/>
      <c r="J134" s="115"/>
      <c r="K134" s="6"/>
      <c r="L134" s="6"/>
      <c r="M134" s="6"/>
      <c r="N134" s="6"/>
    </row>
    <row r="135" spans="1:14">
      <c r="A135" s="3"/>
      <c r="C135" s="1"/>
      <c r="D135" s="7"/>
      <c r="E135" s="7"/>
      <c r="F135" s="7"/>
      <c r="G135" s="7"/>
      <c r="H135" s="7"/>
      <c r="I135" s="5"/>
      <c r="J135" s="115"/>
      <c r="K135" s="121"/>
      <c r="L135" s="621"/>
      <c r="M135" s="120" t="str">
        <f>+M71</f>
        <v>For the 12 months ended 12/31/2022</v>
      </c>
      <c r="N135" s="6"/>
    </row>
    <row r="136" spans="1:14" ht="15.6">
      <c r="A136" s="3"/>
      <c r="E136" s="122" t="str">
        <f>+E72</f>
        <v>NextEra Energy Transmission New York, Inc. Formula Rate Template</v>
      </c>
      <c r="J136" s="110"/>
      <c r="K136" s="7"/>
      <c r="L136" s="7"/>
      <c r="M136" s="628"/>
      <c r="N136" s="12"/>
    </row>
    <row r="137" spans="1:14">
      <c r="A137" s="3"/>
      <c r="C137" s="24" t="s">
        <v>7</v>
      </c>
      <c r="D137" s="24" t="s">
        <v>8</v>
      </c>
      <c r="E137" s="24" t="s">
        <v>9</v>
      </c>
      <c r="F137" s="7" t="s">
        <v>5</v>
      </c>
      <c r="G137" s="7"/>
      <c r="H137" s="25" t="s">
        <v>10</v>
      </c>
      <c r="I137" s="7"/>
      <c r="J137" s="116" t="s">
        <v>11</v>
      </c>
      <c r="K137" s="7"/>
      <c r="L137" s="82"/>
      <c r="M137" s="82"/>
      <c r="N137" s="12"/>
    </row>
    <row r="138" spans="1:14" ht="15.6">
      <c r="A138" s="3"/>
      <c r="C138" s="24"/>
      <c r="D138" s="5"/>
      <c r="E138" s="5"/>
      <c r="F138" s="5"/>
      <c r="G138" s="5"/>
      <c r="H138" s="5"/>
      <c r="I138" s="5"/>
      <c r="J138" s="115"/>
      <c r="K138" s="5"/>
      <c r="L138" s="92"/>
      <c r="M138" s="632"/>
      <c r="N138" s="12"/>
    </row>
    <row r="139" spans="1:14" ht="15.6">
      <c r="A139" s="3"/>
      <c r="C139" s="12"/>
      <c r="D139" s="27"/>
      <c r="E139" s="7"/>
      <c r="F139" s="7"/>
      <c r="G139" s="7"/>
      <c r="H139" s="3"/>
      <c r="I139" s="7"/>
      <c r="J139" s="117" t="s">
        <v>21</v>
      </c>
      <c r="K139" s="7"/>
      <c r="L139" s="83"/>
      <c r="M139" s="83"/>
      <c r="N139" s="12"/>
    </row>
    <row r="140" spans="1:14" ht="15.6">
      <c r="A140" s="3"/>
      <c r="C140" s="12"/>
      <c r="D140" s="29" t="s">
        <v>758</v>
      </c>
      <c r="E140" s="28" t="s">
        <v>22</v>
      </c>
      <c r="F140" s="30"/>
      <c r="G140" s="28" t="s">
        <v>23</v>
      </c>
      <c r="I140" s="30"/>
      <c r="J140" s="999" t="s">
        <v>24</v>
      </c>
      <c r="K140" s="7"/>
      <c r="L140" s="62"/>
      <c r="M140" s="62"/>
      <c r="N140" s="12"/>
    </row>
    <row r="141" spans="1:14" ht="15.6">
      <c r="A141" s="3"/>
      <c r="C141" s="12"/>
      <c r="D141" s="7"/>
      <c r="E141" s="35"/>
      <c r="F141" s="36"/>
      <c r="G141" s="37"/>
      <c r="I141" s="36"/>
      <c r="J141" s="110"/>
      <c r="L141" s="525"/>
      <c r="M141" s="525"/>
      <c r="N141" s="12"/>
    </row>
    <row r="142" spans="1:14">
      <c r="A142" s="3">
        <f>+A116+1</f>
        <v>38</v>
      </c>
      <c r="C142" s="12" t="s">
        <v>39</v>
      </c>
      <c r="D142" s="7"/>
      <c r="E142" s="7"/>
      <c r="I142" s="7"/>
      <c r="J142" s="110"/>
      <c r="L142" s="525"/>
      <c r="M142" s="525"/>
      <c r="N142" s="12"/>
    </row>
    <row r="143" spans="1:14">
      <c r="A143" s="3">
        <f t="shared" ref="A143:A148" si="2">+A142+1</f>
        <v>39</v>
      </c>
      <c r="C143" s="12" t="s">
        <v>40</v>
      </c>
      <c r="D143" s="7" t="s">
        <v>213</v>
      </c>
      <c r="E143" s="119">
        <v>2985127.2016000003</v>
      </c>
      <c r="F143" s="7"/>
      <c r="G143" s="7" t="str">
        <f>+I215</f>
        <v>TP=</v>
      </c>
      <c r="H143" s="182">
        <f>+J215</f>
        <v>1</v>
      </c>
      <c r="I143" s="7"/>
      <c r="J143" s="110">
        <f t="shared" ref="J143:J148" si="3">+H143*E143</f>
        <v>2985127.2016000003</v>
      </c>
      <c r="K143" s="7"/>
      <c r="L143" s="72"/>
      <c r="M143" s="72"/>
      <c r="N143" s="633"/>
    </row>
    <row r="144" spans="1:14">
      <c r="A144" s="3">
        <f t="shared" si="2"/>
        <v>40</v>
      </c>
      <c r="C144" s="38" t="s">
        <v>726</v>
      </c>
      <c r="D144" s="13" t="s">
        <v>727</v>
      </c>
      <c r="E144" s="119">
        <v>0</v>
      </c>
      <c r="F144" s="7"/>
      <c r="G144" s="7" t="str">
        <f>+G143</f>
        <v>TP=</v>
      </c>
      <c r="H144" s="182">
        <f>+H143</f>
        <v>1</v>
      </c>
      <c r="I144" s="7"/>
      <c r="J144" s="110">
        <f t="shared" si="3"/>
        <v>0</v>
      </c>
      <c r="K144" s="7"/>
      <c r="L144" s="72"/>
      <c r="M144" s="72"/>
      <c r="N144" s="633"/>
    </row>
    <row r="145" spans="1:14">
      <c r="A145" s="3">
        <f t="shared" si="2"/>
        <v>41</v>
      </c>
      <c r="C145" s="38" t="s">
        <v>41</v>
      </c>
      <c r="D145" s="13" t="s">
        <v>209</v>
      </c>
      <c r="E145" s="119">
        <v>968659.00645756302</v>
      </c>
      <c r="F145" s="7"/>
      <c r="G145" s="7" t="s">
        <v>30</v>
      </c>
      <c r="H145" s="182">
        <f>+$J$223</f>
        <v>1</v>
      </c>
      <c r="I145" s="7"/>
      <c r="J145" s="110">
        <f t="shared" si="3"/>
        <v>968659.00645756302</v>
      </c>
      <c r="K145" s="7"/>
      <c r="L145" s="72"/>
      <c r="M145" s="72"/>
      <c r="N145" s="12"/>
    </row>
    <row r="146" spans="1:14" ht="15.6">
      <c r="A146" s="3">
        <f t="shared" si="2"/>
        <v>42</v>
      </c>
      <c r="C146" s="38" t="s">
        <v>199</v>
      </c>
      <c r="D146" s="38" t="str">
        <f>" (Note "&amp;A272&amp;" &amp; Attach 3, line 171, column A)"</f>
        <v xml:space="preserve"> (Note D &amp; Attach 3, line 171, column A)</v>
      </c>
      <c r="E146" s="70">
        <f>+'3 - Cost Support'!G55</f>
        <v>0</v>
      </c>
      <c r="F146" s="7"/>
      <c r="G146" s="7" t="s">
        <v>130</v>
      </c>
      <c r="H146" s="182">
        <v>1</v>
      </c>
      <c r="I146" s="7"/>
      <c r="J146" s="110">
        <f>+E146</f>
        <v>0</v>
      </c>
      <c r="K146" s="168"/>
      <c r="L146" s="72"/>
      <c r="M146" s="72"/>
      <c r="N146" s="12"/>
    </row>
    <row r="147" spans="1:14">
      <c r="A147" s="3">
        <f t="shared" si="2"/>
        <v>43</v>
      </c>
      <c r="C147" s="38" t="s">
        <v>201</v>
      </c>
      <c r="D147" s="38" t="str">
        <f>" (Note "&amp;A272&amp;" &amp; Attach 3, line 172, column C)"</f>
        <v xml:space="preserve"> (Note D &amp; Attach 3, line 172, column C)</v>
      </c>
      <c r="E147" s="70">
        <f>+'3 - Cost Support'!H64</f>
        <v>0</v>
      </c>
      <c r="F147" s="7"/>
      <c r="G147" s="39" t="str">
        <f>+G143</f>
        <v>TP=</v>
      </c>
      <c r="H147" s="182">
        <f>+H143</f>
        <v>1</v>
      </c>
      <c r="I147" s="7"/>
      <c r="J147" s="110">
        <f t="shared" si="3"/>
        <v>0</v>
      </c>
      <c r="K147" s="7"/>
      <c r="L147" s="72"/>
      <c r="M147" s="72"/>
      <c r="N147" s="12"/>
    </row>
    <row r="148" spans="1:14">
      <c r="A148" s="3">
        <f t="shared" si="2"/>
        <v>44</v>
      </c>
      <c r="C148" s="38" t="s">
        <v>195</v>
      </c>
      <c r="D148" s="13" t="s">
        <v>767</v>
      </c>
      <c r="E148" s="70">
        <f>+'3 - Cost Support'!E132</f>
        <v>0</v>
      </c>
      <c r="F148" s="7"/>
      <c r="G148" s="39" t="str">
        <f>+G144</f>
        <v>TP=</v>
      </c>
      <c r="H148" s="182">
        <f>+H143</f>
        <v>1</v>
      </c>
      <c r="I148" s="7"/>
      <c r="J148" s="110">
        <f t="shared" si="3"/>
        <v>0</v>
      </c>
      <c r="K148" s="7"/>
      <c r="L148" s="72"/>
      <c r="M148" s="72"/>
      <c r="N148" s="12"/>
    </row>
    <row r="149" spans="1:14" ht="15.6">
      <c r="A149" s="3" t="s">
        <v>354</v>
      </c>
      <c r="C149" s="38" t="s">
        <v>357</v>
      </c>
      <c r="D149" s="13" t="s">
        <v>601</v>
      </c>
      <c r="E149" s="167">
        <v>0</v>
      </c>
      <c r="F149" s="7"/>
      <c r="G149" s="7" t="s">
        <v>130</v>
      </c>
      <c r="H149" s="182">
        <v>1</v>
      </c>
      <c r="I149" s="7"/>
      <c r="J149" s="110">
        <f t="shared" ref="J149:J151" si="4">+E149</f>
        <v>0</v>
      </c>
      <c r="K149" s="168"/>
      <c r="L149" s="72"/>
      <c r="M149" s="72"/>
      <c r="N149" s="12"/>
    </row>
    <row r="150" spans="1:14">
      <c r="A150" s="3" t="s">
        <v>355</v>
      </c>
      <c r="C150" s="38" t="s">
        <v>358</v>
      </c>
      <c r="D150" s="13" t="s">
        <v>813</v>
      </c>
      <c r="E150" s="70">
        <f>+'8 - Workpaper'!I21</f>
        <v>0</v>
      </c>
      <c r="F150" s="7"/>
      <c r="G150" s="7" t="s">
        <v>130</v>
      </c>
      <c r="H150" s="182">
        <v>1</v>
      </c>
      <c r="I150" s="7"/>
      <c r="J150" s="110">
        <f t="shared" si="4"/>
        <v>0</v>
      </c>
      <c r="K150" s="7"/>
      <c r="L150" s="72"/>
      <c r="M150" s="72"/>
      <c r="N150" s="12"/>
    </row>
    <row r="151" spans="1:14">
      <c r="A151" s="3" t="s">
        <v>356</v>
      </c>
      <c r="C151" s="38" t="s">
        <v>359</v>
      </c>
      <c r="D151" s="13" t="s">
        <v>360</v>
      </c>
      <c r="E151" s="70">
        <f>+E149-E150</f>
        <v>0</v>
      </c>
      <c r="F151" s="7"/>
      <c r="G151" s="7" t="s">
        <v>130</v>
      </c>
      <c r="H151" s="182">
        <v>1</v>
      </c>
      <c r="I151" s="7"/>
      <c r="J151" s="110">
        <f t="shared" si="4"/>
        <v>0</v>
      </c>
      <c r="K151" s="7"/>
      <c r="L151" s="72"/>
      <c r="M151" s="72"/>
      <c r="N151" s="12"/>
    </row>
    <row r="152" spans="1:14">
      <c r="A152" s="3">
        <f>+A148+1</f>
        <v>45</v>
      </c>
      <c r="C152" s="38" t="str">
        <f>"TOTAL O&amp;M   (sum lines "&amp;A143&amp;", "&amp;A145&amp;", "&amp;A147&amp;", "&amp;A148&amp;", "&amp;A150&amp;", "&amp;A151&amp;" less lines "&amp;A144&amp;" &amp; "&amp;A146&amp;", "&amp;A149&amp;") (Note D)"</f>
        <v>TOTAL O&amp;M   (sum lines 39, 41, 43, 44, 44b, 44c less lines 40 &amp; 42, 44a) (Note D)</v>
      </c>
      <c r="D152" s="13"/>
      <c r="E152" s="110">
        <f>+E143-E144+E145-E146+E147+E148-E149+E150+E151</f>
        <v>3953786.2080575633</v>
      </c>
      <c r="F152" s="7"/>
      <c r="G152" s="7"/>
      <c r="H152" s="1025"/>
      <c r="I152" s="7"/>
      <c r="J152" s="110">
        <f>+J143-J144+J145-J146+J147+J148-J149+J150+J151</f>
        <v>3953786.2080575633</v>
      </c>
      <c r="K152" s="7"/>
      <c r="L152" s="72"/>
      <c r="M152" s="72"/>
      <c r="N152" s="12"/>
    </row>
    <row r="153" spans="1:14">
      <c r="A153" s="3"/>
      <c r="D153" s="7"/>
      <c r="E153" s="110"/>
      <c r="F153" s="7"/>
      <c r="G153" s="7"/>
      <c r="H153" s="1025"/>
      <c r="I153" s="7"/>
      <c r="J153" s="110"/>
      <c r="K153" s="7"/>
      <c r="L153" s="72"/>
      <c r="M153" s="72"/>
      <c r="N153" s="12"/>
    </row>
    <row r="154" spans="1:14">
      <c r="A154" s="3">
        <f>+A152+1</f>
        <v>46</v>
      </c>
      <c r="C154" s="12" t="s">
        <v>520</v>
      </c>
      <c r="D154" s="7"/>
      <c r="E154" s="110"/>
      <c r="F154" s="7"/>
      <c r="G154" s="7"/>
      <c r="H154" s="1025"/>
      <c r="I154" s="7"/>
      <c r="J154" s="110"/>
      <c r="K154" s="7"/>
      <c r="L154" s="72"/>
      <c r="M154" s="72"/>
      <c r="N154" s="12"/>
    </row>
    <row r="155" spans="1:14">
      <c r="A155" s="3">
        <f>+A154+1</f>
        <v>47</v>
      </c>
      <c r="C155" s="12" t="str">
        <f>+C143</f>
        <v xml:space="preserve">  Transmission </v>
      </c>
      <c r="D155" s="13" t="s">
        <v>521</v>
      </c>
      <c r="E155" s="119">
        <f>'2 - Cost Support '!F105-'2 - Cost Support '!F93</f>
        <v>4165718.9121292206</v>
      </c>
      <c r="F155" s="7"/>
      <c r="G155" s="7" t="s">
        <v>20</v>
      </c>
      <c r="H155" s="182">
        <f>+J$215</f>
        <v>1</v>
      </c>
      <c r="I155" s="7"/>
      <c r="J155" s="110">
        <f>+H155*E155</f>
        <v>4165718.9121292206</v>
      </c>
      <c r="K155" s="7"/>
      <c r="L155" s="72"/>
      <c r="M155" s="72"/>
      <c r="N155" s="633"/>
    </row>
    <row r="156" spans="1:14">
      <c r="A156" s="3">
        <f>+A155+1</f>
        <v>48</v>
      </c>
      <c r="C156" s="12" t="s">
        <v>194</v>
      </c>
      <c r="D156" s="13" t="s">
        <v>522</v>
      </c>
      <c r="E156" s="119">
        <f>('2 - Cost Support '!F137-'2 - Cost Support '!F125)+('2 - Cost Support '!F153-'2 - Cost Support '!F141)</f>
        <v>1988621.3065791393</v>
      </c>
      <c r="F156" s="7"/>
      <c r="G156" s="7" t="s">
        <v>30</v>
      </c>
      <c r="H156" s="182">
        <f>+$J$223</f>
        <v>1</v>
      </c>
      <c r="I156" s="7"/>
      <c r="J156" s="110">
        <f>+H156*E156</f>
        <v>1988621.3065791393</v>
      </c>
      <c r="K156" s="7"/>
      <c r="L156" s="72"/>
      <c r="M156" s="72"/>
      <c r="N156" s="7"/>
    </row>
    <row r="157" spans="1:14">
      <c r="A157" s="3">
        <f>+A156+1</f>
        <v>49</v>
      </c>
      <c r="C157" s="125" t="s">
        <v>191</v>
      </c>
      <c r="D157" s="126" t="s">
        <v>352</v>
      </c>
      <c r="E157" s="127">
        <f>+'3 - Cost Support'!H9</f>
        <v>0</v>
      </c>
      <c r="F157" s="128"/>
      <c r="G157" s="128" t="s">
        <v>130</v>
      </c>
      <c r="H157" s="1031">
        <v>1</v>
      </c>
      <c r="I157" s="128"/>
      <c r="J157" s="129">
        <f>+H157*E157</f>
        <v>0</v>
      </c>
      <c r="K157" s="7"/>
      <c r="L157" s="72"/>
      <c r="M157" s="72"/>
      <c r="N157" s="7"/>
    </row>
    <row r="158" spans="1:14">
      <c r="A158" s="3">
        <f>+A157+1</f>
        <v>50</v>
      </c>
      <c r="C158" s="124" t="str">
        <f>"TOTAL DEPRECIATION (Sum lines "&amp;A155&amp;"-"&amp;A157&amp;")"</f>
        <v>TOTAL DEPRECIATION (Sum lines 47-49)</v>
      </c>
      <c r="D158" s="7"/>
      <c r="E158" s="110">
        <f>SUM(E155:E157)</f>
        <v>6154340.2187083596</v>
      </c>
      <c r="F158" s="7"/>
      <c r="G158" s="7"/>
      <c r="H158" s="141"/>
      <c r="I158" s="7"/>
      <c r="J158" s="110">
        <f>SUM(J155:J157)</f>
        <v>6154340.2187083596</v>
      </c>
      <c r="K158" s="7"/>
      <c r="L158" s="72"/>
      <c r="N158" s="72"/>
    </row>
    <row r="159" spans="1:14">
      <c r="A159" s="3"/>
      <c r="C159" s="12"/>
      <c r="D159" s="7"/>
      <c r="E159" s="110"/>
      <c r="F159" s="7"/>
      <c r="G159" s="7"/>
      <c r="H159" s="141"/>
      <c r="I159" s="7"/>
      <c r="J159" s="110"/>
      <c r="K159" s="7"/>
      <c r="L159" s="72"/>
      <c r="N159" s="72"/>
    </row>
    <row r="160" spans="1:14">
      <c r="A160" s="3">
        <f>+A158+1</f>
        <v>51</v>
      </c>
      <c r="C160" s="12" t="str">
        <f>"TAXES OTHER THAN INCOME TAXES  (Note "&amp;A278&amp;")"</f>
        <v>TAXES OTHER THAN INCOME TAXES  (Note E)</v>
      </c>
      <c r="E160" s="110"/>
      <c r="F160" s="7"/>
      <c r="G160" s="7"/>
      <c r="H160" s="141"/>
      <c r="I160" s="7"/>
      <c r="J160" s="110"/>
      <c r="K160" s="7"/>
      <c r="L160" s="72"/>
      <c r="N160" s="72"/>
    </row>
    <row r="161" spans="1:14">
      <c r="A161" s="3">
        <f t="shared" ref="A161:A167" si="5">+A160+1</f>
        <v>52</v>
      </c>
      <c r="C161" s="12" t="s">
        <v>42</v>
      </c>
      <c r="E161" s="110"/>
      <c r="F161" s="7"/>
      <c r="G161" s="7"/>
      <c r="H161" s="141"/>
      <c r="I161" s="7"/>
      <c r="J161" s="110"/>
      <c r="K161" s="7"/>
      <c r="L161" s="72"/>
      <c r="N161" s="72"/>
    </row>
    <row r="162" spans="1:14">
      <c r="A162" s="3">
        <f t="shared" si="5"/>
        <v>53</v>
      </c>
      <c r="C162" s="12" t="s">
        <v>43</v>
      </c>
      <c r="D162" s="172" t="s">
        <v>293</v>
      </c>
      <c r="E162" s="119">
        <v>0</v>
      </c>
      <c r="F162" s="7"/>
      <c r="G162" s="7" t="s">
        <v>30</v>
      </c>
      <c r="H162" s="182">
        <f>+J$223</f>
        <v>1</v>
      </c>
      <c r="I162" s="7"/>
      <c r="J162" s="110">
        <f>+H162*E162</f>
        <v>0</v>
      </c>
      <c r="K162" s="7"/>
      <c r="L162" s="72"/>
      <c r="N162" s="72"/>
    </row>
    <row r="163" spans="1:14">
      <c r="A163" s="3">
        <f t="shared" si="5"/>
        <v>54</v>
      </c>
      <c r="C163" s="12" t="s">
        <v>44</v>
      </c>
      <c r="D163" s="172" t="s">
        <v>293</v>
      </c>
      <c r="E163" s="119">
        <v>0</v>
      </c>
      <c r="F163" s="7"/>
      <c r="G163" s="7" t="str">
        <f>+G162</f>
        <v>W/S</v>
      </c>
      <c r="H163" s="182">
        <f>+J$223</f>
        <v>1</v>
      </c>
      <c r="I163" s="7"/>
      <c r="J163" s="110">
        <f>+H163*E163</f>
        <v>0</v>
      </c>
      <c r="K163" s="7"/>
      <c r="L163" s="72"/>
      <c r="N163" s="72"/>
    </row>
    <row r="164" spans="1:14">
      <c r="A164" s="3">
        <f t="shared" si="5"/>
        <v>55</v>
      </c>
      <c r="C164" s="12" t="s">
        <v>45</v>
      </c>
      <c r="D164" s="40" t="s">
        <v>5</v>
      </c>
      <c r="E164" s="110"/>
      <c r="F164" s="7"/>
      <c r="G164" s="7"/>
      <c r="H164" s="182"/>
      <c r="I164" s="7"/>
      <c r="J164" s="110"/>
      <c r="K164" s="7"/>
      <c r="L164" s="72"/>
      <c r="N164" s="72"/>
    </row>
    <row r="165" spans="1:14">
      <c r="A165" s="3">
        <f t="shared" si="5"/>
        <v>56</v>
      </c>
      <c r="C165" s="12" t="s">
        <v>46</v>
      </c>
      <c r="D165" s="172" t="s">
        <v>293</v>
      </c>
      <c r="E165" s="119">
        <v>1384677.6482929634</v>
      </c>
      <c r="F165" s="7"/>
      <c r="G165" s="7" t="s">
        <v>38</v>
      </c>
      <c r="H165" s="1029">
        <f>+H$83</f>
        <v>1</v>
      </c>
      <c r="I165" s="7"/>
      <c r="J165" s="110">
        <f>+H165*E165</f>
        <v>1384677.6482929634</v>
      </c>
      <c r="K165" s="7"/>
      <c r="L165" s="72"/>
      <c r="N165" s="72"/>
    </row>
    <row r="166" spans="1:14">
      <c r="A166" s="3">
        <f t="shared" si="5"/>
        <v>57</v>
      </c>
      <c r="C166" s="12" t="s">
        <v>47</v>
      </c>
      <c r="D166" s="172" t="s">
        <v>293</v>
      </c>
      <c r="E166" s="119">
        <v>0</v>
      </c>
      <c r="F166" s="7"/>
      <c r="G166" s="13" t="s">
        <v>27</v>
      </c>
      <c r="H166" s="1030">
        <v>0</v>
      </c>
      <c r="I166" s="7"/>
      <c r="J166" s="110">
        <f>+H166*E166</f>
        <v>0</v>
      </c>
      <c r="K166" s="7"/>
      <c r="L166" s="72"/>
      <c r="N166" s="72"/>
    </row>
    <row r="167" spans="1:14">
      <c r="A167" s="3">
        <f t="shared" si="5"/>
        <v>58</v>
      </c>
      <c r="C167" s="12" t="s">
        <v>48</v>
      </c>
      <c r="D167" s="172" t="s">
        <v>293</v>
      </c>
      <c r="E167" s="119">
        <v>0</v>
      </c>
      <c r="F167" s="7"/>
      <c r="G167" s="7" t="str">
        <f>+G165</f>
        <v>GP</v>
      </c>
      <c r="H167" s="1029">
        <f>+H$83</f>
        <v>1</v>
      </c>
      <c r="I167" s="7"/>
      <c r="J167" s="110">
        <f>+H167*E167</f>
        <v>0</v>
      </c>
      <c r="K167" s="7"/>
      <c r="L167" s="72"/>
      <c r="N167" s="72"/>
    </row>
    <row r="168" spans="1:14">
      <c r="A168" s="3">
        <f>+A167+1</f>
        <v>59</v>
      </c>
      <c r="C168" s="12" t="str">
        <f>"TOTAL OTHER TAXES  (sum lines "&amp;A162&amp;"-"&amp;A167&amp;")"</f>
        <v>TOTAL OTHER TAXES  (sum lines 53-58)</v>
      </c>
      <c r="D168" s="7"/>
      <c r="E168" s="110">
        <f>SUM(E162:E167)</f>
        <v>1384677.6482929634</v>
      </c>
      <c r="F168" s="7"/>
      <c r="G168" s="7"/>
      <c r="H168" s="141"/>
      <c r="I168" s="7"/>
      <c r="J168" s="110">
        <f>SUM(J162:J167)</f>
        <v>1384677.6482929634</v>
      </c>
      <c r="K168" s="7"/>
      <c r="L168" s="72"/>
      <c r="M168" s="634"/>
      <c r="N168" s="72"/>
    </row>
    <row r="169" spans="1:14">
      <c r="A169" s="3"/>
      <c r="C169" s="12"/>
      <c r="D169" s="7"/>
      <c r="E169" s="7"/>
      <c r="F169" s="7"/>
      <c r="G169" s="7"/>
      <c r="H169" s="141"/>
      <c r="I169" s="7"/>
      <c r="J169" s="110"/>
      <c r="K169" s="7"/>
      <c r="L169" s="72"/>
      <c r="N169" s="72"/>
    </row>
    <row r="170" spans="1:14">
      <c r="A170" s="3">
        <f>+A168+1</f>
        <v>60</v>
      </c>
      <c r="C170" s="12" t="s">
        <v>49</v>
      </c>
      <c r="D170" s="7" t="str">
        <f>" (Note "&amp;A281&amp;")"</f>
        <v xml:space="preserve"> (Note F)</v>
      </c>
      <c r="E170" s="7"/>
      <c r="F170" s="7"/>
      <c r="H170" s="147"/>
      <c r="I170" s="7"/>
      <c r="J170" s="110"/>
      <c r="K170" s="7"/>
      <c r="L170" s="72"/>
      <c r="N170" s="72"/>
    </row>
    <row r="171" spans="1:14">
      <c r="A171" s="3">
        <f t="shared" ref="A171:A176" si="6">+A170+1</f>
        <v>61</v>
      </c>
      <c r="C171" s="42" t="s">
        <v>728</v>
      </c>
      <c r="D171" s="7"/>
      <c r="E171" s="1022">
        <f>IF(E288&gt;0,1-(((1-E289)*(1-E288))/(1-E289*E288*E290)),0)</f>
        <v>0.26727499999999993</v>
      </c>
      <c r="F171" s="7"/>
      <c r="H171" s="41"/>
      <c r="I171" s="7"/>
      <c r="J171" s="110"/>
      <c r="K171" s="7"/>
      <c r="L171" s="72"/>
      <c r="N171" s="72"/>
    </row>
    <row r="172" spans="1:14">
      <c r="A172" s="3">
        <f t="shared" si="6"/>
        <v>62</v>
      </c>
      <c r="C172" s="18" t="s">
        <v>50</v>
      </c>
      <c r="D172" s="7"/>
      <c r="E172" s="1022">
        <f>IF(K231&gt;0,(E171/(1-E171))*(1-K228/K231),0)</f>
        <v>0.26672506956835229</v>
      </c>
      <c r="F172" s="7"/>
      <c r="H172" s="41"/>
      <c r="I172" s="7"/>
      <c r="J172" s="110"/>
      <c r="K172" s="7"/>
      <c r="L172" s="72"/>
      <c r="N172" s="72"/>
    </row>
    <row r="173" spans="1:14">
      <c r="A173" s="3">
        <f t="shared" si="6"/>
        <v>63</v>
      </c>
      <c r="C173" s="12" t="str">
        <f>"       where WCLTD=(line "&amp;A228&amp;") and R= (line "&amp;A231&amp;")"</f>
        <v xml:space="preserve">       where WCLTD=(line 92) and R= (line 95)</v>
      </c>
      <c r="D173" s="7"/>
      <c r="E173" s="7"/>
      <c r="F173" s="7"/>
      <c r="H173" s="41"/>
      <c r="I173" s="7"/>
      <c r="J173" s="110"/>
      <c r="K173" s="7"/>
      <c r="L173" s="72"/>
      <c r="N173" s="72"/>
    </row>
    <row r="174" spans="1:14">
      <c r="A174" s="3">
        <f t="shared" si="6"/>
        <v>64</v>
      </c>
      <c r="C174" s="12" t="str">
        <f>"       and FIT, SIT, p, &amp; n are as given in footnote "&amp;A281&amp;"."</f>
        <v xml:space="preserve">       and FIT, SIT, p, &amp; n are as given in footnote F.</v>
      </c>
      <c r="D174" s="7"/>
      <c r="E174" s="7"/>
      <c r="F174" s="7"/>
      <c r="H174" s="41"/>
      <c r="I174" s="7"/>
      <c r="J174" s="110"/>
      <c r="K174" s="7"/>
      <c r="L174" s="72"/>
      <c r="N174" s="72"/>
    </row>
    <row r="175" spans="1:14">
      <c r="A175" s="3">
        <f t="shared" si="6"/>
        <v>65</v>
      </c>
      <c r="C175" s="42" t="str">
        <f>"      1 / (1 - T)  = (T from line "&amp;A171&amp;")"</f>
        <v xml:space="preserve">      1 / (1 - T)  = (T from line 61)</v>
      </c>
      <c r="D175" s="7"/>
      <c r="E175" s="1022">
        <f>IF(E171&gt;0,1/(1-E171),0)</f>
        <v>1.3647685011429935</v>
      </c>
      <c r="F175" s="7"/>
      <c r="H175" s="41"/>
      <c r="I175" s="7"/>
      <c r="J175" s="110"/>
      <c r="K175" s="7"/>
      <c r="L175" s="72"/>
      <c r="N175" s="72"/>
    </row>
    <row r="176" spans="1:14">
      <c r="A176" s="3">
        <f t="shared" si="6"/>
        <v>66</v>
      </c>
      <c r="C176" s="12" t="s">
        <v>756</v>
      </c>
      <c r="D176" s="7"/>
      <c r="E176" s="119">
        <v>0</v>
      </c>
      <c r="F176" s="7"/>
      <c r="H176" s="41"/>
      <c r="I176" s="7"/>
      <c r="J176" s="110"/>
      <c r="K176" s="7"/>
      <c r="L176" s="72"/>
      <c r="N176" s="72"/>
    </row>
    <row r="177" spans="1:14">
      <c r="A177" s="3">
        <f>+A176+1</f>
        <v>67</v>
      </c>
      <c r="C177" s="178" t="s">
        <v>748</v>
      </c>
      <c r="D177" s="7" t="s">
        <v>749</v>
      </c>
      <c r="E177" s="110">
        <f>+'3 - Cost Support'!M76*'Appendix A'!E175</f>
        <v>-3060081.6232351051</v>
      </c>
      <c r="F177" s="7"/>
      <c r="G177" s="18" t="s">
        <v>34</v>
      </c>
      <c r="H177" s="1024">
        <f>+H179</f>
        <v>1</v>
      </c>
      <c r="I177" s="7"/>
      <c r="J177" s="110">
        <f>+E177*H177</f>
        <v>-3060081.6232351051</v>
      </c>
      <c r="K177" s="7"/>
      <c r="L177" s="72"/>
      <c r="N177" s="72"/>
    </row>
    <row r="178" spans="1:14">
      <c r="A178" s="3">
        <f>+A177+1</f>
        <v>68</v>
      </c>
      <c r="C178" s="42" t="str">
        <f>"Income Tax Calculation = line "&amp;A172&amp;" * line "&amp;A183&amp;" "</f>
        <v xml:space="preserve">Income Tax Calculation = line 62 * line 72 </v>
      </c>
      <c r="D178" s="43"/>
      <c r="E178" s="110">
        <f>+E172*E183</f>
        <v>3112965.9235964087</v>
      </c>
      <c r="F178" s="7"/>
      <c r="G178" s="7"/>
      <c r="H178" s="1025"/>
      <c r="I178" s="7"/>
      <c r="J178" s="110">
        <f>+E172*J183</f>
        <v>3112965.9235964087</v>
      </c>
      <c r="K178" s="7"/>
      <c r="L178" s="72"/>
      <c r="N178" s="72"/>
    </row>
    <row r="179" spans="1:14">
      <c r="A179" s="3">
        <f>+A178+1</f>
        <v>69</v>
      </c>
      <c r="C179" s="389" t="str">
        <f>"ITC adjustment (line "&amp;A175&amp;" * line "&amp;A176&amp;")"</f>
        <v>ITC adjustment (line 65 * line 66)</v>
      </c>
      <c r="D179" s="131"/>
      <c r="E179" s="129">
        <f>+E175*E176</f>
        <v>0</v>
      </c>
      <c r="F179" s="128"/>
      <c r="G179" s="389" t="s">
        <v>34</v>
      </c>
      <c r="H179" s="1026">
        <f>+H$97</f>
        <v>1</v>
      </c>
      <c r="I179" s="128"/>
      <c r="J179" s="129">
        <f>+H179*E179</f>
        <v>0</v>
      </c>
      <c r="K179" s="7"/>
      <c r="L179" s="72"/>
      <c r="N179" s="72"/>
    </row>
    <row r="180" spans="1:14">
      <c r="A180" s="3">
        <f>+A179+1</f>
        <v>70</v>
      </c>
      <c r="C180" s="44" t="s">
        <v>52</v>
      </c>
      <c r="D180" s="18" t="str">
        <f>"(Sum lines "&amp;A177&amp;" to "&amp;A179&amp;")"</f>
        <v>(Sum lines 67 to 69)</v>
      </c>
      <c r="E180" s="118">
        <f>+E179+E178+E177</f>
        <v>52884.300361303613</v>
      </c>
      <c r="F180" s="7"/>
      <c r="G180" s="7" t="s">
        <v>5</v>
      </c>
      <c r="H180" s="1025" t="s">
        <v>5</v>
      </c>
      <c r="I180" s="7"/>
      <c r="J180" s="118">
        <f>+J179+J178+J177</f>
        <v>52884.300361303613</v>
      </c>
      <c r="K180" s="7"/>
      <c r="L180" s="162"/>
      <c r="N180" s="72"/>
    </row>
    <row r="181" spans="1:14">
      <c r="A181" s="3"/>
      <c r="D181" s="46"/>
      <c r="E181" s="110"/>
      <c r="F181" s="7"/>
      <c r="G181" s="7"/>
      <c r="H181" s="1025"/>
      <c r="I181" s="7"/>
      <c r="J181" s="110"/>
      <c r="K181" s="7"/>
      <c r="L181" s="162"/>
      <c r="N181" s="72"/>
    </row>
    <row r="182" spans="1:14">
      <c r="A182" s="3">
        <f>+A180+1</f>
        <v>71</v>
      </c>
      <c r="C182" s="12" t="s">
        <v>53</v>
      </c>
      <c r="D182" s="32"/>
      <c r="E182" s="110"/>
      <c r="H182" s="1027"/>
      <c r="I182" s="7"/>
      <c r="K182" s="7"/>
      <c r="L182" s="162"/>
      <c r="N182" s="72"/>
    </row>
    <row r="183" spans="1:14">
      <c r="A183" s="3">
        <f>+A182+1</f>
        <v>72</v>
      </c>
      <c r="C183" s="44" t="str">
        <f>" [ Rate Base (line "&amp;A116&amp;") * Rate of Return (line "&amp;A231&amp;")]"</f>
        <v xml:space="preserve"> [ Rate Base (line 37) * Rate of Return (line 95)]</v>
      </c>
      <c r="E183" s="110">
        <f>+K231*E116</f>
        <v>11671066.123008976</v>
      </c>
      <c r="F183" s="7"/>
      <c r="G183" s="7" t="s">
        <v>27</v>
      </c>
      <c r="H183" s="1027"/>
      <c r="I183" s="7"/>
      <c r="J183" s="110">
        <f>+J116*K231</f>
        <v>11671066.123008976</v>
      </c>
      <c r="K183" s="7"/>
      <c r="L183" s="162"/>
      <c r="N183" s="72"/>
    </row>
    <row r="184" spans="1:14">
      <c r="A184" s="3"/>
      <c r="C184" s="12"/>
      <c r="E184" s="72"/>
      <c r="F184" s="7"/>
      <c r="G184" s="7"/>
      <c r="H184" s="1027"/>
      <c r="I184" s="7"/>
      <c r="J184" s="160"/>
      <c r="K184" s="7"/>
      <c r="L184" s="162"/>
      <c r="N184" s="72"/>
    </row>
    <row r="185" spans="1:14">
      <c r="A185" s="622">
        <f>+A183+1</f>
        <v>73</v>
      </c>
      <c r="C185" s="12" t="str">
        <f>"Rev Requirement before Incentive Projects  (sum lines "&amp;A152&amp;", "&amp;A158&amp;", "&amp;A168&amp;", "&amp;A180&amp;", "&amp;A183&amp;")"</f>
        <v>Rev Requirement before Incentive Projects  (sum lines 45, 50, 59, 70, 72)</v>
      </c>
      <c r="E185" s="160">
        <f>+E152+E158+E168+E180+E183</f>
        <v>23216754.498429164</v>
      </c>
      <c r="F185" s="166"/>
      <c r="G185" s="166"/>
      <c r="H185" s="1028"/>
      <c r="I185" s="166"/>
      <c r="J185" s="160">
        <f>+J152+J158+J168+J180+J183</f>
        <v>23216754.498429164</v>
      </c>
      <c r="L185" s="162"/>
      <c r="N185" s="7"/>
    </row>
    <row r="186" spans="1:14">
      <c r="A186" s="622"/>
      <c r="C186" s="12"/>
      <c r="E186" s="165"/>
      <c r="F186" s="72"/>
      <c r="G186" s="72"/>
      <c r="H186" s="1028"/>
      <c r="I186" s="72"/>
      <c r="J186" s="160"/>
      <c r="K186" s="7"/>
      <c r="L186" s="162"/>
      <c r="M186" s="72"/>
      <c r="N186" s="7"/>
    </row>
    <row r="187" spans="1:14">
      <c r="A187" s="622">
        <f>+A185+1</f>
        <v>74</v>
      </c>
      <c r="C187" s="12" t="s">
        <v>828</v>
      </c>
      <c r="E187" s="97">
        <f>'4 - Incentives'!I136+'4 - Incentives'!K136-'4 - Incentives'!Q136</f>
        <v>1186561.809861538</v>
      </c>
      <c r="F187" s="7"/>
      <c r="G187" s="7" t="s">
        <v>130</v>
      </c>
      <c r="H187" s="182">
        <v>1</v>
      </c>
      <c r="I187" s="7"/>
      <c r="J187" s="160">
        <f>+H187*E187</f>
        <v>1186561.809861538</v>
      </c>
      <c r="K187" s="7"/>
      <c r="L187" s="72"/>
      <c r="M187" s="72"/>
      <c r="N187" s="7"/>
    </row>
    <row r="188" spans="1:14">
      <c r="A188" s="3"/>
      <c r="C188" s="12" t="s">
        <v>829</v>
      </c>
      <c r="E188" s="97"/>
      <c r="F188" s="7"/>
      <c r="G188" s="7"/>
      <c r="H188" s="141"/>
      <c r="I188" s="7"/>
      <c r="J188" s="160"/>
      <c r="K188" s="7"/>
      <c r="L188" s="72"/>
      <c r="M188" s="72"/>
      <c r="N188" s="7"/>
    </row>
    <row r="189" spans="1:14">
      <c r="A189" s="3"/>
      <c r="C189" s="12"/>
      <c r="E189" s="97"/>
      <c r="F189" s="7"/>
      <c r="G189" s="7"/>
      <c r="H189" s="141"/>
      <c r="I189" s="7"/>
      <c r="J189" s="160"/>
      <c r="K189" s="7"/>
      <c r="L189" s="72"/>
      <c r="M189" s="72"/>
      <c r="N189" s="7"/>
    </row>
    <row r="190" spans="1:14" ht="15.6" thickBot="1">
      <c r="A190" s="3">
        <f>+A187+1</f>
        <v>75</v>
      </c>
      <c r="C190" s="12" t="str">
        <f>"Total Revenue Requirement  (sum lines "&amp;A185&amp;" &amp; "&amp;A187&amp;")"</f>
        <v>Total Revenue Requirement  (sum lines 73 &amp; 74)</v>
      </c>
      <c r="D190" s="7"/>
      <c r="E190" s="111">
        <f>+E183+E180+E168+E158+E152+E187</f>
        <v>24403316.308290701</v>
      </c>
      <c r="F190" s="7"/>
      <c r="G190" s="7"/>
      <c r="H190" s="7"/>
      <c r="I190" s="7"/>
      <c r="J190" s="111">
        <f>+J183+J180+J168+J158+J152+J187</f>
        <v>24403316.308290701</v>
      </c>
      <c r="K190" s="7"/>
      <c r="L190" s="135"/>
      <c r="M190" s="72"/>
      <c r="N190" s="12"/>
    </row>
    <row r="191" spans="1:14" ht="15.6" thickTop="1">
      <c r="A191" s="3"/>
      <c r="K191" s="525"/>
      <c r="L191" s="76"/>
      <c r="M191" s="76"/>
    </row>
    <row r="192" spans="1:14">
      <c r="A192" s="3"/>
      <c r="L192" s="525"/>
      <c r="M192" s="525"/>
    </row>
    <row r="193" spans="1:14">
      <c r="A193" s="3"/>
      <c r="C193" s="64"/>
    </row>
    <row r="194" spans="1:14">
      <c r="A194" s="3"/>
      <c r="C194" s="67"/>
    </row>
    <row r="195" spans="1:14">
      <c r="A195" s="3"/>
      <c r="C195" s="64"/>
    </row>
    <row r="196" spans="1:14">
      <c r="A196" s="3"/>
    </row>
    <row r="197" spans="1:14">
      <c r="A197" s="3"/>
      <c r="C197" s="1"/>
      <c r="D197" s="1"/>
      <c r="E197" s="2"/>
      <c r="F197" s="1"/>
      <c r="G197" s="1"/>
      <c r="H197" s="1"/>
      <c r="I197" s="1"/>
      <c r="J197" s="1"/>
      <c r="K197" s="3"/>
      <c r="L197" s="3"/>
      <c r="M197" s="4"/>
      <c r="N197" s="6"/>
    </row>
    <row r="198" spans="1:14">
      <c r="A198" s="3"/>
      <c r="C198" s="1"/>
      <c r="D198" s="1"/>
      <c r="E198" s="2"/>
      <c r="F198" s="1"/>
      <c r="G198" s="1"/>
      <c r="H198" s="1"/>
      <c r="I198" s="5"/>
      <c r="J198" s="4"/>
      <c r="K198" s="4"/>
      <c r="L198" s="4"/>
      <c r="M198" s="4" t="s">
        <v>281</v>
      </c>
      <c r="N198" s="6"/>
    </row>
    <row r="199" spans="1:14">
      <c r="A199" s="3"/>
      <c r="C199" s="1"/>
      <c r="D199" s="1"/>
      <c r="E199" s="2"/>
      <c r="F199" s="1"/>
      <c r="G199" s="1"/>
      <c r="H199" s="1"/>
      <c r="I199" s="5"/>
      <c r="J199" s="208"/>
      <c r="K199" s="208"/>
      <c r="L199" s="208"/>
      <c r="M199" s="208" t="s">
        <v>284</v>
      </c>
      <c r="N199" s="6"/>
    </row>
    <row r="200" spans="1:14">
      <c r="A200" s="3"/>
      <c r="C200" s="1"/>
      <c r="D200" s="1"/>
      <c r="E200" s="2"/>
      <c r="F200" s="1"/>
      <c r="G200" s="1"/>
      <c r="H200" s="1"/>
      <c r="I200" s="5"/>
      <c r="J200" s="5"/>
      <c r="K200" s="6"/>
      <c r="L200" s="208"/>
      <c r="M200" s="208"/>
      <c r="N200" s="6"/>
    </row>
    <row r="201" spans="1:14">
      <c r="A201" s="3"/>
      <c r="C201" s="1"/>
      <c r="D201" s="1"/>
      <c r="E201" s="2"/>
      <c r="F201" s="1"/>
      <c r="G201" s="1"/>
      <c r="H201" s="1"/>
      <c r="I201" s="5"/>
      <c r="J201" s="5"/>
      <c r="K201" s="6"/>
      <c r="L201" s="208"/>
      <c r="M201" s="6"/>
      <c r="N201" s="6"/>
    </row>
    <row r="202" spans="1:14">
      <c r="A202" s="3"/>
      <c r="C202" s="1" t="s">
        <v>4</v>
      </c>
      <c r="D202" s="68"/>
      <c r="E202" s="3" t="s">
        <v>105</v>
      </c>
      <c r="F202" s="1"/>
      <c r="G202" s="1"/>
      <c r="H202" s="1"/>
      <c r="I202" s="5"/>
      <c r="K202" s="6"/>
      <c r="L202" s="6"/>
      <c r="M202" s="6"/>
      <c r="N202" s="6"/>
    </row>
    <row r="203" spans="1:14">
      <c r="A203" s="3"/>
      <c r="C203" s="1"/>
      <c r="D203" s="7"/>
      <c r="E203" s="56" t="s">
        <v>6</v>
      </c>
      <c r="F203" s="7"/>
      <c r="G203" s="7"/>
      <c r="H203" s="7"/>
      <c r="I203" s="5"/>
      <c r="J203" s="5"/>
      <c r="K203" s="6"/>
      <c r="L203" s="6"/>
      <c r="M203" s="6"/>
      <c r="N203" s="6"/>
    </row>
    <row r="204" spans="1:14">
      <c r="A204" s="3"/>
      <c r="K204" s="121"/>
      <c r="L204" s="621"/>
      <c r="M204" s="120" t="str">
        <f>+M135</f>
        <v>For the 12 months ended 12/31/2022</v>
      </c>
      <c r="N204" s="12"/>
    </row>
    <row r="205" spans="1:14" ht="15.6">
      <c r="A205" s="3"/>
      <c r="E205" s="29" t="str">
        <f>E9</f>
        <v>NextEra Energy Transmission New York, Inc. Formula Rate Template</v>
      </c>
      <c r="K205" s="7"/>
      <c r="M205" s="628"/>
      <c r="N205" s="12"/>
    </row>
    <row r="206" spans="1:14" ht="15.6">
      <c r="A206" s="3"/>
      <c r="E206" s="37" t="s">
        <v>214</v>
      </c>
      <c r="F206" s="6"/>
      <c r="G206" s="6"/>
      <c r="H206" s="6"/>
      <c r="I206" s="6"/>
      <c r="J206" s="6"/>
      <c r="K206" s="7"/>
      <c r="L206" s="7"/>
      <c r="M206" s="6"/>
      <c r="N206" s="12"/>
    </row>
    <row r="207" spans="1:14" ht="15.6">
      <c r="A207" s="3"/>
      <c r="C207" s="31"/>
      <c r="D207" s="6"/>
      <c r="E207" s="6"/>
      <c r="F207" s="6"/>
      <c r="G207" s="6"/>
      <c r="H207" s="6"/>
      <c r="I207" s="6"/>
      <c r="J207" s="6"/>
      <c r="K207" s="7"/>
      <c r="L207" s="7"/>
      <c r="M207" s="6"/>
      <c r="N207" s="12"/>
    </row>
    <row r="208" spans="1:14">
      <c r="A208" s="3">
        <f>+A190+1</f>
        <v>76</v>
      </c>
      <c r="C208" s="48" t="s">
        <v>746</v>
      </c>
      <c r="D208" s="49"/>
      <c r="E208" s="49"/>
      <c r="F208" s="49"/>
      <c r="G208" s="49"/>
      <c r="H208" s="49"/>
      <c r="I208" s="47"/>
      <c r="J208" s="635"/>
      <c r="K208" s="45"/>
      <c r="L208" s="45"/>
      <c r="M208" s="636"/>
      <c r="N208" s="12"/>
    </row>
    <row r="209" spans="1:19">
      <c r="A209" s="3"/>
      <c r="C209" s="48"/>
      <c r="D209" s="49"/>
      <c r="E209" s="49"/>
      <c r="F209" s="49"/>
      <c r="G209" s="49"/>
      <c r="H209" s="49"/>
      <c r="I209" s="49"/>
      <c r="J209" s="45"/>
      <c r="K209" s="45"/>
      <c r="L209" s="45"/>
      <c r="M209" s="45"/>
      <c r="N209" s="38"/>
      <c r="O209" s="47"/>
      <c r="P209" s="47"/>
      <c r="Q209" s="47"/>
      <c r="R209" s="47"/>
      <c r="S209" s="47"/>
    </row>
    <row r="210" spans="1:19">
      <c r="A210" s="3">
        <f>+A208+1</f>
        <v>77</v>
      </c>
      <c r="C210" s="20" t="str">
        <f>"Total transmission plant    (line "&amp;A80&amp;", column 3)"</f>
        <v>Total transmission plant    (line 7, column 3)</v>
      </c>
      <c r="D210" s="49"/>
      <c r="E210" s="13"/>
      <c r="F210" s="13"/>
      <c r="G210" s="13"/>
      <c r="H210" s="13"/>
      <c r="I210" s="13"/>
      <c r="J210" s="70">
        <f>+E80</f>
        <v>150698494.71996573</v>
      </c>
      <c r="K210" s="13"/>
      <c r="L210" s="13"/>
      <c r="M210" s="13"/>
      <c r="N210" s="38"/>
      <c r="O210" s="47"/>
      <c r="P210" s="47"/>
      <c r="Q210" s="47"/>
      <c r="R210" s="47"/>
      <c r="S210" s="47"/>
    </row>
    <row r="211" spans="1:19">
      <c r="A211" s="3">
        <f>+A210+1</f>
        <v>78</v>
      </c>
      <c r="C211" s="20" t="str">
        <f>"Less transmission plant excluded from ISO rates       (Note "&amp;A297&amp;")"</f>
        <v>Less transmission plant excluded from ISO rates       (Note H)</v>
      </c>
      <c r="D211" s="47"/>
      <c r="E211" s="47" t="s">
        <v>561</v>
      </c>
      <c r="F211" s="47"/>
      <c r="G211" s="47"/>
      <c r="H211" s="47"/>
      <c r="I211" s="47"/>
      <c r="J211" s="70">
        <f>+'3 - Cost Support'!G93</f>
        <v>0</v>
      </c>
      <c r="K211" s="13"/>
    </row>
    <row r="212" spans="1:19" ht="15.6" thickBot="1">
      <c r="A212" s="3">
        <f>+A211+1</f>
        <v>79</v>
      </c>
      <c r="C212" s="50" t="str">
        <f>"Less transmission plant included in OATT Ancillary Services    (Note "&amp;A297&amp;")"</f>
        <v>Less transmission plant included in OATT Ancillary Services    (Note H)</v>
      </c>
      <c r="D212" s="51"/>
      <c r="E212" s="47" t="s">
        <v>561</v>
      </c>
      <c r="F212" s="13"/>
      <c r="G212" s="13"/>
      <c r="H212" s="52"/>
      <c r="I212" s="13"/>
      <c r="J212" s="70">
        <f>+'3 - Cost Support'!H93</f>
        <v>0</v>
      </c>
      <c r="K212" s="13"/>
    </row>
    <row r="213" spans="1:19">
      <c r="A213" s="3">
        <f>+A212+1</f>
        <v>80</v>
      </c>
      <c r="C213" s="20" t="str">
        <f>"Transmission plant included in ISO rates  (line "&amp;A210&amp;" less lines "&amp;A211&amp;" &amp; "&amp;A212&amp;")"</f>
        <v>Transmission plant included in ISO rates  (line 77 less lines 78 &amp; 79)</v>
      </c>
      <c r="D213" s="49"/>
      <c r="E213" s="13"/>
      <c r="F213" s="13"/>
      <c r="G213" s="13"/>
      <c r="H213" s="52"/>
      <c r="I213" s="13"/>
      <c r="J213" s="70">
        <f>SUM(J210:J212)</f>
        <v>150698494.71996573</v>
      </c>
      <c r="K213" s="13"/>
    </row>
    <row r="214" spans="1:19">
      <c r="A214" s="3"/>
      <c r="C214" s="47"/>
      <c r="D214" s="49"/>
      <c r="E214" s="13"/>
      <c r="F214" s="13"/>
      <c r="G214" s="13"/>
      <c r="H214" s="52"/>
      <c r="I214" s="13"/>
      <c r="J214" s="47"/>
      <c r="K214" s="13"/>
    </row>
    <row r="215" spans="1:19">
      <c r="A215" s="3">
        <f>+A213+1</f>
        <v>81</v>
      </c>
      <c r="C215" s="20" t="str">
        <f>"Percentage of transmission plant included in ISO Rates (line "&amp;A213&amp;" divided by line "&amp;A210&amp;") [If line "&amp;A210&amp;" equal zero, enter 1)"</f>
        <v>Percentage of transmission plant included in ISO Rates (line 80 divided by line 77) [If line 77 equal zero, enter 1)</v>
      </c>
      <c r="D215" s="53"/>
      <c r="E215" s="54"/>
      <c r="F215" s="54"/>
      <c r="G215" s="54"/>
      <c r="H215" s="55"/>
      <c r="I215" s="13" t="s">
        <v>55</v>
      </c>
      <c r="J215" s="179">
        <f>IF(J210=0,0,J213/J210)</f>
        <v>1</v>
      </c>
      <c r="K215" s="33"/>
    </row>
    <row r="216" spans="1:19">
      <c r="A216" s="3"/>
      <c r="C216" s="47"/>
      <c r="D216" s="47"/>
      <c r="E216" s="47"/>
      <c r="F216" s="47"/>
      <c r="G216" s="47"/>
      <c r="H216" s="47"/>
      <c r="I216" s="47"/>
      <c r="J216" s="47"/>
      <c r="K216" s="13"/>
    </row>
    <row r="217" spans="1:19">
      <c r="A217" s="3">
        <f>+A215+1</f>
        <v>82</v>
      </c>
      <c r="C217" s="12" t="s">
        <v>221</v>
      </c>
      <c r="D217" s="7"/>
      <c r="F217" s="7"/>
      <c r="G217" s="7"/>
      <c r="H217" s="13"/>
      <c r="I217" s="45"/>
      <c r="J217" s="13"/>
      <c r="K217" s="47"/>
    </row>
    <row r="218" spans="1:19" ht="15.6" thickBot="1">
      <c r="A218" s="3">
        <f t="shared" ref="A218:A223" si="7">+A217+1</f>
        <v>83</v>
      </c>
      <c r="C218" s="12"/>
      <c r="D218" s="16" t="s">
        <v>56</v>
      </c>
      <c r="E218" s="57" t="s">
        <v>57</v>
      </c>
      <c r="F218" s="57" t="s">
        <v>20</v>
      </c>
      <c r="G218" s="7"/>
      <c r="H218" s="57" t="s">
        <v>58</v>
      </c>
      <c r="I218" s="7"/>
      <c r="J218" s="47"/>
      <c r="K218" s="47"/>
      <c r="L218" s="47"/>
      <c r="M218" s="13"/>
      <c r="N218" s="12"/>
    </row>
    <row r="219" spans="1:19">
      <c r="A219" s="3">
        <f t="shared" si="7"/>
        <v>84</v>
      </c>
      <c r="C219" s="12" t="s">
        <v>26</v>
      </c>
      <c r="D219" s="7" t="s">
        <v>59</v>
      </c>
      <c r="E219" s="144">
        <v>0</v>
      </c>
      <c r="F219" s="140">
        <v>0</v>
      </c>
      <c r="G219" s="58"/>
      <c r="H219" s="140">
        <f>+F219*E219</f>
        <v>0</v>
      </c>
      <c r="I219" s="7"/>
      <c r="J219" s="47"/>
      <c r="K219" s="13"/>
      <c r="L219" s="13"/>
      <c r="M219" s="13"/>
      <c r="N219" s="637"/>
    </row>
    <row r="220" spans="1:19">
      <c r="A220" s="3">
        <f t="shared" si="7"/>
        <v>85</v>
      </c>
      <c r="C220" s="12" t="s">
        <v>28</v>
      </c>
      <c r="D220" s="7" t="s">
        <v>210</v>
      </c>
      <c r="E220" s="119">
        <v>0</v>
      </c>
      <c r="F220" s="144">
        <f>+J215</f>
        <v>1</v>
      </c>
      <c r="H220" s="110">
        <f>+F220*E220</f>
        <v>0</v>
      </c>
      <c r="I220" s="7"/>
      <c r="J220" s="47"/>
      <c r="K220" s="13"/>
      <c r="L220" s="13"/>
      <c r="M220" s="13"/>
      <c r="N220" s="637"/>
    </row>
    <row r="221" spans="1:19">
      <c r="A221" s="3">
        <f t="shared" si="7"/>
        <v>86</v>
      </c>
      <c r="C221" s="12" t="s">
        <v>29</v>
      </c>
      <c r="D221" s="7" t="s">
        <v>211</v>
      </c>
      <c r="E221" s="144">
        <v>0</v>
      </c>
      <c r="F221" s="140">
        <v>0</v>
      </c>
      <c r="G221" s="58"/>
      <c r="H221" s="140">
        <f>+F221*E221</f>
        <v>0</v>
      </c>
      <c r="I221" s="7"/>
      <c r="J221" s="59" t="s">
        <v>60</v>
      </c>
      <c r="K221" s="13"/>
      <c r="L221" s="13"/>
      <c r="M221" s="13"/>
      <c r="N221" s="637"/>
    </row>
    <row r="222" spans="1:19" ht="15.6" thickBot="1">
      <c r="A222" s="3">
        <f t="shared" si="7"/>
        <v>87</v>
      </c>
      <c r="C222" s="12" t="s">
        <v>61</v>
      </c>
      <c r="D222" s="7" t="s">
        <v>212</v>
      </c>
      <c r="E222" s="145">
        <v>0</v>
      </c>
      <c r="F222" s="140">
        <v>0</v>
      </c>
      <c r="G222" s="58"/>
      <c r="H222" s="146">
        <f>+F222*E222</f>
        <v>0</v>
      </c>
      <c r="I222" s="7"/>
      <c r="J222" s="638" t="s">
        <v>62</v>
      </c>
      <c r="K222" s="13"/>
      <c r="L222" s="13"/>
      <c r="M222" s="13"/>
      <c r="N222" s="12"/>
    </row>
    <row r="223" spans="1:19">
      <c r="A223" s="3">
        <f t="shared" si="7"/>
        <v>88</v>
      </c>
      <c r="C223" s="12" t="str">
        <f>"  Total  (sum lines "&amp;A219&amp;"-"&amp;A222&amp;") [TP equals 1 if there are no wages &amp; salaries]"</f>
        <v xml:space="preserve">  Total  (sum lines 84-87) [TP equals 1 if there are no wages &amp; salaries]</v>
      </c>
      <c r="D223" s="7"/>
      <c r="E223" s="110">
        <f>SUM(E219:E222)</f>
        <v>0</v>
      </c>
      <c r="F223" s="7"/>
      <c r="G223" s="7"/>
      <c r="H223" s="110">
        <f>SUM(H219:H222)</f>
        <v>0</v>
      </c>
      <c r="I223" s="24" t="s">
        <v>63</v>
      </c>
      <c r="J223" s="143">
        <v>1</v>
      </c>
      <c r="K223" s="52" t="s">
        <v>63</v>
      </c>
      <c r="L223" s="52" t="s">
        <v>64</v>
      </c>
      <c r="M223" s="13"/>
      <c r="N223" s="12"/>
    </row>
    <row r="224" spans="1:19">
      <c r="A224" s="3"/>
      <c r="B224" s="5"/>
      <c r="C224" s="1"/>
      <c r="D224" s="7"/>
      <c r="E224" s="7"/>
      <c r="F224" s="7"/>
      <c r="G224" s="7"/>
      <c r="H224" s="7"/>
      <c r="I224" s="7"/>
      <c r="J224" s="7"/>
      <c r="K224" s="7"/>
      <c r="L224" s="95"/>
      <c r="M224" s="95"/>
      <c r="N224" s="38"/>
    </row>
    <row r="225" spans="1:14">
      <c r="A225" s="3">
        <f>+A223+1</f>
        <v>89</v>
      </c>
      <c r="B225" s="5"/>
      <c r="C225" s="48" t="str">
        <f>"RETURN (R)      (Note "&amp;A301&amp;")"</f>
        <v>RETURN (R)      (Note J)</v>
      </c>
      <c r="D225" s="13"/>
      <c r="E225" s="5"/>
      <c r="F225" s="5"/>
      <c r="G225" s="5"/>
      <c r="H225" s="5"/>
      <c r="I225" s="5"/>
      <c r="J225" s="7"/>
      <c r="K225" s="7"/>
      <c r="L225" s="72"/>
      <c r="M225" s="72"/>
      <c r="N225" s="12"/>
    </row>
    <row r="226" spans="1:14">
      <c r="A226" s="3">
        <f t="shared" ref="A226:A231" si="8">+A225+1</f>
        <v>90</v>
      </c>
      <c r="C226" s="38"/>
      <c r="D226" s="13"/>
      <c r="E226" s="7"/>
      <c r="F226" s="7"/>
      <c r="G226" s="7"/>
      <c r="I226" s="7"/>
      <c r="J226" s="7"/>
      <c r="K226" s="7"/>
      <c r="L226" s="72"/>
      <c r="M226" s="72"/>
      <c r="N226" s="12"/>
    </row>
    <row r="227" spans="1:14" ht="15.6" thickBot="1">
      <c r="A227" s="3">
        <f t="shared" si="8"/>
        <v>91</v>
      </c>
      <c r="C227" s="38"/>
      <c r="D227" s="13"/>
      <c r="F227" s="10" t="s">
        <v>57</v>
      </c>
      <c r="G227" s="10" t="s">
        <v>66</v>
      </c>
      <c r="H227" s="7"/>
      <c r="I227" s="57" t="s">
        <v>65</v>
      </c>
      <c r="J227" s="7"/>
      <c r="K227" s="10" t="s">
        <v>67</v>
      </c>
      <c r="L227" s="7"/>
      <c r="M227" s="72"/>
      <c r="N227" s="12"/>
    </row>
    <row r="228" spans="1:14" ht="15.6">
      <c r="A228" s="3">
        <f t="shared" si="8"/>
        <v>92</v>
      </c>
      <c r="C228" s="48" t="s">
        <v>353</v>
      </c>
      <c r="D228" s="13" t="s">
        <v>865</v>
      </c>
      <c r="F228" s="193">
        <f>+'3 - Cost Support (cont.)'!Q14</f>
        <v>114098100.32274984</v>
      </c>
      <c r="G228" s="207">
        <v>0.47</v>
      </c>
      <c r="H228" s="60"/>
      <c r="I228" s="192">
        <f>+'3 - Cost Support (cont.)'!P35</f>
        <v>0.04</v>
      </c>
      <c r="K228" s="198">
        <f>+I228*G228</f>
        <v>1.8800000000000001E-2</v>
      </c>
      <c r="L228" s="61" t="s">
        <v>68</v>
      </c>
      <c r="M228" s="168"/>
      <c r="N228" s="637"/>
    </row>
    <row r="229" spans="1:14">
      <c r="A229" s="3">
        <f t="shared" si="8"/>
        <v>93</v>
      </c>
      <c r="C229" s="48" t="s">
        <v>186</v>
      </c>
      <c r="D229" s="13" t="s">
        <v>866</v>
      </c>
      <c r="F229" s="70">
        <f>+'3 - Cost Support (cont.)'!Q16</f>
        <v>0</v>
      </c>
      <c r="G229" s="207">
        <f>IF(F$231=0,0,F229/F$231)</f>
        <v>0</v>
      </c>
      <c r="H229" s="60"/>
      <c r="I229" s="192">
        <f>+'3 - Cost Support (cont.)'!P40</f>
        <v>0</v>
      </c>
      <c r="K229" s="198">
        <f>+I229*G229</f>
        <v>0</v>
      </c>
      <c r="L229" s="7"/>
      <c r="M229" s="72"/>
      <c r="N229" s="12"/>
    </row>
    <row r="230" spans="1:14" ht="15.6" thickBot="1">
      <c r="A230" s="3">
        <f t="shared" si="8"/>
        <v>94</v>
      </c>
      <c r="C230" s="48" t="str">
        <f>"  Common Stock "</f>
        <v xml:space="preserve">  Common Stock </v>
      </c>
      <c r="D230" s="13" t="s">
        <v>867</v>
      </c>
      <c r="F230" s="194">
        <f>+'3 - Cost Support (cont.)'!Q22</f>
        <v>128617112.89187302</v>
      </c>
      <c r="G230" s="207">
        <v>0.53</v>
      </c>
      <c r="H230" s="60"/>
      <c r="I230" s="169">
        <v>9.6500000000000002E-2</v>
      </c>
      <c r="J230" s="639"/>
      <c r="K230" s="1023">
        <f>+I230*G230</f>
        <v>5.1145000000000003E-2</v>
      </c>
      <c r="L230" s="7"/>
      <c r="M230" s="72"/>
      <c r="N230" s="637"/>
    </row>
    <row r="231" spans="1:14">
      <c r="A231" s="3">
        <f t="shared" si="8"/>
        <v>95</v>
      </c>
      <c r="C231" s="12" t="str">
        <f>"Total  (sum lines "&amp;A228&amp;"-"&amp;A230&amp;")"</f>
        <v>Total  (sum lines 92-94)</v>
      </c>
      <c r="F231" s="110">
        <f>SUM(F228:F230)</f>
        <v>242715213.21462286</v>
      </c>
      <c r="G231" s="7" t="s">
        <v>5</v>
      </c>
      <c r="H231" s="7"/>
      <c r="I231" s="7"/>
      <c r="J231" s="7"/>
      <c r="K231" s="198">
        <f>SUM(K228:K230)</f>
        <v>6.9945000000000007E-2</v>
      </c>
      <c r="L231" s="61" t="s">
        <v>69</v>
      </c>
      <c r="M231" s="72"/>
      <c r="N231" s="7"/>
    </row>
    <row r="232" spans="1:14">
      <c r="F232" s="7"/>
      <c r="G232" s="7"/>
      <c r="H232" s="7"/>
      <c r="I232" s="7"/>
      <c r="L232" s="640"/>
      <c r="M232" s="72"/>
      <c r="N232" s="7"/>
    </row>
    <row r="233" spans="1:14">
      <c r="F233" s="7"/>
      <c r="G233" s="7"/>
      <c r="H233" s="7"/>
      <c r="I233" s="7"/>
      <c r="L233" s="525"/>
      <c r="M233" s="72"/>
      <c r="N233" s="12"/>
    </row>
    <row r="234" spans="1:14">
      <c r="A234" s="47"/>
      <c r="B234" s="47"/>
      <c r="C234" s="209" t="s">
        <v>609</v>
      </c>
      <c r="D234" s="47"/>
      <c r="F234" s="13"/>
      <c r="G234" s="13"/>
      <c r="H234" s="52" t="s">
        <v>298</v>
      </c>
      <c r="I234" s="52"/>
      <c r="J234" s="641" t="s">
        <v>299</v>
      </c>
      <c r="K234" s="47"/>
      <c r="L234" s="76"/>
      <c r="M234" s="641" t="s">
        <v>309</v>
      </c>
      <c r="N234" s="12"/>
    </row>
    <row r="235" spans="1:14" ht="75" customHeight="1">
      <c r="A235" s="641"/>
      <c r="B235" s="47"/>
      <c r="C235" s="47"/>
      <c r="D235" s="47" t="s">
        <v>608</v>
      </c>
      <c r="F235" s="52"/>
      <c r="G235" s="52"/>
      <c r="H235" s="642" t="s">
        <v>565</v>
      </c>
      <c r="I235" s="47"/>
      <c r="J235" s="171" t="s">
        <v>566</v>
      </c>
      <c r="K235" s="47"/>
      <c r="L235" s="76"/>
      <c r="M235" s="18" t="s">
        <v>18</v>
      </c>
      <c r="N235" s="7"/>
    </row>
    <row r="236" spans="1:14">
      <c r="A236" s="641">
        <f>+A231+1</f>
        <v>96</v>
      </c>
      <c r="B236" s="47"/>
      <c r="C236" s="47" t="s">
        <v>636</v>
      </c>
      <c r="D236" s="47" t="str">
        <f>"(Line "&amp;A94&amp;" and Transmission CIACs)"</f>
        <v>(Line 19 and Transmission CIACs)</v>
      </c>
      <c r="F236" s="13"/>
      <c r="G236" s="13"/>
      <c r="H236" s="643">
        <f>'4 - Incentives'!C118+'4 - Incentives'!C120</f>
        <v>915433.75326750684</v>
      </c>
      <c r="I236" s="13"/>
      <c r="J236" s="643">
        <f>'4 - Incentives'!C119+'4 - Incentives'!C121</f>
        <v>165945187.06321657</v>
      </c>
      <c r="K236" s="47"/>
      <c r="L236" s="76"/>
      <c r="M236" s="634">
        <f>+H236+J236</f>
        <v>166860620.81648406</v>
      </c>
      <c r="N236" s="12"/>
    </row>
    <row r="237" spans="1:14">
      <c r="A237" s="641">
        <f t="shared" ref="A237:A243" si="9">+A236+1</f>
        <v>97</v>
      </c>
      <c r="B237" s="47"/>
      <c r="C237" s="47" t="s">
        <v>327</v>
      </c>
      <c r="D237" s="47" t="str">
        <f>"(Line "&amp;A102&amp;")"</f>
        <v>(Line 26)</v>
      </c>
      <c r="F237" s="13"/>
      <c r="G237" s="13"/>
      <c r="H237" s="643">
        <v>0</v>
      </c>
      <c r="J237" s="170">
        <v>0</v>
      </c>
      <c r="K237" s="47"/>
      <c r="L237" s="76"/>
      <c r="M237" s="634">
        <f>+J102</f>
        <v>0</v>
      </c>
      <c r="N237" s="12"/>
    </row>
    <row r="238" spans="1:14">
      <c r="A238" s="641">
        <f t="shared" si="9"/>
        <v>98</v>
      </c>
      <c r="B238" s="47"/>
      <c r="C238" s="108" t="s">
        <v>2</v>
      </c>
      <c r="D238" s="47" t="str">
        <f>"(Line "&amp;A105&amp;")"</f>
        <v>(Line 29)</v>
      </c>
      <c r="F238" s="13"/>
      <c r="G238" s="13"/>
      <c r="H238" s="643">
        <v>0</v>
      </c>
      <c r="I238" s="13"/>
      <c r="J238" s="47"/>
      <c r="K238" s="47"/>
      <c r="L238" s="76"/>
      <c r="M238" s="634">
        <f>+J105</f>
        <v>0</v>
      </c>
      <c r="N238" s="12"/>
    </row>
    <row r="239" spans="1:14">
      <c r="A239" s="641">
        <f t="shared" si="9"/>
        <v>99</v>
      </c>
      <c r="B239" s="47"/>
      <c r="C239" s="108" t="s">
        <v>807</v>
      </c>
      <c r="D239" s="47" t="str">
        <f>"(Line "&amp;A104&amp;")"</f>
        <v>(Line 28)</v>
      </c>
      <c r="F239" s="13"/>
      <c r="G239" s="13"/>
      <c r="H239" s="643">
        <v>0</v>
      </c>
      <c r="I239" s="13"/>
      <c r="J239" s="47"/>
      <c r="L239" s="76"/>
      <c r="M239" s="634">
        <f>+H239</f>
        <v>0</v>
      </c>
      <c r="N239" s="12"/>
    </row>
    <row r="240" spans="1:14" ht="27.75" customHeight="1">
      <c r="A240" s="641">
        <f t="shared" si="9"/>
        <v>100</v>
      </c>
      <c r="B240" s="47"/>
      <c r="C240" s="644" t="str">
        <f>+C234</f>
        <v>Development of Base Carrying charge and Summary of Incentive and Non-Incentive Investments</v>
      </c>
      <c r="D240" s="47"/>
      <c r="F240" s="13"/>
      <c r="G240" s="13"/>
      <c r="H240" s="167">
        <v>0</v>
      </c>
      <c r="I240" s="13"/>
      <c r="J240" s="167">
        <v>0</v>
      </c>
      <c r="K240" s="645"/>
      <c r="L240" s="645"/>
      <c r="M240" s="634">
        <f>SUM(M236:M239)</f>
        <v>166860620.81648406</v>
      </c>
      <c r="N240" s="12"/>
    </row>
    <row r="241" spans="1:14">
      <c r="A241" s="641">
        <f t="shared" si="9"/>
        <v>101</v>
      </c>
      <c r="B241" s="47"/>
      <c r="C241" s="47" t="s">
        <v>633</v>
      </c>
      <c r="D241" s="47" t="s">
        <v>635</v>
      </c>
      <c r="E241" s="47"/>
      <c r="F241" s="13"/>
      <c r="G241" s="13"/>
      <c r="H241" s="13"/>
      <c r="I241" s="13"/>
      <c r="K241" s="47"/>
      <c r="L241" s="76"/>
      <c r="M241" s="646">
        <f>+J180+J183</f>
        <v>11723950.423370279</v>
      </c>
      <c r="N241" s="12"/>
    </row>
    <row r="242" spans="1:14">
      <c r="A242" s="641">
        <f t="shared" si="9"/>
        <v>102</v>
      </c>
      <c r="B242" s="47"/>
      <c r="C242" s="47" t="str">
        <f>+C19</f>
        <v>Total Revenue Credits</v>
      </c>
      <c r="D242" s="647" t="s">
        <v>634</v>
      </c>
      <c r="E242" s="47"/>
      <c r="F242" s="13"/>
      <c r="G242" s="13"/>
      <c r="H242" s="13"/>
      <c r="I242" s="13"/>
      <c r="K242" s="47"/>
      <c r="L242" s="76"/>
      <c r="M242" s="646">
        <f>+J19</f>
        <v>0</v>
      </c>
      <c r="N242" s="12"/>
    </row>
    <row r="243" spans="1:14">
      <c r="A243" s="641">
        <f t="shared" si="9"/>
        <v>103</v>
      </c>
      <c r="B243" s="47"/>
      <c r="C243" s="47" t="s">
        <v>613</v>
      </c>
      <c r="D243" s="18" t="s">
        <v>334</v>
      </c>
      <c r="E243" s="47"/>
      <c r="F243" s="13"/>
      <c r="G243" s="13"/>
      <c r="H243" s="13"/>
      <c r="I243" s="13"/>
      <c r="K243" s="47"/>
      <c r="L243" s="76"/>
      <c r="M243" s="169">
        <f>IF(M240=0,0,(M241-M242)/M240)</f>
        <v>7.0261936974718942E-2</v>
      </c>
      <c r="N243" s="12"/>
    </row>
    <row r="244" spans="1:14">
      <c r="A244" s="47"/>
      <c r="B244" s="47"/>
      <c r="C244" s="151"/>
      <c r="D244" s="151"/>
      <c r="E244" s="151"/>
      <c r="F244" s="13"/>
      <c r="G244" s="13"/>
      <c r="H244" s="152"/>
      <c r="I244" s="13"/>
      <c r="J244" s="153"/>
      <c r="K244" s="47"/>
      <c r="L244" s="76"/>
      <c r="M244" s="154"/>
      <c r="N244" s="12"/>
    </row>
    <row r="245" spans="1:14">
      <c r="A245" s="47"/>
      <c r="B245" s="47"/>
      <c r="C245" s="47"/>
      <c r="D245" s="47"/>
      <c r="E245" s="143"/>
      <c r="F245" s="13"/>
      <c r="G245" s="13"/>
      <c r="H245" s="70"/>
      <c r="I245" s="13"/>
      <c r="J245" s="47"/>
      <c r="K245" s="47"/>
      <c r="L245" s="76"/>
      <c r="M245" s="73"/>
      <c r="N245" s="12"/>
    </row>
    <row r="246" spans="1:14">
      <c r="A246" s="47"/>
      <c r="B246" s="47"/>
      <c r="C246" s="47"/>
      <c r="D246" s="47"/>
      <c r="E246" s="47"/>
      <c r="F246" s="13"/>
      <c r="G246" s="13"/>
      <c r="H246" s="13"/>
      <c r="I246" s="13"/>
      <c r="J246" s="47"/>
      <c r="K246" s="47"/>
      <c r="L246" s="76"/>
      <c r="M246" s="73"/>
      <c r="N246" s="12"/>
    </row>
    <row r="247" spans="1:14">
      <c r="A247" s="3"/>
      <c r="L247" s="7"/>
      <c r="M247" s="7"/>
      <c r="N247" s="12"/>
    </row>
    <row r="248" spans="1:14">
      <c r="C248" s="47"/>
      <c r="M248" s="525"/>
    </row>
    <row r="249" spans="1:14">
      <c r="C249" s="1"/>
      <c r="D249" s="1"/>
      <c r="E249" s="2"/>
      <c r="F249" s="1"/>
      <c r="G249" s="1"/>
      <c r="H249" s="1"/>
      <c r="I249" s="1"/>
      <c r="J249" s="1"/>
      <c r="K249" s="3"/>
      <c r="L249" s="3"/>
      <c r="M249" s="4"/>
      <c r="N249" s="6"/>
    </row>
    <row r="250" spans="1:14">
      <c r="C250" s="1"/>
      <c r="D250" s="1"/>
      <c r="E250" s="2"/>
      <c r="F250" s="1"/>
      <c r="G250" s="1"/>
      <c r="H250" s="1"/>
      <c r="I250" s="5"/>
      <c r="J250" s="4"/>
      <c r="K250" s="4"/>
      <c r="L250" s="4"/>
      <c r="M250" s="4"/>
      <c r="N250" s="6"/>
    </row>
    <row r="251" spans="1:14">
      <c r="C251" s="1"/>
      <c r="D251" s="1"/>
      <c r="E251" s="2"/>
      <c r="F251" s="1"/>
      <c r="G251" s="1"/>
      <c r="H251" s="1"/>
      <c r="I251" s="5"/>
      <c r="J251" s="208"/>
      <c r="K251" s="208"/>
      <c r="L251" s="208"/>
      <c r="M251" s="4" t="s">
        <v>281</v>
      </c>
      <c r="N251" s="6"/>
    </row>
    <row r="252" spans="1:14">
      <c r="C252" s="1"/>
      <c r="D252" s="1"/>
      <c r="E252" s="2"/>
      <c r="F252" s="1"/>
      <c r="G252" s="1"/>
      <c r="H252" s="1"/>
      <c r="I252" s="5"/>
      <c r="J252" s="5"/>
      <c r="K252" s="6"/>
      <c r="L252" s="208"/>
      <c r="M252" s="208" t="s">
        <v>283</v>
      </c>
      <c r="N252" s="6"/>
    </row>
    <row r="253" spans="1:14" ht="15.6">
      <c r="C253" s="1"/>
      <c r="D253" s="31" t="s">
        <v>54</v>
      </c>
      <c r="F253" s="1"/>
      <c r="G253" s="1"/>
      <c r="H253" s="1"/>
      <c r="I253" s="5"/>
      <c r="J253" s="5"/>
      <c r="K253" s="6"/>
      <c r="L253" s="208"/>
      <c r="M253" s="6"/>
      <c r="N253" s="6"/>
    </row>
    <row r="254" spans="1:14">
      <c r="C254" s="1" t="s">
        <v>4</v>
      </c>
      <c r="D254" s="68"/>
      <c r="E254" s="68" t="s">
        <v>104</v>
      </c>
      <c r="F254" s="1"/>
      <c r="G254" s="1"/>
      <c r="H254" s="1"/>
      <c r="I254" s="5"/>
      <c r="K254" s="6"/>
      <c r="L254" s="6"/>
      <c r="M254" s="6"/>
      <c r="N254" s="6"/>
    </row>
    <row r="255" spans="1:14">
      <c r="C255" s="1"/>
      <c r="D255" s="7" t="s">
        <v>5</v>
      </c>
      <c r="E255" s="7" t="s">
        <v>6</v>
      </c>
      <c r="F255" s="7"/>
      <c r="G255" s="7"/>
      <c r="H255" s="7"/>
      <c r="I255" s="5"/>
      <c r="J255" s="5"/>
      <c r="K255" s="6"/>
      <c r="L255" s="6"/>
      <c r="M255" s="6"/>
      <c r="N255" s="6"/>
    </row>
    <row r="256" spans="1:14">
      <c r="A256" s="3"/>
      <c r="K256" s="121"/>
      <c r="L256" s="621"/>
      <c r="M256" s="120" t="str">
        <f>+M204</f>
        <v>For the 12 months ended 12/31/2022</v>
      </c>
      <c r="N256" s="12"/>
    </row>
    <row r="257" spans="1:14" ht="15.6">
      <c r="A257" s="3"/>
      <c r="E257" s="27" t="str">
        <f>E9</f>
        <v>NextEra Energy Transmission New York, Inc. Formula Rate Template</v>
      </c>
      <c r="K257" s="7"/>
      <c r="M257" s="628"/>
      <c r="N257" s="12"/>
    </row>
    <row r="258" spans="1:14">
      <c r="A258" s="3"/>
      <c r="D258" s="3"/>
      <c r="F258" s="6"/>
      <c r="G258" s="6"/>
      <c r="H258" s="6"/>
      <c r="I258" s="6"/>
      <c r="J258" s="6"/>
      <c r="K258" s="7"/>
      <c r="L258" s="7"/>
      <c r="M258" s="6"/>
      <c r="N258" s="12"/>
    </row>
    <row r="259" spans="1:14">
      <c r="A259" s="3"/>
      <c r="B259" s="5"/>
      <c r="C259" s="63"/>
      <c r="D259" s="3"/>
      <c r="E259" s="7"/>
      <c r="F259" s="7"/>
      <c r="G259" s="7"/>
      <c r="H259" s="7"/>
      <c r="I259" s="5"/>
      <c r="J259" s="191"/>
      <c r="K259" s="648"/>
      <c r="L259" s="649"/>
      <c r="M259" s="3"/>
      <c r="N259" s="6"/>
    </row>
    <row r="260" spans="1:14">
      <c r="A260" s="3"/>
      <c r="B260" s="5"/>
      <c r="C260" s="63"/>
      <c r="F260" s="7"/>
      <c r="G260" s="7"/>
      <c r="H260" s="7"/>
      <c r="I260" s="5"/>
      <c r="J260" s="1000"/>
      <c r="K260" s="1001"/>
      <c r="L260" s="649"/>
      <c r="M260" s="3"/>
      <c r="N260" s="6"/>
    </row>
    <row r="261" spans="1:14">
      <c r="A261" s="3"/>
      <c r="B261" s="5"/>
      <c r="C261" s="63"/>
      <c r="D261" s="3"/>
      <c r="E261" s="7"/>
      <c r="F261" s="7"/>
      <c r="G261" s="7"/>
      <c r="H261" s="7"/>
      <c r="I261" s="5"/>
      <c r="J261" s="1000"/>
      <c r="K261" s="648"/>
      <c r="L261" s="649"/>
      <c r="M261" s="3"/>
      <c r="N261" s="6"/>
    </row>
    <row r="262" spans="1:14">
      <c r="A262" s="3"/>
      <c r="B262" s="5"/>
      <c r="C262" s="1" t="s">
        <v>70</v>
      </c>
      <c r="D262" s="3"/>
      <c r="E262" s="7"/>
      <c r="F262" s="7"/>
      <c r="G262" s="7"/>
      <c r="H262" s="7"/>
      <c r="I262" s="5"/>
      <c r="J262" s="7"/>
      <c r="K262" s="1002"/>
      <c r="L262" s="7"/>
      <c r="M262" s="3"/>
      <c r="N262" s="6"/>
    </row>
    <row r="263" spans="1:14">
      <c r="A263" s="3"/>
      <c r="B263" s="5"/>
      <c r="C263" s="1" t="s">
        <v>71</v>
      </c>
      <c r="D263" s="3"/>
      <c r="E263" s="7"/>
      <c r="F263" s="7"/>
      <c r="G263" s="7"/>
      <c r="H263" s="7"/>
      <c r="I263" s="5"/>
      <c r="J263" s="7"/>
      <c r="K263" s="115"/>
      <c r="L263" s="7"/>
      <c r="M263" s="3"/>
      <c r="N263" s="6"/>
    </row>
    <row r="264" spans="1:14">
      <c r="A264" s="3" t="s">
        <v>72</v>
      </c>
      <c r="B264" s="5"/>
      <c r="C264" s="1"/>
      <c r="D264" s="5"/>
      <c r="E264" s="7"/>
      <c r="F264" s="7"/>
      <c r="G264" s="7"/>
      <c r="H264" s="7"/>
      <c r="I264" s="5"/>
      <c r="J264" s="7"/>
      <c r="K264" s="115"/>
      <c r="L264" s="7"/>
      <c r="M264" s="3"/>
      <c r="N264" s="6"/>
    </row>
    <row r="265" spans="1:14" ht="15.6" thickBot="1">
      <c r="A265" s="10" t="s">
        <v>73</v>
      </c>
      <c r="B265" s="5"/>
      <c r="C265" s="1"/>
      <c r="D265" s="5"/>
      <c r="E265" s="7"/>
      <c r="F265" s="7"/>
      <c r="G265" s="7"/>
      <c r="H265" s="7"/>
      <c r="I265" s="5"/>
      <c r="J265" s="7"/>
      <c r="K265" s="5"/>
      <c r="L265" s="7"/>
      <c r="M265" s="3"/>
      <c r="N265" s="6"/>
    </row>
    <row r="266" spans="1:14">
      <c r="A266" s="3" t="s">
        <v>74</v>
      </c>
      <c r="B266" s="5"/>
      <c r="C266" s="20" t="s">
        <v>409</v>
      </c>
      <c r="D266" s="20"/>
      <c r="E266" s="20"/>
      <c r="F266" s="20"/>
      <c r="G266" s="20"/>
      <c r="H266" s="20"/>
      <c r="I266" s="20"/>
      <c r="J266" s="7"/>
      <c r="K266" s="7"/>
      <c r="L266" s="20"/>
      <c r="M266" s="622"/>
      <c r="N266" s="6"/>
    </row>
    <row r="267" spans="1:14">
      <c r="A267" s="3"/>
      <c r="B267" s="5"/>
      <c r="C267" s="20" t="s">
        <v>804</v>
      </c>
      <c r="D267" s="20"/>
      <c r="E267" s="20"/>
      <c r="F267" s="20"/>
      <c r="G267" s="20"/>
      <c r="H267" s="20"/>
      <c r="I267" s="20"/>
      <c r="J267" s="7"/>
      <c r="K267" s="7"/>
      <c r="L267" s="20"/>
      <c r="M267" s="622"/>
      <c r="N267" s="6"/>
    </row>
    <row r="268" spans="1:14">
      <c r="A268" s="3"/>
      <c r="B268" s="5"/>
      <c r="C268" s="20" t="str">
        <f>"   to utilize amortization of tax credits against taxable income as discussed in Note "&amp;A281&amp;".  Account 281 is not allocated."</f>
        <v xml:space="preserve">   to utilize amortization of tax credits against taxable income as discussed in Note F.  Account 281 is not allocated.</v>
      </c>
      <c r="D268" s="20"/>
      <c r="E268" s="20"/>
      <c r="F268" s="20"/>
      <c r="G268" s="20"/>
      <c r="H268" s="20"/>
      <c r="I268" s="20"/>
      <c r="J268" s="7"/>
      <c r="K268" s="7"/>
      <c r="L268" s="20"/>
      <c r="M268" s="622"/>
      <c r="N268" s="49"/>
    </row>
    <row r="269" spans="1:14">
      <c r="A269" s="3" t="s">
        <v>75</v>
      </c>
      <c r="B269" s="5"/>
      <c r="C269" s="20" t="s">
        <v>81</v>
      </c>
      <c r="D269" s="20"/>
      <c r="E269" s="20"/>
      <c r="F269" s="20"/>
      <c r="G269" s="20"/>
      <c r="H269" s="20"/>
      <c r="I269" s="20"/>
      <c r="J269" s="7"/>
      <c r="K269" s="7"/>
      <c r="L269" s="20"/>
      <c r="M269" s="622"/>
      <c r="N269" s="49"/>
    </row>
    <row r="270" spans="1:14">
      <c r="A270" s="3" t="s">
        <v>76</v>
      </c>
      <c r="B270" s="5"/>
      <c r="C270" s="20" t="s">
        <v>805</v>
      </c>
      <c r="D270" s="20"/>
      <c r="E270" s="20"/>
      <c r="F270" s="20"/>
      <c r="G270" s="20"/>
      <c r="H270" s="20"/>
      <c r="I270" s="20"/>
      <c r="J270" s="7"/>
      <c r="K270" s="7"/>
      <c r="L270" s="20"/>
      <c r="M270" s="622"/>
      <c r="N270" s="49"/>
    </row>
    <row r="271" spans="1:14">
      <c r="A271" s="3"/>
      <c r="B271" s="5"/>
      <c r="C271" s="20" t="s">
        <v>83</v>
      </c>
      <c r="D271" s="20"/>
      <c r="E271" s="20"/>
      <c r="F271" s="20"/>
      <c r="G271" s="20"/>
      <c r="H271" s="20"/>
      <c r="I271" s="20"/>
      <c r="J271" s="7"/>
      <c r="K271" s="7"/>
      <c r="L271" s="20"/>
      <c r="M271" s="622"/>
      <c r="N271" s="49"/>
    </row>
    <row r="272" spans="1:14" s="47" customFormat="1">
      <c r="A272" s="622" t="s">
        <v>77</v>
      </c>
      <c r="B272" s="20"/>
      <c r="C272" s="395" t="s">
        <v>567</v>
      </c>
      <c r="D272" s="20"/>
      <c r="E272" s="20"/>
      <c r="F272" s="20"/>
      <c r="G272" s="20"/>
      <c r="H272" s="20"/>
      <c r="I272" s="20"/>
      <c r="J272" s="7"/>
      <c r="K272" s="7"/>
      <c r="L272" s="20"/>
      <c r="M272" s="622"/>
      <c r="N272" s="20"/>
    </row>
    <row r="273" spans="1:14" s="47" customFormat="1">
      <c r="A273" s="622"/>
      <c r="B273" s="20"/>
      <c r="C273" s="395" t="s">
        <v>568</v>
      </c>
      <c r="D273" s="20"/>
      <c r="E273" s="20"/>
      <c r="F273" s="20"/>
      <c r="G273" s="20"/>
      <c r="H273" s="20"/>
      <c r="I273" s="20"/>
      <c r="J273" s="7"/>
      <c r="K273" s="7"/>
      <c r="L273" s="20"/>
      <c r="M273" s="622"/>
      <c r="N273" s="20"/>
    </row>
    <row r="274" spans="1:14" s="47" customFormat="1">
      <c r="A274" s="622"/>
      <c r="B274" s="20"/>
      <c r="C274" s="395" t="s">
        <v>569</v>
      </c>
      <c r="D274" s="20"/>
      <c r="E274" s="20"/>
      <c r="F274" s="20"/>
      <c r="G274" s="20"/>
      <c r="H274" s="20"/>
      <c r="I274" s="20"/>
      <c r="J274" s="7"/>
      <c r="K274" s="7"/>
      <c r="L274" s="20"/>
      <c r="M274" s="622"/>
    </row>
    <row r="275" spans="1:14">
      <c r="A275" s="3"/>
      <c r="B275" s="5"/>
      <c r="C275" s="395" t="s">
        <v>725</v>
      </c>
      <c r="D275" s="20"/>
      <c r="E275" s="20"/>
      <c r="F275" s="20"/>
      <c r="G275" s="20"/>
      <c r="H275" s="20"/>
      <c r="I275" s="20"/>
      <c r="J275" s="7"/>
      <c r="K275" s="7"/>
      <c r="L275" s="20"/>
      <c r="M275" s="622"/>
      <c r="N275" s="20"/>
    </row>
    <row r="276" spans="1:14">
      <c r="A276" s="3"/>
      <c r="B276" s="5"/>
      <c r="C276" s="395" t="s">
        <v>747</v>
      </c>
      <c r="D276" s="20"/>
      <c r="E276" s="20"/>
      <c r="F276" s="20"/>
      <c r="G276" s="20"/>
      <c r="H276" s="20"/>
      <c r="I276" s="20"/>
      <c r="J276" s="7"/>
      <c r="K276" s="7"/>
      <c r="L276" s="20"/>
      <c r="M276" s="622"/>
      <c r="N276" s="20"/>
    </row>
    <row r="277" spans="1:14">
      <c r="A277" s="3"/>
      <c r="B277" s="5"/>
      <c r="C277" s="395" t="s">
        <v>815</v>
      </c>
      <c r="D277" s="20"/>
      <c r="E277" s="20"/>
      <c r="F277" s="20"/>
      <c r="G277" s="20"/>
      <c r="H277" s="20"/>
      <c r="I277" s="20"/>
      <c r="J277" s="20"/>
      <c r="K277" s="20"/>
      <c r="L277" s="20"/>
      <c r="M277" s="622"/>
      <c r="N277" s="20"/>
    </row>
    <row r="278" spans="1:14">
      <c r="A278" s="3" t="s">
        <v>78</v>
      </c>
      <c r="B278" s="5"/>
      <c r="C278" s="20" t="s">
        <v>86</v>
      </c>
      <c r="D278" s="20"/>
      <c r="E278" s="20"/>
      <c r="F278" s="20"/>
      <c r="G278" s="20"/>
      <c r="H278" s="20"/>
      <c r="I278" s="20"/>
      <c r="J278" s="20"/>
      <c r="K278" s="20"/>
      <c r="L278" s="20"/>
      <c r="M278" s="622"/>
      <c r="N278" s="49"/>
    </row>
    <row r="279" spans="1:14">
      <c r="A279" s="3"/>
      <c r="B279" s="5"/>
      <c r="C279" s="20" t="s">
        <v>87</v>
      </c>
      <c r="D279" s="20"/>
      <c r="E279" s="20"/>
      <c r="F279" s="20"/>
      <c r="G279" s="20"/>
      <c r="H279" s="20"/>
      <c r="I279" s="20"/>
      <c r="J279" s="20"/>
      <c r="K279" s="20"/>
      <c r="L279" s="20"/>
      <c r="M279" s="622"/>
      <c r="N279" s="49"/>
    </row>
    <row r="280" spans="1:14">
      <c r="A280" s="3"/>
      <c r="B280" s="5"/>
      <c r="C280" s="20" t="s">
        <v>88</v>
      </c>
      <c r="D280" s="20"/>
      <c r="E280" s="20"/>
      <c r="F280" s="20"/>
      <c r="G280" s="20"/>
      <c r="H280" s="20"/>
      <c r="I280" s="20"/>
      <c r="J280" s="20"/>
      <c r="K280" s="20"/>
      <c r="L280" s="20"/>
      <c r="M280" s="622"/>
      <c r="N280" s="49"/>
    </row>
    <row r="281" spans="1:14">
      <c r="A281" s="3" t="s">
        <v>79</v>
      </c>
      <c r="B281" s="5"/>
      <c r="C281" s="20" t="s">
        <v>89</v>
      </c>
      <c r="D281" s="20"/>
      <c r="E281" s="20"/>
      <c r="F281" s="20"/>
      <c r="G281" s="20"/>
      <c r="H281" s="20"/>
      <c r="I281" s="20"/>
      <c r="J281" s="20"/>
      <c r="K281" s="20"/>
      <c r="L281" s="20"/>
      <c r="M281" s="622"/>
      <c r="N281" s="6"/>
    </row>
    <row r="282" spans="1:14">
      <c r="A282" s="3"/>
      <c r="B282" s="5"/>
      <c r="C282" s="20" t="s">
        <v>90</v>
      </c>
      <c r="D282" s="20"/>
      <c r="E282" s="20"/>
      <c r="F282" s="20"/>
      <c r="G282" s="20"/>
      <c r="H282" s="20"/>
      <c r="I282" s="20"/>
      <c r="J282" s="20"/>
      <c r="K282" s="20"/>
      <c r="L282" s="20"/>
      <c r="M282" s="622"/>
      <c r="N282" s="6"/>
    </row>
    <row r="283" spans="1:14">
      <c r="A283" s="3"/>
      <c r="B283" s="5"/>
      <c r="C283" s="20" t="s">
        <v>91</v>
      </c>
      <c r="D283" s="20"/>
      <c r="E283" s="20"/>
      <c r="F283" s="20"/>
      <c r="G283" s="20"/>
      <c r="H283" s="650"/>
      <c r="I283" s="20"/>
      <c r="J283" s="20"/>
      <c r="K283" s="20"/>
      <c r="L283" s="20"/>
      <c r="M283" s="622"/>
      <c r="N283" s="6"/>
    </row>
    <row r="284" spans="1:14">
      <c r="A284" s="3"/>
      <c r="B284" s="5"/>
      <c r="C284" s="20" t="s">
        <v>92</v>
      </c>
      <c r="D284" s="20"/>
      <c r="E284" s="20"/>
      <c r="F284" s="20"/>
      <c r="G284" s="20"/>
      <c r="I284" s="20"/>
      <c r="J284" s="20"/>
      <c r="K284" s="20"/>
      <c r="L284" s="20"/>
      <c r="M284" s="622"/>
      <c r="N284" s="6"/>
    </row>
    <row r="285" spans="1:14">
      <c r="A285" s="3"/>
      <c r="B285" s="5"/>
      <c r="C285" s="650" t="s">
        <v>816</v>
      </c>
      <c r="D285" s="20"/>
      <c r="E285" s="20"/>
      <c r="F285" s="20"/>
      <c r="G285" s="20"/>
      <c r="H285" s="650"/>
      <c r="I285" s="20"/>
      <c r="J285" s="20"/>
      <c r="K285" s="20"/>
      <c r="L285" s="20"/>
      <c r="M285" s="622"/>
      <c r="N285" s="6"/>
    </row>
    <row r="286" spans="1:14">
      <c r="A286" s="3"/>
      <c r="B286" s="5"/>
      <c r="C286" s="20" t="s">
        <v>831</v>
      </c>
      <c r="D286" s="20"/>
      <c r="E286" s="20"/>
      <c r="F286" s="20"/>
      <c r="G286" s="20"/>
      <c r="H286" s="650"/>
      <c r="I286" s="20"/>
      <c r="J286" s="20"/>
      <c r="K286" s="20"/>
      <c r="L286" s="20"/>
      <c r="M286" s="622"/>
      <c r="N286" s="6"/>
    </row>
    <row r="287" spans="1:14" ht="10.5" customHeight="1">
      <c r="A287" s="3"/>
      <c r="B287" s="5"/>
      <c r="C287" s="20"/>
      <c r="D287" s="20"/>
      <c r="J287" s="20"/>
      <c r="L287" s="1003"/>
      <c r="M287" s="1004"/>
      <c r="N287" s="6"/>
    </row>
    <row r="288" spans="1:14">
      <c r="A288" s="3" t="s">
        <v>5</v>
      </c>
      <c r="B288" s="5"/>
      <c r="C288" s="20" t="s">
        <v>93</v>
      </c>
      <c r="D288" s="20" t="s">
        <v>94</v>
      </c>
      <c r="E288" s="1005">
        <v>0.21</v>
      </c>
      <c r="F288" s="20"/>
      <c r="G288" s="20"/>
      <c r="H288" s="20"/>
      <c r="I288" s="20"/>
      <c r="J288" s="20"/>
      <c r="K288" s="20"/>
      <c r="L288" s="20"/>
      <c r="M288" s="622"/>
      <c r="N288" s="6"/>
    </row>
    <row r="289" spans="1:256" ht="15.6">
      <c r="A289" s="3"/>
      <c r="B289" s="5"/>
      <c r="C289" s="20"/>
      <c r="D289" s="20" t="s">
        <v>95</v>
      </c>
      <c r="E289" s="1005">
        <v>7.2499999999999995E-2</v>
      </c>
      <c r="F289" s="20" t="s">
        <v>351</v>
      </c>
      <c r="G289" s="20"/>
      <c r="H289" s="20"/>
      <c r="I289" s="20"/>
      <c r="J289" s="20"/>
      <c r="K289" s="20"/>
      <c r="L289" s="20"/>
      <c r="M289" s="168"/>
      <c r="N289" s="1006"/>
    </row>
    <row r="290" spans="1:256">
      <c r="A290" s="3"/>
      <c r="B290" s="5"/>
      <c r="C290" s="20"/>
      <c r="D290" s="20" t="s">
        <v>96</v>
      </c>
      <c r="E290" s="1007">
        <v>0</v>
      </c>
      <c r="F290" s="20" t="s">
        <v>97</v>
      </c>
      <c r="G290" s="20"/>
      <c r="H290" s="20"/>
      <c r="I290" s="20"/>
      <c r="J290" s="20"/>
      <c r="K290" s="20"/>
      <c r="L290" s="20"/>
      <c r="M290" s="622"/>
      <c r="N290" s="6"/>
    </row>
    <row r="291" spans="1:256">
      <c r="A291" s="3"/>
      <c r="B291" s="5"/>
      <c r="C291" s="395" t="s">
        <v>0</v>
      </c>
      <c r="D291" s="20"/>
      <c r="E291" s="1008"/>
      <c r="F291" s="20"/>
      <c r="G291" s="20"/>
      <c r="H291" s="20"/>
      <c r="I291" s="20"/>
      <c r="J291" s="20"/>
      <c r="K291" s="20"/>
      <c r="L291" s="20"/>
      <c r="M291" s="622"/>
      <c r="N291" s="6"/>
    </row>
    <row r="292" spans="1:256">
      <c r="A292" s="3"/>
      <c r="B292" s="5"/>
      <c r="C292" s="20" t="s">
        <v>1</v>
      </c>
      <c r="D292" s="20"/>
      <c r="E292" s="1008"/>
      <c r="F292" s="20"/>
      <c r="G292" s="20"/>
      <c r="H292" s="20"/>
      <c r="I292" s="20"/>
      <c r="J292" s="20"/>
      <c r="K292" s="20"/>
      <c r="L292" s="20"/>
      <c r="M292" s="622"/>
      <c r="N292" s="6"/>
    </row>
    <row r="293" spans="1:256">
      <c r="A293" s="3"/>
      <c r="B293" s="5"/>
      <c r="C293" s="20" t="s">
        <v>265</v>
      </c>
      <c r="D293" s="20"/>
      <c r="E293" s="1008"/>
      <c r="F293" s="20"/>
      <c r="G293" s="20"/>
      <c r="H293" s="20"/>
      <c r="I293" s="20"/>
      <c r="J293" s="20"/>
      <c r="K293" s="20"/>
      <c r="L293" s="20"/>
      <c r="M293" s="622"/>
      <c r="N293" s="6"/>
    </row>
    <row r="294" spans="1:256" ht="18" customHeight="1">
      <c r="A294" s="3" t="s">
        <v>80</v>
      </c>
      <c r="B294" s="5"/>
      <c r="C294" s="1044" t="s">
        <v>862</v>
      </c>
      <c r="D294" s="1044"/>
      <c r="E294" s="1044"/>
      <c r="F294" s="1044"/>
      <c r="G294" s="1044"/>
      <c r="H294" s="1044"/>
      <c r="I294" s="1044"/>
      <c r="J294" s="1044"/>
      <c r="K294" s="1044"/>
      <c r="L294" s="1044"/>
      <c r="M294" s="622"/>
      <c r="N294" s="6"/>
    </row>
    <row r="295" spans="1:256" ht="18" customHeight="1">
      <c r="A295" s="3"/>
      <c r="B295" s="5"/>
      <c r="C295" s="1044"/>
      <c r="D295" s="1044"/>
      <c r="E295" s="1044"/>
      <c r="F295" s="1044"/>
      <c r="G295" s="1044"/>
      <c r="H295" s="1044"/>
      <c r="I295" s="1044"/>
      <c r="J295" s="1044"/>
      <c r="K295" s="1044"/>
      <c r="L295" s="1044"/>
      <c r="M295" s="622"/>
      <c r="N295" s="6"/>
    </row>
    <row r="296" spans="1:256" ht="33.75" customHeight="1">
      <c r="A296" s="3"/>
      <c r="B296" s="5"/>
      <c r="C296" s="1044"/>
      <c r="D296" s="1044"/>
      <c r="E296" s="1044"/>
      <c r="F296" s="1044"/>
      <c r="G296" s="1044"/>
      <c r="H296" s="1044"/>
      <c r="I296" s="1044"/>
      <c r="J296" s="1044"/>
      <c r="K296" s="1044"/>
      <c r="L296" s="1044"/>
      <c r="M296" s="622"/>
      <c r="N296" s="6"/>
    </row>
    <row r="297" spans="1:256">
      <c r="A297" s="3" t="s">
        <v>82</v>
      </c>
      <c r="B297" s="5"/>
      <c r="C297" s="20" t="s">
        <v>98</v>
      </c>
      <c r="D297" s="20"/>
      <c r="E297" s="20"/>
      <c r="F297" s="20"/>
      <c r="G297" s="20"/>
      <c r="H297" s="20"/>
      <c r="I297" s="20"/>
      <c r="J297" s="20"/>
      <c r="K297" s="20"/>
      <c r="L297" s="20"/>
      <c r="M297" s="622"/>
      <c r="N297" s="6"/>
    </row>
    <row r="298" spans="1:256">
      <c r="A298" s="3"/>
      <c r="B298" s="5"/>
      <c r="C298" s="20" t="s">
        <v>99</v>
      </c>
      <c r="D298" s="20"/>
      <c r="E298" s="20"/>
      <c r="F298" s="20"/>
      <c r="G298" s="20"/>
      <c r="H298" s="20"/>
      <c r="I298" s="20"/>
      <c r="J298" s="20"/>
      <c r="K298" s="20"/>
      <c r="L298" s="20"/>
      <c r="M298" s="622"/>
      <c r="N298" s="6"/>
    </row>
    <row r="299" spans="1:256">
      <c r="A299" s="3"/>
      <c r="B299" s="5"/>
      <c r="C299" s="20" t="s">
        <v>100</v>
      </c>
      <c r="D299" s="20"/>
      <c r="E299" s="20"/>
      <c r="F299" s="20"/>
      <c r="G299" s="20"/>
      <c r="H299" s="20"/>
      <c r="I299" s="20"/>
      <c r="J299" s="20"/>
      <c r="K299" s="20"/>
      <c r="L299" s="20"/>
      <c r="M299" s="622"/>
      <c r="N299" s="6"/>
    </row>
    <row r="300" spans="1:256">
      <c r="A300" s="3" t="s">
        <v>84</v>
      </c>
      <c r="B300" s="5"/>
      <c r="C300" s="20" t="s">
        <v>101</v>
      </c>
      <c r="D300" s="20"/>
      <c r="E300" s="20"/>
      <c r="F300" s="20"/>
      <c r="G300" s="20"/>
      <c r="H300" s="20"/>
      <c r="I300" s="20"/>
      <c r="J300" s="20"/>
      <c r="K300" s="20"/>
      <c r="L300" s="20"/>
      <c r="M300" s="622"/>
      <c r="N300" s="6"/>
    </row>
    <row r="301" spans="1:256">
      <c r="A301" s="3" t="s">
        <v>85</v>
      </c>
      <c r="B301" s="20"/>
      <c r="C301" s="426" t="s">
        <v>300</v>
      </c>
      <c r="D301" s="20"/>
      <c r="E301" s="20"/>
      <c r="F301" s="20"/>
      <c r="G301" s="20"/>
      <c r="H301" s="20"/>
      <c r="I301" s="20"/>
      <c r="J301" s="20"/>
      <c r="K301" s="20"/>
      <c r="L301" s="20"/>
      <c r="M301" s="622"/>
      <c r="N301" s="6"/>
    </row>
    <row r="302" spans="1:256" ht="3.75" customHeight="1">
      <c r="A302" s="1009"/>
      <c r="B302" s="1009"/>
      <c r="C302" s="1010"/>
      <c r="D302" s="1010"/>
      <c r="E302" s="1010"/>
      <c r="F302" s="1010"/>
      <c r="G302" s="1010"/>
      <c r="H302" s="1010"/>
      <c r="I302" s="1010"/>
      <c r="J302" s="1010"/>
      <c r="K302" s="1010"/>
      <c r="L302" s="1010"/>
      <c r="M302" s="1009"/>
      <c r="N302" s="1009"/>
      <c r="O302" s="1009"/>
      <c r="P302" s="1009"/>
      <c r="Q302" s="1009"/>
      <c r="R302" s="1009"/>
      <c r="S302" s="1009"/>
      <c r="T302" s="1009"/>
      <c r="U302" s="1009"/>
      <c r="V302" s="1009"/>
      <c r="W302" s="1009"/>
      <c r="X302" s="1009"/>
      <c r="Y302" s="1009"/>
      <c r="Z302" s="1009"/>
      <c r="AA302" s="1009"/>
      <c r="AB302" s="1009"/>
      <c r="AC302" s="1009"/>
      <c r="AD302" s="1009"/>
      <c r="AE302" s="1009"/>
      <c r="AF302" s="1009"/>
      <c r="AG302" s="1009"/>
      <c r="AH302" s="1009"/>
      <c r="AI302" s="1009"/>
      <c r="AJ302" s="1009"/>
      <c r="AK302" s="1009"/>
      <c r="AL302" s="1009"/>
      <c r="AM302" s="1009"/>
      <c r="AN302" s="1009"/>
      <c r="AO302" s="1009"/>
      <c r="AP302" s="1009"/>
      <c r="AQ302" s="1009"/>
      <c r="AR302" s="1009"/>
      <c r="AS302" s="1009"/>
      <c r="AT302" s="1009"/>
      <c r="AU302" s="1009"/>
      <c r="AV302" s="1009"/>
      <c r="AW302" s="1009"/>
      <c r="AX302" s="1009"/>
      <c r="AY302" s="1009"/>
      <c r="AZ302" s="1009"/>
      <c r="BA302" s="1009"/>
      <c r="BB302" s="1009"/>
      <c r="BC302" s="1009"/>
      <c r="BD302" s="1009"/>
      <c r="BE302" s="1009"/>
      <c r="BF302" s="1009"/>
      <c r="BG302" s="1009"/>
      <c r="BH302" s="1009"/>
      <c r="BI302" s="1009"/>
      <c r="BJ302" s="1009"/>
      <c r="BK302" s="1009"/>
      <c r="BL302" s="1009"/>
      <c r="BM302" s="1009"/>
      <c r="BN302" s="1009"/>
      <c r="BO302" s="1009"/>
      <c r="BP302" s="1009"/>
      <c r="BQ302" s="1009"/>
      <c r="BR302" s="1009"/>
      <c r="BS302" s="1009"/>
      <c r="BT302" s="1009"/>
      <c r="BU302" s="1009"/>
      <c r="BV302" s="1009"/>
      <c r="BW302" s="1009"/>
      <c r="BX302" s="1009"/>
      <c r="BY302" s="1009"/>
      <c r="BZ302" s="1009"/>
      <c r="CA302" s="1009"/>
      <c r="CB302" s="1009"/>
      <c r="CC302" s="1009"/>
      <c r="CD302" s="1009"/>
      <c r="CE302" s="1009"/>
      <c r="CF302" s="1009"/>
      <c r="CG302" s="1009"/>
      <c r="CH302" s="1009"/>
      <c r="CI302" s="1009"/>
      <c r="CJ302" s="1009"/>
      <c r="CK302" s="1009"/>
      <c r="CL302" s="1009"/>
      <c r="CM302" s="1009"/>
      <c r="CN302" s="1009"/>
      <c r="CO302" s="1009"/>
      <c r="CP302" s="1009"/>
      <c r="CQ302" s="1009"/>
      <c r="CR302" s="1009"/>
      <c r="CS302" s="1009"/>
      <c r="CT302" s="1009"/>
      <c r="CU302" s="1009"/>
      <c r="CV302" s="1009"/>
      <c r="CW302" s="1009"/>
      <c r="CX302" s="1009"/>
      <c r="CY302" s="1009"/>
      <c r="CZ302" s="1009"/>
      <c r="DA302" s="1009"/>
      <c r="DB302" s="1009"/>
      <c r="DC302" s="1009"/>
      <c r="DD302" s="1009"/>
      <c r="DE302" s="1009"/>
      <c r="DF302" s="1009"/>
      <c r="DG302" s="1009"/>
      <c r="DH302" s="1009"/>
      <c r="DI302" s="1009"/>
      <c r="DJ302" s="1009"/>
      <c r="DK302" s="1009"/>
      <c r="DL302" s="1009"/>
      <c r="DM302" s="1009"/>
      <c r="DN302" s="1009"/>
      <c r="DO302" s="1009"/>
      <c r="DP302" s="1009"/>
      <c r="DQ302" s="1009"/>
      <c r="DR302" s="1009"/>
      <c r="DS302" s="1009"/>
      <c r="DT302" s="1009"/>
      <c r="DU302" s="1009"/>
      <c r="DV302" s="1009"/>
      <c r="DW302" s="1009"/>
      <c r="DX302" s="1009"/>
      <c r="DY302" s="1009"/>
      <c r="DZ302" s="1009"/>
      <c r="EA302" s="1009"/>
      <c r="EB302" s="1009"/>
      <c r="EC302" s="1009"/>
      <c r="ED302" s="1009"/>
      <c r="EE302" s="1009"/>
      <c r="EF302" s="1009"/>
      <c r="EG302" s="1009"/>
      <c r="EH302" s="1009"/>
      <c r="EI302" s="1009"/>
      <c r="EJ302" s="1009"/>
      <c r="EK302" s="1009"/>
      <c r="EL302" s="1009"/>
      <c r="EM302" s="1009"/>
      <c r="EN302" s="1009"/>
      <c r="EO302" s="1009"/>
      <c r="EP302" s="1009"/>
      <c r="EQ302" s="1009"/>
      <c r="ER302" s="1009"/>
      <c r="ES302" s="1009"/>
      <c r="ET302" s="1009"/>
      <c r="EU302" s="1009"/>
      <c r="EV302" s="1009"/>
      <c r="EW302" s="1009"/>
      <c r="EX302" s="1009"/>
      <c r="EY302" s="1009"/>
      <c r="EZ302" s="1009"/>
      <c r="FA302" s="1009"/>
      <c r="FB302" s="1009"/>
      <c r="FC302" s="1009"/>
      <c r="FD302" s="1009"/>
      <c r="FE302" s="1009"/>
      <c r="FF302" s="1009"/>
      <c r="FG302" s="1009"/>
      <c r="FH302" s="1009"/>
      <c r="FI302" s="1009"/>
      <c r="FJ302" s="1009"/>
      <c r="FK302" s="1009"/>
      <c r="FL302" s="1009"/>
      <c r="FM302" s="1009"/>
      <c r="FN302" s="1009"/>
      <c r="FO302" s="1009"/>
      <c r="FP302" s="1009"/>
      <c r="FQ302" s="1009"/>
      <c r="FR302" s="1009"/>
      <c r="FS302" s="1009"/>
      <c r="FT302" s="1009"/>
      <c r="FU302" s="1009"/>
      <c r="FV302" s="1009"/>
      <c r="FW302" s="1009"/>
      <c r="FX302" s="1009"/>
      <c r="FY302" s="1009"/>
      <c r="FZ302" s="1009"/>
      <c r="GA302" s="1009"/>
      <c r="GB302" s="1009"/>
      <c r="GC302" s="1009"/>
      <c r="GD302" s="1009"/>
      <c r="GE302" s="1009"/>
      <c r="GF302" s="1009"/>
      <c r="GG302" s="1009"/>
      <c r="GH302" s="1009"/>
      <c r="GI302" s="1009"/>
      <c r="GJ302" s="1009"/>
      <c r="GK302" s="1009"/>
      <c r="GL302" s="1009"/>
      <c r="GM302" s="1009"/>
      <c r="GN302" s="1009"/>
      <c r="GO302" s="1009"/>
      <c r="GP302" s="1009"/>
      <c r="GQ302" s="1009"/>
      <c r="GR302" s="1009"/>
      <c r="GS302" s="1009"/>
      <c r="GT302" s="1009"/>
      <c r="GU302" s="1009"/>
      <c r="GV302" s="1009"/>
      <c r="GW302" s="1009"/>
      <c r="GX302" s="1009"/>
      <c r="GY302" s="1009"/>
      <c r="GZ302" s="1009"/>
      <c r="HA302" s="1009"/>
      <c r="HB302" s="1009"/>
      <c r="HC302" s="1009"/>
      <c r="HD302" s="1009"/>
      <c r="HE302" s="1009"/>
      <c r="HF302" s="1009"/>
      <c r="HG302" s="1009"/>
      <c r="HH302" s="1009"/>
      <c r="HI302" s="1009"/>
      <c r="HJ302" s="1009"/>
      <c r="HK302" s="1009"/>
      <c r="HL302" s="1009"/>
      <c r="HM302" s="1009"/>
      <c r="HN302" s="1009"/>
      <c r="HO302" s="1009"/>
      <c r="HP302" s="1009"/>
      <c r="HQ302" s="1009"/>
      <c r="HR302" s="1009"/>
      <c r="HS302" s="1009"/>
      <c r="HT302" s="1009"/>
      <c r="HU302" s="1009"/>
      <c r="HV302" s="1009"/>
      <c r="HW302" s="1009"/>
      <c r="HX302" s="1009"/>
      <c r="HY302" s="1009"/>
      <c r="HZ302" s="1009"/>
      <c r="IA302" s="1009"/>
      <c r="IB302" s="1009"/>
      <c r="IC302" s="1009"/>
      <c r="ID302" s="1009"/>
      <c r="IE302" s="1009"/>
      <c r="IF302" s="1009"/>
      <c r="IG302" s="1009"/>
      <c r="IH302" s="1009"/>
      <c r="II302" s="1009"/>
      <c r="IJ302" s="1009"/>
      <c r="IK302" s="1009"/>
      <c r="IL302" s="1009"/>
      <c r="IM302" s="1009"/>
      <c r="IN302" s="1009"/>
      <c r="IO302" s="1009"/>
      <c r="IP302" s="1009"/>
      <c r="IQ302" s="1009"/>
      <c r="IR302" s="1009"/>
      <c r="IS302" s="1009"/>
      <c r="IT302" s="1009"/>
      <c r="IU302" s="1009"/>
      <c r="IV302" s="1009"/>
    </row>
    <row r="303" spans="1:256" ht="53.25" customHeight="1">
      <c r="A303" s="1011" t="s">
        <v>242</v>
      </c>
      <c r="B303" s="1009"/>
      <c r="C303" s="1042" t="s">
        <v>817</v>
      </c>
      <c r="D303" s="1042"/>
      <c r="E303" s="1042"/>
      <c r="F303" s="1042"/>
      <c r="G303" s="1042"/>
      <c r="H303" s="1042"/>
      <c r="I303" s="1042"/>
      <c r="J303" s="1042"/>
      <c r="K303" s="1042"/>
      <c r="L303" s="1042"/>
      <c r="M303" s="1009"/>
      <c r="N303" s="1009"/>
      <c r="O303" s="1009"/>
      <c r="P303" s="1009"/>
      <c r="Q303" s="1009"/>
      <c r="R303" s="1009"/>
      <c r="S303" s="1009"/>
      <c r="T303" s="1009"/>
      <c r="U303" s="1009"/>
      <c r="V303" s="1009"/>
      <c r="W303" s="1009"/>
      <c r="X303" s="1009"/>
      <c r="Y303" s="1009"/>
      <c r="Z303" s="1009"/>
      <c r="AA303" s="1009"/>
      <c r="AB303" s="1009"/>
      <c r="AC303" s="1009"/>
      <c r="AD303" s="1009"/>
      <c r="AE303" s="1009"/>
      <c r="AF303" s="1009"/>
      <c r="AG303" s="1009"/>
      <c r="AH303" s="1009"/>
      <c r="AI303" s="1009"/>
      <c r="AJ303" s="1009"/>
      <c r="AK303" s="1009"/>
      <c r="AL303" s="1009"/>
      <c r="AM303" s="1009"/>
      <c r="AN303" s="1009"/>
      <c r="AO303" s="1009"/>
      <c r="AP303" s="1009"/>
      <c r="AQ303" s="1009"/>
      <c r="AR303" s="1009"/>
      <c r="AS303" s="1009"/>
      <c r="AT303" s="1009"/>
      <c r="AU303" s="1009"/>
      <c r="AV303" s="1009"/>
      <c r="AW303" s="1009"/>
      <c r="AX303" s="1009"/>
      <c r="AY303" s="1009"/>
      <c r="AZ303" s="1009"/>
      <c r="BA303" s="1009"/>
      <c r="BB303" s="1009"/>
      <c r="BC303" s="1009"/>
      <c r="BD303" s="1009"/>
      <c r="BE303" s="1009"/>
      <c r="BF303" s="1009"/>
      <c r="BG303" s="1009"/>
      <c r="BH303" s="1009"/>
      <c r="BI303" s="1009"/>
      <c r="BJ303" s="1009"/>
      <c r="BK303" s="1009"/>
      <c r="BL303" s="1009"/>
      <c r="BM303" s="1009"/>
      <c r="BN303" s="1009"/>
      <c r="BO303" s="1009"/>
      <c r="BP303" s="1009"/>
      <c r="BQ303" s="1009"/>
      <c r="BR303" s="1009"/>
      <c r="BS303" s="1009"/>
      <c r="BT303" s="1009"/>
      <c r="BU303" s="1009"/>
      <c r="BV303" s="1009"/>
      <c r="BW303" s="1009"/>
      <c r="BX303" s="1009"/>
      <c r="BY303" s="1009"/>
      <c r="BZ303" s="1009"/>
      <c r="CA303" s="1009"/>
      <c r="CB303" s="1009"/>
      <c r="CC303" s="1009"/>
      <c r="CD303" s="1009"/>
      <c r="CE303" s="1009"/>
      <c r="CF303" s="1009"/>
      <c r="CG303" s="1009"/>
      <c r="CH303" s="1009"/>
      <c r="CI303" s="1009"/>
      <c r="CJ303" s="1009"/>
      <c r="CK303" s="1009"/>
      <c r="CL303" s="1009"/>
      <c r="CM303" s="1009"/>
      <c r="CN303" s="1009"/>
      <c r="CO303" s="1009"/>
      <c r="CP303" s="1009"/>
      <c r="CQ303" s="1009"/>
      <c r="CR303" s="1009"/>
      <c r="CS303" s="1009"/>
      <c r="CT303" s="1009"/>
      <c r="CU303" s="1009"/>
      <c r="CV303" s="1009"/>
      <c r="CW303" s="1009"/>
      <c r="CX303" s="1009"/>
      <c r="CY303" s="1009"/>
      <c r="CZ303" s="1009"/>
      <c r="DA303" s="1009"/>
      <c r="DB303" s="1009"/>
      <c r="DC303" s="1009"/>
      <c r="DD303" s="1009"/>
      <c r="DE303" s="1009"/>
      <c r="DF303" s="1009"/>
      <c r="DG303" s="1009"/>
      <c r="DH303" s="1009"/>
      <c r="DI303" s="1009"/>
      <c r="DJ303" s="1009"/>
      <c r="DK303" s="1009"/>
      <c r="DL303" s="1009"/>
      <c r="DM303" s="1009"/>
      <c r="DN303" s="1009"/>
      <c r="DO303" s="1009"/>
      <c r="DP303" s="1009"/>
      <c r="DQ303" s="1009"/>
      <c r="DR303" s="1009"/>
      <c r="DS303" s="1009"/>
      <c r="DT303" s="1009"/>
      <c r="DU303" s="1009"/>
      <c r="DV303" s="1009"/>
      <c r="DW303" s="1009"/>
      <c r="DX303" s="1009"/>
      <c r="DY303" s="1009"/>
      <c r="DZ303" s="1009"/>
      <c r="EA303" s="1009"/>
      <c r="EB303" s="1009"/>
      <c r="EC303" s="1009"/>
      <c r="ED303" s="1009"/>
      <c r="EE303" s="1009"/>
      <c r="EF303" s="1009"/>
      <c r="EG303" s="1009"/>
      <c r="EH303" s="1009"/>
      <c r="EI303" s="1009"/>
      <c r="EJ303" s="1009"/>
      <c r="EK303" s="1009"/>
      <c r="EL303" s="1009"/>
      <c r="EM303" s="1009"/>
      <c r="EN303" s="1009"/>
      <c r="EO303" s="1009"/>
      <c r="EP303" s="1009"/>
      <c r="EQ303" s="1009"/>
      <c r="ER303" s="1009"/>
      <c r="ES303" s="1009"/>
      <c r="ET303" s="1009"/>
      <c r="EU303" s="1009"/>
      <c r="EV303" s="1009"/>
      <c r="EW303" s="1009"/>
      <c r="EX303" s="1009"/>
      <c r="EY303" s="1009"/>
      <c r="EZ303" s="1009"/>
      <c r="FA303" s="1009"/>
      <c r="FB303" s="1009"/>
      <c r="FC303" s="1009"/>
      <c r="FD303" s="1009"/>
      <c r="FE303" s="1009"/>
      <c r="FF303" s="1009"/>
      <c r="FG303" s="1009"/>
      <c r="FH303" s="1009"/>
      <c r="FI303" s="1009"/>
      <c r="FJ303" s="1009"/>
      <c r="FK303" s="1009"/>
      <c r="FL303" s="1009"/>
      <c r="FM303" s="1009"/>
      <c r="FN303" s="1009"/>
      <c r="FO303" s="1009"/>
      <c r="FP303" s="1009"/>
      <c r="FQ303" s="1009"/>
      <c r="FR303" s="1009"/>
      <c r="FS303" s="1009"/>
      <c r="FT303" s="1009"/>
      <c r="FU303" s="1009"/>
      <c r="FV303" s="1009"/>
      <c r="FW303" s="1009"/>
      <c r="FX303" s="1009"/>
      <c r="FY303" s="1009"/>
      <c r="FZ303" s="1009"/>
      <c r="GA303" s="1009"/>
      <c r="GB303" s="1009"/>
      <c r="GC303" s="1009"/>
      <c r="GD303" s="1009"/>
      <c r="GE303" s="1009"/>
      <c r="GF303" s="1009"/>
      <c r="GG303" s="1009"/>
      <c r="GH303" s="1009"/>
      <c r="GI303" s="1009"/>
      <c r="GJ303" s="1009"/>
      <c r="GK303" s="1009"/>
      <c r="GL303" s="1009"/>
      <c r="GM303" s="1009"/>
      <c r="GN303" s="1009"/>
      <c r="GO303" s="1009"/>
      <c r="GP303" s="1009"/>
      <c r="GQ303" s="1009"/>
      <c r="GR303" s="1009"/>
      <c r="GS303" s="1009"/>
      <c r="GT303" s="1009"/>
      <c r="GU303" s="1009"/>
      <c r="GV303" s="1009"/>
      <c r="GW303" s="1009"/>
      <c r="GX303" s="1009"/>
      <c r="GY303" s="1009"/>
      <c r="GZ303" s="1009"/>
      <c r="HA303" s="1009"/>
      <c r="HB303" s="1009"/>
      <c r="HC303" s="1009"/>
      <c r="HD303" s="1009"/>
      <c r="HE303" s="1009"/>
      <c r="HF303" s="1009"/>
      <c r="HG303" s="1009"/>
      <c r="HH303" s="1009"/>
      <c r="HI303" s="1009"/>
      <c r="HJ303" s="1009"/>
      <c r="HK303" s="1009"/>
      <c r="HL303" s="1009"/>
      <c r="HM303" s="1009"/>
      <c r="HN303" s="1009"/>
      <c r="HO303" s="1009"/>
      <c r="HP303" s="1009"/>
      <c r="HQ303" s="1009"/>
      <c r="HR303" s="1009"/>
      <c r="HS303" s="1009"/>
      <c r="HT303" s="1009"/>
      <c r="HU303" s="1009"/>
      <c r="HV303" s="1009"/>
      <c r="HW303" s="1009"/>
      <c r="HX303" s="1009"/>
      <c r="HY303" s="1009"/>
      <c r="HZ303" s="1009"/>
      <c r="IA303" s="1009"/>
      <c r="IB303" s="1009"/>
      <c r="IC303" s="1009"/>
      <c r="ID303" s="1009"/>
      <c r="IE303" s="1009"/>
      <c r="IF303" s="1009"/>
      <c r="IG303" s="1009"/>
      <c r="IH303" s="1009"/>
      <c r="II303" s="1009"/>
      <c r="IJ303" s="1009"/>
      <c r="IK303" s="1009"/>
      <c r="IL303" s="1009"/>
      <c r="IM303" s="1009"/>
      <c r="IN303" s="1009"/>
      <c r="IO303" s="1009"/>
      <c r="IP303" s="1009"/>
      <c r="IQ303" s="1009"/>
      <c r="IR303" s="1009"/>
      <c r="IS303" s="1009"/>
      <c r="IT303" s="1009"/>
      <c r="IU303" s="1009"/>
      <c r="IV303" s="1009"/>
    </row>
    <row r="304" spans="1:256">
      <c r="A304" s="1012" t="s">
        <v>328</v>
      </c>
      <c r="B304" s="1009"/>
      <c r="C304" s="209" t="s">
        <v>329</v>
      </c>
      <c r="D304" s="1009"/>
      <c r="E304" s="1009"/>
      <c r="F304" s="1009"/>
      <c r="G304" s="1009"/>
      <c r="H304" s="1009"/>
      <c r="I304" s="1009"/>
      <c r="J304" s="1009"/>
      <c r="K304" s="1009"/>
      <c r="L304" s="1009"/>
      <c r="M304" s="1009"/>
      <c r="N304" s="1009"/>
      <c r="O304" s="1009"/>
      <c r="P304" s="1009"/>
      <c r="Q304" s="1009"/>
      <c r="R304" s="1009"/>
      <c r="S304" s="1009"/>
      <c r="T304" s="1009"/>
      <c r="U304" s="1009"/>
      <c r="V304" s="1009"/>
      <c r="W304" s="1009"/>
      <c r="X304" s="1009"/>
      <c r="Y304" s="1009"/>
      <c r="Z304" s="1009"/>
      <c r="AA304" s="1009"/>
      <c r="AB304" s="1009"/>
      <c r="AC304" s="1009"/>
      <c r="AD304" s="1009"/>
      <c r="AE304" s="1009"/>
      <c r="AF304" s="1009"/>
      <c r="AG304" s="1009"/>
      <c r="AH304" s="1009"/>
      <c r="AI304" s="1009"/>
      <c r="AJ304" s="1009"/>
      <c r="AK304" s="1009"/>
      <c r="AL304" s="1009"/>
      <c r="AM304" s="1009"/>
      <c r="AN304" s="1009"/>
      <c r="AO304" s="1009"/>
      <c r="AP304" s="1009"/>
      <c r="AQ304" s="1009"/>
      <c r="AR304" s="1009"/>
      <c r="AS304" s="1009"/>
      <c r="AT304" s="1009"/>
      <c r="AU304" s="1009"/>
      <c r="AV304" s="1009"/>
      <c r="AW304" s="1009"/>
      <c r="AX304" s="1009"/>
      <c r="AY304" s="1009"/>
      <c r="AZ304" s="1009"/>
      <c r="BA304" s="1009"/>
      <c r="BB304" s="1009"/>
      <c r="BC304" s="1009"/>
      <c r="BD304" s="1009"/>
      <c r="BE304" s="1009"/>
      <c r="BF304" s="1009"/>
      <c r="BG304" s="1009"/>
      <c r="BH304" s="1009"/>
      <c r="BI304" s="1009"/>
      <c r="BJ304" s="1009"/>
      <c r="BK304" s="1009"/>
      <c r="BL304" s="1009"/>
      <c r="BM304" s="1009"/>
      <c r="BN304" s="1009"/>
      <c r="BO304" s="1009"/>
      <c r="BP304" s="1009"/>
      <c r="BQ304" s="1009"/>
      <c r="BR304" s="1009"/>
      <c r="BS304" s="1009"/>
      <c r="BT304" s="1009"/>
      <c r="BU304" s="1009"/>
      <c r="BV304" s="1009"/>
      <c r="BW304" s="1009"/>
      <c r="BX304" s="1009"/>
      <c r="BY304" s="1009"/>
      <c r="BZ304" s="1009"/>
      <c r="CA304" s="1009"/>
      <c r="CB304" s="1009"/>
      <c r="CC304" s="1009"/>
      <c r="CD304" s="1009"/>
      <c r="CE304" s="1009"/>
      <c r="CF304" s="1009"/>
      <c r="CG304" s="1009"/>
      <c r="CH304" s="1009"/>
      <c r="CI304" s="1009"/>
      <c r="CJ304" s="1009"/>
      <c r="CK304" s="1009"/>
      <c r="CL304" s="1009"/>
      <c r="CM304" s="1009"/>
      <c r="CN304" s="1009"/>
      <c r="CO304" s="1009"/>
      <c r="CP304" s="1009"/>
      <c r="CQ304" s="1009"/>
      <c r="CR304" s="1009"/>
      <c r="CS304" s="1009"/>
      <c r="CT304" s="1009"/>
      <c r="CU304" s="1009"/>
      <c r="CV304" s="1009"/>
      <c r="CW304" s="1009"/>
      <c r="CX304" s="1009"/>
      <c r="CY304" s="1009"/>
      <c r="CZ304" s="1009"/>
      <c r="DA304" s="1009"/>
      <c r="DB304" s="1009"/>
      <c r="DC304" s="1009"/>
      <c r="DD304" s="1009"/>
      <c r="DE304" s="1009"/>
      <c r="DF304" s="1009"/>
      <c r="DG304" s="1009"/>
      <c r="DH304" s="1009"/>
      <c r="DI304" s="1009"/>
      <c r="DJ304" s="1009"/>
      <c r="DK304" s="1009"/>
      <c r="DL304" s="1009"/>
      <c r="DM304" s="1009"/>
      <c r="DN304" s="1009"/>
      <c r="DO304" s="1009"/>
      <c r="DP304" s="1009"/>
      <c r="DQ304" s="1009"/>
      <c r="DR304" s="1009"/>
      <c r="DS304" s="1009"/>
      <c r="DT304" s="1009"/>
      <c r="DU304" s="1009"/>
      <c r="DV304" s="1009"/>
      <c r="DW304" s="1009"/>
      <c r="DX304" s="1009"/>
      <c r="DY304" s="1009"/>
      <c r="DZ304" s="1009"/>
      <c r="EA304" s="1009"/>
      <c r="EB304" s="1009"/>
      <c r="EC304" s="1009"/>
      <c r="ED304" s="1009"/>
      <c r="EE304" s="1009"/>
      <c r="EF304" s="1009"/>
      <c r="EG304" s="1009"/>
      <c r="EH304" s="1009"/>
      <c r="EI304" s="1009"/>
      <c r="EJ304" s="1009"/>
      <c r="EK304" s="1009"/>
      <c r="EL304" s="1009"/>
      <c r="EM304" s="1009"/>
      <c r="EN304" s="1009"/>
      <c r="EO304" s="1009"/>
      <c r="EP304" s="1009"/>
      <c r="EQ304" s="1009"/>
      <c r="ER304" s="1009"/>
      <c r="ES304" s="1009"/>
      <c r="ET304" s="1009"/>
      <c r="EU304" s="1009"/>
      <c r="EV304" s="1009"/>
      <c r="EW304" s="1009"/>
      <c r="EX304" s="1009"/>
      <c r="EY304" s="1009"/>
      <c r="EZ304" s="1009"/>
      <c r="FA304" s="1009"/>
      <c r="FB304" s="1009"/>
      <c r="FC304" s="1009"/>
      <c r="FD304" s="1009"/>
      <c r="FE304" s="1009"/>
      <c r="FF304" s="1009"/>
      <c r="FG304" s="1009"/>
      <c r="FH304" s="1009"/>
      <c r="FI304" s="1009"/>
      <c r="FJ304" s="1009"/>
      <c r="FK304" s="1009"/>
      <c r="FL304" s="1009"/>
      <c r="FM304" s="1009"/>
      <c r="FN304" s="1009"/>
      <c r="FO304" s="1009"/>
      <c r="FP304" s="1009"/>
      <c r="FQ304" s="1009"/>
      <c r="FR304" s="1009"/>
      <c r="FS304" s="1009"/>
      <c r="FT304" s="1009"/>
      <c r="FU304" s="1009"/>
      <c r="FV304" s="1009"/>
      <c r="FW304" s="1009"/>
      <c r="FX304" s="1009"/>
      <c r="FY304" s="1009"/>
      <c r="FZ304" s="1009"/>
      <c r="GA304" s="1009"/>
      <c r="GB304" s="1009"/>
      <c r="GC304" s="1009"/>
      <c r="GD304" s="1009"/>
      <c r="GE304" s="1009"/>
      <c r="GF304" s="1009"/>
      <c r="GG304" s="1009"/>
      <c r="GH304" s="1009"/>
      <c r="GI304" s="1009"/>
      <c r="GJ304" s="1009"/>
      <c r="GK304" s="1009"/>
      <c r="GL304" s="1009"/>
      <c r="GM304" s="1009"/>
      <c r="GN304" s="1009"/>
      <c r="GO304" s="1009"/>
      <c r="GP304" s="1009"/>
      <c r="GQ304" s="1009"/>
      <c r="GR304" s="1009"/>
      <c r="GS304" s="1009"/>
      <c r="GT304" s="1009"/>
      <c r="GU304" s="1009"/>
      <c r="GV304" s="1009"/>
      <c r="GW304" s="1009"/>
      <c r="GX304" s="1009"/>
      <c r="GY304" s="1009"/>
      <c r="GZ304" s="1009"/>
      <c r="HA304" s="1009"/>
      <c r="HB304" s="1009"/>
      <c r="HC304" s="1009"/>
      <c r="HD304" s="1009"/>
      <c r="HE304" s="1009"/>
      <c r="HF304" s="1009"/>
      <c r="HG304" s="1009"/>
      <c r="HH304" s="1009"/>
      <c r="HI304" s="1009"/>
      <c r="HJ304" s="1009"/>
      <c r="HK304" s="1009"/>
      <c r="HL304" s="1009"/>
      <c r="HM304" s="1009"/>
      <c r="HN304" s="1009"/>
      <c r="HO304" s="1009"/>
      <c r="HP304" s="1009"/>
      <c r="HQ304" s="1009"/>
      <c r="HR304" s="1009"/>
      <c r="HS304" s="1009"/>
      <c r="HT304" s="1009"/>
      <c r="HU304" s="1009"/>
      <c r="HV304" s="1009"/>
      <c r="HW304" s="1009"/>
      <c r="HX304" s="1009"/>
      <c r="HY304" s="1009"/>
      <c r="HZ304" s="1009"/>
      <c r="IA304" s="1009"/>
      <c r="IB304" s="1009"/>
      <c r="IC304" s="1009"/>
      <c r="ID304" s="1009"/>
      <c r="IE304" s="1009"/>
      <c r="IF304" s="1009"/>
      <c r="IG304" s="1009"/>
      <c r="IH304" s="1009"/>
      <c r="II304" s="1009"/>
      <c r="IJ304" s="1009"/>
      <c r="IK304" s="1009"/>
      <c r="IL304" s="1009"/>
      <c r="IM304" s="1009"/>
      <c r="IN304" s="1009"/>
      <c r="IO304" s="1009"/>
      <c r="IP304" s="1009"/>
      <c r="IQ304" s="1009"/>
      <c r="IR304" s="1009"/>
      <c r="IS304" s="1009"/>
      <c r="IT304" s="1009"/>
      <c r="IU304" s="1009"/>
      <c r="IV304" s="1009"/>
    </row>
    <row r="305" spans="1:14">
      <c r="A305" s="3"/>
      <c r="B305" s="5"/>
      <c r="C305" s="209" t="s">
        <v>519</v>
      </c>
      <c r="D305" s="20"/>
      <c r="E305" s="20"/>
      <c r="F305" s="20"/>
      <c r="G305" s="20"/>
      <c r="H305" s="20"/>
      <c r="I305" s="20"/>
      <c r="J305" s="20"/>
      <c r="K305" s="20"/>
      <c r="L305" s="20"/>
      <c r="M305" s="622"/>
      <c r="N305" s="6"/>
    </row>
    <row r="306" spans="1:14">
      <c r="A306" s="3" t="s">
        <v>337</v>
      </c>
      <c r="B306" s="5"/>
      <c r="C306" s="18" t="s">
        <v>338</v>
      </c>
      <c r="D306" s="209"/>
      <c r="E306" s="209"/>
      <c r="F306" s="209"/>
      <c r="G306" s="209"/>
      <c r="H306" s="209"/>
      <c r="I306" s="209"/>
      <c r="J306" s="209"/>
      <c r="K306" s="209"/>
      <c r="L306" s="209"/>
      <c r="M306" s="622"/>
      <c r="N306" s="6"/>
    </row>
    <row r="307" spans="1:14">
      <c r="A307" s="1013" t="s">
        <v>563</v>
      </c>
      <c r="C307" s="209" t="s">
        <v>564</v>
      </c>
      <c r="D307" s="209"/>
      <c r="E307" s="209"/>
      <c r="F307" s="209"/>
      <c r="G307" s="209"/>
      <c r="H307" s="209"/>
      <c r="I307" s="209"/>
      <c r="J307" s="209"/>
      <c r="K307" s="209"/>
      <c r="L307" s="209"/>
      <c r="M307" s="49"/>
      <c r="N307" s="6"/>
    </row>
    <row r="308" spans="1:14">
      <c r="A308" s="1013" t="s">
        <v>824</v>
      </c>
      <c r="C308" s="1014" t="s">
        <v>825</v>
      </c>
      <c r="D308" s="209"/>
      <c r="E308" s="209"/>
      <c r="F308" s="209"/>
      <c r="G308" s="209"/>
      <c r="H308" s="209"/>
      <c r="I308" s="209"/>
      <c r="J308" s="209"/>
      <c r="K308" s="209"/>
      <c r="L308" s="209"/>
      <c r="M308" s="49"/>
      <c r="N308" s="6"/>
    </row>
    <row r="309" spans="1:14">
      <c r="A309" s="1013"/>
      <c r="C309" s="1014" t="s">
        <v>826</v>
      </c>
      <c r="D309" s="209"/>
      <c r="E309" s="209"/>
      <c r="F309" s="209"/>
      <c r="G309" s="209"/>
      <c r="H309" s="209"/>
      <c r="I309" s="209"/>
      <c r="J309" s="209"/>
      <c r="K309" s="209"/>
      <c r="L309" s="209"/>
      <c r="M309" s="49"/>
      <c r="N309" s="6"/>
    </row>
    <row r="310" spans="1:14">
      <c r="A310" s="1015"/>
      <c r="B310" s="639"/>
      <c r="C310" s="639"/>
      <c r="D310" s="209"/>
      <c r="E310" s="209"/>
      <c r="F310" s="209"/>
      <c r="G310" s="209"/>
      <c r="H310" s="209"/>
      <c r="I310" s="209"/>
      <c r="J310" s="209"/>
      <c r="K310" s="209"/>
      <c r="L310" s="209"/>
      <c r="M310" s="49"/>
      <c r="N310" s="6"/>
    </row>
    <row r="311" spans="1:14" ht="21.75" customHeight="1">
      <c r="C311" s="395"/>
      <c r="D311" s="395"/>
      <c r="E311" s="395"/>
      <c r="F311" s="395"/>
      <c r="G311" s="395"/>
      <c r="H311" s="395"/>
      <c r="I311" s="395"/>
      <c r="J311" s="395"/>
      <c r="K311" s="209"/>
      <c r="L311" s="209"/>
      <c r="M311" s="49"/>
      <c r="N311" s="6"/>
    </row>
    <row r="312" spans="1:14">
      <c r="C312" s="1016"/>
      <c r="D312" s="1017"/>
      <c r="E312" s="1018"/>
      <c r="F312" s="1018"/>
      <c r="G312" s="1017"/>
      <c r="H312" s="1017"/>
      <c r="I312" s="49"/>
      <c r="J312" s="49"/>
      <c r="K312" s="6"/>
      <c r="L312" s="6"/>
      <c r="M312" s="6"/>
      <c r="N312" s="6"/>
    </row>
    <row r="313" spans="1:14">
      <c r="C313" s="1017"/>
      <c r="D313" s="1016"/>
      <c r="E313" s="1018"/>
      <c r="F313" s="1018"/>
      <c r="G313" s="1017"/>
      <c r="H313" s="243"/>
      <c r="I313" s="49"/>
      <c r="J313" s="49"/>
      <c r="K313" s="6"/>
      <c r="L313" s="6"/>
      <c r="M313" s="6"/>
      <c r="N313" s="6"/>
    </row>
    <row r="314" spans="1:14">
      <c r="C314" s="1016"/>
      <c r="D314" s="1016"/>
      <c r="E314" s="1018"/>
      <c r="F314" s="1018"/>
      <c r="G314" s="1017"/>
      <c r="H314" s="1019"/>
      <c r="I314" s="47"/>
      <c r="J314" s="47"/>
    </row>
    <row r="315" spans="1:14">
      <c r="C315" s="1017"/>
      <c r="D315" s="1016"/>
      <c r="E315" s="1018"/>
      <c r="F315" s="1018"/>
      <c r="G315" s="1017"/>
      <c r="H315" s="1020"/>
      <c r="I315" s="47"/>
      <c r="J315" s="47"/>
    </row>
    <row r="316" spans="1:14">
      <c r="C316" s="47"/>
      <c r="D316" s="47"/>
      <c r="E316" s="47"/>
      <c r="F316" s="47"/>
      <c r="G316" s="47"/>
      <c r="H316" s="47"/>
      <c r="I316" s="47"/>
      <c r="J316" s="47"/>
    </row>
    <row r="317" spans="1:14">
      <c r="C317" s="47"/>
      <c r="D317" s="47"/>
      <c r="E317" s="47"/>
      <c r="F317" s="47"/>
      <c r="G317" s="47"/>
      <c r="H317" s="47"/>
      <c r="I317" s="47"/>
      <c r="J317" s="47"/>
    </row>
  </sheetData>
  <mergeCells count="6">
    <mergeCell ref="L4:M4"/>
    <mergeCell ref="C303:L303"/>
    <mergeCell ref="D83:D84"/>
    <mergeCell ref="D90:D91"/>
    <mergeCell ref="D97:D98"/>
    <mergeCell ref="C294:L296"/>
  </mergeCells>
  <phoneticPr fontId="0" type="noConversion"/>
  <pageMargins left="0.25" right="0.25" top="0.75" bottom="0.75" header="0.3" footer="0.3"/>
  <pageSetup scale="46" fitToHeight="5" orientation="landscape" r:id="rId1"/>
  <headerFooter alignWithMargins="0">
    <oddHeader xml:space="preserve">&amp;R&amp;"Times New Roman,Regular"
</oddHeader>
  </headerFooter>
  <rowBreaks count="4" manualBreakCount="4">
    <brk id="62" max="16383" man="1"/>
    <brk id="126" max="16383" man="1"/>
    <brk id="196" max="14" man="1"/>
    <brk id="2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264"/>
  <sheetViews>
    <sheetView view="pageBreakPreview" zoomScale="90" zoomScaleNormal="100" zoomScaleSheetLayoutView="90" workbookViewId="0">
      <selection sqref="A1:D1"/>
    </sheetView>
  </sheetViews>
  <sheetFormatPr defaultColWidth="8.90625" defaultRowHeight="15"/>
  <cols>
    <col min="1" max="1" width="7.36328125" style="471" customWidth="1"/>
    <col min="2" max="2" width="57.81640625" style="471" customWidth="1"/>
    <col min="3" max="3" width="28.36328125" style="471" customWidth="1"/>
    <col min="4" max="4" width="10.90625" style="598" bestFit="1" customWidth="1"/>
    <col min="5" max="5" width="9.36328125" style="471" bestFit="1" customWidth="1"/>
    <col min="6" max="16384" width="8.90625" style="471"/>
  </cols>
  <sheetData>
    <row r="1" spans="1:7" ht="15.6">
      <c r="A1" s="1045" t="s">
        <v>3</v>
      </c>
      <c r="B1" s="1045"/>
      <c r="C1" s="1045"/>
      <c r="D1" s="1045"/>
    </row>
    <row r="2" spans="1:7" ht="15.6">
      <c r="A2" s="1045" t="str">
        <f>'Appendix A'!$E$9</f>
        <v>NextEra Energy Transmission New York, Inc. Formula Rate Template</v>
      </c>
      <c r="B2" s="1045"/>
      <c r="C2" s="1045"/>
      <c r="D2" s="1045"/>
    </row>
    <row r="5" spans="1:7" ht="15.6">
      <c r="A5" s="596"/>
      <c r="B5" s="597" t="s">
        <v>576</v>
      </c>
      <c r="C5" s="471" t="s">
        <v>289</v>
      </c>
    </row>
    <row r="6" spans="1:7">
      <c r="A6" s="596">
        <v>1</v>
      </c>
      <c r="B6" s="599" t="s">
        <v>216</v>
      </c>
      <c r="D6" s="600">
        <v>0</v>
      </c>
    </row>
    <row r="7" spans="1:7">
      <c r="A7" s="596"/>
      <c r="C7" s="599"/>
      <c r="D7" s="601"/>
      <c r="E7" s="596"/>
      <c r="G7" s="599"/>
    </row>
    <row r="8" spans="1:7" ht="15.6">
      <c r="A8" s="596"/>
      <c r="B8" s="602" t="s">
        <v>577</v>
      </c>
      <c r="C8" s="471" t="s">
        <v>289</v>
      </c>
      <c r="E8" s="596"/>
      <c r="G8" s="598"/>
    </row>
    <row r="9" spans="1:7">
      <c r="A9" s="603">
        <f>+A6+1</f>
        <v>2</v>
      </c>
      <c r="B9" s="599" t="s">
        <v>217</v>
      </c>
      <c r="C9" s="599"/>
      <c r="D9" s="600">
        <v>0</v>
      </c>
      <c r="E9" s="596"/>
      <c r="G9" s="598"/>
    </row>
    <row r="10" spans="1:7">
      <c r="A10" s="603">
        <f>+A9+1</f>
        <v>3</v>
      </c>
      <c r="B10" s="599" t="s">
        <v>287</v>
      </c>
      <c r="C10" s="604"/>
      <c r="D10" s="600">
        <v>0</v>
      </c>
      <c r="E10" s="596"/>
      <c r="F10" s="596"/>
      <c r="G10" s="605"/>
    </row>
    <row r="11" spans="1:7">
      <c r="A11" s="603">
        <f>+A10+1</f>
        <v>4</v>
      </c>
      <c r="B11" s="599" t="s">
        <v>172</v>
      </c>
      <c r="C11" s="596"/>
      <c r="D11" s="600">
        <v>0</v>
      </c>
      <c r="E11" s="596"/>
    </row>
    <row r="12" spans="1:7">
      <c r="A12" s="603">
        <f>+A11+1</f>
        <v>5</v>
      </c>
      <c r="B12" s="599" t="s">
        <v>288</v>
      </c>
      <c r="C12" s="596"/>
      <c r="D12" s="600">
        <v>0</v>
      </c>
      <c r="E12" s="596"/>
    </row>
    <row r="13" spans="1:7">
      <c r="A13" s="596"/>
      <c r="B13" s="599"/>
      <c r="D13" s="163"/>
      <c r="E13" s="596"/>
    </row>
    <row r="14" spans="1:7">
      <c r="A14" s="596">
        <f>+A12+1</f>
        <v>6</v>
      </c>
      <c r="B14" s="599" t="s">
        <v>171</v>
      </c>
      <c r="C14" s="471" t="str">
        <f>"Sum lines "&amp;A9&amp;"-"&amp;A12&amp;" + line "&amp;A6&amp;""</f>
        <v>Sum lines 2-5 + line 1</v>
      </c>
      <c r="D14" s="605">
        <f>SUM(D9:D13)+D6</f>
        <v>0</v>
      </c>
      <c r="E14" s="596"/>
    </row>
    <row r="15" spans="1:7">
      <c r="A15" s="596"/>
      <c r="C15" s="596"/>
      <c r="D15" s="605"/>
      <c r="E15" s="596"/>
    </row>
    <row r="16" spans="1:7">
      <c r="A16" s="596"/>
      <c r="B16" s="596"/>
      <c r="D16" s="606"/>
      <c r="E16" s="535"/>
    </row>
    <row r="17" spans="1:8" s="608" customFormat="1">
      <c r="A17" s="596"/>
      <c r="B17" s="596"/>
      <c r="C17" s="596"/>
      <c r="D17" s="607"/>
      <c r="E17" s="163"/>
    </row>
    <row r="18" spans="1:8" ht="82.5" customHeight="1">
      <c r="A18" s="603" t="s">
        <v>170</v>
      </c>
      <c r="B18" s="1046" t="s">
        <v>341</v>
      </c>
      <c r="C18" s="1046"/>
      <c r="D18" s="1046"/>
      <c r="E18" s="1046"/>
      <c r="F18" s="1046"/>
    </row>
    <row r="19" spans="1:8" ht="38.25" customHeight="1">
      <c r="A19" s="603" t="s">
        <v>169</v>
      </c>
      <c r="B19" s="1046" t="s">
        <v>223</v>
      </c>
      <c r="C19" s="1046"/>
      <c r="D19" s="1046"/>
      <c r="E19" s="1046"/>
      <c r="F19" s="1046"/>
    </row>
    <row r="20" spans="1:8">
      <c r="A20" s="596"/>
      <c r="B20" s="596"/>
    </row>
    <row r="21" spans="1:8">
      <c r="A21" s="603" t="s">
        <v>290</v>
      </c>
      <c r="B21" s="596" t="s">
        <v>768</v>
      </c>
      <c r="C21" s="596"/>
      <c r="D21" s="605"/>
    </row>
    <row r="22" spans="1:8">
      <c r="A22" s="123"/>
      <c r="B22" s="123"/>
      <c r="C22" s="123"/>
      <c r="D22" s="123"/>
      <c r="E22" s="123"/>
      <c r="F22" s="123"/>
      <c r="G22" s="123"/>
      <c r="H22" s="123"/>
    </row>
    <row r="23" spans="1:8">
      <c r="A23" s="609" t="s">
        <v>224</v>
      </c>
      <c r="B23" s="123"/>
      <c r="C23" s="123"/>
      <c r="D23" s="123"/>
      <c r="E23" s="123"/>
      <c r="F23" s="610"/>
      <c r="G23" s="610"/>
      <c r="H23" s="610"/>
    </row>
    <row r="24" spans="1:8">
      <c r="A24" s="197">
        <v>1</v>
      </c>
      <c r="B24" s="596" t="s">
        <v>769</v>
      </c>
      <c r="C24" s="611" t="s">
        <v>225</v>
      </c>
      <c r="D24" s="611" t="s">
        <v>325</v>
      </c>
      <c r="E24" s="611" t="s">
        <v>228</v>
      </c>
      <c r="F24" s="611" t="s">
        <v>229</v>
      </c>
    </row>
    <row r="25" spans="1:8">
      <c r="A25" s="612" t="s">
        <v>230</v>
      </c>
      <c r="B25" s="613"/>
      <c r="C25" s="109">
        <f>SUM(D25:F25)</f>
        <v>0</v>
      </c>
      <c r="D25" s="177">
        <v>0</v>
      </c>
      <c r="E25" s="177">
        <v>0</v>
      </c>
      <c r="F25" s="177">
        <v>0</v>
      </c>
    </row>
    <row r="26" spans="1:8">
      <c r="A26" s="612" t="s">
        <v>274</v>
      </c>
      <c r="B26" s="613"/>
      <c r="C26" s="109">
        <f>SUM(D26:F26)</f>
        <v>0</v>
      </c>
      <c r="D26" s="177">
        <v>0</v>
      </c>
      <c r="E26" s="177">
        <v>0</v>
      </c>
      <c r="F26" s="177">
        <v>0</v>
      </c>
    </row>
    <row r="27" spans="1:8">
      <c r="A27" s="612" t="s">
        <v>233</v>
      </c>
      <c r="B27" s="613"/>
      <c r="C27" s="109">
        <f>SUM(D27:F27)</f>
        <v>0</v>
      </c>
      <c r="D27" s="177">
        <v>0</v>
      </c>
      <c r="E27" s="177">
        <v>0</v>
      </c>
      <c r="F27" s="177">
        <v>0</v>
      </c>
    </row>
    <row r="28" spans="1:8">
      <c r="A28" s="612">
        <v>2</v>
      </c>
      <c r="B28" s="613"/>
      <c r="C28" s="109">
        <f>SUM(D28:F28)</f>
        <v>0</v>
      </c>
      <c r="D28" s="177">
        <v>0</v>
      </c>
      <c r="E28" s="177">
        <v>0</v>
      </c>
      <c r="F28" s="177">
        <v>0</v>
      </c>
    </row>
    <row r="29" spans="1:8">
      <c r="A29" s="197">
        <v>3</v>
      </c>
      <c r="B29" s="195" t="s">
        <v>18</v>
      </c>
      <c r="C29" s="614">
        <f>SUM(C25:C28)</f>
        <v>0</v>
      </c>
      <c r="D29" s="614">
        <f t="shared" ref="D29:F29" si="0">SUM(D25:D28)</f>
        <v>0</v>
      </c>
      <c r="E29" s="614">
        <f t="shared" si="0"/>
        <v>0</v>
      </c>
      <c r="F29" s="614">
        <f t="shared" si="0"/>
        <v>0</v>
      </c>
    </row>
    <row r="30" spans="1:8">
      <c r="A30" s="197">
        <v>4</v>
      </c>
      <c r="B30" s="195" t="s">
        <v>226</v>
      </c>
      <c r="C30" s="109"/>
      <c r="D30" s="109"/>
      <c r="E30" s="109"/>
      <c r="F30" s="109"/>
    </row>
    <row r="31" spans="1:8">
      <c r="A31" s="197">
        <v>5</v>
      </c>
      <c r="B31" s="195" t="s">
        <v>232</v>
      </c>
      <c r="C31" s="109">
        <f>SUM(D31:F31)</f>
        <v>0</v>
      </c>
      <c r="D31" s="177">
        <v>0</v>
      </c>
      <c r="E31" s="177">
        <v>0</v>
      </c>
      <c r="F31" s="177">
        <v>0</v>
      </c>
    </row>
    <row r="32" spans="1:8" ht="15.6">
      <c r="A32" s="197">
        <v>6</v>
      </c>
      <c r="B32" s="615" t="s">
        <v>227</v>
      </c>
      <c r="C32" s="614">
        <f>+C29-C31</f>
        <v>0</v>
      </c>
      <c r="D32" s="614">
        <f>+D29-D31</f>
        <v>0</v>
      </c>
      <c r="E32" s="614">
        <f>+E29-E31</f>
        <v>0</v>
      </c>
      <c r="F32" s="614">
        <f>+F29-F31</f>
        <v>0</v>
      </c>
    </row>
    <row r="33" spans="1:6">
      <c r="A33" s="197">
        <v>7</v>
      </c>
      <c r="B33" s="195" t="s">
        <v>231</v>
      </c>
      <c r="C33" s="177">
        <v>0</v>
      </c>
      <c r="D33" s="177">
        <v>0</v>
      </c>
      <c r="E33" s="177">
        <v>0</v>
      </c>
      <c r="F33" s="177">
        <v>0</v>
      </c>
    </row>
    <row r="34" spans="1:6">
      <c r="A34" s="535">
        <v>8</v>
      </c>
      <c r="B34" s="471" t="s">
        <v>772</v>
      </c>
      <c r="C34" s="595">
        <f>+C32+C33</f>
        <v>0</v>
      </c>
      <c r="D34" s="595">
        <f>+D32+D33</f>
        <v>0</v>
      </c>
      <c r="E34" s="595">
        <f>+E32+E33</f>
        <v>0</v>
      </c>
      <c r="F34" s="595">
        <f>+F32+F33</f>
        <v>0</v>
      </c>
    </row>
    <row r="35" spans="1:6">
      <c r="A35" s="535"/>
    </row>
    <row r="36" spans="1:6">
      <c r="A36" s="535">
        <v>9</v>
      </c>
      <c r="B36" s="596" t="s">
        <v>770</v>
      </c>
      <c r="C36" s="616" t="s">
        <v>57</v>
      </c>
      <c r="D36" s="471"/>
    </row>
    <row r="37" spans="1:6">
      <c r="A37" s="535" t="s">
        <v>234</v>
      </c>
      <c r="B37" s="617"/>
      <c r="C37" s="600">
        <v>0</v>
      </c>
      <c r="D37" s="471"/>
    </row>
    <row r="38" spans="1:6">
      <c r="A38" s="535" t="s">
        <v>235</v>
      </c>
      <c r="B38" s="617"/>
      <c r="C38" s="600">
        <v>0</v>
      </c>
      <c r="D38" s="471"/>
    </row>
    <row r="39" spans="1:6">
      <c r="A39" s="535" t="s">
        <v>236</v>
      </c>
      <c r="B39" s="617"/>
      <c r="C39" s="600">
        <v>0</v>
      </c>
      <c r="D39" s="471"/>
    </row>
    <row r="40" spans="1:6">
      <c r="A40" s="535" t="s">
        <v>237</v>
      </c>
      <c r="B40" s="617"/>
      <c r="C40" s="600">
        <v>0</v>
      </c>
      <c r="D40" s="471"/>
    </row>
    <row r="41" spans="1:6">
      <c r="A41" s="535" t="s">
        <v>238</v>
      </c>
      <c r="B41" s="617"/>
      <c r="C41" s="600">
        <v>0</v>
      </c>
      <c r="D41" s="471"/>
    </row>
    <row r="42" spans="1:6">
      <c r="A42" s="535" t="s">
        <v>239</v>
      </c>
      <c r="B42" s="617"/>
      <c r="C42" s="600">
        <v>0</v>
      </c>
      <c r="D42" s="471"/>
    </row>
    <row r="43" spans="1:6">
      <c r="A43" s="535" t="s">
        <v>240</v>
      </c>
      <c r="B43" s="617"/>
      <c r="C43" s="600">
        <v>0</v>
      </c>
      <c r="D43" s="471"/>
    </row>
    <row r="44" spans="1:6">
      <c r="A44" s="535" t="s">
        <v>274</v>
      </c>
      <c r="B44" s="617"/>
      <c r="C44" s="600"/>
      <c r="D44" s="471"/>
    </row>
    <row r="45" spans="1:6">
      <c r="A45" s="535" t="s">
        <v>241</v>
      </c>
      <c r="B45" s="617"/>
      <c r="C45" s="600">
        <v>0</v>
      </c>
      <c r="D45" s="471"/>
    </row>
    <row r="46" spans="1:6">
      <c r="A46" s="535">
        <v>10</v>
      </c>
      <c r="B46" s="596" t="s">
        <v>771</v>
      </c>
      <c r="C46" s="618">
        <f>SUM(C37:C45)</f>
        <v>0</v>
      </c>
      <c r="D46" s="471"/>
    </row>
    <row r="48" spans="1:6" ht="99" customHeight="1">
      <c r="A48" s="603"/>
      <c r="B48" s="1042"/>
      <c r="C48" s="1042"/>
      <c r="D48" s="1042"/>
      <c r="E48" s="1042"/>
      <c r="F48" s="1042"/>
    </row>
    <row r="123" spans="4:4">
      <c r="D123" s="605"/>
    </row>
    <row r="243" ht="99.75" customHeight="1"/>
    <row r="264" ht="40.5" customHeight="1"/>
  </sheetData>
  <mergeCells count="5">
    <mergeCell ref="B48:F48"/>
    <mergeCell ref="A1:D1"/>
    <mergeCell ref="A2:D2"/>
    <mergeCell ref="B18:F18"/>
    <mergeCell ref="B19:F19"/>
  </mergeCells>
  <phoneticPr fontId="0" type="noConversion"/>
  <pageMargins left="0.75" right="0.75" top="1.28" bottom="1" header="0.5" footer="0.5"/>
  <pageSetup scale="53" orientation="portrait" r:id="rId1"/>
  <headerFooter alignWithMargins="0"/>
  <rowBreaks count="1" manualBreakCount="1">
    <brk id="6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196"/>
  <sheetViews>
    <sheetView view="pageBreakPreview" zoomScale="90" zoomScaleNormal="100" zoomScaleSheetLayoutView="90" workbookViewId="0">
      <selection sqref="A1:F1"/>
    </sheetView>
  </sheetViews>
  <sheetFormatPr defaultColWidth="8.90625" defaultRowHeight="15"/>
  <cols>
    <col min="1" max="1" width="5" style="535" customWidth="1"/>
    <col min="2" max="2" width="3.36328125" style="471" customWidth="1"/>
    <col min="3" max="3" width="48.36328125" style="471" customWidth="1"/>
    <col min="4" max="4" width="21" style="471" customWidth="1"/>
    <col min="5" max="5" width="13.6328125" style="552" customWidth="1"/>
    <col min="6" max="6" width="18.08984375" style="471" customWidth="1"/>
    <col min="7" max="7" width="15.36328125" style="471" customWidth="1"/>
    <col min="8" max="8" width="11.90625" style="987" customWidth="1"/>
    <col min="9" max="9" width="13" style="471" customWidth="1"/>
    <col min="10" max="10" width="10.6328125" style="471" customWidth="1"/>
    <col min="11" max="11" width="9" style="471" customWidth="1"/>
    <col min="12" max="13" width="7.54296875" style="471" customWidth="1"/>
    <col min="14" max="16384" width="8.90625" style="471"/>
  </cols>
  <sheetData>
    <row r="1" spans="1:13" ht="22.5" customHeight="1">
      <c r="A1" s="1045" t="s">
        <v>275</v>
      </c>
      <c r="B1" s="1045"/>
      <c r="C1" s="1045"/>
      <c r="D1" s="1045"/>
      <c r="E1" s="1045"/>
      <c r="F1" s="1045"/>
      <c r="G1" s="597"/>
      <c r="H1" s="986"/>
      <c r="I1" s="597"/>
      <c r="J1" s="597"/>
      <c r="K1" s="597"/>
      <c r="L1" s="597"/>
      <c r="M1" s="597"/>
    </row>
    <row r="2" spans="1:13" ht="15.6">
      <c r="A2" s="1045" t="str">
        <f>'Appendix A'!$E$9</f>
        <v>NextEra Energy Transmission New York, Inc. Formula Rate Template</v>
      </c>
      <c r="B2" s="1045"/>
      <c r="C2" s="1045"/>
      <c r="D2" s="1045"/>
      <c r="E2" s="1045"/>
      <c r="F2" s="1045"/>
      <c r="G2" s="597"/>
      <c r="H2" s="986"/>
      <c r="I2" s="597"/>
      <c r="J2" s="597"/>
      <c r="K2" s="597"/>
      <c r="L2" s="597"/>
      <c r="M2" s="597"/>
    </row>
    <row r="4" spans="1:13" ht="16.2" thickBot="1">
      <c r="A4" s="536" t="s">
        <v>168</v>
      </c>
    </row>
    <row r="5" spans="1:13">
      <c r="A5" s="1047"/>
      <c r="B5" s="1048"/>
      <c r="C5" s="1048"/>
      <c r="D5" s="1048"/>
      <c r="E5" s="1048"/>
      <c r="F5" s="1049"/>
      <c r="G5" s="544"/>
      <c r="H5" s="1034"/>
      <c r="I5" s="544"/>
      <c r="J5" s="1035"/>
      <c r="K5" s="1036"/>
      <c r="L5" s="1036"/>
      <c r="M5" s="1036"/>
    </row>
    <row r="6" spans="1:13" ht="15.6">
      <c r="A6" s="553">
        <v>1</v>
      </c>
      <c r="B6" s="554"/>
      <c r="C6" s="555" t="s">
        <v>167</v>
      </c>
      <c r="D6" s="556" t="s">
        <v>402</v>
      </c>
      <c r="E6" s="557" t="s">
        <v>128</v>
      </c>
      <c r="F6" s="558" t="s">
        <v>125</v>
      </c>
      <c r="G6" s="988"/>
      <c r="H6" s="989"/>
      <c r="I6" s="556"/>
      <c r="J6" s="527"/>
      <c r="K6" s="527"/>
      <c r="L6" s="527"/>
      <c r="M6" s="527"/>
    </row>
    <row r="7" spans="1:13">
      <c r="A7" s="553">
        <f t="shared" ref="A7:A20" si="0">+A6+1</f>
        <v>2</v>
      </c>
      <c r="B7" s="533"/>
      <c r="C7" s="533" t="s">
        <v>136</v>
      </c>
      <c r="D7" s="559" t="s">
        <v>166</v>
      </c>
      <c r="E7" s="560">
        <v>2021</v>
      </c>
      <c r="F7" s="561">
        <v>18301019.29044405</v>
      </c>
      <c r="G7" s="990"/>
      <c r="H7" s="991"/>
      <c r="I7" s="870"/>
      <c r="J7" s="527"/>
      <c r="K7" s="527"/>
      <c r="L7" s="527"/>
      <c r="M7" s="527"/>
    </row>
    <row r="8" spans="1:13">
      <c r="A8" s="553">
        <f t="shared" si="0"/>
        <v>3</v>
      </c>
      <c r="B8" s="554"/>
      <c r="C8" s="562" t="s">
        <v>146</v>
      </c>
      <c r="D8" s="556" t="s">
        <v>137</v>
      </c>
      <c r="E8" s="560">
        <f>E7+1</f>
        <v>2022</v>
      </c>
      <c r="F8" s="561">
        <v>35300765.085883446</v>
      </c>
      <c r="G8" s="992"/>
      <c r="H8" s="989"/>
      <c r="I8" s="556"/>
      <c r="J8" s="527"/>
      <c r="K8" s="527"/>
      <c r="L8" s="527"/>
      <c r="M8" s="527"/>
    </row>
    <row r="9" spans="1:13">
      <c r="A9" s="553">
        <f t="shared" si="0"/>
        <v>4</v>
      </c>
      <c r="B9" s="563"/>
      <c r="C9" s="564" t="s">
        <v>145</v>
      </c>
      <c r="D9" s="556" t="s">
        <v>137</v>
      </c>
      <c r="E9" s="560">
        <f>+$E$8</f>
        <v>2022</v>
      </c>
      <c r="F9" s="561">
        <v>35420317.909023575</v>
      </c>
      <c r="G9" s="990"/>
      <c r="H9" s="991"/>
      <c r="I9" s="843"/>
      <c r="J9" s="527"/>
      <c r="K9" s="527"/>
      <c r="L9" s="527"/>
      <c r="M9" s="527"/>
    </row>
    <row r="10" spans="1:13">
      <c r="A10" s="553">
        <f t="shared" si="0"/>
        <v>5</v>
      </c>
      <c r="B10" s="563"/>
      <c r="C10" s="564" t="s">
        <v>144</v>
      </c>
      <c r="D10" s="556" t="s">
        <v>137</v>
      </c>
      <c r="E10" s="560">
        <f t="shared" ref="E10:E19" si="1">+$E$8</f>
        <v>2022</v>
      </c>
      <c r="F10" s="561">
        <v>52344045.487830929</v>
      </c>
      <c r="G10" s="990"/>
      <c r="H10" s="991"/>
      <c r="I10" s="843"/>
      <c r="J10" s="527"/>
      <c r="K10" s="527"/>
      <c r="L10" s="527"/>
      <c r="M10" s="527"/>
    </row>
    <row r="11" spans="1:13">
      <c r="A11" s="553">
        <f t="shared" si="0"/>
        <v>6</v>
      </c>
      <c r="B11" s="556"/>
      <c r="C11" s="562" t="s">
        <v>127</v>
      </c>
      <c r="D11" s="556" t="s">
        <v>137</v>
      </c>
      <c r="E11" s="560">
        <f t="shared" si="1"/>
        <v>2022</v>
      </c>
      <c r="F11" s="561">
        <v>66384645.824638292</v>
      </c>
      <c r="G11" s="990"/>
      <c r="H11" s="991"/>
      <c r="I11" s="843"/>
      <c r="J11" s="527"/>
      <c r="K11" s="527"/>
      <c r="L11" s="527"/>
      <c r="M11" s="527"/>
    </row>
    <row r="12" spans="1:13">
      <c r="A12" s="553">
        <f t="shared" si="0"/>
        <v>7</v>
      </c>
      <c r="B12" s="554"/>
      <c r="C12" s="564" t="s">
        <v>126</v>
      </c>
      <c r="D12" s="556" t="s">
        <v>137</v>
      </c>
      <c r="E12" s="560">
        <f t="shared" si="1"/>
        <v>2022</v>
      </c>
      <c r="F12" s="561">
        <v>218916204.72021678</v>
      </c>
      <c r="G12" s="577"/>
      <c r="H12" s="989"/>
      <c r="I12" s="556"/>
      <c r="J12" s="556"/>
      <c r="K12" s="556"/>
      <c r="L12" s="556"/>
      <c r="M12" s="556"/>
    </row>
    <row r="13" spans="1:13">
      <c r="A13" s="553">
        <f t="shared" si="0"/>
        <v>8</v>
      </c>
      <c r="B13" s="556"/>
      <c r="C13" s="564" t="s">
        <v>143</v>
      </c>
      <c r="D13" s="556" t="s">
        <v>137</v>
      </c>
      <c r="E13" s="560">
        <f t="shared" si="1"/>
        <v>2022</v>
      </c>
      <c r="F13" s="561">
        <v>218916204.72021678</v>
      </c>
      <c r="G13" s="990"/>
      <c r="H13" s="991"/>
      <c r="I13" s="870"/>
      <c r="J13" s="527"/>
      <c r="K13" s="527"/>
      <c r="L13" s="527"/>
      <c r="M13" s="527"/>
    </row>
    <row r="14" spans="1:13">
      <c r="A14" s="553">
        <f t="shared" si="0"/>
        <v>9</v>
      </c>
      <c r="B14" s="554"/>
      <c r="C14" s="562" t="s">
        <v>142</v>
      </c>
      <c r="D14" s="556" t="s">
        <v>137</v>
      </c>
      <c r="E14" s="560">
        <f t="shared" si="1"/>
        <v>2022</v>
      </c>
      <c r="F14" s="561">
        <v>218916204.72021678</v>
      </c>
      <c r="G14" s="992"/>
      <c r="H14" s="989"/>
      <c r="I14" s="556"/>
      <c r="J14" s="527"/>
      <c r="K14" s="527"/>
      <c r="L14" s="527"/>
      <c r="M14" s="527"/>
    </row>
    <row r="15" spans="1:13">
      <c r="A15" s="553">
        <f t="shared" si="0"/>
        <v>10</v>
      </c>
      <c r="B15" s="563"/>
      <c r="C15" s="564" t="s">
        <v>141</v>
      </c>
      <c r="D15" s="556" t="s">
        <v>137</v>
      </c>
      <c r="E15" s="560">
        <f t="shared" si="1"/>
        <v>2022</v>
      </c>
      <c r="F15" s="561">
        <v>218916204.72021678</v>
      </c>
      <c r="G15" s="990"/>
      <c r="H15" s="991"/>
      <c r="I15" s="843"/>
      <c r="J15" s="527"/>
      <c r="K15" s="527"/>
      <c r="L15" s="527"/>
      <c r="M15" s="527"/>
    </row>
    <row r="16" spans="1:13">
      <c r="A16" s="553">
        <f t="shared" si="0"/>
        <v>11</v>
      </c>
      <c r="B16" s="563"/>
      <c r="C16" s="564" t="s">
        <v>140</v>
      </c>
      <c r="D16" s="556" t="s">
        <v>137</v>
      </c>
      <c r="E16" s="560">
        <f t="shared" si="1"/>
        <v>2022</v>
      </c>
      <c r="F16" s="561">
        <v>218916204.72021678</v>
      </c>
      <c r="G16" s="990"/>
      <c r="H16" s="991"/>
      <c r="I16" s="843"/>
      <c r="J16" s="527"/>
      <c r="K16" s="527"/>
      <c r="L16" s="527"/>
      <c r="M16" s="527"/>
    </row>
    <row r="17" spans="1:13">
      <c r="A17" s="553">
        <f t="shared" si="0"/>
        <v>12</v>
      </c>
      <c r="B17" s="556"/>
      <c r="C17" s="562" t="s">
        <v>139</v>
      </c>
      <c r="D17" s="556" t="s">
        <v>137</v>
      </c>
      <c r="E17" s="560">
        <f t="shared" si="1"/>
        <v>2022</v>
      </c>
      <c r="F17" s="561">
        <v>218916204.72021678</v>
      </c>
      <c r="G17" s="990"/>
      <c r="H17" s="991"/>
      <c r="I17" s="843"/>
      <c r="J17" s="527"/>
      <c r="K17" s="527"/>
      <c r="L17" s="527"/>
      <c r="M17" s="527"/>
    </row>
    <row r="18" spans="1:13">
      <c r="A18" s="553">
        <f t="shared" si="0"/>
        <v>13</v>
      </c>
      <c r="B18" s="556"/>
      <c r="C18" s="562" t="s">
        <v>138</v>
      </c>
      <c r="D18" s="556" t="s">
        <v>137</v>
      </c>
      <c r="E18" s="560">
        <f t="shared" si="1"/>
        <v>2022</v>
      </c>
      <c r="F18" s="561">
        <v>218916204.72021678</v>
      </c>
      <c r="G18" s="990"/>
      <c r="H18" s="991"/>
      <c r="I18" s="843"/>
      <c r="J18" s="527"/>
      <c r="K18" s="527"/>
      <c r="L18" s="527"/>
      <c r="M18" s="527"/>
    </row>
    <row r="19" spans="1:13">
      <c r="A19" s="553">
        <f t="shared" si="0"/>
        <v>14</v>
      </c>
      <c r="B19" s="554"/>
      <c r="C19" s="565" t="s">
        <v>136</v>
      </c>
      <c r="D19" s="566" t="s">
        <v>134</v>
      </c>
      <c r="E19" s="567">
        <f t="shared" si="1"/>
        <v>2022</v>
      </c>
      <c r="F19" s="568">
        <v>218916204.72021678</v>
      </c>
      <c r="G19" s="725"/>
      <c r="H19" s="991"/>
      <c r="I19" s="556"/>
      <c r="J19" s="556"/>
      <c r="K19" s="556"/>
      <c r="L19" s="556"/>
      <c r="M19" s="556"/>
    </row>
    <row r="20" spans="1:13" ht="15.6">
      <c r="A20" s="553">
        <f t="shared" si="0"/>
        <v>15</v>
      </c>
      <c r="B20" s="556"/>
      <c r="C20" s="569" t="s">
        <v>175</v>
      </c>
      <c r="D20" s="556" t="str">
        <f>"(sum lines "&amp;A7&amp;"-"&amp;A19&amp;") /13"</f>
        <v>(sum lines 2-14) /13</v>
      </c>
      <c r="E20" s="570"/>
      <c r="F20" s="571">
        <f>SUM(F7:F19)/13</f>
        <v>150698494.71996573</v>
      </c>
      <c r="G20" s="993"/>
      <c r="H20" s="989"/>
      <c r="I20" s="556"/>
      <c r="J20" s="527"/>
      <c r="K20" s="527"/>
      <c r="L20" s="527"/>
      <c r="M20" s="527"/>
    </row>
    <row r="21" spans="1:13">
      <c r="A21" s="553"/>
      <c r="B21" s="563"/>
      <c r="C21" s="564"/>
      <c r="D21" s="556"/>
      <c r="E21" s="570"/>
      <c r="F21" s="572"/>
      <c r="G21" s="990"/>
      <c r="H21" s="991"/>
      <c r="I21" s="843"/>
      <c r="J21" s="527"/>
      <c r="K21" s="527"/>
      <c r="L21" s="527"/>
      <c r="M21" s="527"/>
    </row>
    <row r="22" spans="1:13" ht="15.6">
      <c r="A22" s="553">
        <f>+A20+1</f>
        <v>16</v>
      </c>
      <c r="B22" s="554"/>
      <c r="C22" s="555" t="s">
        <v>165</v>
      </c>
      <c r="D22" s="556" t="s">
        <v>402</v>
      </c>
      <c r="E22" s="557"/>
      <c r="F22" s="573"/>
      <c r="G22" s="577"/>
      <c r="H22" s="989"/>
      <c r="I22" s="556"/>
      <c r="J22" s="527"/>
      <c r="K22" s="527"/>
      <c r="L22" s="527"/>
      <c r="M22" s="527"/>
    </row>
    <row r="23" spans="1:13">
      <c r="A23" s="553">
        <f t="shared" ref="A23:A36" si="2">+A22+1</f>
        <v>17</v>
      </c>
      <c r="B23" s="533"/>
      <c r="C23" s="533" t="s">
        <v>136</v>
      </c>
      <c r="D23" s="559" t="s">
        <v>164</v>
      </c>
      <c r="E23" s="560">
        <f>+$E$7</f>
        <v>2021</v>
      </c>
      <c r="F23" s="561">
        <v>0</v>
      </c>
      <c r="G23" s="990"/>
      <c r="H23" s="991"/>
      <c r="I23" s="870"/>
      <c r="J23" s="527"/>
      <c r="K23" s="527"/>
      <c r="L23" s="527"/>
      <c r="M23" s="527"/>
    </row>
    <row r="24" spans="1:13">
      <c r="A24" s="553">
        <f t="shared" si="2"/>
        <v>18</v>
      </c>
      <c r="B24" s="554"/>
      <c r="C24" s="562" t="s">
        <v>146</v>
      </c>
      <c r="D24" s="556" t="s">
        <v>137</v>
      </c>
      <c r="E24" s="560">
        <f>+$E$8</f>
        <v>2022</v>
      </c>
      <c r="F24" s="561">
        <v>0</v>
      </c>
      <c r="G24" s="992"/>
      <c r="H24" s="989"/>
      <c r="I24" s="556"/>
      <c r="J24" s="527"/>
      <c r="K24" s="527"/>
      <c r="L24" s="527"/>
      <c r="M24" s="527"/>
    </row>
    <row r="25" spans="1:13">
      <c r="A25" s="553">
        <f t="shared" si="2"/>
        <v>19</v>
      </c>
      <c r="B25" s="563"/>
      <c r="C25" s="564" t="s">
        <v>145</v>
      </c>
      <c r="D25" s="556" t="s">
        <v>137</v>
      </c>
      <c r="E25" s="560">
        <f t="shared" ref="E25:E35" si="3">+$E$8</f>
        <v>2022</v>
      </c>
      <c r="F25" s="561">
        <v>0</v>
      </c>
      <c r="G25" s="990"/>
      <c r="H25" s="991"/>
      <c r="I25" s="843"/>
      <c r="J25" s="527"/>
      <c r="K25" s="527"/>
      <c r="L25" s="527"/>
      <c r="M25" s="527"/>
    </row>
    <row r="26" spans="1:13">
      <c r="A26" s="553">
        <f t="shared" si="2"/>
        <v>20</v>
      </c>
      <c r="B26" s="563"/>
      <c r="C26" s="564" t="s">
        <v>144</v>
      </c>
      <c r="D26" s="556" t="s">
        <v>137</v>
      </c>
      <c r="E26" s="560">
        <f t="shared" si="3"/>
        <v>2022</v>
      </c>
      <c r="F26" s="561">
        <v>0</v>
      </c>
      <c r="G26" s="990"/>
      <c r="H26" s="991"/>
      <c r="I26" s="843"/>
      <c r="J26" s="527"/>
      <c r="K26" s="527"/>
      <c r="L26" s="527"/>
      <c r="M26" s="527"/>
    </row>
    <row r="27" spans="1:13">
      <c r="A27" s="553">
        <f t="shared" si="2"/>
        <v>21</v>
      </c>
      <c r="B27" s="556"/>
      <c r="C27" s="562" t="s">
        <v>127</v>
      </c>
      <c r="D27" s="556" t="s">
        <v>137</v>
      </c>
      <c r="E27" s="560">
        <f t="shared" si="3"/>
        <v>2022</v>
      </c>
      <c r="F27" s="561">
        <v>0</v>
      </c>
      <c r="G27" s="990"/>
      <c r="H27" s="991"/>
      <c r="I27" s="843"/>
      <c r="J27" s="527"/>
      <c r="K27" s="527"/>
      <c r="L27" s="527"/>
      <c r="M27" s="527"/>
    </row>
    <row r="28" spans="1:13">
      <c r="A28" s="553">
        <f t="shared" si="2"/>
        <v>22</v>
      </c>
      <c r="B28" s="554"/>
      <c r="C28" s="564" t="s">
        <v>126</v>
      </c>
      <c r="D28" s="556" t="s">
        <v>137</v>
      </c>
      <c r="E28" s="560">
        <f t="shared" si="3"/>
        <v>2022</v>
      </c>
      <c r="F28" s="561">
        <v>0</v>
      </c>
      <c r="G28" s="577"/>
      <c r="H28" s="989"/>
      <c r="I28" s="556"/>
      <c r="J28" s="556"/>
      <c r="K28" s="556"/>
      <c r="L28" s="556"/>
      <c r="M28" s="556"/>
    </row>
    <row r="29" spans="1:13">
      <c r="A29" s="553">
        <f t="shared" si="2"/>
        <v>23</v>
      </c>
      <c r="B29" s="556"/>
      <c r="C29" s="564" t="s">
        <v>143</v>
      </c>
      <c r="D29" s="556" t="s">
        <v>137</v>
      </c>
      <c r="E29" s="560">
        <f t="shared" si="3"/>
        <v>2022</v>
      </c>
      <c r="F29" s="561">
        <v>0</v>
      </c>
      <c r="G29" s="990"/>
      <c r="H29" s="991"/>
      <c r="I29" s="870"/>
      <c r="J29" s="527"/>
      <c r="K29" s="527"/>
      <c r="L29" s="527"/>
      <c r="M29" s="527"/>
    </row>
    <row r="30" spans="1:13">
      <c r="A30" s="553">
        <f t="shared" si="2"/>
        <v>24</v>
      </c>
      <c r="B30" s="554"/>
      <c r="C30" s="562" t="s">
        <v>142</v>
      </c>
      <c r="D30" s="556" t="s">
        <v>137</v>
      </c>
      <c r="E30" s="560">
        <f t="shared" si="3"/>
        <v>2022</v>
      </c>
      <c r="F30" s="561">
        <v>0</v>
      </c>
      <c r="G30" s="992"/>
      <c r="H30" s="989"/>
      <c r="I30" s="556"/>
      <c r="J30" s="527"/>
      <c r="K30" s="527"/>
      <c r="L30" s="527"/>
      <c r="M30" s="527"/>
    </row>
    <row r="31" spans="1:13">
      <c r="A31" s="553">
        <f t="shared" si="2"/>
        <v>25</v>
      </c>
      <c r="B31" s="563"/>
      <c r="C31" s="564" t="s">
        <v>141</v>
      </c>
      <c r="D31" s="556" t="s">
        <v>137</v>
      </c>
      <c r="E31" s="560">
        <f t="shared" si="3"/>
        <v>2022</v>
      </c>
      <c r="F31" s="561">
        <v>0</v>
      </c>
      <c r="G31" s="990"/>
      <c r="H31" s="991"/>
      <c r="I31" s="843"/>
      <c r="J31" s="527"/>
      <c r="K31" s="527"/>
      <c r="L31" s="527"/>
      <c r="M31" s="527"/>
    </row>
    <row r="32" spans="1:13">
      <c r="A32" s="553">
        <f t="shared" si="2"/>
        <v>26</v>
      </c>
      <c r="B32" s="563"/>
      <c r="C32" s="564" t="s">
        <v>140</v>
      </c>
      <c r="D32" s="556" t="s">
        <v>137</v>
      </c>
      <c r="E32" s="560">
        <f t="shared" si="3"/>
        <v>2022</v>
      </c>
      <c r="F32" s="561">
        <v>0</v>
      </c>
      <c r="G32" s="990"/>
      <c r="H32" s="991"/>
      <c r="I32" s="843"/>
      <c r="J32" s="527"/>
      <c r="K32" s="527"/>
      <c r="L32" s="527"/>
      <c r="M32" s="527"/>
    </row>
    <row r="33" spans="1:13">
      <c r="A33" s="553">
        <f t="shared" si="2"/>
        <v>27</v>
      </c>
      <c r="B33" s="556"/>
      <c r="C33" s="562" t="s">
        <v>153</v>
      </c>
      <c r="D33" s="556" t="s">
        <v>137</v>
      </c>
      <c r="E33" s="560">
        <f t="shared" si="3"/>
        <v>2022</v>
      </c>
      <c r="F33" s="561">
        <v>0</v>
      </c>
      <c r="G33" s="990"/>
      <c r="H33" s="991"/>
      <c r="I33" s="843"/>
      <c r="J33" s="527"/>
      <c r="K33" s="527"/>
      <c r="L33" s="527"/>
      <c r="M33" s="527"/>
    </row>
    <row r="34" spans="1:13">
      <c r="A34" s="553">
        <f t="shared" si="2"/>
        <v>28</v>
      </c>
      <c r="B34" s="556"/>
      <c r="C34" s="562" t="s">
        <v>138</v>
      </c>
      <c r="D34" s="556" t="s">
        <v>137</v>
      </c>
      <c r="E34" s="560">
        <f t="shared" si="3"/>
        <v>2022</v>
      </c>
      <c r="F34" s="561">
        <v>0</v>
      </c>
      <c r="G34" s="990"/>
      <c r="H34" s="991"/>
      <c r="I34" s="843"/>
      <c r="J34" s="527"/>
      <c r="K34" s="527"/>
      <c r="L34" s="527"/>
      <c r="M34" s="527"/>
    </row>
    <row r="35" spans="1:13">
      <c r="A35" s="553">
        <f t="shared" si="2"/>
        <v>29</v>
      </c>
      <c r="B35" s="554"/>
      <c r="C35" s="565" t="s">
        <v>136</v>
      </c>
      <c r="D35" s="566" t="s">
        <v>163</v>
      </c>
      <c r="E35" s="567">
        <f t="shared" si="3"/>
        <v>2022</v>
      </c>
      <c r="F35" s="568">
        <v>0</v>
      </c>
      <c r="G35" s="725"/>
      <c r="H35" s="989"/>
      <c r="I35" s="556"/>
      <c r="J35" s="556"/>
      <c r="K35" s="556"/>
      <c r="L35" s="556"/>
      <c r="M35" s="556"/>
    </row>
    <row r="36" spans="1:13" ht="15.6">
      <c r="A36" s="553">
        <f t="shared" si="2"/>
        <v>30</v>
      </c>
      <c r="B36" s="556"/>
      <c r="C36" s="569" t="s">
        <v>162</v>
      </c>
      <c r="D36" s="556" t="str">
        <f>"(sum lines "&amp;A23&amp;"-"&amp;A35&amp;") /13"</f>
        <v>(sum lines 17-29) /13</v>
      </c>
      <c r="E36" s="570"/>
      <c r="F36" s="571">
        <f>SUM(F23:F35)/13</f>
        <v>0</v>
      </c>
      <c r="G36" s="993"/>
      <c r="H36" s="989"/>
      <c r="I36" s="556"/>
      <c r="J36" s="527"/>
      <c r="K36" s="527"/>
      <c r="L36" s="527"/>
      <c r="M36" s="527"/>
    </row>
    <row r="37" spans="1:13">
      <c r="A37" s="553"/>
      <c r="B37" s="563"/>
      <c r="C37" s="564"/>
      <c r="D37" s="556"/>
      <c r="E37" s="570"/>
      <c r="F37" s="572"/>
      <c r="G37" s="990"/>
      <c r="H37" s="991"/>
      <c r="I37" s="843"/>
      <c r="J37" s="527"/>
      <c r="K37" s="527"/>
      <c r="L37" s="527"/>
      <c r="M37" s="527"/>
    </row>
    <row r="38" spans="1:13" ht="15.6">
      <c r="A38" s="553">
        <f>+A36+1</f>
        <v>31</v>
      </c>
      <c r="B38" s="554"/>
      <c r="C38" s="555" t="s">
        <v>161</v>
      </c>
      <c r="D38" s="556" t="s">
        <v>402</v>
      </c>
      <c r="E38" s="557"/>
      <c r="F38" s="573"/>
      <c r="G38" s="577"/>
      <c r="H38" s="989"/>
      <c r="I38" s="556"/>
      <c r="J38" s="527"/>
      <c r="K38" s="527"/>
      <c r="L38" s="527"/>
      <c r="M38" s="527"/>
    </row>
    <row r="39" spans="1:13">
      <c r="A39" s="553">
        <f>+A38+1</f>
        <v>32</v>
      </c>
      <c r="B39" s="533"/>
      <c r="C39" s="533" t="s">
        <v>136</v>
      </c>
      <c r="D39" s="559" t="s">
        <v>203</v>
      </c>
      <c r="E39" s="560">
        <f>+$E$7</f>
        <v>2021</v>
      </c>
      <c r="F39" s="561">
        <v>0</v>
      </c>
      <c r="G39" s="990"/>
      <c r="H39" s="929"/>
      <c r="I39" s="533"/>
      <c r="J39" s="527"/>
      <c r="K39" s="527"/>
      <c r="L39" s="527"/>
      <c r="M39" s="527"/>
    </row>
    <row r="40" spans="1:13">
      <c r="A40" s="553">
        <f t="shared" ref="A40:A51" si="4">+A39+1</f>
        <v>33</v>
      </c>
      <c r="B40" s="533"/>
      <c r="C40" s="562" t="s">
        <v>146</v>
      </c>
      <c r="D40" s="556" t="s">
        <v>137</v>
      </c>
      <c r="E40" s="560">
        <f>+$E$8</f>
        <v>2022</v>
      </c>
      <c r="F40" s="561">
        <v>0</v>
      </c>
      <c r="G40" s="990"/>
      <c r="H40" s="929"/>
      <c r="I40" s="533"/>
      <c r="J40" s="527"/>
      <c r="K40" s="527"/>
      <c r="L40" s="527"/>
      <c r="M40" s="527"/>
    </row>
    <row r="41" spans="1:13">
      <c r="A41" s="553">
        <f t="shared" si="4"/>
        <v>34</v>
      </c>
      <c r="B41" s="533"/>
      <c r="C41" s="564" t="s">
        <v>145</v>
      </c>
      <c r="D41" s="556" t="s">
        <v>137</v>
      </c>
      <c r="E41" s="560">
        <f t="shared" ref="E41:E51" si="5">+$E$8</f>
        <v>2022</v>
      </c>
      <c r="F41" s="561">
        <v>0</v>
      </c>
      <c r="G41" s="990"/>
      <c r="H41" s="929"/>
      <c r="I41" s="533"/>
      <c r="J41" s="527"/>
      <c r="K41" s="527"/>
      <c r="L41" s="527"/>
      <c r="M41" s="527"/>
    </row>
    <row r="42" spans="1:13">
      <c r="A42" s="553">
        <f t="shared" si="4"/>
        <v>35</v>
      </c>
      <c r="B42" s="533"/>
      <c r="C42" s="564" t="s">
        <v>144</v>
      </c>
      <c r="D42" s="556" t="s">
        <v>137</v>
      </c>
      <c r="E42" s="560">
        <f t="shared" si="5"/>
        <v>2022</v>
      </c>
      <c r="F42" s="561">
        <v>0</v>
      </c>
      <c r="G42" s="990"/>
      <c r="H42" s="929"/>
      <c r="I42" s="533"/>
      <c r="J42" s="527"/>
      <c r="K42" s="527"/>
      <c r="L42" s="527"/>
      <c r="M42" s="527"/>
    </row>
    <row r="43" spans="1:13">
      <c r="A43" s="553">
        <f t="shared" si="4"/>
        <v>36</v>
      </c>
      <c r="B43" s="533"/>
      <c r="C43" s="562" t="s">
        <v>127</v>
      </c>
      <c r="D43" s="556" t="s">
        <v>137</v>
      </c>
      <c r="E43" s="560">
        <f t="shared" si="5"/>
        <v>2022</v>
      </c>
      <c r="F43" s="561">
        <v>0</v>
      </c>
      <c r="G43" s="990"/>
      <c r="H43" s="929"/>
      <c r="I43" s="533"/>
      <c r="J43" s="527"/>
      <c r="K43" s="527"/>
      <c r="L43" s="527"/>
      <c r="M43" s="527"/>
    </row>
    <row r="44" spans="1:13">
      <c r="A44" s="553">
        <f t="shared" si="4"/>
        <v>37</v>
      </c>
      <c r="B44" s="533"/>
      <c r="C44" s="564" t="s">
        <v>126</v>
      </c>
      <c r="D44" s="556" t="s">
        <v>137</v>
      </c>
      <c r="E44" s="560">
        <f t="shared" si="5"/>
        <v>2022</v>
      </c>
      <c r="F44" s="561">
        <v>29421288.219999999</v>
      </c>
      <c r="G44" s="990"/>
      <c r="H44" s="929"/>
      <c r="I44" s="533"/>
      <c r="J44" s="527"/>
      <c r="K44" s="527"/>
      <c r="L44" s="527"/>
      <c r="M44" s="527"/>
    </row>
    <row r="45" spans="1:13">
      <c r="A45" s="553">
        <f t="shared" si="4"/>
        <v>38</v>
      </c>
      <c r="B45" s="533"/>
      <c r="C45" s="564" t="s">
        <v>143</v>
      </c>
      <c r="D45" s="556" t="s">
        <v>137</v>
      </c>
      <c r="E45" s="560">
        <f t="shared" si="5"/>
        <v>2022</v>
      </c>
      <c r="F45" s="561">
        <v>29421288.219999999</v>
      </c>
      <c r="G45" s="990"/>
      <c r="H45" s="929"/>
      <c r="I45" s="533"/>
      <c r="J45" s="527"/>
      <c r="K45" s="527"/>
      <c r="L45" s="527"/>
      <c r="M45" s="527"/>
    </row>
    <row r="46" spans="1:13">
      <c r="A46" s="553">
        <f t="shared" si="4"/>
        <v>39</v>
      </c>
      <c r="B46" s="533"/>
      <c r="C46" s="562" t="s">
        <v>142</v>
      </c>
      <c r="D46" s="556" t="s">
        <v>137</v>
      </c>
      <c r="E46" s="560">
        <f t="shared" si="5"/>
        <v>2022</v>
      </c>
      <c r="F46" s="561">
        <v>29421288.219999999</v>
      </c>
      <c r="G46" s="990"/>
      <c r="H46" s="929"/>
      <c r="I46" s="533"/>
      <c r="J46" s="527"/>
      <c r="K46" s="527"/>
      <c r="L46" s="527"/>
      <c r="M46" s="527"/>
    </row>
    <row r="47" spans="1:13">
      <c r="A47" s="553">
        <f t="shared" si="4"/>
        <v>40</v>
      </c>
      <c r="B47" s="533"/>
      <c r="C47" s="564" t="s">
        <v>141</v>
      </c>
      <c r="D47" s="556" t="s">
        <v>137</v>
      </c>
      <c r="E47" s="560">
        <f t="shared" si="5"/>
        <v>2022</v>
      </c>
      <c r="F47" s="561">
        <v>29421288.219999999</v>
      </c>
      <c r="G47" s="990"/>
      <c r="H47" s="929"/>
      <c r="I47" s="533"/>
      <c r="J47" s="527"/>
      <c r="K47" s="527"/>
      <c r="L47" s="527"/>
      <c r="M47" s="527"/>
    </row>
    <row r="48" spans="1:13">
      <c r="A48" s="553">
        <f t="shared" si="4"/>
        <v>41</v>
      </c>
      <c r="B48" s="533"/>
      <c r="C48" s="564" t="s">
        <v>140</v>
      </c>
      <c r="D48" s="556" t="s">
        <v>137</v>
      </c>
      <c r="E48" s="560">
        <f t="shared" si="5"/>
        <v>2022</v>
      </c>
      <c r="F48" s="561">
        <v>29421288.219999999</v>
      </c>
      <c r="G48" s="990"/>
      <c r="H48" s="929"/>
      <c r="I48" s="533"/>
      <c r="J48" s="527"/>
      <c r="K48" s="527"/>
      <c r="L48" s="527"/>
      <c r="M48" s="527"/>
    </row>
    <row r="49" spans="1:13">
      <c r="A49" s="553">
        <f t="shared" si="4"/>
        <v>42</v>
      </c>
      <c r="B49" s="533"/>
      <c r="C49" s="562" t="s">
        <v>153</v>
      </c>
      <c r="D49" s="556" t="s">
        <v>137</v>
      </c>
      <c r="E49" s="560">
        <f t="shared" si="5"/>
        <v>2022</v>
      </c>
      <c r="F49" s="561">
        <v>29421288.219999999</v>
      </c>
      <c r="G49" s="990"/>
      <c r="H49" s="929"/>
      <c r="I49" s="533"/>
      <c r="J49" s="527"/>
      <c r="K49" s="527"/>
      <c r="L49" s="527"/>
      <c r="M49" s="527"/>
    </row>
    <row r="50" spans="1:13">
      <c r="A50" s="553">
        <f t="shared" si="4"/>
        <v>43</v>
      </c>
      <c r="B50" s="533"/>
      <c r="C50" s="562" t="s">
        <v>138</v>
      </c>
      <c r="D50" s="556" t="s">
        <v>137</v>
      </c>
      <c r="E50" s="560">
        <f t="shared" si="5"/>
        <v>2022</v>
      </c>
      <c r="F50" s="561">
        <v>29421288.219999999</v>
      </c>
      <c r="G50" s="990"/>
      <c r="H50" s="929"/>
      <c r="I50" s="533"/>
      <c r="J50" s="527"/>
      <c r="K50" s="527"/>
      <c r="L50" s="527"/>
      <c r="M50" s="527"/>
    </row>
    <row r="51" spans="1:13">
      <c r="A51" s="553">
        <f t="shared" si="4"/>
        <v>44</v>
      </c>
      <c r="B51" s="554"/>
      <c r="C51" s="565" t="s">
        <v>136</v>
      </c>
      <c r="D51" s="566" t="s">
        <v>204</v>
      </c>
      <c r="E51" s="567">
        <f t="shared" si="5"/>
        <v>2022</v>
      </c>
      <c r="F51" s="568">
        <v>29421288.219999999</v>
      </c>
      <c r="G51" s="725"/>
      <c r="H51" s="991"/>
      <c r="I51" s="556"/>
      <c r="J51" s="556"/>
      <c r="K51" s="556"/>
      <c r="L51" s="556"/>
      <c r="M51" s="556"/>
    </row>
    <row r="52" spans="1:13" ht="15.6">
      <c r="A52" s="553">
        <f>+A51+1</f>
        <v>45</v>
      </c>
      <c r="B52" s="556"/>
      <c r="C52" s="569" t="s">
        <v>160</v>
      </c>
      <c r="D52" s="556" t="str">
        <f>"(sum lines "&amp;A39&amp;"-"&amp;A51&amp;") /13"</f>
        <v>(sum lines 32-44) /13</v>
      </c>
      <c r="E52" s="570"/>
      <c r="F52" s="571">
        <f>SUM(F39:F51)/13</f>
        <v>18105408.135384616</v>
      </c>
      <c r="G52" s="993"/>
      <c r="H52" s="989"/>
      <c r="I52" s="606"/>
      <c r="J52" s="527"/>
      <c r="K52" s="527"/>
      <c r="L52" s="527"/>
      <c r="M52" s="527"/>
    </row>
    <row r="53" spans="1:13">
      <c r="A53" s="553"/>
      <c r="B53" s="556"/>
      <c r="C53" s="562"/>
      <c r="D53" s="556"/>
      <c r="E53" s="574"/>
      <c r="F53" s="575"/>
      <c r="G53" s="990"/>
      <c r="H53" s="991"/>
      <c r="I53" s="843"/>
      <c r="J53" s="527"/>
      <c r="K53" s="527"/>
      <c r="L53" s="527"/>
      <c r="M53" s="527"/>
    </row>
    <row r="54" spans="1:13" ht="15.6">
      <c r="A54" s="553">
        <f>+A52+1</f>
        <v>46</v>
      </c>
      <c r="B54" s="554"/>
      <c r="C54" s="555" t="s">
        <v>159</v>
      </c>
      <c r="D54" s="556" t="s">
        <v>402</v>
      </c>
      <c r="E54" s="557"/>
      <c r="F54" s="573"/>
      <c r="G54" s="577"/>
      <c r="H54" s="989"/>
      <c r="I54" s="556"/>
      <c r="J54" s="527"/>
      <c r="K54" s="527"/>
      <c r="L54" s="527"/>
      <c r="M54" s="527"/>
    </row>
    <row r="55" spans="1:13">
      <c r="A55" s="553">
        <f>+A54+1</f>
        <v>47</v>
      </c>
      <c r="B55" s="533"/>
      <c r="C55" s="533" t="s">
        <v>136</v>
      </c>
      <c r="D55" s="559" t="s">
        <v>205</v>
      </c>
      <c r="E55" s="560">
        <f>+$E$7</f>
        <v>2021</v>
      </c>
      <c r="F55" s="561">
        <v>408267.1755559505</v>
      </c>
      <c r="G55" s="990"/>
      <c r="H55" s="991"/>
      <c r="I55" s="870"/>
      <c r="J55" s="527"/>
      <c r="K55" s="527"/>
      <c r="L55" s="527"/>
      <c r="M55" s="527"/>
    </row>
    <row r="56" spans="1:13">
      <c r="A56" s="553">
        <f t="shared" ref="A56:A66" si="6">+A55+1</f>
        <v>48</v>
      </c>
      <c r="B56" s="533"/>
      <c r="C56" s="562" t="s">
        <v>146</v>
      </c>
      <c r="D56" s="556" t="s">
        <v>137</v>
      </c>
      <c r="E56" s="560">
        <f>+$E$8</f>
        <v>2022</v>
      </c>
      <c r="F56" s="561">
        <v>415940.85211654933</v>
      </c>
      <c r="G56" s="990"/>
      <c r="H56" s="991"/>
      <c r="I56" s="870"/>
      <c r="J56" s="527"/>
      <c r="K56" s="527"/>
      <c r="L56" s="527"/>
      <c r="M56" s="527"/>
    </row>
    <row r="57" spans="1:13">
      <c r="A57" s="553">
        <f t="shared" si="6"/>
        <v>49</v>
      </c>
      <c r="B57" s="533"/>
      <c r="C57" s="564" t="s">
        <v>145</v>
      </c>
      <c r="D57" s="556" t="s">
        <v>137</v>
      </c>
      <c r="E57" s="560">
        <f t="shared" ref="E57:E67" si="7">+$E$8</f>
        <v>2022</v>
      </c>
      <c r="F57" s="561">
        <v>420874.02897642256</v>
      </c>
      <c r="G57" s="990"/>
      <c r="H57" s="991"/>
      <c r="I57" s="870"/>
      <c r="J57" s="527"/>
      <c r="K57" s="527"/>
      <c r="L57" s="527"/>
      <c r="M57" s="527"/>
    </row>
    <row r="58" spans="1:13">
      <c r="A58" s="553">
        <f t="shared" si="6"/>
        <v>50</v>
      </c>
      <c r="B58" s="533"/>
      <c r="C58" s="564" t="s">
        <v>144</v>
      </c>
      <c r="D58" s="556" t="s">
        <v>137</v>
      </c>
      <c r="E58" s="560">
        <f t="shared" si="7"/>
        <v>2022</v>
      </c>
      <c r="F58" s="561">
        <v>425410.92216906627</v>
      </c>
      <c r="G58" s="990"/>
      <c r="H58" s="991"/>
      <c r="I58" s="870"/>
      <c r="J58" s="527"/>
      <c r="K58" s="527"/>
      <c r="L58" s="527"/>
      <c r="M58" s="527"/>
    </row>
    <row r="59" spans="1:13">
      <c r="A59" s="553">
        <f t="shared" si="6"/>
        <v>51</v>
      </c>
      <c r="B59" s="533"/>
      <c r="C59" s="562" t="s">
        <v>127</v>
      </c>
      <c r="D59" s="556" t="s">
        <v>137</v>
      </c>
      <c r="E59" s="560">
        <f t="shared" si="7"/>
        <v>2022</v>
      </c>
      <c r="F59" s="561">
        <v>429947.81536171003</v>
      </c>
      <c r="G59" s="990"/>
      <c r="H59" s="991"/>
      <c r="I59" s="870"/>
      <c r="J59" s="527"/>
      <c r="K59" s="527"/>
      <c r="L59" s="527"/>
      <c r="M59" s="527"/>
    </row>
    <row r="60" spans="1:13">
      <c r="A60" s="553">
        <f t="shared" si="6"/>
        <v>52</v>
      </c>
      <c r="B60" s="533"/>
      <c r="C60" s="564" t="s">
        <v>126</v>
      </c>
      <c r="D60" s="556" t="s">
        <v>137</v>
      </c>
      <c r="E60" s="560">
        <f t="shared" si="7"/>
        <v>2022</v>
      </c>
      <c r="F60" s="561">
        <v>572450.09942590247</v>
      </c>
      <c r="G60" s="990"/>
      <c r="H60" s="991"/>
      <c r="I60" s="870"/>
      <c r="J60" s="527"/>
      <c r="K60" s="527"/>
      <c r="L60" s="527"/>
      <c r="M60" s="527"/>
    </row>
    <row r="61" spans="1:13">
      <c r="A61" s="553">
        <f t="shared" si="6"/>
        <v>53</v>
      </c>
      <c r="B61" s="533"/>
      <c r="C61" s="564" t="s">
        <v>143</v>
      </c>
      <c r="D61" s="556" t="s">
        <v>137</v>
      </c>
      <c r="E61" s="560">
        <f t="shared" si="7"/>
        <v>2022</v>
      </c>
      <c r="F61" s="561">
        <v>572450.09942590247</v>
      </c>
      <c r="G61" s="990"/>
      <c r="H61" s="991"/>
      <c r="I61" s="870"/>
      <c r="J61" s="527"/>
      <c r="K61" s="527"/>
      <c r="L61" s="527"/>
      <c r="M61" s="527"/>
    </row>
    <row r="62" spans="1:13">
      <c r="A62" s="553">
        <f t="shared" si="6"/>
        <v>54</v>
      </c>
      <c r="B62" s="533"/>
      <c r="C62" s="562" t="s">
        <v>142</v>
      </c>
      <c r="D62" s="556" t="s">
        <v>137</v>
      </c>
      <c r="E62" s="560">
        <f t="shared" si="7"/>
        <v>2022</v>
      </c>
      <c r="F62" s="561">
        <v>572450.09942590247</v>
      </c>
      <c r="G62" s="990"/>
      <c r="H62" s="991"/>
      <c r="I62" s="870"/>
      <c r="J62" s="527"/>
      <c r="K62" s="527"/>
      <c r="L62" s="527"/>
      <c r="M62" s="527"/>
    </row>
    <row r="63" spans="1:13">
      <c r="A63" s="553">
        <f t="shared" si="6"/>
        <v>55</v>
      </c>
      <c r="B63" s="533"/>
      <c r="C63" s="564" t="s">
        <v>141</v>
      </c>
      <c r="D63" s="556" t="s">
        <v>137</v>
      </c>
      <c r="E63" s="560">
        <f t="shared" si="7"/>
        <v>2022</v>
      </c>
      <c r="F63" s="561">
        <v>572450.09942590247</v>
      </c>
      <c r="G63" s="990"/>
      <c r="H63" s="991"/>
      <c r="I63" s="870"/>
      <c r="J63" s="527"/>
      <c r="K63" s="527"/>
      <c r="L63" s="527"/>
      <c r="M63" s="527"/>
    </row>
    <row r="64" spans="1:13">
      <c r="A64" s="553">
        <f t="shared" si="6"/>
        <v>56</v>
      </c>
      <c r="B64" s="533"/>
      <c r="C64" s="564" t="s">
        <v>140</v>
      </c>
      <c r="D64" s="556" t="s">
        <v>137</v>
      </c>
      <c r="E64" s="560">
        <f t="shared" si="7"/>
        <v>2022</v>
      </c>
      <c r="F64" s="561">
        <v>572450.09942590247</v>
      </c>
      <c r="G64" s="990"/>
      <c r="H64" s="991"/>
      <c r="I64" s="870"/>
      <c r="J64" s="527"/>
      <c r="K64" s="527"/>
      <c r="L64" s="527"/>
      <c r="M64" s="527"/>
    </row>
    <row r="65" spans="1:13">
      <c r="A65" s="553">
        <f t="shared" si="6"/>
        <v>57</v>
      </c>
      <c r="B65" s="533"/>
      <c r="C65" s="562" t="s">
        <v>153</v>
      </c>
      <c r="D65" s="556" t="s">
        <v>137</v>
      </c>
      <c r="E65" s="560">
        <f t="shared" si="7"/>
        <v>2022</v>
      </c>
      <c r="F65" s="561">
        <v>572450.09942590247</v>
      </c>
      <c r="G65" s="990"/>
      <c r="H65" s="991"/>
      <c r="I65" s="870"/>
      <c r="J65" s="527"/>
      <c r="K65" s="527"/>
      <c r="L65" s="527"/>
      <c r="M65" s="527"/>
    </row>
    <row r="66" spans="1:13">
      <c r="A66" s="553">
        <f t="shared" si="6"/>
        <v>58</v>
      </c>
      <c r="B66" s="533"/>
      <c r="C66" s="562" t="s">
        <v>138</v>
      </c>
      <c r="D66" s="556" t="s">
        <v>137</v>
      </c>
      <c r="E66" s="560">
        <f t="shared" si="7"/>
        <v>2022</v>
      </c>
      <c r="F66" s="561">
        <v>572450.09942590247</v>
      </c>
      <c r="G66" s="990"/>
      <c r="H66" s="991"/>
      <c r="I66" s="870"/>
      <c r="J66" s="527"/>
      <c r="K66" s="527"/>
      <c r="L66" s="527"/>
      <c r="M66" s="527"/>
    </row>
    <row r="67" spans="1:13">
      <c r="A67" s="553">
        <f>+A66+1</f>
        <v>59</v>
      </c>
      <c r="B67" s="554"/>
      <c r="C67" s="565" t="s">
        <v>136</v>
      </c>
      <c r="D67" s="566" t="s">
        <v>206</v>
      </c>
      <c r="E67" s="567">
        <f t="shared" si="7"/>
        <v>2022</v>
      </c>
      <c r="F67" s="568">
        <v>572450.09942590247</v>
      </c>
      <c r="G67" s="725"/>
      <c r="H67" s="991"/>
      <c r="I67" s="556"/>
      <c r="J67" s="556"/>
      <c r="K67" s="556"/>
      <c r="L67" s="556"/>
      <c r="M67" s="556"/>
    </row>
    <row r="68" spans="1:13" ht="15.6">
      <c r="A68" s="553">
        <f>+A67+1</f>
        <v>60</v>
      </c>
      <c r="B68" s="556"/>
      <c r="C68" s="569" t="s">
        <v>158</v>
      </c>
      <c r="D68" s="556" t="str">
        <f>"(sum lines "&amp;A55&amp;"-"&amp;A67&amp;") /13"</f>
        <v>(sum lines 47-59) /13</v>
      </c>
      <c r="E68" s="570"/>
      <c r="F68" s="571">
        <f>SUM(F55:F67)/13</f>
        <v>513849.35304514761</v>
      </c>
      <c r="G68" s="993"/>
      <c r="H68" s="989"/>
      <c r="I68" s="606"/>
      <c r="J68" s="527"/>
      <c r="K68" s="527"/>
      <c r="L68" s="527"/>
      <c r="M68" s="527"/>
    </row>
    <row r="69" spans="1:13">
      <c r="A69" s="553"/>
      <c r="B69" s="554"/>
      <c r="C69" s="564"/>
      <c r="D69" s="559"/>
      <c r="E69" s="574"/>
      <c r="F69" s="576"/>
      <c r="G69" s="577"/>
      <c r="H69" s="989"/>
      <c r="I69" s="556"/>
      <c r="J69" s="556"/>
      <c r="K69" s="556"/>
      <c r="L69" s="556"/>
      <c r="M69" s="556"/>
    </row>
    <row r="70" spans="1:13" ht="15.6">
      <c r="A70" s="553">
        <f>+A68+1</f>
        <v>61</v>
      </c>
      <c r="B70" s="554"/>
      <c r="C70" s="555" t="s">
        <v>157</v>
      </c>
      <c r="D70" s="556" t="s">
        <v>402</v>
      </c>
      <c r="E70" s="557"/>
      <c r="F70" s="573"/>
      <c r="G70" s="577"/>
      <c r="H70" s="989"/>
      <c r="I70" s="556"/>
      <c r="J70" s="527"/>
      <c r="K70" s="527"/>
      <c r="L70" s="527"/>
      <c r="M70" s="527"/>
    </row>
    <row r="71" spans="1:13">
      <c r="A71" s="553">
        <f t="shared" ref="A71:A84" si="8">+A70+1</f>
        <v>62</v>
      </c>
      <c r="B71" s="554"/>
      <c r="C71" s="533" t="s">
        <v>136</v>
      </c>
      <c r="D71" s="559" t="s">
        <v>207</v>
      </c>
      <c r="E71" s="560">
        <f>+$E$7</f>
        <v>2021</v>
      </c>
      <c r="F71" s="561">
        <v>0</v>
      </c>
      <c r="G71" s="577"/>
      <c r="H71" s="989"/>
      <c r="I71" s="556"/>
      <c r="J71" s="527"/>
      <c r="K71" s="527"/>
      <c r="L71" s="527"/>
      <c r="M71" s="527"/>
    </row>
    <row r="72" spans="1:13">
      <c r="A72" s="553">
        <f t="shared" si="8"/>
        <v>63</v>
      </c>
      <c r="B72" s="554"/>
      <c r="C72" s="562" t="s">
        <v>146</v>
      </c>
      <c r="D72" s="577" t="s">
        <v>137</v>
      </c>
      <c r="E72" s="560">
        <f>+$E$8</f>
        <v>2022</v>
      </c>
      <c r="F72" s="561">
        <v>0</v>
      </c>
      <c r="G72" s="577"/>
      <c r="H72" s="989"/>
      <c r="I72" s="556"/>
      <c r="J72" s="527"/>
      <c r="K72" s="527"/>
      <c r="L72" s="527"/>
      <c r="M72" s="527"/>
    </row>
    <row r="73" spans="1:13">
      <c r="A73" s="553">
        <f t="shared" si="8"/>
        <v>64</v>
      </c>
      <c r="B73" s="554"/>
      <c r="C73" s="564" t="s">
        <v>145</v>
      </c>
      <c r="D73" s="577" t="s">
        <v>137</v>
      </c>
      <c r="E73" s="560">
        <f t="shared" ref="E73:E83" si="9">+$E$8</f>
        <v>2022</v>
      </c>
      <c r="F73" s="561">
        <v>0</v>
      </c>
      <c r="G73" s="577"/>
      <c r="H73" s="989"/>
      <c r="I73" s="556"/>
      <c r="J73" s="527"/>
      <c r="K73" s="527"/>
      <c r="L73" s="527"/>
      <c r="M73" s="527"/>
    </row>
    <row r="74" spans="1:13">
      <c r="A74" s="553">
        <f t="shared" si="8"/>
        <v>65</v>
      </c>
      <c r="B74" s="554"/>
      <c r="C74" s="564" t="s">
        <v>144</v>
      </c>
      <c r="D74" s="577" t="s">
        <v>137</v>
      </c>
      <c r="E74" s="560">
        <f t="shared" si="9"/>
        <v>2022</v>
      </c>
      <c r="F74" s="561">
        <v>0</v>
      </c>
      <c r="G74" s="577"/>
      <c r="H74" s="989"/>
      <c r="I74" s="556"/>
      <c r="J74" s="527"/>
      <c r="K74" s="527"/>
      <c r="L74" s="527"/>
      <c r="M74" s="527"/>
    </row>
    <row r="75" spans="1:13">
      <c r="A75" s="553">
        <f t="shared" si="8"/>
        <v>66</v>
      </c>
      <c r="B75" s="554"/>
      <c r="C75" s="562" t="s">
        <v>127</v>
      </c>
      <c r="D75" s="577" t="s">
        <v>137</v>
      </c>
      <c r="E75" s="560">
        <f t="shared" si="9"/>
        <v>2022</v>
      </c>
      <c r="F75" s="561">
        <v>0</v>
      </c>
      <c r="G75" s="577"/>
      <c r="H75" s="989"/>
      <c r="I75" s="556"/>
      <c r="J75" s="527"/>
      <c r="K75" s="527"/>
      <c r="L75" s="527"/>
      <c r="M75" s="527"/>
    </row>
    <row r="76" spans="1:13">
      <c r="A76" s="553">
        <f t="shared" si="8"/>
        <v>67</v>
      </c>
      <c r="B76" s="554"/>
      <c r="C76" s="564" t="s">
        <v>126</v>
      </c>
      <c r="D76" s="577" t="s">
        <v>137</v>
      </c>
      <c r="E76" s="560">
        <f t="shared" si="9"/>
        <v>2022</v>
      </c>
      <c r="F76" s="561">
        <v>0</v>
      </c>
      <c r="G76" s="577"/>
      <c r="H76" s="989"/>
      <c r="I76" s="556"/>
      <c r="J76" s="527"/>
      <c r="K76" s="527"/>
      <c r="L76" s="527"/>
      <c r="M76" s="527"/>
    </row>
    <row r="77" spans="1:13">
      <c r="A77" s="553">
        <f t="shared" si="8"/>
        <v>68</v>
      </c>
      <c r="B77" s="554"/>
      <c r="C77" s="564" t="s">
        <v>143</v>
      </c>
      <c r="D77" s="577" t="s">
        <v>137</v>
      </c>
      <c r="E77" s="560">
        <f t="shared" si="9"/>
        <v>2022</v>
      </c>
      <c r="F77" s="561">
        <v>0</v>
      </c>
      <c r="G77" s="577"/>
      <c r="H77" s="989"/>
      <c r="I77" s="577"/>
      <c r="J77" s="527"/>
      <c r="K77" s="527"/>
      <c r="L77" s="527"/>
      <c r="M77" s="527"/>
    </row>
    <row r="78" spans="1:13">
      <c r="A78" s="553">
        <f t="shared" si="8"/>
        <v>69</v>
      </c>
      <c r="B78" s="554"/>
      <c r="C78" s="562" t="s">
        <v>142</v>
      </c>
      <c r="D78" s="577" t="s">
        <v>137</v>
      </c>
      <c r="E78" s="560">
        <f t="shared" si="9"/>
        <v>2022</v>
      </c>
      <c r="F78" s="561">
        <v>0</v>
      </c>
      <c r="G78" s="577"/>
      <c r="H78" s="989"/>
      <c r="I78" s="577"/>
      <c r="J78" s="527"/>
      <c r="K78" s="527"/>
      <c r="L78" s="527"/>
      <c r="M78" s="527"/>
    </row>
    <row r="79" spans="1:13">
      <c r="A79" s="553">
        <f t="shared" si="8"/>
        <v>70</v>
      </c>
      <c r="B79" s="554"/>
      <c r="C79" s="564" t="s">
        <v>141</v>
      </c>
      <c r="D79" s="577" t="s">
        <v>137</v>
      </c>
      <c r="E79" s="560">
        <f t="shared" si="9"/>
        <v>2022</v>
      </c>
      <c r="F79" s="561">
        <v>0</v>
      </c>
      <c r="G79" s="577"/>
      <c r="H79" s="989"/>
      <c r="I79" s="556"/>
      <c r="J79" s="527"/>
      <c r="K79" s="527"/>
      <c r="L79" s="527"/>
      <c r="M79" s="527"/>
    </row>
    <row r="80" spans="1:13">
      <c r="A80" s="553">
        <f t="shared" si="8"/>
        <v>71</v>
      </c>
      <c r="B80" s="554"/>
      <c r="C80" s="564" t="s">
        <v>140</v>
      </c>
      <c r="D80" s="577" t="s">
        <v>137</v>
      </c>
      <c r="E80" s="560">
        <f t="shared" si="9"/>
        <v>2022</v>
      </c>
      <c r="F80" s="561">
        <v>0</v>
      </c>
      <c r="G80" s="577"/>
      <c r="H80" s="989"/>
      <c r="I80" s="556"/>
      <c r="J80" s="527"/>
      <c r="K80" s="527"/>
      <c r="L80" s="527"/>
      <c r="M80" s="527"/>
    </row>
    <row r="81" spans="1:14">
      <c r="A81" s="553">
        <f t="shared" si="8"/>
        <v>72</v>
      </c>
      <c r="B81" s="554"/>
      <c r="C81" s="562" t="s">
        <v>153</v>
      </c>
      <c r="D81" s="577" t="s">
        <v>137</v>
      </c>
      <c r="E81" s="560">
        <f t="shared" si="9"/>
        <v>2022</v>
      </c>
      <c r="F81" s="561">
        <v>0</v>
      </c>
      <c r="G81" s="577"/>
      <c r="H81" s="989"/>
      <c r="I81" s="556"/>
      <c r="J81" s="527"/>
      <c r="K81" s="527"/>
      <c r="L81" s="527"/>
      <c r="M81" s="527"/>
    </row>
    <row r="82" spans="1:14">
      <c r="A82" s="553">
        <f t="shared" si="8"/>
        <v>73</v>
      </c>
      <c r="B82" s="554"/>
      <c r="C82" s="562" t="s">
        <v>138</v>
      </c>
      <c r="D82" s="577" t="s">
        <v>137</v>
      </c>
      <c r="E82" s="560">
        <f t="shared" si="9"/>
        <v>2022</v>
      </c>
      <c r="F82" s="561">
        <v>0</v>
      </c>
      <c r="G82" s="577"/>
      <c r="H82" s="989"/>
      <c r="I82" s="556"/>
      <c r="J82" s="527"/>
      <c r="K82" s="527"/>
      <c r="L82" s="527"/>
      <c r="M82" s="527"/>
    </row>
    <row r="83" spans="1:14">
      <c r="A83" s="553">
        <f t="shared" si="8"/>
        <v>74</v>
      </c>
      <c r="B83" s="554"/>
      <c r="C83" s="565" t="s">
        <v>136</v>
      </c>
      <c r="D83" s="566" t="s">
        <v>208</v>
      </c>
      <c r="E83" s="567">
        <f t="shared" si="9"/>
        <v>2022</v>
      </c>
      <c r="F83" s="568">
        <v>0</v>
      </c>
      <c r="G83" s="725"/>
      <c r="H83" s="994"/>
      <c r="I83" s="556"/>
      <c r="J83" s="556"/>
      <c r="K83" s="556"/>
      <c r="L83" s="556"/>
      <c r="M83" s="556"/>
    </row>
    <row r="84" spans="1:14" ht="15.6">
      <c r="A84" s="553">
        <f t="shared" si="8"/>
        <v>75</v>
      </c>
      <c r="B84" s="556"/>
      <c r="C84" s="569" t="s">
        <v>156</v>
      </c>
      <c r="D84" s="556" t="str">
        <f>"(sum lines "&amp;A71&amp;"-"&amp;A83&amp;") /13"</f>
        <v>(sum lines 62-74) /13</v>
      </c>
      <c r="E84" s="570"/>
      <c r="F84" s="571">
        <f>SUM(F71:F83)/13</f>
        <v>0</v>
      </c>
      <c r="G84" s="993"/>
      <c r="H84" s="989"/>
      <c r="I84" s="606"/>
      <c r="J84" s="527"/>
      <c r="K84" s="527"/>
      <c r="L84" s="527"/>
      <c r="M84" s="527"/>
    </row>
    <row r="85" spans="1:14">
      <c r="A85" s="553"/>
      <c r="B85" s="556"/>
      <c r="C85" s="564"/>
      <c r="D85" s="556"/>
      <c r="E85" s="570"/>
      <c r="F85" s="572"/>
      <c r="G85" s="990"/>
      <c r="H85" s="991"/>
      <c r="I85" s="870"/>
      <c r="J85" s="527"/>
      <c r="K85" s="527"/>
      <c r="L85" s="527"/>
      <c r="M85" s="527"/>
    </row>
    <row r="86" spans="1:14" ht="15.6">
      <c r="A86" s="553">
        <f>+A84+1</f>
        <v>76</v>
      </c>
      <c r="B86" s="554"/>
      <c r="C86" s="578" t="s">
        <v>176</v>
      </c>
      <c r="D86" s="559" t="str">
        <f>"(sum lines "&amp;A20&amp;", "&amp;A36&amp;", "&amp;A52&amp;", "&amp;A68&amp;", &amp; "&amp;A84&amp;")"</f>
        <v>(sum lines 15, 30, 45, 60, &amp; 75)</v>
      </c>
      <c r="E86" s="574"/>
      <c r="F86" s="579">
        <f>F20+F36+F52+F68+F84</f>
        <v>169317752.20839548</v>
      </c>
      <c r="G86" s="849"/>
      <c r="H86" s="995"/>
      <c r="I86" s="606"/>
      <c r="J86" s="556"/>
      <c r="K86" s="556"/>
      <c r="L86" s="556"/>
      <c r="M86" s="556"/>
    </row>
    <row r="87" spans="1:14" ht="15.6" thickBot="1">
      <c r="A87" s="580"/>
      <c r="B87" s="581"/>
      <c r="C87" s="582"/>
      <c r="D87" s="529"/>
      <c r="E87" s="583"/>
      <c r="F87" s="584"/>
      <c r="G87" s="849"/>
      <c r="H87" s="991"/>
      <c r="I87" s="843"/>
      <c r="J87" s="527"/>
      <c r="K87" s="527"/>
      <c r="L87" s="527"/>
      <c r="M87" s="527"/>
    </row>
    <row r="88" spans="1:14">
      <c r="A88" s="585"/>
      <c r="B88" s="563"/>
      <c r="C88" s="564"/>
      <c r="D88" s="556"/>
      <c r="E88" s="570"/>
      <c r="F88" s="572"/>
      <c r="G88" s="849"/>
      <c r="H88" s="991"/>
      <c r="I88" s="843"/>
      <c r="J88" s="527"/>
      <c r="K88" s="527"/>
      <c r="L88" s="527"/>
      <c r="M88" s="527"/>
    </row>
    <row r="89" spans="1:14">
      <c r="A89" s="585"/>
      <c r="B89" s="563"/>
      <c r="C89" s="564"/>
      <c r="D89" s="556"/>
      <c r="E89" s="570"/>
      <c r="F89" s="572"/>
      <c r="G89" s="996"/>
      <c r="H89" s="991"/>
      <c r="I89" s="843"/>
      <c r="J89" s="527"/>
      <c r="K89" s="527"/>
      <c r="L89" s="527"/>
      <c r="M89" s="527"/>
      <c r="N89" s="533"/>
    </row>
    <row r="90" spans="1:14" ht="16.2" thickBot="1">
      <c r="A90" s="586" t="s">
        <v>155</v>
      </c>
      <c r="B90" s="533"/>
      <c r="C90" s="533"/>
      <c r="D90" s="533"/>
      <c r="E90" s="587"/>
      <c r="F90" s="547"/>
      <c r="G90" s="533"/>
      <c r="H90" s="929"/>
      <c r="I90" s="533"/>
      <c r="J90" s="533"/>
      <c r="K90" s="533"/>
      <c r="L90" s="533"/>
      <c r="M90" s="533"/>
    </row>
    <row r="91" spans="1:14">
      <c r="A91" s="1047" t="s">
        <v>218</v>
      </c>
      <c r="B91" s="1048"/>
      <c r="C91" s="1048"/>
      <c r="D91" s="1048"/>
      <c r="E91" s="1048"/>
      <c r="F91" s="1049"/>
      <c r="G91" s="544"/>
      <c r="H91" s="1034"/>
      <c r="I91" s="544"/>
      <c r="J91" s="1050"/>
      <c r="K91" s="1051"/>
      <c r="L91" s="1051"/>
      <c r="M91" s="1051"/>
    </row>
    <row r="92" spans="1:14" ht="15.6">
      <c r="A92" s="553">
        <f>+A86+1</f>
        <v>77</v>
      </c>
      <c r="B92" s="554"/>
      <c r="C92" s="555" t="s">
        <v>154</v>
      </c>
      <c r="D92" s="556" t="s">
        <v>402</v>
      </c>
      <c r="E92" s="557" t="s">
        <v>128</v>
      </c>
      <c r="F92" s="558" t="s">
        <v>125</v>
      </c>
      <c r="G92" s="988"/>
      <c r="H92" s="989"/>
      <c r="I92" s="556"/>
      <c r="J92" s="527"/>
      <c r="K92" s="527"/>
      <c r="L92" s="527"/>
      <c r="M92" s="527"/>
    </row>
    <row r="93" spans="1:14">
      <c r="A93" s="553">
        <f t="shared" ref="A93:A106" si="10">+A92+1</f>
        <v>78</v>
      </c>
      <c r="B93" s="533"/>
      <c r="C93" s="533" t="s">
        <v>136</v>
      </c>
      <c r="D93" s="559" t="s">
        <v>773</v>
      </c>
      <c r="E93" s="560">
        <f>+$E$7</f>
        <v>2021</v>
      </c>
      <c r="F93" s="561">
        <v>48151.641822934922</v>
      </c>
      <c r="G93" s="990"/>
      <c r="H93" s="991"/>
      <c r="I93" s="870"/>
      <c r="J93" s="527"/>
      <c r="K93" s="527"/>
      <c r="L93" s="527"/>
      <c r="M93" s="527"/>
    </row>
    <row r="94" spans="1:14">
      <c r="A94" s="553">
        <f t="shared" si="10"/>
        <v>79</v>
      </c>
      <c r="B94" s="554"/>
      <c r="C94" s="562" t="s">
        <v>146</v>
      </c>
      <c r="D94" s="556" t="s">
        <v>137</v>
      </c>
      <c r="E94" s="560">
        <f>+$E$8</f>
        <v>2022</v>
      </c>
      <c r="F94" s="561">
        <v>137737.35650447698</v>
      </c>
      <c r="G94" s="992"/>
      <c r="H94" s="989"/>
      <c r="I94" s="556"/>
      <c r="J94" s="527"/>
      <c r="K94" s="527"/>
      <c r="L94" s="527"/>
      <c r="M94" s="527"/>
    </row>
    <row r="95" spans="1:14">
      <c r="A95" s="553">
        <f t="shared" si="10"/>
        <v>80</v>
      </c>
      <c r="B95" s="563"/>
      <c r="C95" s="564" t="s">
        <v>145</v>
      </c>
      <c r="D95" s="556" t="s">
        <v>137</v>
      </c>
      <c r="E95" s="560">
        <f t="shared" ref="E95:E105" si="11">+$E$8</f>
        <v>2022</v>
      </c>
      <c r="F95" s="561">
        <v>227657.71413441727</v>
      </c>
      <c r="G95" s="990"/>
      <c r="H95" s="991"/>
      <c r="I95" s="843"/>
      <c r="J95" s="527"/>
      <c r="K95" s="527"/>
      <c r="L95" s="527"/>
      <c r="M95" s="527"/>
    </row>
    <row r="96" spans="1:14">
      <c r="A96" s="553">
        <f t="shared" si="10"/>
        <v>81</v>
      </c>
      <c r="B96" s="563"/>
      <c r="C96" s="564" t="s">
        <v>144</v>
      </c>
      <c r="D96" s="556" t="s">
        <v>137</v>
      </c>
      <c r="E96" s="560">
        <f t="shared" si="11"/>
        <v>2022</v>
      </c>
      <c r="F96" s="561">
        <v>358799.36035340454</v>
      </c>
      <c r="G96" s="990"/>
      <c r="H96" s="991"/>
      <c r="I96" s="843"/>
      <c r="J96" s="527"/>
      <c r="K96" s="527"/>
      <c r="L96" s="527"/>
      <c r="M96" s="527"/>
    </row>
    <row r="97" spans="1:13">
      <c r="A97" s="553">
        <f t="shared" si="10"/>
        <v>82</v>
      </c>
      <c r="B97" s="556"/>
      <c r="C97" s="562" t="s">
        <v>127</v>
      </c>
      <c r="D97" s="556" t="s">
        <v>137</v>
      </c>
      <c r="E97" s="560">
        <f t="shared" si="11"/>
        <v>2022</v>
      </c>
      <c r="F97" s="561">
        <v>524146.68553923897</v>
      </c>
      <c r="G97" s="990"/>
      <c r="H97" s="991"/>
      <c r="I97" s="843"/>
      <c r="J97" s="527"/>
      <c r="K97" s="527"/>
      <c r="L97" s="527"/>
      <c r="M97" s="527"/>
    </row>
    <row r="98" spans="1:13">
      <c r="A98" s="553">
        <f t="shared" si="10"/>
        <v>83</v>
      </c>
      <c r="B98" s="554"/>
      <c r="C98" s="564" t="s">
        <v>126</v>
      </c>
      <c r="D98" s="556" t="s">
        <v>137</v>
      </c>
      <c r="E98" s="560">
        <f t="shared" si="11"/>
        <v>2022</v>
      </c>
      <c r="F98" s="561">
        <v>985362.16909085354</v>
      </c>
      <c r="G98" s="577"/>
      <c r="H98" s="989"/>
      <c r="I98" s="556"/>
      <c r="J98" s="556"/>
      <c r="K98" s="556"/>
      <c r="L98" s="556"/>
      <c r="M98" s="556"/>
    </row>
    <row r="99" spans="1:13">
      <c r="A99" s="553">
        <f t="shared" si="10"/>
        <v>84</v>
      </c>
      <c r="B99" s="556"/>
      <c r="C99" s="564" t="s">
        <v>143</v>
      </c>
      <c r="D99" s="556" t="s">
        <v>137</v>
      </c>
      <c r="E99" s="560">
        <f t="shared" si="11"/>
        <v>2022</v>
      </c>
      <c r="F99" s="561">
        <v>1446577.652642468</v>
      </c>
      <c r="G99" s="990"/>
      <c r="H99" s="991"/>
      <c r="I99" s="870"/>
      <c r="J99" s="527"/>
      <c r="K99" s="527"/>
      <c r="L99" s="527"/>
      <c r="M99" s="527"/>
    </row>
    <row r="100" spans="1:13">
      <c r="A100" s="553">
        <f t="shared" si="10"/>
        <v>85</v>
      </c>
      <c r="B100" s="554"/>
      <c r="C100" s="562" t="s">
        <v>142</v>
      </c>
      <c r="D100" s="556" t="s">
        <v>137</v>
      </c>
      <c r="E100" s="560">
        <f t="shared" si="11"/>
        <v>2022</v>
      </c>
      <c r="F100" s="561">
        <v>1907793.1361940827</v>
      </c>
      <c r="G100" s="992"/>
      <c r="H100" s="989"/>
      <c r="I100" s="556"/>
      <c r="J100" s="527"/>
      <c r="K100" s="527"/>
      <c r="L100" s="527"/>
      <c r="M100" s="527"/>
    </row>
    <row r="101" spans="1:13">
      <c r="A101" s="553">
        <f t="shared" si="10"/>
        <v>86</v>
      </c>
      <c r="B101" s="563"/>
      <c r="C101" s="564" t="s">
        <v>141</v>
      </c>
      <c r="D101" s="556" t="s">
        <v>137</v>
      </c>
      <c r="E101" s="560">
        <f t="shared" si="11"/>
        <v>2022</v>
      </c>
      <c r="F101" s="561">
        <v>2369008.6197456969</v>
      </c>
      <c r="G101" s="990"/>
      <c r="H101" s="991"/>
      <c r="I101" s="843"/>
      <c r="J101" s="527"/>
      <c r="K101" s="527"/>
      <c r="L101" s="527"/>
      <c r="M101" s="527"/>
    </row>
    <row r="102" spans="1:13">
      <c r="A102" s="553">
        <f t="shared" si="10"/>
        <v>87</v>
      </c>
      <c r="B102" s="563"/>
      <c r="C102" s="564" t="s">
        <v>140</v>
      </c>
      <c r="D102" s="556" t="s">
        <v>137</v>
      </c>
      <c r="E102" s="560">
        <f t="shared" si="11"/>
        <v>2022</v>
      </c>
      <c r="F102" s="561">
        <v>2830224.1032973113</v>
      </c>
      <c r="G102" s="990"/>
      <c r="H102" s="991"/>
      <c r="I102" s="843"/>
      <c r="J102" s="527"/>
      <c r="K102" s="527"/>
      <c r="L102" s="527"/>
      <c r="M102" s="527"/>
    </row>
    <row r="103" spans="1:13">
      <c r="A103" s="553">
        <f t="shared" si="10"/>
        <v>88</v>
      </c>
      <c r="B103" s="556"/>
      <c r="C103" s="562" t="s">
        <v>153</v>
      </c>
      <c r="D103" s="556" t="s">
        <v>137</v>
      </c>
      <c r="E103" s="560">
        <f t="shared" si="11"/>
        <v>2022</v>
      </c>
      <c r="F103" s="561">
        <v>3291439.5868489263</v>
      </c>
      <c r="G103" s="990"/>
      <c r="H103" s="991"/>
      <c r="I103" s="843"/>
      <c r="J103" s="527"/>
      <c r="K103" s="527"/>
      <c r="L103" s="527"/>
      <c r="M103" s="527"/>
    </row>
    <row r="104" spans="1:13">
      <c r="A104" s="553">
        <f t="shared" si="10"/>
        <v>89</v>
      </c>
      <c r="B104" s="556"/>
      <c r="C104" s="562" t="s">
        <v>138</v>
      </c>
      <c r="D104" s="556" t="s">
        <v>137</v>
      </c>
      <c r="E104" s="560">
        <f t="shared" si="11"/>
        <v>2022</v>
      </c>
      <c r="F104" s="561">
        <v>3752655.0704005407</v>
      </c>
      <c r="G104" s="577"/>
      <c r="H104" s="991"/>
      <c r="I104" s="843"/>
      <c r="J104" s="527"/>
      <c r="K104" s="527"/>
      <c r="L104" s="527"/>
      <c r="M104" s="527"/>
    </row>
    <row r="105" spans="1:13">
      <c r="A105" s="553">
        <f t="shared" si="10"/>
        <v>90</v>
      </c>
      <c r="B105" s="554"/>
      <c r="C105" s="565" t="s">
        <v>136</v>
      </c>
      <c r="D105" s="566" t="s">
        <v>774</v>
      </c>
      <c r="E105" s="567">
        <f t="shared" si="11"/>
        <v>2022</v>
      </c>
      <c r="F105" s="561">
        <v>4213870.5539521556</v>
      </c>
      <c r="G105" s="993"/>
      <c r="H105" s="989"/>
      <c r="I105" s="556"/>
      <c r="J105" s="556"/>
      <c r="K105" s="556"/>
      <c r="L105" s="556"/>
      <c r="M105" s="556"/>
    </row>
    <row r="106" spans="1:13" ht="15.6">
      <c r="A106" s="553">
        <f t="shared" si="10"/>
        <v>91</v>
      </c>
      <c r="B106" s="556"/>
      <c r="C106" s="569" t="s">
        <v>152</v>
      </c>
      <c r="D106" s="556" t="str">
        <f>"(sum lines "&amp;A93&amp;"-"&amp;A105&amp;") /13"</f>
        <v>(sum lines 78-90) /13</v>
      </c>
      <c r="E106" s="570"/>
      <c r="F106" s="588">
        <f>SUM(F93:F105)/13</f>
        <v>1699494.1269635777</v>
      </c>
      <c r="G106" s="960"/>
      <c r="H106" s="989"/>
      <c r="I106" s="556"/>
      <c r="J106" s="527"/>
      <c r="K106" s="527"/>
      <c r="L106" s="527"/>
      <c r="M106" s="527"/>
    </row>
    <row r="107" spans="1:13">
      <c r="A107" s="553"/>
      <c r="B107" s="563"/>
      <c r="C107" s="564"/>
      <c r="D107" s="556"/>
      <c r="E107" s="570"/>
      <c r="F107" s="572"/>
      <c r="G107" s="990"/>
      <c r="H107" s="991"/>
      <c r="I107" s="843"/>
      <c r="J107" s="527"/>
      <c r="K107" s="527"/>
      <c r="L107" s="527"/>
      <c r="M107" s="527"/>
    </row>
    <row r="108" spans="1:13" ht="15.6">
      <c r="A108" s="553">
        <f>+A106+1</f>
        <v>92</v>
      </c>
      <c r="B108" s="554"/>
      <c r="C108" s="555" t="s">
        <v>151</v>
      </c>
      <c r="D108" s="556" t="s">
        <v>402</v>
      </c>
      <c r="E108" s="557"/>
      <c r="F108" s="573"/>
      <c r="G108" s="577"/>
      <c r="H108" s="989"/>
      <c r="I108" s="556"/>
      <c r="J108" s="527"/>
      <c r="K108" s="527"/>
      <c r="L108" s="527"/>
      <c r="M108" s="527"/>
    </row>
    <row r="109" spans="1:13">
      <c r="A109" s="553">
        <f t="shared" ref="A109:A122" si="12">+A108+1</f>
        <v>93</v>
      </c>
      <c r="B109" s="533"/>
      <c r="C109" s="533" t="s">
        <v>136</v>
      </c>
      <c r="D109" s="559" t="s">
        <v>775</v>
      </c>
      <c r="E109" s="560">
        <f>+$E$7</f>
        <v>2021</v>
      </c>
      <c r="F109" s="561">
        <v>0</v>
      </c>
      <c r="G109" s="990"/>
      <c r="H109" s="991"/>
      <c r="I109" s="870"/>
      <c r="J109" s="527"/>
      <c r="K109" s="527"/>
      <c r="L109" s="527"/>
      <c r="M109" s="527"/>
    </row>
    <row r="110" spans="1:13">
      <c r="A110" s="553">
        <f t="shared" si="12"/>
        <v>94</v>
      </c>
      <c r="B110" s="554"/>
      <c r="C110" s="562" t="s">
        <v>146</v>
      </c>
      <c r="D110" s="556" t="s">
        <v>137</v>
      </c>
      <c r="E110" s="560">
        <f>+$E$8</f>
        <v>2022</v>
      </c>
      <c r="F110" s="561">
        <v>0</v>
      </c>
      <c r="G110" s="992"/>
      <c r="H110" s="989"/>
      <c r="I110" s="556"/>
      <c r="J110" s="527"/>
      <c r="K110" s="527"/>
      <c r="L110" s="527"/>
      <c r="M110" s="527"/>
    </row>
    <row r="111" spans="1:13">
      <c r="A111" s="553">
        <f t="shared" si="12"/>
        <v>95</v>
      </c>
      <c r="B111" s="563"/>
      <c r="C111" s="564" t="s">
        <v>145</v>
      </c>
      <c r="D111" s="556" t="s">
        <v>137</v>
      </c>
      <c r="E111" s="560">
        <f t="shared" ref="E111:E121" si="13">+$E$8</f>
        <v>2022</v>
      </c>
      <c r="F111" s="561">
        <v>0</v>
      </c>
      <c r="G111" s="990"/>
      <c r="H111" s="991"/>
      <c r="I111" s="843"/>
      <c r="J111" s="527"/>
      <c r="K111" s="527"/>
      <c r="L111" s="527"/>
      <c r="M111" s="527"/>
    </row>
    <row r="112" spans="1:13">
      <c r="A112" s="553">
        <f t="shared" si="12"/>
        <v>96</v>
      </c>
      <c r="B112" s="563"/>
      <c r="C112" s="564" t="s">
        <v>144</v>
      </c>
      <c r="D112" s="556" t="s">
        <v>137</v>
      </c>
      <c r="E112" s="560">
        <f t="shared" si="13"/>
        <v>2022</v>
      </c>
      <c r="F112" s="561">
        <v>0</v>
      </c>
      <c r="G112" s="990"/>
      <c r="H112" s="991"/>
      <c r="I112" s="843"/>
      <c r="J112" s="527"/>
      <c r="K112" s="527"/>
      <c r="L112" s="527"/>
      <c r="M112" s="527"/>
    </row>
    <row r="113" spans="1:13">
      <c r="A113" s="553">
        <f t="shared" si="12"/>
        <v>97</v>
      </c>
      <c r="B113" s="556"/>
      <c r="C113" s="562" t="s">
        <v>127</v>
      </c>
      <c r="D113" s="556" t="s">
        <v>137</v>
      </c>
      <c r="E113" s="560">
        <f t="shared" si="13"/>
        <v>2022</v>
      </c>
      <c r="F113" s="561">
        <v>0</v>
      </c>
      <c r="G113" s="990"/>
      <c r="H113" s="991"/>
      <c r="I113" s="843"/>
      <c r="J113" s="527"/>
      <c r="K113" s="527"/>
      <c r="L113" s="527"/>
      <c r="M113" s="527"/>
    </row>
    <row r="114" spans="1:13">
      <c r="A114" s="553">
        <f t="shared" si="12"/>
        <v>98</v>
      </c>
      <c r="B114" s="554"/>
      <c r="C114" s="564" t="s">
        <v>126</v>
      </c>
      <c r="D114" s="556" t="s">
        <v>137</v>
      </c>
      <c r="E114" s="560">
        <f t="shared" si="13"/>
        <v>2022</v>
      </c>
      <c r="F114" s="561">
        <v>0</v>
      </c>
      <c r="G114" s="577"/>
      <c r="H114" s="989"/>
      <c r="I114" s="556"/>
      <c r="J114" s="556"/>
      <c r="K114" s="556"/>
      <c r="L114" s="556"/>
      <c r="M114" s="556"/>
    </row>
    <row r="115" spans="1:13">
      <c r="A115" s="553">
        <f t="shared" si="12"/>
        <v>99</v>
      </c>
      <c r="B115" s="556"/>
      <c r="C115" s="564" t="s">
        <v>143</v>
      </c>
      <c r="D115" s="556" t="s">
        <v>137</v>
      </c>
      <c r="E115" s="560">
        <f t="shared" si="13"/>
        <v>2022</v>
      </c>
      <c r="F115" s="561">
        <v>0</v>
      </c>
      <c r="G115" s="990"/>
      <c r="H115" s="991"/>
      <c r="I115" s="870"/>
      <c r="J115" s="527"/>
      <c r="K115" s="527"/>
      <c r="L115" s="527"/>
      <c r="M115" s="527"/>
    </row>
    <row r="116" spans="1:13">
      <c r="A116" s="553">
        <f t="shared" si="12"/>
        <v>100</v>
      </c>
      <c r="B116" s="554"/>
      <c r="C116" s="562" t="s">
        <v>142</v>
      </c>
      <c r="D116" s="556" t="s">
        <v>137</v>
      </c>
      <c r="E116" s="560">
        <f t="shared" si="13"/>
        <v>2022</v>
      </c>
      <c r="F116" s="561">
        <v>0</v>
      </c>
      <c r="G116" s="992"/>
      <c r="H116" s="989"/>
      <c r="I116" s="556"/>
      <c r="J116" s="527"/>
      <c r="K116" s="527"/>
      <c r="L116" s="527"/>
      <c r="M116" s="527"/>
    </row>
    <row r="117" spans="1:13">
      <c r="A117" s="553">
        <f t="shared" si="12"/>
        <v>101</v>
      </c>
      <c r="B117" s="563"/>
      <c r="C117" s="564" t="s">
        <v>141</v>
      </c>
      <c r="D117" s="556" t="s">
        <v>137</v>
      </c>
      <c r="E117" s="560">
        <f t="shared" si="13"/>
        <v>2022</v>
      </c>
      <c r="F117" s="561">
        <v>0</v>
      </c>
      <c r="G117" s="990"/>
      <c r="H117" s="991"/>
      <c r="I117" s="843"/>
      <c r="J117" s="527"/>
      <c r="K117" s="527"/>
      <c r="L117" s="527"/>
      <c r="M117" s="527"/>
    </row>
    <row r="118" spans="1:13">
      <c r="A118" s="553">
        <f t="shared" si="12"/>
        <v>102</v>
      </c>
      <c r="B118" s="563"/>
      <c r="C118" s="564" t="s">
        <v>140</v>
      </c>
      <c r="D118" s="556" t="s">
        <v>137</v>
      </c>
      <c r="E118" s="560">
        <f t="shared" si="13"/>
        <v>2022</v>
      </c>
      <c r="F118" s="561">
        <v>0</v>
      </c>
      <c r="G118" s="990"/>
      <c r="H118" s="991"/>
      <c r="I118" s="843"/>
      <c r="J118" s="527"/>
      <c r="K118" s="527"/>
      <c r="L118" s="527"/>
      <c r="M118" s="527"/>
    </row>
    <row r="119" spans="1:13">
      <c r="A119" s="553">
        <f t="shared" si="12"/>
        <v>103</v>
      </c>
      <c r="B119" s="556"/>
      <c r="C119" s="562" t="s">
        <v>139</v>
      </c>
      <c r="D119" s="556" t="s">
        <v>137</v>
      </c>
      <c r="E119" s="560">
        <f t="shared" si="13"/>
        <v>2022</v>
      </c>
      <c r="F119" s="561">
        <v>0</v>
      </c>
      <c r="G119" s="990"/>
      <c r="H119" s="991"/>
      <c r="I119" s="843"/>
      <c r="J119" s="527"/>
      <c r="K119" s="527"/>
      <c r="L119" s="527"/>
      <c r="M119" s="527"/>
    </row>
    <row r="120" spans="1:13">
      <c r="A120" s="553">
        <f t="shared" si="12"/>
        <v>104</v>
      </c>
      <c r="B120" s="556"/>
      <c r="C120" s="562" t="s">
        <v>138</v>
      </c>
      <c r="D120" s="556" t="s">
        <v>137</v>
      </c>
      <c r="E120" s="560">
        <f t="shared" si="13"/>
        <v>2022</v>
      </c>
      <c r="F120" s="561">
        <v>0</v>
      </c>
      <c r="G120" s="990"/>
      <c r="H120" s="991"/>
      <c r="I120" s="843"/>
      <c r="J120" s="527"/>
      <c r="K120" s="527"/>
      <c r="L120" s="527"/>
      <c r="M120" s="527"/>
    </row>
    <row r="121" spans="1:13">
      <c r="A121" s="553">
        <f t="shared" si="12"/>
        <v>105</v>
      </c>
      <c r="B121" s="554"/>
      <c r="C121" s="565" t="s">
        <v>136</v>
      </c>
      <c r="D121" s="566" t="s">
        <v>776</v>
      </c>
      <c r="E121" s="567">
        <f t="shared" si="13"/>
        <v>2022</v>
      </c>
      <c r="F121" s="568">
        <v>0</v>
      </c>
      <c r="G121" s="993"/>
      <c r="H121" s="989"/>
      <c r="I121" s="556"/>
      <c r="J121" s="556"/>
      <c r="K121" s="556"/>
      <c r="L121" s="556"/>
      <c r="M121" s="556"/>
    </row>
    <row r="122" spans="1:13" ht="15.6">
      <c r="A122" s="553">
        <f t="shared" si="12"/>
        <v>106</v>
      </c>
      <c r="B122" s="556"/>
      <c r="C122" s="569" t="s">
        <v>150</v>
      </c>
      <c r="D122" s="556" t="str">
        <f>"(sum lines "&amp;A109&amp;"-"&amp;A121&amp;") /13"</f>
        <v>(sum lines 93-105) /13</v>
      </c>
      <c r="E122" s="570"/>
      <c r="F122" s="571">
        <f>SUM(F109:F121)/13</f>
        <v>0</v>
      </c>
      <c r="G122" s="960"/>
      <c r="H122" s="989"/>
      <c r="I122" s="556"/>
      <c r="J122" s="527"/>
      <c r="K122" s="527"/>
      <c r="L122" s="527"/>
      <c r="M122" s="527"/>
    </row>
    <row r="123" spans="1:13">
      <c r="A123" s="553"/>
      <c r="B123" s="563"/>
      <c r="C123" s="564"/>
      <c r="D123" s="556"/>
      <c r="E123" s="570"/>
      <c r="F123" s="572"/>
      <c r="G123" s="990"/>
      <c r="H123" s="991"/>
      <c r="I123" s="843"/>
      <c r="J123" s="527"/>
      <c r="K123" s="527"/>
      <c r="L123" s="527"/>
      <c r="M123" s="527"/>
    </row>
    <row r="124" spans="1:13" ht="15.6">
      <c r="A124" s="553">
        <f>+A122+1</f>
        <v>107</v>
      </c>
      <c r="B124" s="554"/>
      <c r="C124" s="555" t="s">
        <v>537</v>
      </c>
      <c r="D124" s="556" t="s">
        <v>402</v>
      </c>
      <c r="E124" s="557"/>
      <c r="F124" s="573"/>
      <c r="G124" s="577"/>
      <c r="H124" s="989"/>
      <c r="I124" s="556"/>
      <c r="J124" s="527"/>
      <c r="K124" s="527"/>
      <c r="L124" s="527"/>
      <c r="M124" s="527"/>
    </row>
    <row r="125" spans="1:13">
      <c r="A125" s="553">
        <f>+A124+1</f>
        <v>108</v>
      </c>
      <c r="B125" s="533"/>
      <c r="C125" s="533" t="s">
        <v>136</v>
      </c>
      <c r="D125" s="559" t="s">
        <v>149</v>
      </c>
      <c r="E125" s="560">
        <f>+$E$7</f>
        <v>2021</v>
      </c>
      <c r="F125" s="561">
        <v>0</v>
      </c>
      <c r="G125" s="990"/>
      <c r="H125" s="991"/>
      <c r="I125" s="870"/>
      <c r="J125" s="527"/>
      <c r="K125" s="527"/>
      <c r="L125" s="527"/>
      <c r="M125" s="527"/>
    </row>
    <row r="126" spans="1:13">
      <c r="A126" s="553">
        <f t="shared" ref="A126:A137" si="14">+A125+1</f>
        <v>109</v>
      </c>
      <c r="B126" s="533"/>
      <c r="C126" s="562" t="s">
        <v>146</v>
      </c>
      <c r="D126" s="556" t="s">
        <v>137</v>
      </c>
      <c r="E126" s="560">
        <f>+$E$8</f>
        <v>2022</v>
      </c>
      <c r="F126" s="561">
        <v>0</v>
      </c>
      <c r="G126" s="990"/>
      <c r="H126" s="991"/>
      <c r="I126" s="870"/>
      <c r="J126" s="527"/>
      <c r="K126" s="527"/>
      <c r="L126" s="527"/>
      <c r="M126" s="527"/>
    </row>
    <row r="127" spans="1:13">
      <c r="A127" s="553">
        <f t="shared" si="14"/>
        <v>110</v>
      </c>
      <c r="B127" s="533"/>
      <c r="C127" s="564" t="s">
        <v>145</v>
      </c>
      <c r="D127" s="556" t="s">
        <v>137</v>
      </c>
      <c r="E127" s="560">
        <f t="shared" ref="E127:E137" si="15">+$E$8</f>
        <v>2022</v>
      </c>
      <c r="F127" s="561">
        <v>0</v>
      </c>
      <c r="G127" s="990"/>
      <c r="H127" s="991"/>
      <c r="I127" s="870"/>
      <c r="J127" s="527"/>
      <c r="K127" s="527"/>
      <c r="L127" s="527"/>
      <c r="M127" s="527"/>
    </row>
    <row r="128" spans="1:13">
      <c r="A128" s="553">
        <f t="shared" si="14"/>
        <v>111</v>
      </c>
      <c r="B128" s="533"/>
      <c r="C128" s="564" t="s">
        <v>144</v>
      </c>
      <c r="D128" s="556" t="s">
        <v>137</v>
      </c>
      <c r="E128" s="560">
        <f t="shared" si="15"/>
        <v>2022</v>
      </c>
      <c r="F128" s="561">
        <v>0</v>
      </c>
      <c r="G128" s="990"/>
      <c r="H128" s="991"/>
      <c r="I128" s="870"/>
      <c r="J128" s="527"/>
      <c r="K128" s="527"/>
      <c r="L128" s="527"/>
      <c r="M128" s="527"/>
    </row>
    <row r="129" spans="1:13">
      <c r="A129" s="553">
        <f t="shared" si="14"/>
        <v>112</v>
      </c>
      <c r="B129" s="533"/>
      <c r="C129" s="562" t="s">
        <v>127</v>
      </c>
      <c r="D129" s="556" t="s">
        <v>137</v>
      </c>
      <c r="E129" s="560">
        <f t="shared" si="15"/>
        <v>2022</v>
      </c>
      <c r="F129" s="561">
        <v>0</v>
      </c>
      <c r="G129" s="990"/>
      <c r="H129" s="991"/>
      <c r="I129" s="870"/>
      <c r="J129" s="527"/>
      <c r="K129" s="527"/>
      <c r="L129" s="527"/>
      <c r="M129" s="527"/>
    </row>
    <row r="130" spans="1:13">
      <c r="A130" s="553">
        <f t="shared" si="14"/>
        <v>113</v>
      </c>
      <c r="B130" s="533"/>
      <c r="C130" s="564" t="s">
        <v>126</v>
      </c>
      <c r="D130" s="556" t="s">
        <v>137</v>
      </c>
      <c r="E130" s="560">
        <f t="shared" si="15"/>
        <v>2022</v>
      </c>
      <c r="F130" s="561">
        <v>245177.40183333331</v>
      </c>
      <c r="G130" s="990"/>
      <c r="H130" s="991"/>
      <c r="I130" s="870"/>
      <c r="J130" s="527"/>
      <c r="K130" s="527"/>
      <c r="L130" s="527"/>
      <c r="M130" s="527"/>
    </row>
    <row r="131" spans="1:13">
      <c r="A131" s="553">
        <f t="shared" si="14"/>
        <v>114</v>
      </c>
      <c r="B131" s="533"/>
      <c r="C131" s="564" t="s">
        <v>143</v>
      </c>
      <c r="D131" s="556" t="s">
        <v>137</v>
      </c>
      <c r="E131" s="560">
        <f t="shared" si="15"/>
        <v>2022</v>
      </c>
      <c r="F131" s="561">
        <v>490354.80366666662</v>
      </c>
      <c r="G131" s="990"/>
      <c r="H131" s="991"/>
      <c r="I131" s="870"/>
      <c r="J131" s="527"/>
      <c r="K131" s="527"/>
      <c r="L131" s="527"/>
      <c r="M131" s="527"/>
    </row>
    <row r="132" spans="1:13">
      <c r="A132" s="553">
        <f t="shared" si="14"/>
        <v>115</v>
      </c>
      <c r="B132" s="533"/>
      <c r="C132" s="562" t="s">
        <v>142</v>
      </c>
      <c r="D132" s="556" t="s">
        <v>137</v>
      </c>
      <c r="E132" s="560">
        <f t="shared" si="15"/>
        <v>2022</v>
      </c>
      <c r="F132" s="561">
        <v>735532.20549999992</v>
      </c>
      <c r="G132" s="990"/>
      <c r="H132" s="991"/>
      <c r="I132" s="870"/>
      <c r="J132" s="527"/>
      <c r="K132" s="527"/>
      <c r="L132" s="527"/>
      <c r="M132" s="527"/>
    </row>
    <row r="133" spans="1:13">
      <c r="A133" s="553">
        <f t="shared" si="14"/>
        <v>116</v>
      </c>
      <c r="B133" s="533"/>
      <c r="C133" s="564" t="s">
        <v>141</v>
      </c>
      <c r="D133" s="556" t="s">
        <v>137</v>
      </c>
      <c r="E133" s="560">
        <f t="shared" si="15"/>
        <v>2022</v>
      </c>
      <c r="F133" s="561">
        <v>980709.60733333323</v>
      </c>
      <c r="G133" s="990"/>
      <c r="H133" s="991"/>
      <c r="I133" s="870"/>
      <c r="J133" s="527"/>
      <c r="K133" s="527"/>
      <c r="L133" s="527"/>
      <c r="M133" s="527"/>
    </row>
    <row r="134" spans="1:13">
      <c r="A134" s="553">
        <f t="shared" si="14"/>
        <v>117</v>
      </c>
      <c r="B134" s="533"/>
      <c r="C134" s="564" t="s">
        <v>140</v>
      </c>
      <c r="D134" s="556" t="s">
        <v>137</v>
      </c>
      <c r="E134" s="560">
        <f t="shared" si="15"/>
        <v>2022</v>
      </c>
      <c r="F134" s="561">
        <v>1225887.0091666665</v>
      </c>
      <c r="G134" s="990"/>
      <c r="H134" s="991"/>
      <c r="I134" s="870"/>
      <c r="J134" s="527"/>
      <c r="K134" s="527"/>
      <c r="L134" s="527"/>
      <c r="M134" s="527"/>
    </row>
    <row r="135" spans="1:13">
      <c r="A135" s="553">
        <f t="shared" si="14"/>
        <v>118</v>
      </c>
      <c r="B135" s="533"/>
      <c r="C135" s="562" t="s">
        <v>139</v>
      </c>
      <c r="D135" s="556" t="s">
        <v>137</v>
      </c>
      <c r="E135" s="560">
        <f t="shared" si="15"/>
        <v>2022</v>
      </c>
      <c r="F135" s="561">
        <v>1471064.4109999998</v>
      </c>
      <c r="G135" s="990"/>
      <c r="H135" s="991"/>
      <c r="I135" s="870"/>
      <c r="J135" s="527"/>
      <c r="K135" s="527"/>
      <c r="L135" s="527"/>
      <c r="M135" s="527"/>
    </row>
    <row r="136" spans="1:13">
      <c r="A136" s="553">
        <f t="shared" si="14"/>
        <v>119</v>
      </c>
      <c r="B136" s="533"/>
      <c r="C136" s="562" t="s">
        <v>138</v>
      </c>
      <c r="D136" s="556" t="s">
        <v>137</v>
      </c>
      <c r="E136" s="560">
        <f t="shared" si="15"/>
        <v>2022</v>
      </c>
      <c r="F136" s="561">
        <v>1716241.8128333332</v>
      </c>
      <c r="G136" s="990"/>
      <c r="H136" s="991"/>
      <c r="I136" s="870"/>
      <c r="J136" s="527"/>
      <c r="K136" s="527"/>
      <c r="L136" s="527"/>
      <c r="M136" s="527"/>
    </row>
    <row r="137" spans="1:13">
      <c r="A137" s="553">
        <f t="shared" si="14"/>
        <v>120</v>
      </c>
      <c r="B137" s="554"/>
      <c r="C137" s="565" t="s">
        <v>136</v>
      </c>
      <c r="D137" s="566" t="s">
        <v>296</v>
      </c>
      <c r="E137" s="567">
        <f t="shared" si="15"/>
        <v>2022</v>
      </c>
      <c r="F137" s="568">
        <v>1961419.2146666665</v>
      </c>
      <c r="G137" s="993"/>
      <c r="H137" s="989"/>
      <c r="I137" s="556"/>
      <c r="J137" s="556"/>
      <c r="K137" s="556"/>
      <c r="L137" s="556"/>
      <c r="M137" s="556"/>
    </row>
    <row r="138" spans="1:13" ht="15.6">
      <c r="A138" s="553">
        <f>+A137+1</f>
        <v>121</v>
      </c>
      <c r="B138" s="556"/>
      <c r="C138" s="569" t="s">
        <v>538</v>
      </c>
      <c r="D138" s="556" t="str">
        <f>"(sum lines "&amp;A125&amp;"-"&amp;A137&amp;") /13"</f>
        <v>(sum lines 108-120) /13</v>
      </c>
      <c r="E138" s="570"/>
      <c r="F138" s="571">
        <f>SUM(F125:F137)/13</f>
        <v>678952.8050769231</v>
      </c>
      <c r="G138" s="960"/>
      <c r="H138" s="989"/>
      <c r="I138" s="556"/>
      <c r="J138" s="527"/>
      <c r="K138" s="527"/>
      <c r="L138" s="527"/>
      <c r="M138" s="527"/>
    </row>
    <row r="139" spans="1:13">
      <c r="A139" s="553"/>
      <c r="B139" s="556"/>
      <c r="C139" s="562"/>
      <c r="D139" s="556"/>
      <c r="E139" s="574"/>
      <c r="F139" s="575"/>
      <c r="G139" s="990"/>
      <c r="H139" s="991"/>
      <c r="I139" s="843"/>
      <c r="J139" s="527"/>
      <c r="K139" s="527"/>
      <c r="L139" s="527"/>
      <c r="M139" s="527"/>
    </row>
    <row r="140" spans="1:13" ht="15.6">
      <c r="A140" s="553">
        <f>+A138+1</f>
        <v>122</v>
      </c>
      <c r="B140" s="554"/>
      <c r="C140" s="555" t="s">
        <v>148</v>
      </c>
      <c r="D140" s="556" t="s">
        <v>402</v>
      </c>
      <c r="E140" s="557"/>
      <c r="F140" s="573"/>
      <c r="G140" s="577"/>
      <c r="H140" s="989"/>
      <c r="I140" s="556"/>
      <c r="J140" s="527"/>
      <c r="K140" s="527"/>
      <c r="L140" s="527"/>
      <c r="M140" s="527"/>
    </row>
    <row r="141" spans="1:13">
      <c r="A141" s="553">
        <f>+A140+1</f>
        <v>123</v>
      </c>
      <c r="B141" s="533"/>
      <c r="C141" s="533" t="s">
        <v>136</v>
      </c>
      <c r="D141" s="559" t="s">
        <v>777</v>
      </c>
      <c r="E141" s="560">
        <f>+$E$7</f>
        <v>2021</v>
      </c>
      <c r="F141" s="561">
        <v>1770.7462834558282</v>
      </c>
      <c r="G141" s="990"/>
      <c r="H141" s="991"/>
      <c r="I141" s="870"/>
      <c r="J141" s="527"/>
      <c r="K141" s="527"/>
      <c r="L141" s="527"/>
      <c r="M141" s="527"/>
    </row>
    <row r="142" spans="1:13">
      <c r="A142" s="553">
        <f t="shared" ref="A142:A153" si="16">+A141+1</f>
        <v>124</v>
      </c>
      <c r="B142" s="533"/>
      <c r="C142" s="589" t="s">
        <v>146</v>
      </c>
      <c r="D142" s="577" t="s">
        <v>137</v>
      </c>
      <c r="E142" s="560">
        <f>+$E$8</f>
        <v>2022</v>
      </c>
      <c r="F142" s="561">
        <v>3574.7750227731135</v>
      </c>
      <c r="G142" s="990"/>
      <c r="H142" s="991"/>
      <c r="I142" s="870"/>
      <c r="J142" s="527"/>
      <c r="K142" s="527"/>
      <c r="L142" s="527"/>
      <c r="M142" s="527"/>
    </row>
    <row r="143" spans="1:13">
      <c r="A143" s="553">
        <f t="shared" si="16"/>
        <v>125</v>
      </c>
      <c r="B143" s="533"/>
      <c r="C143" s="564" t="s">
        <v>145</v>
      </c>
      <c r="D143" s="577" t="s">
        <v>137</v>
      </c>
      <c r="E143" s="560">
        <f t="shared" ref="E143:E153" si="17">+$E$8</f>
        <v>2022</v>
      </c>
      <c r="F143" s="561">
        <v>5400.2000562655439</v>
      </c>
      <c r="G143" s="990"/>
      <c r="H143" s="991"/>
      <c r="I143" s="870"/>
      <c r="J143" s="527"/>
      <c r="K143" s="527"/>
      <c r="L143" s="527"/>
      <c r="M143" s="527"/>
    </row>
    <row r="144" spans="1:13">
      <c r="A144" s="553">
        <f t="shared" si="16"/>
        <v>126</v>
      </c>
      <c r="B144" s="533"/>
      <c r="C144" s="564" t="s">
        <v>144</v>
      </c>
      <c r="D144" s="577" t="s">
        <v>137</v>
      </c>
      <c r="E144" s="560">
        <f t="shared" si="17"/>
        <v>2022</v>
      </c>
      <c r="F144" s="561">
        <v>7245.3026128122592</v>
      </c>
      <c r="G144" s="990"/>
      <c r="H144" s="991"/>
      <c r="I144" s="870"/>
      <c r="J144" s="527"/>
      <c r="K144" s="527"/>
      <c r="L144" s="527"/>
      <c r="M144" s="527"/>
    </row>
    <row r="145" spans="1:13">
      <c r="A145" s="553">
        <f t="shared" si="16"/>
        <v>127</v>
      </c>
      <c r="B145" s="533"/>
      <c r="C145" s="589" t="s">
        <v>127</v>
      </c>
      <c r="D145" s="577" t="s">
        <v>137</v>
      </c>
      <c r="E145" s="560">
        <f t="shared" si="17"/>
        <v>2022</v>
      </c>
      <c r="F145" s="561">
        <v>9110.0826924132598</v>
      </c>
      <c r="G145" s="990"/>
      <c r="H145" s="991"/>
      <c r="I145" s="870"/>
      <c r="J145" s="527"/>
      <c r="K145" s="527"/>
      <c r="L145" s="527"/>
      <c r="M145" s="527"/>
    </row>
    <row r="146" spans="1:13">
      <c r="A146" s="553">
        <f t="shared" si="16"/>
        <v>128</v>
      </c>
      <c r="B146" s="533"/>
      <c r="C146" s="564" t="s">
        <v>126</v>
      </c>
      <c r="D146" s="577" t="s">
        <v>137</v>
      </c>
      <c r="E146" s="560">
        <f t="shared" si="17"/>
        <v>2022</v>
      </c>
      <c r="F146" s="561">
        <v>11592.9271303527</v>
      </c>
      <c r="G146" s="990"/>
      <c r="H146" s="991"/>
      <c r="I146" s="870"/>
      <c r="J146" s="527"/>
      <c r="K146" s="527"/>
      <c r="L146" s="527"/>
      <c r="M146" s="527"/>
    </row>
    <row r="147" spans="1:13">
      <c r="A147" s="553">
        <f t="shared" si="16"/>
        <v>129</v>
      </c>
      <c r="B147" s="533"/>
      <c r="C147" s="564" t="s">
        <v>143</v>
      </c>
      <c r="D147" s="577" t="s">
        <v>137</v>
      </c>
      <c r="E147" s="560">
        <f t="shared" si="17"/>
        <v>2022</v>
      </c>
      <c r="F147" s="561">
        <v>14075.771568292139</v>
      </c>
      <c r="G147" s="990"/>
      <c r="H147" s="991"/>
      <c r="I147" s="870"/>
      <c r="J147" s="527"/>
      <c r="K147" s="527"/>
      <c r="L147" s="527"/>
      <c r="M147" s="527"/>
    </row>
    <row r="148" spans="1:13">
      <c r="A148" s="553">
        <f t="shared" si="16"/>
        <v>130</v>
      </c>
      <c r="B148" s="533"/>
      <c r="C148" s="589" t="s">
        <v>142</v>
      </c>
      <c r="D148" s="577" t="s">
        <v>137</v>
      </c>
      <c r="E148" s="560">
        <f t="shared" si="17"/>
        <v>2022</v>
      </c>
      <c r="F148" s="561">
        <v>16558.616006231579</v>
      </c>
      <c r="G148" s="990"/>
      <c r="H148" s="991"/>
      <c r="I148" s="870"/>
      <c r="J148" s="527"/>
      <c r="K148" s="527"/>
      <c r="L148" s="527"/>
      <c r="M148" s="527"/>
    </row>
    <row r="149" spans="1:13">
      <c r="A149" s="553">
        <f t="shared" si="16"/>
        <v>131</v>
      </c>
      <c r="B149" s="533"/>
      <c r="C149" s="564" t="s">
        <v>141</v>
      </c>
      <c r="D149" s="577" t="s">
        <v>137</v>
      </c>
      <c r="E149" s="560">
        <f t="shared" si="17"/>
        <v>2022</v>
      </c>
      <c r="F149" s="561">
        <v>19041.460444171022</v>
      </c>
      <c r="G149" s="990"/>
      <c r="H149" s="991"/>
      <c r="I149" s="870"/>
      <c r="J149" s="527"/>
      <c r="K149" s="527"/>
      <c r="L149" s="527"/>
      <c r="M149" s="527"/>
    </row>
    <row r="150" spans="1:13">
      <c r="A150" s="553">
        <f t="shared" si="16"/>
        <v>132</v>
      </c>
      <c r="B150" s="533"/>
      <c r="C150" s="564" t="s">
        <v>140</v>
      </c>
      <c r="D150" s="577" t="s">
        <v>137</v>
      </c>
      <c r="E150" s="560">
        <f t="shared" si="17"/>
        <v>2022</v>
      </c>
      <c r="F150" s="561">
        <v>21524.304882110464</v>
      </c>
      <c r="G150" s="990"/>
      <c r="H150" s="991"/>
      <c r="I150" s="870"/>
      <c r="J150" s="527"/>
      <c r="K150" s="527"/>
      <c r="L150" s="527"/>
      <c r="M150" s="527"/>
    </row>
    <row r="151" spans="1:13">
      <c r="A151" s="553">
        <f t="shared" si="16"/>
        <v>133</v>
      </c>
      <c r="B151" s="533"/>
      <c r="C151" s="589" t="s">
        <v>139</v>
      </c>
      <c r="D151" s="577" t="s">
        <v>137</v>
      </c>
      <c r="E151" s="560">
        <f t="shared" si="17"/>
        <v>2022</v>
      </c>
      <c r="F151" s="561">
        <v>24007.149320049903</v>
      </c>
      <c r="G151" s="990"/>
      <c r="H151" s="991"/>
      <c r="I151" s="870"/>
      <c r="J151" s="527"/>
      <c r="K151" s="527"/>
      <c r="L151" s="527"/>
      <c r="M151" s="527"/>
    </row>
    <row r="152" spans="1:13">
      <c r="A152" s="553">
        <f t="shared" si="16"/>
        <v>134</v>
      </c>
      <c r="B152" s="533"/>
      <c r="C152" s="589" t="s">
        <v>138</v>
      </c>
      <c r="D152" s="577" t="s">
        <v>137</v>
      </c>
      <c r="E152" s="560">
        <f t="shared" si="17"/>
        <v>2022</v>
      </c>
      <c r="F152" s="561">
        <v>26489.993757989345</v>
      </c>
      <c r="G152" s="990"/>
      <c r="H152" s="991"/>
      <c r="I152" s="870"/>
      <c r="J152" s="527"/>
      <c r="K152" s="527"/>
      <c r="L152" s="527"/>
      <c r="M152" s="527"/>
    </row>
    <row r="153" spans="1:13">
      <c r="A153" s="553">
        <f t="shared" si="16"/>
        <v>135</v>
      </c>
      <c r="B153" s="554"/>
      <c r="C153" s="565" t="s">
        <v>136</v>
      </c>
      <c r="D153" s="566" t="s">
        <v>778</v>
      </c>
      <c r="E153" s="567">
        <f t="shared" si="17"/>
        <v>2022</v>
      </c>
      <c r="F153" s="568">
        <v>28972.838195928787</v>
      </c>
      <c r="G153" s="993"/>
      <c r="H153" s="989"/>
      <c r="I153" s="556"/>
      <c r="J153" s="556"/>
      <c r="K153" s="556"/>
      <c r="L153" s="556"/>
      <c r="M153" s="556"/>
    </row>
    <row r="154" spans="1:13" ht="15.6">
      <c r="A154" s="553">
        <f>+A153+1</f>
        <v>136</v>
      </c>
      <c r="B154" s="556"/>
      <c r="C154" s="569" t="s">
        <v>177</v>
      </c>
      <c r="D154" s="556" t="str">
        <f>"(sum lines "&amp;A141&amp;"-"&amp;A153&amp;") /13"</f>
        <v>(sum lines 123-135) /13</v>
      </c>
      <c r="E154" s="570"/>
      <c r="F154" s="571">
        <f>SUM(F141:F153)/13</f>
        <v>14566.474459449686</v>
      </c>
      <c r="G154" s="960"/>
      <c r="H154" s="989"/>
      <c r="I154" s="556"/>
      <c r="J154" s="527"/>
      <c r="K154" s="527"/>
      <c r="L154" s="527"/>
      <c r="M154" s="527"/>
    </row>
    <row r="155" spans="1:13">
      <c r="A155" s="553"/>
      <c r="B155" s="554"/>
      <c r="C155" s="564"/>
      <c r="D155" s="559"/>
      <c r="E155" s="574"/>
      <c r="F155" s="576"/>
      <c r="G155" s="577"/>
      <c r="H155" s="989"/>
      <c r="I155" s="556"/>
      <c r="J155" s="556"/>
      <c r="K155" s="556"/>
      <c r="L155" s="556"/>
      <c r="M155" s="556"/>
    </row>
    <row r="156" spans="1:13" ht="15.6">
      <c r="A156" s="553">
        <f>+A154+1</f>
        <v>137</v>
      </c>
      <c r="B156" s="554"/>
      <c r="C156" s="555" t="s">
        <v>147</v>
      </c>
      <c r="D156" s="556" t="s">
        <v>402</v>
      </c>
      <c r="E156" s="557"/>
      <c r="F156" s="573"/>
      <c r="G156" s="577"/>
      <c r="H156" s="989"/>
      <c r="I156" s="556"/>
      <c r="J156" s="527"/>
      <c r="K156" s="527"/>
      <c r="L156" s="527"/>
      <c r="M156" s="527"/>
    </row>
    <row r="157" spans="1:13">
      <c r="A157" s="553">
        <f t="shared" ref="A157:A170" si="18">+A156+1</f>
        <v>138</v>
      </c>
      <c r="B157" s="554"/>
      <c r="C157" s="533" t="s">
        <v>136</v>
      </c>
      <c r="D157" s="559" t="s">
        <v>780</v>
      </c>
      <c r="E157" s="560">
        <f>+$E$7</f>
        <v>2021</v>
      </c>
      <c r="F157" s="561">
        <v>0</v>
      </c>
      <c r="G157" s="577"/>
      <c r="H157" s="989"/>
      <c r="I157" s="556"/>
      <c r="J157" s="527"/>
      <c r="K157" s="527"/>
      <c r="L157" s="527"/>
      <c r="M157" s="527"/>
    </row>
    <row r="158" spans="1:13">
      <c r="A158" s="553">
        <f t="shared" si="18"/>
        <v>139</v>
      </c>
      <c r="B158" s="554"/>
      <c r="C158" s="589" t="s">
        <v>146</v>
      </c>
      <c r="D158" s="577" t="s">
        <v>137</v>
      </c>
      <c r="E158" s="560">
        <f>+$E$8</f>
        <v>2022</v>
      </c>
      <c r="F158" s="561">
        <v>0</v>
      </c>
      <c r="G158" s="577"/>
      <c r="H158" s="989"/>
      <c r="I158" s="556"/>
      <c r="J158" s="527"/>
      <c r="K158" s="527"/>
      <c r="L158" s="527"/>
      <c r="M158" s="527"/>
    </row>
    <row r="159" spans="1:13">
      <c r="A159" s="553">
        <f t="shared" si="18"/>
        <v>140</v>
      </c>
      <c r="B159" s="554"/>
      <c r="C159" s="564" t="s">
        <v>145</v>
      </c>
      <c r="D159" s="577" t="s">
        <v>137</v>
      </c>
      <c r="E159" s="560">
        <f t="shared" ref="E159:E169" si="19">+$E$8</f>
        <v>2022</v>
      </c>
      <c r="F159" s="561">
        <v>0</v>
      </c>
      <c r="G159" s="577"/>
      <c r="H159" s="989"/>
      <c r="I159" s="556"/>
      <c r="J159" s="527"/>
      <c r="K159" s="527"/>
      <c r="L159" s="527"/>
      <c r="M159" s="527"/>
    </row>
    <row r="160" spans="1:13">
      <c r="A160" s="553">
        <f t="shared" si="18"/>
        <v>141</v>
      </c>
      <c r="B160" s="554"/>
      <c r="C160" s="564" t="s">
        <v>144</v>
      </c>
      <c r="D160" s="577" t="s">
        <v>137</v>
      </c>
      <c r="E160" s="560">
        <f t="shared" si="19"/>
        <v>2022</v>
      </c>
      <c r="F160" s="561">
        <v>0</v>
      </c>
      <c r="G160" s="577"/>
      <c r="H160" s="989"/>
      <c r="I160" s="556"/>
      <c r="J160" s="527"/>
      <c r="K160" s="527"/>
      <c r="L160" s="527"/>
      <c r="M160" s="527"/>
    </row>
    <row r="161" spans="1:13">
      <c r="A161" s="553">
        <f t="shared" si="18"/>
        <v>142</v>
      </c>
      <c r="B161" s="554"/>
      <c r="C161" s="589" t="s">
        <v>127</v>
      </c>
      <c r="D161" s="577" t="s">
        <v>137</v>
      </c>
      <c r="E161" s="560">
        <f t="shared" si="19"/>
        <v>2022</v>
      </c>
      <c r="F161" s="561">
        <v>0</v>
      </c>
      <c r="G161" s="577"/>
      <c r="H161" s="989"/>
      <c r="I161" s="556"/>
      <c r="J161" s="527"/>
      <c r="K161" s="527"/>
      <c r="L161" s="527"/>
      <c r="M161" s="527"/>
    </row>
    <row r="162" spans="1:13">
      <c r="A162" s="553">
        <f t="shared" si="18"/>
        <v>143</v>
      </c>
      <c r="B162" s="554"/>
      <c r="C162" s="564" t="s">
        <v>126</v>
      </c>
      <c r="D162" s="577" t="s">
        <v>137</v>
      </c>
      <c r="E162" s="560">
        <f t="shared" si="19"/>
        <v>2022</v>
      </c>
      <c r="F162" s="561">
        <v>0</v>
      </c>
      <c r="G162" s="577"/>
      <c r="H162" s="989"/>
      <c r="I162" s="556"/>
      <c r="J162" s="527"/>
      <c r="K162" s="527"/>
      <c r="L162" s="527"/>
      <c r="M162" s="527"/>
    </row>
    <row r="163" spans="1:13">
      <c r="A163" s="553">
        <f t="shared" si="18"/>
        <v>144</v>
      </c>
      <c r="B163" s="554"/>
      <c r="C163" s="564" t="s">
        <v>143</v>
      </c>
      <c r="D163" s="577" t="s">
        <v>137</v>
      </c>
      <c r="E163" s="560">
        <f t="shared" si="19"/>
        <v>2022</v>
      </c>
      <c r="F163" s="561">
        <v>0</v>
      </c>
      <c r="G163" s="577"/>
      <c r="H163" s="989"/>
      <c r="I163" s="556"/>
      <c r="J163" s="527"/>
      <c r="K163" s="527"/>
      <c r="L163" s="527"/>
      <c r="M163" s="527"/>
    </row>
    <row r="164" spans="1:13">
      <c r="A164" s="553">
        <f t="shared" si="18"/>
        <v>145</v>
      </c>
      <c r="B164" s="554"/>
      <c r="C164" s="589" t="s">
        <v>142</v>
      </c>
      <c r="D164" s="577" t="s">
        <v>137</v>
      </c>
      <c r="E164" s="560">
        <f t="shared" si="19"/>
        <v>2022</v>
      </c>
      <c r="F164" s="561">
        <v>0</v>
      </c>
      <c r="G164" s="577"/>
      <c r="H164" s="989"/>
      <c r="I164" s="556"/>
      <c r="J164" s="527"/>
      <c r="K164" s="527"/>
      <c r="L164" s="527"/>
      <c r="M164" s="527"/>
    </row>
    <row r="165" spans="1:13">
      <c r="A165" s="553">
        <f t="shared" si="18"/>
        <v>146</v>
      </c>
      <c r="B165" s="554"/>
      <c r="C165" s="564" t="s">
        <v>141</v>
      </c>
      <c r="D165" s="577" t="s">
        <v>137</v>
      </c>
      <c r="E165" s="560">
        <f t="shared" si="19"/>
        <v>2022</v>
      </c>
      <c r="F165" s="561">
        <v>0</v>
      </c>
      <c r="G165" s="577"/>
      <c r="H165" s="989"/>
      <c r="I165" s="556"/>
      <c r="J165" s="527"/>
      <c r="K165" s="527"/>
      <c r="L165" s="527"/>
      <c r="M165" s="527"/>
    </row>
    <row r="166" spans="1:13">
      <c r="A166" s="553">
        <f t="shared" si="18"/>
        <v>147</v>
      </c>
      <c r="B166" s="554"/>
      <c r="C166" s="564" t="s">
        <v>140</v>
      </c>
      <c r="D166" s="577" t="s">
        <v>137</v>
      </c>
      <c r="E166" s="560">
        <f t="shared" si="19"/>
        <v>2022</v>
      </c>
      <c r="F166" s="561">
        <v>0</v>
      </c>
      <c r="G166" s="577"/>
      <c r="H166" s="989"/>
      <c r="I166" s="556"/>
      <c r="J166" s="527"/>
      <c r="K166" s="527"/>
      <c r="L166" s="527"/>
      <c r="M166" s="527"/>
    </row>
    <row r="167" spans="1:13">
      <c r="A167" s="553">
        <f t="shared" si="18"/>
        <v>148</v>
      </c>
      <c r="B167" s="554"/>
      <c r="C167" s="589" t="s">
        <v>139</v>
      </c>
      <c r="D167" s="577" t="s">
        <v>137</v>
      </c>
      <c r="E167" s="560">
        <f t="shared" si="19"/>
        <v>2022</v>
      </c>
      <c r="F167" s="561">
        <v>0</v>
      </c>
      <c r="G167" s="577"/>
      <c r="H167" s="989"/>
      <c r="I167" s="556"/>
      <c r="J167" s="527"/>
      <c r="K167" s="527"/>
      <c r="L167" s="527"/>
      <c r="M167" s="527"/>
    </row>
    <row r="168" spans="1:13">
      <c r="A168" s="553">
        <f t="shared" si="18"/>
        <v>149</v>
      </c>
      <c r="B168" s="533"/>
      <c r="C168" s="589" t="s">
        <v>138</v>
      </c>
      <c r="D168" s="577" t="s">
        <v>137</v>
      </c>
      <c r="E168" s="560">
        <f t="shared" si="19"/>
        <v>2022</v>
      </c>
      <c r="F168" s="561">
        <v>0</v>
      </c>
      <c r="G168" s="990"/>
      <c r="H168" s="991"/>
      <c r="I168" s="870"/>
      <c r="J168" s="527"/>
      <c r="K168" s="527"/>
      <c r="L168" s="527"/>
      <c r="M168" s="527"/>
    </row>
    <row r="169" spans="1:13">
      <c r="A169" s="553">
        <f t="shared" si="18"/>
        <v>150</v>
      </c>
      <c r="B169" s="554"/>
      <c r="C169" s="565" t="s">
        <v>136</v>
      </c>
      <c r="D169" s="566" t="s">
        <v>779</v>
      </c>
      <c r="E169" s="567">
        <f t="shared" si="19"/>
        <v>2022</v>
      </c>
      <c r="F169" s="568">
        <v>0</v>
      </c>
      <c r="G169" s="993"/>
      <c r="H169" s="989"/>
      <c r="I169" s="556"/>
      <c r="J169" s="556"/>
      <c r="K169" s="556"/>
      <c r="L169" s="556"/>
      <c r="M169" s="556"/>
    </row>
    <row r="170" spans="1:13" ht="15.6">
      <c r="A170" s="553">
        <f t="shared" si="18"/>
        <v>151</v>
      </c>
      <c r="B170" s="556"/>
      <c r="C170" s="569" t="s">
        <v>135</v>
      </c>
      <c r="D170" s="556" t="str">
        <f>"(sum lines "&amp;A157&amp;"-"&amp;A169&amp;") /13"</f>
        <v>(sum lines 138-150) /13</v>
      </c>
      <c r="E170" s="570"/>
      <c r="F170" s="571">
        <f>SUM(F157:F169)/13</f>
        <v>0</v>
      </c>
      <c r="G170" s="960"/>
      <c r="H170" s="989"/>
      <c r="I170" s="556"/>
      <c r="J170" s="527"/>
      <c r="K170" s="527"/>
      <c r="L170" s="527"/>
      <c r="M170" s="527"/>
    </row>
    <row r="171" spans="1:13">
      <c r="A171" s="553"/>
      <c r="B171" s="556"/>
      <c r="C171" s="564"/>
      <c r="D171" s="556"/>
      <c r="E171" s="570"/>
      <c r="F171" s="572"/>
      <c r="G171" s="990"/>
      <c r="H171" s="991"/>
      <c r="I171" s="870"/>
      <c r="J171" s="527"/>
      <c r="K171" s="527"/>
      <c r="L171" s="527"/>
      <c r="M171" s="527"/>
    </row>
    <row r="172" spans="1:13" ht="15.6">
      <c r="A172" s="553"/>
      <c r="B172" s="556"/>
      <c r="C172" s="569"/>
      <c r="D172" s="556"/>
      <c r="E172" s="570"/>
      <c r="F172" s="571"/>
      <c r="G172" s="990"/>
      <c r="H172" s="991"/>
      <c r="I172" s="843"/>
      <c r="J172" s="527"/>
      <c r="K172" s="527"/>
      <c r="L172" s="527"/>
      <c r="M172" s="527"/>
    </row>
    <row r="173" spans="1:13" ht="15.6">
      <c r="A173" s="553">
        <f>+A170+1</f>
        <v>152</v>
      </c>
      <c r="B173" s="554"/>
      <c r="C173" s="578" t="s">
        <v>539</v>
      </c>
      <c r="D173" s="559" t="str">
        <f>"(sum lines "&amp;A106&amp;", "&amp;A122&amp;", "&amp;A138&amp;", "&amp;A154&amp;", &amp; "&amp;A170&amp;")"</f>
        <v>(sum lines 91, 106, 121, 136, &amp; 151)</v>
      </c>
      <c r="E173" s="574"/>
      <c r="F173" s="579">
        <f>F106+F122+F138+F154+F170</f>
        <v>2393013.4064999507</v>
      </c>
      <c r="G173" s="849"/>
      <c r="H173" s="997"/>
      <c r="I173" s="556"/>
      <c r="J173" s="556"/>
      <c r="K173" s="556"/>
      <c r="L173" s="556"/>
      <c r="M173" s="556"/>
    </row>
    <row r="174" spans="1:13" ht="15.6" thickBot="1">
      <c r="A174" s="580"/>
      <c r="B174" s="581"/>
      <c r="C174" s="582"/>
      <c r="D174" s="529"/>
      <c r="E174" s="583"/>
      <c r="F174" s="584"/>
      <c r="G174" s="849"/>
      <c r="H174" s="991"/>
      <c r="I174" s="843"/>
      <c r="J174" s="527"/>
      <c r="K174" s="527"/>
      <c r="L174" s="527"/>
      <c r="M174" s="527"/>
    </row>
    <row r="175" spans="1:13">
      <c r="A175" s="590"/>
      <c r="B175" s="563"/>
      <c r="C175" s="564"/>
      <c r="D175" s="556"/>
      <c r="E175" s="570"/>
      <c r="F175" s="564"/>
      <c r="G175" s="849"/>
      <c r="H175" s="991"/>
      <c r="I175" s="843"/>
      <c r="J175" s="527"/>
      <c r="K175" s="527"/>
      <c r="L175" s="527"/>
      <c r="M175" s="527"/>
    </row>
    <row r="176" spans="1:13">
      <c r="E176" s="591"/>
      <c r="F176" s="592"/>
      <c r="G176" s="533"/>
    </row>
    <row r="177" spans="5:7">
      <c r="E177" s="591"/>
      <c r="F177" s="592"/>
      <c r="G177" s="533"/>
    </row>
    <row r="178" spans="5:7">
      <c r="E178" s="591"/>
      <c r="F178" s="592"/>
      <c r="G178" s="533"/>
    </row>
    <row r="179" spans="5:7">
      <c r="E179" s="591"/>
      <c r="F179" s="998"/>
      <c r="G179" s="533"/>
    </row>
    <row r="180" spans="5:7">
      <c r="E180" s="591"/>
      <c r="F180" s="592"/>
      <c r="G180" s="533"/>
    </row>
    <row r="181" spans="5:7">
      <c r="E181" s="591"/>
      <c r="F181" s="592"/>
      <c r="G181" s="533"/>
    </row>
    <row r="182" spans="5:7">
      <c r="E182" s="591"/>
      <c r="F182" s="533"/>
      <c r="G182" s="533"/>
    </row>
    <row r="183" spans="5:7">
      <c r="E183" s="591"/>
      <c r="F183" s="592"/>
      <c r="G183" s="533"/>
    </row>
    <row r="184" spans="5:7">
      <c r="E184" s="591"/>
      <c r="F184" s="592"/>
      <c r="G184" s="533"/>
    </row>
    <row r="185" spans="5:7">
      <c r="E185" s="591"/>
      <c r="F185" s="592"/>
      <c r="G185" s="533"/>
    </row>
    <row r="186" spans="5:7">
      <c r="E186" s="591"/>
      <c r="F186" s="533"/>
      <c r="G186" s="533"/>
    </row>
    <row r="187" spans="5:7">
      <c r="E187" s="591"/>
      <c r="F187" s="592"/>
      <c r="G187" s="533"/>
    </row>
    <row r="188" spans="5:7">
      <c r="E188" s="591"/>
      <c r="F188" s="592"/>
      <c r="G188" s="533"/>
    </row>
    <row r="189" spans="5:7">
      <c r="E189" s="591"/>
      <c r="F189" s="592"/>
      <c r="G189" s="533"/>
    </row>
    <row r="190" spans="5:7">
      <c r="E190" s="591"/>
      <c r="F190" s="533"/>
      <c r="G190" s="533"/>
    </row>
    <row r="191" spans="5:7">
      <c r="E191" s="591"/>
      <c r="F191" s="533"/>
      <c r="G191" s="533"/>
    </row>
    <row r="192" spans="5:7">
      <c r="E192" s="591"/>
      <c r="F192" s="592"/>
      <c r="G192" s="533"/>
    </row>
    <row r="193" spans="5:7">
      <c r="E193" s="591"/>
      <c r="F193" s="592"/>
      <c r="G193" s="533"/>
    </row>
    <row r="194" spans="5:7">
      <c r="E194" s="591"/>
      <c r="F194" s="593"/>
      <c r="G194" s="533"/>
    </row>
    <row r="195" spans="5:7">
      <c r="E195" s="594"/>
    </row>
    <row r="196" spans="5:7">
      <c r="E196" s="594"/>
      <c r="F196" s="595"/>
    </row>
  </sheetData>
  <mergeCells count="5">
    <mergeCell ref="A5:F5"/>
    <mergeCell ref="A91:F91"/>
    <mergeCell ref="J91:M91"/>
    <mergeCell ref="A1:F1"/>
    <mergeCell ref="A2:F2"/>
  </mergeCells>
  <phoneticPr fontId="0" type="noConversion"/>
  <printOptions horizontalCentered="1"/>
  <pageMargins left="0.25" right="0.25" top="0.75" bottom="0.75" header="0.5" footer="0.5"/>
  <pageSetup scale="85" fitToHeight="0" orientation="landscape" r:id="rId1"/>
  <headerFooter alignWithMargins="0"/>
  <rowBreaks count="4" manualBreakCount="4">
    <brk id="36" max="6" man="1"/>
    <brk id="69" max="6" man="1"/>
    <brk id="107" max="6" man="1"/>
    <brk id="13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Q154"/>
  <sheetViews>
    <sheetView view="pageBreakPreview" zoomScale="90" zoomScaleNormal="90" zoomScaleSheetLayoutView="90" workbookViewId="0"/>
  </sheetViews>
  <sheetFormatPr defaultColWidth="8.90625" defaultRowHeight="15"/>
  <cols>
    <col min="1" max="1" width="5" style="535" customWidth="1"/>
    <col min="2" max="2" width="3.36328125" style="471" customWidth="1"/>
    <col min="3" max="3" width="48.36328125" style="471" customWidth="1"/>
    <col min="4" max="4" width="20.36328125" style="471" customWidth="1"/>
    <col min="5" max="5" width="13.6328125" style="471" customWidth="1"/>
    <col min="6" max="6" width="18.08984375" style="471" customWidth="1"/>
    <col min="7" max="7" width="15.36328125" style="471" customWidth="1"/>
    <col min="8" max="8" width="15.54296875" style="471" customWidth="1"/>
    <col min="9" max="9" width="13" style="471" customWidth="1"/>
    <col min="10" max="10" width="10.6328125" style="471" customWidth="1"/>
    <col min="11" max="11" width="9" style="471" customWidth="1"/>
    <col min="12" max="12" width="11.6328125" style="471" bestFit="1" customWidth="1"/>
    <col min="13" max="13" width="10.6328125" style="471" bestFit="1" customWidth="1"/>
    <col min="14" max="16384" width="8.90625" style="471"/>
  </cols>
  <sheetData>
    <row r="1" spans="1:16" ht="15.6">
      <c r="A1" s="590"/>
      <c r="B1" s="563"/>
      <c r="C1" s="564"/>
      <c r="D1" s="1045" t="s">
        <v>324</v>
      </c>
      <c r="E1" s="1045"/>
      <c r="F1" s="1045"/>
      <c r="G1" s="1045"/>
      <c r="H1" s="1045"/>
      <c r="I1" s="1045"/>
      <c r="J1" s="527"/>
      <c r="K1" s="527"/>
      <c r="L1" s="527"/>
      <c r="M1" s="527"/>
    </row>
    <row r="2" spans="1:16" ht="16.2" thickBot="1">
      <c r="A2" s="536"/>
      <c r="D2" s="1045" t="str">
        <f>'Appendix A'!$E$9</f>
        <v>NextEra Energy Transmission New York, Inc. Formula Rate Template</v>
      </c>
      <c r="E2" s="1045"/>
      <c r="F2" s="1045"/>
      <c r="G2" s="1045"/>
      <c r="H2" s="1045"/>
      <c r="I2" s="1045"/>
    </row>
    <row r="3" spans="1:16" ht="50.25" customHeight="1" thickBot="1">
      <c r="A3" s="1084"/>
      <c r="B3" s="1085"/>
      <c r="C3" s="1085"/>
      <c r="D3" s="1085"/>
      <c r="E3" s="1085"/>
      <c r="F3" s="1086"/>
      <c r="G3" s="828"/>
      <c r="H3" s="828"/>
      <c r="I3" s="828"/>
      <c r="J3" s="1087" t="s">
        <v>107</v>
      </c>
      <c r="K3" s="1088"/>
      <c r="L3" s="1088"/>
      <c r="M3" s="1089"/>
    </row>
    <row r="4" spans="1:16" ht="15.6">
      <c r="A4" s="829" t="s">
        <v>580</v>
      </c>
      <c r="B4" s="830"/>
      <c r="C4" s="831"/>
      <c r="D4" s="832"/>
      <c r="E4" s="830" t="s">
        <v>183</v>
      </c>
      <c r="F4" s="833" t="s">
        <v>132</v>
      </c>
      <c r="G4" s="834" t="s">
        <v>184</v>
      </c>
      <c r="H4" s="835"/>
      <c r="I4" s="836"/>
      <c r="J4" s="837"/>
      <c r="K4" s="541"/>
      <c r="L4" s="541"/>
      <c r="M4" s="542"/>
    </row>
    <row r="5" spans="1:16" s="18" customFormat="1">
      <c r="A5" s="838">
        <f>+'2 - Cost Support '!A173+1</f>
        <v>153</v>
      </c>
      <c r="B5" s="525"/>
      <c r="C5" s="76" t="s">
        <v>202</v>
      </c>
      <c r="D5" s="76" t="s">
        <v>35</v>
      </c>
      <c r="E5" s="839">
        <v>0</v>
      </c>
      <c r="F5" s="839">
        <v>0</v>
      </c>
      <c r="G5" s="137">
        <f>+E5/2+F5/2</f>
        <v>0</v>
      </c>
      <c r="H5" s="840"/>
      <c r="I5" s="72"/>
      <c r="J5" s="72"/>
      <c r="K5" s="72"/>
      <c r="L5" s="85"/>
      <c r="M5" s="841"/>
      <c r="N5" s="522"/>
      <c r="O5" s="24"/>
      <c r="P5" s="523"/>
    </row>
    <row r="6" spans="1:16" s="18" customFormat="1">
      <c r="A6" s="838"/>
      <c r="B6" s="525"/>
      <c r="C6" s="525"/>
      <c r="D6" s="76"/>
      <c r="E6" s="73"/>
      <c r="F6" s="73"/>
      <c r="G6" s="137"/>
      <c r="H6" s="840"/>
      <c r="I6" s="72"/>
      <c r="J6" s="72"/>
      <c r="K6" s="72"/>
      <c r="L6" s="85"/>
      <c r="M6" s="841"/>
      <c r="N6" s="522"/>
      <c r="O6" s="24"/>
      <c r="P6" s="523"/>
    </row>
    <row r="7" spans="1:16" s="18" customFormat="1" ht="15.6">
      <c r="A7" s="838">
        <f>+A5+1</f>
        <v>154</v>
      </c>
      <c r="B7" s="525"/>
      <c r="C7" s="525" t="s">
        <v>190</v>
      </c>
      <c r="D7" s="73" t="s">
        <v>819</v>
      </c>
      <c r="E7" s="405"/>
      <c r="F7" s="405"/>
      <c r="G7" s="150">
        <f>+'8 - Workpaper'!Z41</f>
        <v>0</v>
      </c>
      <c r="H7" s="98"/>
      <c r="I7" s="72"/>
      <c r="J7" s="72"/>
      <c r="K7" s="72"/>
      <c r="L7" s="85"/>
      <c r="M7" s="841"/>
      <c r="N7" s="522"/>
      <c r="O7" s="524"/>
      <c r="P7" s="523"/>
    </row>
    <row r="8" spans="1:16" s="18" customFormat="1">
      <c r="A8" s="838"/>
      <c r="B8" s="525"/>
      <c r="C8" s="74" t="s">
        <v>222</v>
      </c>
      <c r="D8" s="73"/>
      <c r="E8" s="73"/>
      <c r="F8" s="73"/>
      <c r="G8" s="137"/>
      <c r="H8" s="98" t="s">
        <v>543</v>
      </c>
      <c r="I8" s="72"/>
      <c r="J8" s="525"/>
      <c r="K8" s="72"/>
      <c r="L8" s="85"/>
      <c r="M8" s="841"/>
      <c r="N8" s="522"/>
      <c r="P8" s="523"/>
    </row>
    <row r="9" spans="1:16" s="18" customFormat="1">
      <c r="A9" s="838">
        <f>+A7+1</f>
        <v>155</v>
      </c>
      <c r="B9" s="525"/>
      <c r="C9" s="74" t="s">
        <v>292</v>
      </c>
      <c r="D9" s="73" t="s">
        <v>818</v>
      </c>
      <c r="E9" s="73"/>
      <c r="G9" s="526"/>
      <c r="H9" s="415">
        <f>+'8 - Workpaper'!I41</f>
        <v>0</v>
      </c>
      <c r="I9" s="72"/>
      <c r="J9" s="525"/>
      <c r="K9" s="72"/>
      <c r="L9" s="85"/>
      <c r="M9" s="841"/>
      <c r="N9" s="522"/>
      <c r="O9" s="24"/>
      <c r="P9" s="523"/>
    </row>
    <row r="10" spans="1:16" s="18" customFormat="1">
      <c r="A10" s="838"/>
      <c r="B10" s="525"/>
      <c r="C10" s="74"/>
      <c r="D10" s="73"/>
      <c r="E10" s="73"/>
      <c r="F10" s="73"/>
      <c r="G10" s="137"/>
      <c r="H10" s="98"/>
      <c r="I10" s="72"/>
      <c r="J10" s="525"/>
      <c r="K10" s="72"/>
      <c r="L10" s="85"/>
      <c r="M10" s="841"/>
      <c r="N10" s="522"/>
      <c r="O10" s="24"/>
      <c r="P10" s="523"/>
    </row>
    <row r="11" spans="1:16" s="18" customFormat="1">
      <c r="A11" s="838">
        <f>+A9+1</f>
        <v>156</v>
      </c>
      <c r="B11" s="525"/>
      <c r="C11" s="69" t="s">
        <v>188</v>
      </c>
      <c r="D11" s="525"/>
      <c r="E11" s="842" t="s">
        <v>74</v>
      </c>
      <c r="F11" s="842" t="s">
        <v>811</v>
      </c>
      <c r="G11" s="137"/>
      <c r="H11" s="98"/>
      <c r="I11" s="72"/>
      <c r="J11" s="72"/>
      <c r="K11" s="72"/>
      <c r="L11" s="85"/>
      <c r="M11" s="841"/>
      <c r="N11" s="522"/>
      <c r="O11" s="24"/>
      <c r="P11" s="523"/>
    </row>
    <row r="12" spans="1:16" s="18" customFormat="1">
      <c r="A12" s="838"/>
      <c r="B12" s="525"/>
      <c r="C12" s="76" t="s">
        <v>243</v>
      </c>
      <c r="D12" s="76"/>
      <c r="E12" s="843" t="s">
        <v>128</v>
      </c>
      <c r="F12" s="844" t="s">
        <v>125</v>
      </c>
      <c r="G12" s="845"/>
      <c r="H12" s="98"/>
      <c r="I12" s="72"/>
      <c r="J12" s="72"/>
      <c r="K12" s="72"/>
      <c r="L12" s="85"/>
      <c r="M12" s="841"/>
      <c r="N12" s="522"/>
      <c r="O12" s="24"/>
      <c r="P12" s="523"/>
    </row>
    <row r="13" spans="1:16" s="18" customFormat="1">
      <c r="A13" s="585">
        <f>+A11+1</f>
        <v>157</v>
      </c>
      <c r="B13" s="590"/>
      <c r="C13" s="533" t="s">
        <v>136</v>
      </c>
      <c r="D13" s="73" t="s">
        <v>294</v>
      </c>
      <c r="E13" s="846">
        <v>0</v>
      </c>
      <c r="F13" s="161">
        <v>0</v>
      </c>
      <c r="G13" s="526"/>
      <c r="H13" s="525"/>
      <c r="I13" s="72"/>
      <c r="J13" s="72"/>
      <c r="K13" s="72"/>
      <c r="L13" s="85"/>
      <c r="M13" s="841"/>
      <c r="N13" s="522"/>
      <c r="O13" s="24"/>
      <c r="P13" s="523"/>
    </row>
    <row r="14" spans="1:16" s="18" customFormat="1">
      <c r="A14" s="585">
        <f t="shared" ref="A14:A26" si="0">+A13+1</f>
        <v>158</v>
      </c>
      <c r="B14" s="590"/>
      <c r="C14" s="589" t="s">
        <v>146</v>
      </c>
      <c r="D14" s="577" t="s">
        <v>137</v>
      </c>
      <c r="E14" s="846">
        <v>0</v>
      </c>
      <c r="F14" s="161">
        <v>0</v>
      </c>
      <c r="G14" s="526"/>
      <c r="H14" s="525"/>
      <c r="I14" s="72"/>
      <c r="J14" s="72"/>
      <c r="K14" s="72"/>
      <c r="L14" s="85"/>
      <c r="M14" s="841"/>
      <c r="N14" s="522"/>
      <c r="O14" s="24"/>
      <c r="P14" s="523"/>
    </row>
    <row r="15" spans="1:16" s="18" customFormat="1">
      <c r="A15" s="585">
        <f t="shared" si="0"/>
        <v>159</v>
      </c>
      <c r="B15" s="590"/>
      <c r="C15" s="564" t="s">
        <v>145</v>
      </c>
      <c r="D15" s="577" t="s">
        <v>137</v>
      </c>
      <c r="E15" s="846">
        <v>0</v>
      </c>
      <c r="F15" s="161">
        <v>0</v>
      </c>
      <c r="G15" s="526"/>
      <c r="H15" s="525"/>
      <c r="I15" s="72"/>
      <c r="J15" s="72"/>
      <c r="K15" s="72"/>
      <c r="L15" s="85"/>
      <c r="M15" s="841"/>
      <c r="N15" s="522"/>
      <c r="O15" s="24"/>
      <c r="P15" s="523"/>
    </row>
    <row r="16" spans="1:16" s="18" customFormat="1">
      <c r="A16" s="585">
        <f t="shared" si="0"/>
        <v>160</v>
      </c>
      <c r="B16" s="590"/>
      <c r="C16" s="564" t="s">
        <v>144</v>
      </c>
      <c r="D16" s="577" t="s">
        <v>137</v>
      </c>
      <c r="E16" s="846">
        <v>0</v>
      </c>
      <c r="F16" s="161">
        <v>0</v>
      </c>
      <c r="G16" s="526"/>
      <c r="H16" s="525"/>
      <c r="I16" s="72"/>
      <c r="J16" s="72"/>
      <c r="K16" s="72"/>
      <c r="L16" s="85"/>
      <c r="M16" s="841"/>
      <c r="N16" s="522"/>
      <c r="O16" s="24"/>
      <c r="P16" s="523"/>
    </row>
    <row r="17" spans="1:16" s="18" customFormat="1">
      <c r="A17" s="585">
        <f t="shared" si="0"/>
        <v>161</v>
      </c>
      <c r="B17" s="590"/>
      <c r="C17" s="589" t="s">
        <v>127</v>
      </c>
      <c r="D17" s="577" t="s">
        <v>137</v>
      </c>
      <c r="E17" s="846">
        <v>0</v>
      </c>
      <c r="F17" s="161">
        <v>0</v>
      </c>
      <c r="G17" s="526"/>
      <c r="H17" s="525"/>
      <c r="I17" s="72"/>
      <c r="J17" s="72"/>
      <c r="K17" s="72"/>
      <c r="L17" s="85"/>
      <c r="M17" s="841"/>
      <c r="N17" s="522"/>
      <c r="O17" s="24"/>
      <c r="P17" s="523"/>
    </row>
    <row r="18" spans="1:16" s="18" customFormat="1">
      <c r="A18" s="585">
        <f t="shared" si="0"/>
        <v>162</v>
      </c>
      <c r="B18" s="590"/>
      <c r="C18" s="564" t="s">
        <v>126</v>
      </c>
      <c r="D18" s="577" t="s">
        <v>137</v>
      </c>
      <c r="E18" s="846">
        <v>0</v>
      </c>
      <c r="F18" s="161">
        <v>0</v>
      </c>
      <c r="G18" s="526"/>
      <c r="H18" s="525"/>
      <c r="I18" s="72"/>
      <c r="J18" s="72"/>
      <c r="K18" s="72"/>
      <c r="L18" s="85"/>
      <c r="M18" s="841"/>
      <c r="N18" s="522"/>
      <c r="O18" s="24"/>
      <c r="P18" s="523"/>
    </row>
    <row r="19" spans="1:16" s="18" customFormat="1">
      <c r="A19" s="585">
        <f t="shared" si="0"/>
        <v>163</v>
      </c>
      <c r="B19" s="590"/>
      <c r="C19" s="564" t="s">
        <v>143</v>
      </c>
      <c r="D19" s="577" t="s">
        <v>137</v>
      </c>
      <c r="E19" s="846">
        <v>0</v>
      </c>
      <c r="F19" s="161">
        <v>0</v>
      </c>
      <c r="G19" s="526"/>
      <c r="H19" s="525"/>
      <c r="I19" s="72"/>
      <c r="J19" s="72"/>
      <c r="K19" s="72"/>
      <c r="L19" s="85"/>
      <c r="M19" s="841"/>
      <c r="N19" s="522"/>
      <c r="O19" s="24"/>
      <c r="P19" s="523"/>
    </row>
    <row r="20" spans="1:16" s="18" customFormat="1">
      <c r="A20" s="585">
        <f t="shared" si="0"/>
        <v>164</v>
      </c>
      <c r="B20" s="590"/>
      <c r="C20" s="589" t="s">
        <v>142</v>
      </c>
      <c r="D20" s="577" t="s">
        <v>137</v>
      </c>
      <c r="E20" s="846">
        <v>0</v>
      </c>
      <c r="F20" s="161">
        <v>0</v>
      </c>
      <c r="G20" s="526"/>
      <c r="H20" s="525"/>
      <c r="I20" s="72"/>
      <c r="J20" s="72"/>
      <c r="K20" s="72"/>
      <c r="L20" s="85"/>
      <c r="M20" s="841"/>
      <c r="N20" s="522"/>
      <c r="O20" s="24"/>
      <c r="P20" s="523"/>
    </row>
    <row r="21" spans="1:16" s="18" customFormat="1">
      <c r="A21" s="585">
        <f t="shared" si="0"/>
        <v>165</v>
      </c>
      <c r="B21" s="590"/>
      <c r="C21" s="564" t="s">
        <v>141</v>
      </c>
      <c r="D21" s="577" t="s">
        <v>137</v>
      </c>
      <c r="E21" s="846">
        <v>0</v>
      </c>
      <c r="F21" s="161">
        <v>0</v>
      </c>
      <c r="G21" s="526"/>
      <c r="H21" s="525"/>
      <c r="I21" s="72"/>
      <c r="J21" s="72"/>
      <c r="K21" s="72"/>
      <c r="L21" s="85"/>
      <c r="M21" s="841"/>
      <c r="N21" s="522"/>
      <c r="O21" s="24"/>
      <c r="P21" s="523"/>
    </row>
    <row r="22" spans="1:16" s="18" customFormat="1">
      <c r="A22" s="585">
        <f t="shared" si="0"/>
        <v>166</v>
      </c>
      <c r="B22" s="590"/>
      <c r="C22" s="564" t="s">
        <v>140</v>
      </c>
      <c r="D22" s="577" t="s">
        <v>137</v>
      </c>
      <c r="E22" s="846">
        <v>0</v>
      </c>
      <c r="F22" s="161">
        <v>0</v>
      </c>
      <c r="G22" s="526"/>
      <c r="H22" s="525"/>
      <c r="I22" s="72"/>
      <c r="J22" s="72"/>
      <c r="K22" s="72"/>
      <c r="L22" s="85"/>
      <c r="M22" s="841"/>
      <c r="N22" s="522"/>
      <c r="O22" s="24"/>
      <c r="P22" s="523"/>
    </row>
    <row r="23" spans="1:16" s="18" customFormat="1">
      <c r="A23" s="585">
        <f t="shared" si="0"/>
        <v>167</v>
      </c>
      <c r="B23" s="590"/>
      <c r="C23" s="589" t="s">
        <v>139</v>
      </c>
      <c r="D23" s="577" t="s">
        <v>137</v>
      </c>
      <c r="E23" s="846">
        <v>0</v>
      </c>
      <c r="F23" s="161">
        <v>0</v>
      </c>
      <c r="G23" s="526"/>
      <c r="H23" s="525"/>
      <c r="I23" s="72"/>
      <c r="J23" s="72"/>
      <c r="K23" s="72"/>
      <c r="L23" s="85"/>
      <c r="M23" s="841"/>
      <c r="N23" s="522"/>
      <c r="O23" s="24"/>
      <c r="P23" s="523"/>
    </row>
    <row r="24" spans="1:16" s="18" customFormat="1">
      <c r="A24" s="585">
        <f t="shared" si="0"/>
        <v>168</v>
      </c>
      <c r="B24" s="590"/>
      <c r="C24" s="589" t="s">
        <v>138</v>
      </c>
      <c r="D24" s="577" t="s">
        <v>137</v>
      </c>
      <c r="E24" s="846">
        <v>0</v>
      </c>
      <c r="F24" s="161">
        <v>0</v>
      </c>
      <c r="G24" s="526"/>
      <c r="H24" s="525"/>
      <c r="I24" s="72"/>
      <c r="J24" s="72"/>
      <c r="K24" s="72"/>
      <c r="L24" s="85"/>
      <c r="M24" s="841"/>
      <c r="N24" s="522"/>
      <c r="O24" s="24"/>
      <c r="P24" s="523"/>
    </row>
    <row r="25" spans="1:16" s="18" customFormat="1">
      <c r="A25" s="585">
        <f t="shared" si="0"/>
        <v>169</v>
      </c>
      <c r="B25" s="590"/>
      <c r="C25" s="565" t="s">
        <v>136</v>
      </c>
      <c r="D25" s="566" t="s">
        <v>37</v>
      </c>
      <c r="E25" s="847">
        <v>0</v>
      </c>
      <c r="F25" s="181">
        <f t="shared" ref="F25" si="1">+F24</f>
        <v>0</v>
      </c>
      <c r="G25" s="526"/>
      <c r="H25" s="525"/>
      <c r="I25" s="72"/>
      <c r="J25" s="72"/>
      <c r="K25" s="72"/>
      <c r="L25" s="85"/>
      <c r="M25" s="841"/>
      <c r="N25" s="522"/>
      <c r="O25" s="24"/>
      <c r="P25" s="523"/>
    </row>
    <row r="26" spans="1:16" s="18" customFormat="1" ht="15.6">
      <c r="A26" s="585">
        <f t="shared" si="0"/>
        <v>170</v>
      </c>
      <c r="B26" s="590"/>
      <c r="C26" s="569" t="s">
        <v>291</v>
      </c>
      <c r="D26" s="577" t="str">
        <f>"(sum lines "&amp;A13&amp;"-"&amp;A25&amp;") /13"</f>
        <v>(sum lines 157-169) /13</v>
      </c>
      <c r="E26" s="848"/>
      <c r="F26" s="849">
        <f>SUM(F13:F25)/13</f>
        <v>0</v>
      </c>
      <c r="G26" s="526"/>
      <c r="H26" s="525"/>
      <c r="I26" s="72"/>
      <c r="J26" s="72"/>
      <c r="K26" s="72"/>
      <c r="L26" s="85"/>
      <c r="M26" s="841"/>
      <c r="N26" s="522"/>
      <c r="O26" s="24"/>
      <c r="P26" s="523"/>
    </row>
    <row r="27" spans="1:16" s="18" customFormat="1" ht="15.6" thickBot="1">
      <c r="A27" s="838"/>
      <c r="B27" s="525"/>
      <c r="C27" s="76"/>
      <c r="D27" s="76"/>
      <c r="E27" s="73"/>
      <c r="F27" s="73"/>
      <c r="G27" s="850"/>
      <c r="H27" s="851"/>
      <c r="I27" s="16"/>
      <c r="J27" s="16"/>
      <c r="K27" s="16"/>
      <c r="L27" s="852"/>
      <c r="M27" s="853"/>
      <c r="N27" s="522"/>
      <c r="O27" s="24"/>
      <c r="P27" s="523"/>
    </row>
    <row r="28" spans="1:16" ht="16.2" thickBot="1">
      <c r="A28" s="580"/>
      <c r="B28" s="854"/>
      <c r="C28" s="855"/>
      <c r="D28" s="856"/>
      <c r="E28" s="582"/>
      <c r="F28" s="550"/>
      <c r="G28" s="857"/>
      <c r="H28" s="858"/>
      <c r="I28" s="859"/>
      <c r="J28" s="860"/>
      <c r="K28" s="861"/>
      <c r="L28" s="861"/>
      <c r="M28" s="862"/>
    </row>
    <row r="29" spans="1:16" ht="15.6">
      <c r="A29" s="863"/>
      <c r="B29" s="863"/>
      <c r="C29" s="863"/>
      <c r="D29" s="863"/>
      <c r="E29" s="533"/>
      <c r="F29" s="864"/>
      <c r="G29" s="865"/>
      <c r="H29" s="842"/>
      <c r="I29" s="866"/>
      <c r="J29" s="867"/>
      <c r="K29" s="545"/>
      <c r="L29" s="545"/>
      <c r="M29" s="545"/>
    </row>
    <row r="30" spans="1:16" ht="15.6">
      <c r="A30" s="590"/>
      <c r="B30" s="590"/>
      <c r="C30" s="569"/>
      <c r="D30" s="868"/>
      <c r="E30" s="869"/>
      <c r="F30" s="564"/>
      <c r="G30" s="870"/>
      <c r="H30" s="870"/>
      <c r="I30" s="870"/>
      <c r="J30" s="527"/>
      <c r="K30" s="527"/>
      <c r="L30" s="527"/>
      <c r="M30" s="527"/>
    </row>
    <row r="31" spans="1:16" ht="12" customHeight="1"/>
    <row r="32" spans="1:16" ht="16.2" thickBot="1">
      <c r="A32" s="536" t="s">
        <v>244</v>
      </c>
    </row>
    <row r="33" spans="1:13" ht="15.6">
      <c r="A33" s="1062"/>
      <c r="B33" s="1063"/>
      <c r="C33" s="1063"/>
      <c r="D33" s="1063"/>
      <c r="E33" s="1063"/>
      <c r="F33" s="1063"/>
      <c r="G33" s="871"/>
      <c r="H33" s="871"/>
      <c r="I33" s="871"/>
      <c r="J33" s="1066"/>
      <c r="K33" s="1090"/>
      <c r="L33" s="1090"/>
      <c r="M33" s="1091"/>
    </row>
    <row r="34" spans="1:13" ht="15.6">
      <c r="A34" s="585" t="s">
        <v>578</v>
      </c>
      <c r="B34" s="872"/>
      <c r="C34" s="373" t="s">
        <v>299</v>
      </c>
      <c r="D34" s="373" t="s">
        <v>309</v>
      </c>
      <c r="E34" s="373" t="s">
        <v>317</v>
      </c>
      <c r="F34" s="354" t="s">
        <v>318</v>
      </c>
      <c r="G34" s="354" t="s">
        <v>319</v>
      </c>
      <c r="H34" s="354" t="s">
        <v>320</v>
      </c>
      <c r="I34" s="354" t="s">
        <v>321</v>
      </c>
      <c r="J34" s="1064"/>
      <c r="K34" s="1051"/>
      <c r="L34" s="1051"/>
      <c r="M34" s="1078"/>
    </row>
    <row r="35" spans="1:13" ht="135">
      <c r="A35" s="585"/>
      <c r="B35" s="212"/>
      <c r="C35" s="528"/>
      <c r="D35" s="873" t="s">
        <v>15</v>
      </c>
      <c r="E35" s="873" t="s">
        <v>963</v>
      </c>
      <c r="F35" s="873" t="s">
        <v>410</v>
      </c>
      <c r="G35" s="873" t="s">
        <v>411</v>
      </c>
      <c r="H35" s="527" t="s">
        <v>412</v>
      </c>
      <c r="I35" s="527" t="s">
        <v>413</v>
      </c>
      <c r="J35" s="212"/>
      <c r="K35" s="212"/>
      <c r="L35" s="212"/>
      <c r="M35" s="874"/>
    </row>
    <row r="36" spans="1:13">
      <c r="A36" s="585"/>
      <c r="B36" s="212"/>
      <c r="C36" s="875" t="s">
        <v>245</v>
      </c>
      <c r="D36" s="876">
        <v>0</v>
      </c>
      <c r="E36" s="876">
        <v>0</v>
      </c>
      <c r="F36" s="876">
        <v>0</v>
      </c>
      <c r="G36" s="876">
        <v>0</v>
      </c>
      <c r="H36" s="876">
        <v>0</v>
      </c>
      <c r="I36" s="877">
        <f t="shared" ref="I36:I41" si="2">+H36*E36*D36*F36*G36</f>
        <v>0</v>
      </c>
      <c r="J36" s="212"/>
      <c r="K36" s="212"/>
      <c r="L36" s="212"/>
      <c r="M36" s="874"/>
    </row>
    <row r="37" spans="1:13">
      <c r="A37" s="585"/>
      <c r="B37" s="212"/>
      <c r="C37" s="875" t="s">
        <v>246</v>
      </c>
      <c r="D37" s="799">
        <v>0</v>
      </c>
      <c r="E37" s="799">
        <v>0</v>
      </c>
      <c r="F37" s="799">
        <v>0</v>
      </c>
      <c r="G37" s="799">
        <v>0</v>
      </c>
      <c r="H37" s="799">
        <v>0</v>
      </c>
      <c r="I37" s="877">
        <f t="shared" si="2"/>
        <v>0</v>
      </c>
      <c r="J37" s="212"/>
      <c r="K37" s="212"/>
      <c r="L37" s="212"/>
      <c r="M37" s="874"/>
    </row>
    <row r="38" spans="1:13">
      <c r="A38" s="585"/>
      <c r="B38" s="212"/>
      <c r="C38" s="875" t="s">
        <v>247</v>
      </c>
      <c r="D38" s="799">
        <v>0</v>
      </c>
      <c r="E38" s="799">
        <v>0</v>
      </c>
      <c r="F38" s="799">
        <v>0</v>
      </c>
      <c r="G38" s="799">
        <v>0</v>
      </c>
      <c r="H38" s="799">
        <v>0</v>
      </c>
      <c r="I38" s="877">
        <f t="shared" si="2"/>
        <v>0</v>
      </c>
      <c r="J38" s="212"/>
      <c r="K38" s="212"/>
      <c r="L38" s="212"/>
      <c r="M38" s="874"/>
    </row>
    <row r="39" spans="1:13">
      <c r="A39" s="585"/>
      <c r="B39" s="212"/>
      <c r="C39" s="875" t="s">
        <v>273</v>
      </c>
      <c r="D39" s="799">
        <v>0</v>
      </c>
      <c r="E39" s="799">
        <v>0</v>
      </c>
      <c r="F39" s="799">
        <v>0</v>
      </c>
      <c r="G39" s="799">
        <v>0</v>
      </c>
      <c r="H39" s="799">
        <v>0</v>
      </c>
      <c r="I39" s="877">
        <f t="shared" si="2"/>
        <v>0</v>
      </c>
      <c r="J39" s="212"/>
      <c r="K39" s="212"/>
      <c r="L39" s="212"/>
      <c r="M39" s="874"/>
    </row>
    <row r="40" spans="1:13">
      <c r="A40" s="585"/>
      <c r="B40" s="212"/>
      <c r="C40" s="875" t="s">
        <v>274</v>
      </c>
      <c r="D40" s="799">
        <v>0</v>
      </c>
      <c r="E40" s="799">
        <v>0</v>
      </c>
      <c r="F40" s="799">
        <v>0</v>
      </c>
      <c r="G40" s="799">
        <v>0</v>
      </c>
      <c r="H40" s="799">
        <v>0</v>
      </c>
      <c r="I40" s="877">
        <f t="shared" si="2"/>
        <v>0</v>
      </c>
      <c r="J40" s="212"/>
      <c r="K40" s="212"/>
      <c r="L40" s="212"/>
      <c r="M40" s="874"/>
    </row>
    <row r="41" spans="1:13">
      <c r="A41" s="585"/>
      <c r="B41" s="212"/>
      <c r="C41" s="878" t="s">
        <v>274</v>
      </c>
      <c r="D41" s="803">
        <v>0</v>
      </c>
      <c r="E41" s="803">
        <v>0</v>
      </c>
      <c r="F41" s="803">
        <v>0</v>
      </c>
      <c r="G41" s="803">
        <v>0</v>
      </c>
      <c r="H41" s="803">
        <v>0</v>
      </c>
      <c r="I41" s="879">
        <f t="shared" si="2"/>
        <v>0</v>
      </c>
      <c r="J41" s="212"/>
      <c r="K41" s="212"/>
      <c r="L41" s="212"/>
      <c r="M41" s="874"/>
    </row>
    <row r="42" spans="1:13">
      <c r="A42" s="585"/>
      <c r="B42" s="212"/>
      <c r="C42" s="577" t="s">
        <v>18</v>
      </c>
      <c r="D42" s="99"/>
      <c r="E42" s="493"/>
      <c r="F42" s="880"/>
      <c r="G42" s="880"/>
      <c r="H42" s="493"/>
      <c r="I42" s="877">
        <f>SUM(I36:I41)</f>
        <v>0</v>
      </c>
      <c r="J42" s="212"/>
      <c r="K42" s="212"/>
      <c r="L42" s="212"/>
      <c r="M42" s="874"/>
    </row>
    <row r="43" spans="1:13">
      <c r="A43" s="585"/>
      <c r="B43" s="212"/>
      <c r="C43" s="577"/>
      <c r="D43" s="99"/>
      <c r="E43" s="493"/>
      <c r="F43" s="880"/>
      <c r="G43" s="880"/>
      <c r="H43" s="493"/>
      <c r="I43" s="877"/>
      <c r="J43" s="212"/>
      <c r="K43" s="212"/>
      <c r="L43" s="212"/>
      <c r="M43" s="874"/>
    </row>
    <row r="44" spans="1:13">
      <c r="A44" s="585"/>
      <c r="B44" s="212"/>
      <c r="C44" s="1083" t="s">
        <v>518</v>
      </c>
      <c r="D44" s="1083"/>
      <c r="E44" s="1083"/>
      <c r="F44" s="1083"/>
      <c r="G44" s="1083"/>
      <c r="H44" s="1083"/>
      <c r="I44" s="1083"/>
      <c r="J44" s="1083"/>
      <c r="K44" s="212"/>
      <c r="L44" s="212"/>
      <c r="M44" s="874"/>
    </row>
    <row r="45" spans="1:13">
      <c r="A45" s="585"/>
      <c r="B45" s="212"/>
      <c r="C45" s="1083"/>
      <c r="D45" s="1083"/>
      <c r="E45" s="1083"/>
      <c r="F45" s="1083"/>
      <c r="G45" s="1083"/>
      <c r="H45" s="1083"/>
      <c r="I45" s="1083"/>
      <c r="J45" s="1083"/>
      <c r="K45" s="212"/>
      <c r="L45" s="212"/>
      <c r="M45" s="874"/>
    </row>
    <row r="46" spans="1:13">
      <c r="A46" s="585"/>
      <c r="B46" s="212"/>
      <c r="C46" s="1083"/>
      <c r="D46" s="1083"/>
      <c r="E46" s="1083"/>
      <c r="F46" s="1083"/>
      <c r="G46" s="1083"/>
      <c r="H46" s="1083"/>
      <c r="I46" s="1083"/>
      <c r="J46" s="1083"/>
      <c r="K46" s="212"/>
      <c r="L46" s="212"/>
      <c r="M46" s="874"/>
    </row>
    <row r="47" spans="1:13">
      <c r="A47" s="585"/>
      <c r="B47" s="212"/>
      <c r="C47" s="1083"/>
      <c r="D47" s="1083"/>
      <c r="E47" s="1083"/>
      <c r="F47" s="1083"/>
      <c r="G47" s="1083"/>
      <c r="H47" s="1083"/>
      <c r="I47" s="1083"/>
      <c r="J47" s="1083"/>
      <c r="K47" s="212"/>
      <c r="L47" s="212"/>
      <c r="M47" s="874"/>
    </row>
    <row r="48" spans="1:13" ht="31.5" customHeight="1">
      <c r="A48" s="585"/>
      <c r="B48" s="212"/>
      <c r="C48" s="1083"/>
      <c r="D48" s="1083"/>
      <c r="E48" s="1083"/>
      <c r="F48" s="1083"/>
      <c r="G48" s="1083"/>
      <c r="H48" s="1083"/>
      <c r="I48" s="1083"/>
      <c r="J48" s="1083"/>
      <c r="K48" s="212"/>
      <c r="L48" s="212"/>
      <c r="M48" s="874"/>
    </row>
    <row r="49" spans="1:17">
      <c r="A49" s="585"/>
      <c r="B49" s="212"/>
      <c r="C49" s="577"/>
      <c r="D49" s="99"/>
      <c r="E49" s="493"/>
      <c r="F49" s="880"/>
      <c r="G49" s="880"/>
      <c r="H49" s="493"/>
      <c r="I49" s="877"/>
      <c r="J49" s="212"/>
      <c r="K49" s="212"/>
      <c r="L49" s="212"/>
      <c r="M49" s="874"/>
    </row>
    <row r="50" spans="1:17" ht="15.6" thickBot="1">
      <c r="A50" s="590"/>
      <c r="B50" s="212"/>
      <c r="C50" s="564"/>
      <c r="D50" s="212"/>
      <c r="E50" s="596"/>
      <c r="F50" s="564"/>
      <c r="G50" s="881"/>
      <c r="H50" s="881"/>
      <c r="I50" s="212"/>
      <c r="J50" s="212"/>
      <c r="K50" s="212"/>
      <c r="L50" s="212"/>
      <c r="M50" s="212"/>
    </row>
    <row r="51" spans="1:17" ht="15.6">
      <c r="A51" s="882" t="s">
        <v>124</v>
      </c>
      <c r="B51" s="883"/>
      <c r="C51" s="883"/>
      <c r="D51" s="883"/>
      <c r="E51" s="883"/>
      <c r="F51" s="883"/>
      <c r="G51" s="883"/>
      <c r="H51" s="883"/>
      <c r="I51" s="883"/>
      <c r="J51" s="883"/>
      <c r="K51" s="883"/>
      <c r="L51" s="883"/>
      <c r="M51" s="884"/>
    </row>
    <row r="52" spans="1:17" ht="15.6">
      <c r="A52" s="1079"/>
      <c r="B52" s="1080"/>
      <c r="C52" s="1080"/>
      <c r="D52" s="1080"/>
      <c r="E52" s="1080"/>
      <c r="F52" s="1080"/>
      <c r="G52" s="885" t="s">
        <v>579</v>
      </c>
      <c r="H52" s="886"/>
      <c r="I52" s="887"/>
      <c r="J52" s="1081" t="s">
        <v>107</v>
      </c>
      <c r="K52" s="1053"/>
      <c r="L52" s="1053"/>
      <c r="M52" s="1082"/>
    </row>
    <row r="53" spans="1:17" ht="15.6">
      <c r="A53" s="585"/>
      <c r="B53" s="872" t="s">
        <v>122</v>
      </c>
      <c r="C53" s="577"/>
      <c r="D53" s="577"/>
      <c r="E53" s="888"/>
      <c r="F53" s="577"/>
      <c r="G53" s="533"/>
      <c r="H53" s="533"/>
      <c r="I53" s="533"/>
      <c r="J53" s="1064"/>
      <c r="K53" s="1051"/>
      <c r="L53" s="1051"/>
      <c r="M53" s="1078"/>
    </row>
    <row r="54" spans="1:17">
      <c r="A54" s="585"/>
      <c r="B54" s="212"/>
      <c r="C54" s="212"/>
      <c r="D54" s="577" t="s">
        <v>5</v>
      </c>
      <c r="E54" s="888" t="s">
        <v>123</v>
      </c>
      <c r="F54" s="528"/>
      <c r="G54" s="535" t="s">
        <v>781</v>
      </c>
      <c r="H54" s="527"/>
      <c r="I54" s="212"/>
      <c r="J54" s="212"/>
      <c r="K54" s="212"/>
      <c r="L54" s="212"/>
      <c r="M54" s="874"/>
    </row>
    <row r="55" spans="1:17">
      <c r="A55" s="585">
        <v>171</v>
      </c>
      <c r="B55" s="212"/>
      <c r="C55" s="564" t="s">
        <v>361</v>
      </c>
      <c r="D55" s="212"/>
      <c r="E55" s="564" t="s">
        <v>295</v>
      </c>
      <c r="F55" s="564"/>
      <c r="G55" s="889">
        <v>0</v>
      </c>
      <c r="H55" s="881"/>
      <c r="I55" s="212"/>
      <c r="J55" s="212"/>
      <c r="K55" s="212"/>
      <c r="L55" s="212"/>
      <c r="M55" s="874"/>
    </row>
    <row r="56" spans="1:17">
      <c r="A56" s="585"/>
      <c r="B56" s="212"/>
      <c r="C56" s="564"/>
      <c r="D56" s="212"/>
      <c r="E56" s="564"/>
      <c r="F56" s="564"/>
      <c r="G56" s="881"/>
      <c r="H56" s="881"/>
      <c r="I56" s="212"/>
      <c r="J56" s="212"/>
      <c r="K56" s="212"/>
      <c r="L56" s="212"/>
      <c r="M56" s="874"/>
    </row>
    <row r="57" spans="1:17">
      <c r="A57" s="890"/>
      <c r="B57" s="212"/>
      <c r="C57" s="212"/>
      <c r="D57" s="891"/>
      <c r="E57" s="891"/>
      <c r="F57" s="891"/>
      <c r="G57" s="891"/>
      <c r="H57" s="891"/>
      <c r="I57" s="212"/>
      <c r="J57" s="212"/>
      <c r="K57" s="212"/>
      <c r="L57" s="212"/>
      <c r="M57" s="874"/>
    </row>
    <row r="58" spans="1:17" ht="15.6" thickBot="1">
      <c r="A58" s="892"/>
      <c r="B58" s="550"/>
      <c r="C58" s="893"/>
      <c r="D58" s="893"/>
      <c r="E58" s="893"/>
      <c r="F58" s="893"/>
      <c r="G58" s="893"/>
      <c r="H58" s="893"/>
      <c r="I58" s="893"/>
      <c r="J58" s="893"/>
      <c r="K58" s="550"/>
      <c r="L58" s="550"/>
      <c r="M58" s="551"/>
    </row>
    <row r="59" spans="1:17" s="596" customFormat="1">
      <c r="A59" s="894"/>
    </row>
    <row r="60" spans="1:17" s="897" customFormat="1" ht="16.2" thickBot="1">
      <c r="A60" s="895" t="s">
        <v>121</v>
      </c>
      <c r="B60" s="896"/>
      <c r="C60" s="896"/>
      <c r="D60" s="896"/>
      <c r="E60" s="896"/>
      <c r="F60" s="896"/>
      <c r="G60" s="896"/>
      <c r="H60" s="896"/>
      <c r="I60" s="896"/>
      <c r="J60" s="896"/>
      <c r="K60" s="896"/>
      <c r="L60" s="896"/>
      <c r="M60" s="896"/>
      <c r="N60" s="596"/>
      <c r="O60" s="596"/>
      <c r="P60" s="596"/>
      <c r="Q60" s="596"/>
    </row>
    <row r="61" spans="1:17" s="897" customFormat="1" ht="31.2">
      <c r="A61" s="1068"/>
      <c r="B61" s="1069"/>
      <c r="C61" s="1069"/>
      <c r="D61" s="1069"/>
      <c r="E61" s="1069"/>
      <c r="F61" s="1069"/>
      <c r="G61" s="898" t="s">
        <v>115</v>
      </c>
      <c r="H61" s="837" t="s">
        <v>108</v>
      </c>
      <c r="I61" s="837" t="s">
        <v>114</v>
      </c>
      <c r="J61" s="1070" t="s">
        <v>268</v>
      </c>
      <c r="K61" s="1071"/>
      <c r="L61" s="1071"/>
      <c r="M61" s="1072"/>
      <c r="N61" s="596"/>
      <c r="O61" s="596"/>
      <c r="P61" s="596"/>
      <c r="Q61" s="596"/>
    </row>
    <row r="62" spans="1:17" s="897" customFormat="1" ht="15.6">
      <c r="A62" s="585"/>
      <c r="B62" s="872" t="s">
        <v>113</v>
      </c>
      <c r="C62" s="589"/>
      <c r="D62" s="577"/>
      <c r="E62" s="848"/>
      <c r="F62" s="589"/>
      <c r="G62" s="899" t="s">
        <v>781</v>
      </c>
      <c r="H62" s="900" t="s">
        <v>782</v>
      </c>
      <c r="I62" s="901" t="s">
        <v>783</v>
      </c>
      <c r="J62" s="891"/>
      <c r="K62" s="891"/>
      <c r="L62" s="891"/>
      <c r="M62" s="902"/>
      <c r="N62" s="596"/>
      <c r="O62" s="596"/>
      <c r="P62" s="596"/>
      <c r="Q62" s="596"/>
    </row>
    <row r="63" spans="1:17" s="897" customFormat="1" ht="15.6">
      <c r="A63" s="585"/>
      <c r="B63" s="872"/>
      <c r="C63" s="589"/>
      <c r="D63" s="577"/>
      <c r="E63" s="848"/>
      <c r="F63" s="589"/>
      <c r="G63" s="899"/>
      <c r="H63" s="900"/>
      <c r="I63" s="901"/>
      <c r="J63" s="903"/>
      <c r="K63" s="891"/>
      <c r="L63" s="891"/>
      <c r="M63" s="902"/>
      <c r="N63" s="596"/>
      <c r="O63" s="596"/>
      <c r="P63" s="596"/>
      <c r="Q63" s="596"/>
    </row>
    <row r="64" spans="1:17" s="897" customFormat="1">
      <c r="A64" s="585">
        <f>+A55+1</f>
        <v>172</v>
      </c>
      <c r="B64" s="904"/>
      <c r="C64" s="564" t="s">
        <v>178</v>
      </c>
      <c r="D64" s="905"/>
      <c r="E64" s="869"/>
      <c r="F64" s="564" t="s">
        <v>200</v>
      </c>
      <c r="G64" s="906">
        <v>0</v>
      </c>
      <c r="H64" s="907">
        <v>0</v>
      </c>
      <c r="I64" s="842">
        <f>+G64-H64</f>
        <v>0</v>
      </c>
      <c r="J64" s="891"/>
      <c r="K64" s="891"/>
      <c r="L64" s="891"/>
      <c r="M64" s="902"/>
      <c r="N64" s="596"/>
      <c r="O64" s="596"/>
      <c r="P64" s="596"/>
      <c r="Q64" s="596"/>
    </row>
    <row r="65" spans="1:17" s="897" customFormat="1" ht="15.6">
      <c r="A65" s="585"/>
      <c r="B65" s="872"/>
      <c r="C65" s="589"/>
      <c r="D65" s="577"/>
      <c r="E65" s="848"/>
      <c r="F65" s="589"/>
      <c r="G65" s="899"/>
      <c r="H65" s="900"/>
      <c r="I65" s="901"/>
      <c r="J65" s="891"/>
      <c r="K65" s="891"/>
      <c r="L65" s="891"/>
      <c r="M65" s="902"/>
      <c r="N65" s="596"/>
      <c r="O65" s="596"/>
      <c r="P65" s="596"/>
      <c r="Q65" s="596"/>
    </row>
    <row r="66" spans="1:17" s="897" customFormat="1" ht="15.6" thickBot="1">
      <c r="A66" s="908"/>
      <c r="B66" s="893"/>
      <c r="C66" s="893"/>
      <c r="D66" s="893"/>
      <c r="E66" s="893"/>
      <c r="F66" s="893"/>
      <c r="G66" s="908" t="s">
        <v>269</v>
      </c>
      <c r="H66" s="893"/>
      <c r="I66" s="893"/>
      <c r="J66" s="1073"/>
      <c r="K66" s="1073"/>
      <c r="L66" s="1073"/>
      <c r="M66" s="1074"/>
      <c r="N66" s="596"/>
      <c r="O66" s="596"/>
      <c r="P66" s="596"/>
      <c r="Q66" s="596"/>
    </row>
    <row r="67" spans="1:17">
      <c r="N67" s="596"/>
      <c r="O67" s="596"/>
      <c r="P67" s="596"/>
      <c r="Q67" s="596"/>
    </row>
    <row r="69" spans="1:17" ht="16.2" thickBot="1">
      <c r="A69" s="536" t="s">
        <v>192</v>
      </c>
    </row>
    <row r="70" spans="1:17" ht="15.6">
      <c r="A70" s="1062"/>
      <c r="B70" s="1063"/>
      <c r="C70" s="1063"/>
      <c r="D70" s="1063"/>
      <c r="E70" s="1063"/>
      <c r="F70" s="1075"/>
      <c r="G70" s="871" t="s">
        <v>326</v>
      </c>
      <c r="H70" s="871" t="s">
        <v>120</v>
      </c>
      <c r="I70" s="871" t="s">
        <v>119</v>
      </c>
      <c r="J70" s="871" t="s">
        <v>118</v>
      </c>
      <c r="K70" s="871" t="s">
        <v>117</v>
      </c>
      <c r="L70" s="1076" t="s">
        <v>193</v>
      </c>
      <c r="M70" s="1077"/>
    </row>
    <row r="71" spans="1:17" ht="15.6">
      <c r="A71" s="909" t="s">
        <v>5</v>
      </c>
      <c r="B71" s="910" t="s">
        <v>116</v>
      </c>
      <c r="C71" s="556"/>
      <c r="D71" s="556"/>
      <c r="E71" s="870"/>
      <c r="F71" s="911"/>
      <c r="G71" s="533"/>
      <c r="H71" s="533"/>
      <c r="I71" s="533"/>
      <c r="J71" s="533"/>
      <c r="K71" s="533"/>
      <c r="L71" s="533"/>
      <c r="M71" s="547"/>
      <c r="Q71" s="912"/>
    </row>
    <row r="72" spans="1:17" ht="15.6">
      <c r="A72" s="909"/>
      <c r="B72" s="910"/>
      <c r="C72" s="556" t="s">
        <v>544</v>
      </c>
      <c r="D72" s="556"/>
      <c r="E72" s="870"/>
      <c r="F72" s="911"/>
      <c r="G72" s="913">
        <v>1</v>
      </c>
      <c r="H72" s="914"/>
      <c r="I72" s="914"/>
      <c r="J72" s="914"/>
      <c r="K72" s="914"/>
      <c r="L72" s="901"/>
      <c r="M72" s="915"/>
    </row>
    <row r="73" spans="1:17" ht="15.6">
      <c r="A73" s="909">
        <f>+A64+1</f>
        <v>173</v>
      </c>
      <c r="B73" s="910"/>
      <c r="C73" s="916" t="s">
        <v>129</v>
      </c>
      <c r="D73" s="556"/>
      <c r="E73" s="870"/>
      <c r="F73" s="911"/>
      <c r="G73" s="440">
        <v>7.2499999999999995E-2</v>
      </c>
      <c r="H73" s="917"/>
      <c r="I73" s="918"/>
      <c r="J73" s="918"/>
      <c r="K73" s="914"/>
      <c r="L73" s="533"/>
      <c r="M73" s="1040">
        <f>(G73*G72+H73*H72+I73*I72+J73*J72+K73*K72)/($G72+$H72+$I72+$J72+$K72)</f>
        <v>7.2499999999999995E-2</v>
      </c>
    </row>
    <row r="74" spans="1:17" ht="15.6">
      <c r="A74" s="909"/>
      <c r="B74" s="910"/>
      <c r="C74" s="533" t="s">
        <v>330</v>
      </c>
      <c r="D74" s="556"/>
      <c r="E74" s="870"/>
      <c r="F74" s="911"/>
      <c r="G74" s="148"/>
      <c r="H74" s="920"/>
      <c r="I74" s="921"/>
      <c r="J74" s="921"/>
      <c r="K74" s="528"/>
      <c r="L74" s="891"/>
      <c r="M74" s="919"/>
    </row>
    <row r="75" spans="1:17" ht="15.6">
      <c r="A75" s="909"/>
      <c r="B75" s="910"/>
      <c r="C75" s="533"/>
      <c r="D75" s="556"/>
      <c r="E75" s="870"/>
      <c r="F75" s="911"/>
      <c r="G75" s="148"/>
      <c r="H75" s="920"/>
      <c r="I75" s="921"/>
      <c r="J75" s="921"/>
      <c r="K75" s="528"/>
      <c r="L75" s="891"/>
      <c r="M75" s="919"/>
    </row>
    <row r="76" spans="1:17" ht="15.6">
      <c r="A76" s="909" t="s">
        <v>750</v>
      </c>
      <c r="B76" s="910"/>
      <c r="C76" s="209" t="s">
        <v>754</v>
      </c>
      <c r="D76" s="556"/>
      <c r="E76" s="870"/>
      <c r="F76" s="911"/>
      <c r="G76" s="148"/>
      <c r="H76" s="920"/>
      <c r="I76" s="921"/>
      <c r="J76" s="921"/>
      <c r="K76" s="528"/>
      <c r="L76" s="891"/>
      <c r="M76" s="922">
        <f>'3 - Cost Support (Workpaper)'!D10</f>
        <v>-2242198.3073849427</v>
      </c>
    </row>
    <row r="77" spans="1:17" ht="15.6" thickBot="1">
      <c r="A77" s="923"/>
      <c r="B77" s="581"/>
      <c r="C77" s="550"/>
      <c r="D77" s="924"/>
      <c r="E77" s="925"/>
      <c r="F77" s="926"/>
      <c r="G77" s="550"/>
      <c r="H77" s="550"/>
      <c r="I77" s="550"/>
      <c r="J77" s="550"/>
      <c r="K77" s="550"/>
      <c r="L77" s="550"/>
      <c r="M77" s="927"/>
      <c r="N77" s="928"/>
      <c r="O77" s="929"/>
    </row>
    <row r="79" spans="1:17" ht="16.2" thickBot="1">
      <c r="A79" s="930" t="s">
        <v>267</v>
      </c>
      <c r="B79" s="596"/>
      <c r="C79" s="596"/>
      <c r="D79" s="596"/>
      <c r="E79" s="596"/>
      <c r="F79" s="596"/>
      <c r="G79" s="596"/>
      <c r="H79" s="596"/>
      <c r="I79" s="596"/>
      <c r="J79" s="596"/>
      <c r="K79" s="596"/>
      <c r="L79" s="596"/>
      <c r="M79" s="596"/>
    </row>
    <row r="80" spans="1:17" ht="78">
      <c r="A80" s="1055"/>
      <c r="B80" s="1056"/>
      <c r="C80" s="1056"/>
      <c r="D80" s="1056"/>
      <c r="E80" s="1056"/>
      <c r="F80" s="1057"/>
      <c r="G80" s="931" t="s">
        <v>115</v>
      </c>
      <c r="H80" s="932" t="s">
        <v>266</v>
      </c>
      <c r="I80" s="932" t="s">
        <v>114</v>
      </c>
      <c r="J80" s="1058" t="s">
        <v>107</v>
      </c>
      <c r="K80" s="1058"/>
      <c r="L80" s="1058"/>
      <c r="M80" s="1059"/>
    </row>
    <row r="81" spans="1:13" ht="15.6">
      <c r="A81" s="585"/>
      <c r="B81" s="872" t="s">
        <v>113</v>
      </c>
      <c r="C81" s="891"/>
      <c r="D81" s="577"/>
      <c r="E81" s="888"/>
      <c r="F81" s="933"/>
      <c r="G81" s="899" t="s">
        <v>781</v>
      </c>
      <c r="H81" s="900" t="s">
        <v>782</v>
      </c>
      <c r="I81" s="901" t="s">
        <v>783</v>
      </c>
      <c r="J81" s="891"/>
      <c r="K81" s="891"/>
      <c r="L81" s="891"/>
      <c r="M81" s="902"/>
    </row>
    <row r="82" spans="1:13">
      <c r="A82" s="585">
        <f>+A73+1</f>
        <v>174</v>
      </c>
      <c r="B82" s="904"/>
      <c r="C82" s="564" t="s">
        <v>179</v>
      </c>
      <c r="D82" s="577"/>
      <c r="E82" s="590"/>
      <c r="F82" s="577" t="s">
        <v>137</v>
      </c>
      <c r="G82" s="906"/>
      <c r="H82" s="907"/>
      <c r="I82" s="934">
        <f>G82-H82</f>
        <v>0</v>
      </c>
      <c r="J82" s="891"/>
      <c r="K82" s="891"/>
      <c r="L82" s="891"/>
      <c r="M82" s="902"/>
    </row>
    <row r="83" spans="1:13" ht="15.6">
      <c r="A83" s="585"/>
      <c r="B83" s="872"/>
      <c r="C83" s="891"/>
      <c r="D83" s="577"/>
      <c r="E83" s="888"/>
      <c r="F83" s="933"/>
      <c r="G83" s="935"/>
      <c r="H83" s="891"/>
      <c r="I83" s="891"/>
      <c r="J83" s="891"/>
      <c r="K83" s="891"/>
      <c r="L83" s="891"/>
      <c r="M83" s="902"/>
    </row>
    <row r="84" spans="1:13" ht="15.6">
      <c r="A84" s="585"/>
      <c r="B84" s="872"/>
      <c r="C84" s="891" t="s">
        <v>532</v>
      </c>
      <c r="D84" s="577"/>
      <c r="E84" s="888"/>
      <c r="F84" s="933"/>
      <c r="G84" s="935"/>
      <c r="H84" s="891"/>
      <c r="I84" s="891"/>
      <c r="J84" s="891"/>
      <c r="K84" s="891"/>
      <c r="L84" s="891"/>
      <c r="M84" s="902"/>
    </row>
    <row r="85" spans="1:13" ht="15.6">
      <c r="A85" s="585"/>
      <c r="B85" s="872"/>
      <c r="C85" s="891" t="s">
        <v>535</v>
      </c>
      <c r="D85" s="577"/>
      <c r="E85" s="888"/>
      <c r="F85" s="933"/>
      <c r="G85" s="935"/>
      <c r="H85" s="891"/>
      <c r="I85" s="891"/>
      <c r="J85" s="891"/>
      <c r="K85" s="891"/>
      <c r="L85" s="891"/>
      <c r="M85" s="902"/>
    </row>
    <row r="86" spans="1:13" ht="15.6">
      <c r="A86" s="585"/>
      <c r="B86" s="872"/>
      <c r="C86" s="891" t="s">
        <v>533</v>
      </c>
      <c r="D86" s="577"/>
      <c r="E86" s="888"/>
      <c r="F86" s="933"/>
      <c r="G86" s="935"/>
      <c r="H86" s="891"/>
      <c r="I86" s="891"/>
      <c r="J86" s="891"/>
      <c r="K86" s="891"/>
      <c r="L86" s="891"/>
      <c r="M86" s="902"/>
    </row>
    <row r="87" spans="1:13" ht="15.6">
      <c r="A87" s="585"/>
      <c r="B87" s="872"/>
      <c r="C87" s="533" t="s">
        <v>534</v>
      </c>
      <c r="D87" s="533"/>
      <c r="E87" s="533"/>
      <c r="F87" s="933"/>
      <c r="G87" s="935"/>
      <c r="H87" s="891"/>
      <c r="I87" s="891"/>
      <c r="J87" s="891"/>
      <c r="K87" s="891"/>
      <c r="L87" s="891"/>
      <c r="M87" s="902"/>
    </row>
    <row r="88" spans="1:13" ht="15.6" thickBot="1">
      <c r="A88" s="923"/>
      <c r="B88" s="550"/>
      <c r="C88" s="550" t="s">
        <v>536</v>
      </c>
      <c r="D88" s="550"/>
      <c r="E88" s="550"/>
      <c r="F88" s="551"/>
      <c r="G88" s="923"/>
      <c r="H88" s="550"/>
      <c r="I88" s="550"/>
      <c r="J88" s="1060"/>
      <c r="K88" s="1060"/>
      <c r="L88" s="1060"/>
      <c r="M88" s="1061"/>
    </row>
    <row r="90" spans="1:13" ht="16.2" thickBot="1">
      <c r="A90" s="536" t="s">
        <v>112</v>
      </c>
    </row>
    <row r="91" spans="1:13" ht="66.75" customHeight="1">
      <c r="A91" s="1062"/>
      <c r="B91" s="1063"/>
      <c r="C91" s="1063"/>
      <c r="D91" s="1063"/>
      <c r="E91" s="1063"/>
      <c r="F91" s="1063"/>
      <c r="G91" s="936" t="str">
        <f>+C93</f>
        <v>Excluded Transmission Facilities</v>
      </c>
      <c r="H91" s="937" t="s">
        <v>562</v>
      </c>
      <c r="I91" s="1066" t="s">
        <v>111</v>
      </c>
      <c r="J91" s="1066"/>
      <c r="K91" s="1066"/>
      <c r="L91" s="1066"/>
      <c r="M91" s="1067"/>
    </row>
    <row r="92" spans="1:13" ht="15.6">
      <c r="A92" s="938"/>
      <c r="B92" s="939" t="s">
        <v>110</v>
      </c>
      <c r="C92" s="872"/>
      <c r="D92" s="940"/>
      <c r="E92" s="941"/>
      <c r="F92" s="942"/>
      <c r="G92" s="890"/>
      <c r="H92" s="533"/>
      <c r="I92" s="533"/>
      <c r="J92" s="533"/>
      <c r="K92" s="533"/>
      <c r="L92" s="533"/>
      <c r="M92" s="547"/>
    </row>
    <row r="93" spans="1:13" ht="12.75" customHeight="1">
      <c r="A93" s="585">
        <f>+A82+1</f>
        <v>175</v>
      </c>
      <c r="B93" s="590"/>
      <c r="C93" s="564" t="s">
        <v>180</v>
      </c>
      <c r="D93" s="940"/>
      <c r="E93" s="869"/>
      <c r="F93" s="564"/>
      <c r="G93" s="943">
        <v>0</v>
      </c>
      <c r="H93" s="944">
        <v>0</v>
      </c>
      <c r="I93" s="1064" t="s">
        <v>109</v>
      </c>
      <c r="J93" s="1064"/>
      <c r="K93" s="1064"/>
      <c r="L93" s="1064"/>
      <c r="M93" s="1065"/>
    </row>
    <row r="94" spans="1:13" ht="15.6">
      <c r="A94" s="585"/>
      <c r="B94" s="590"/>
      <c r="C94" s="554"/>
      <c r="D94" s="940"/>
      <c r="E94" s="848"/>
      <c r="F94" s="559"/>
      <c r="G94" s="890" t="s">
        <v>588</v>
      </c>
      <c r="H94" s="533"/>
      <c r="I94" s="533"/>
      <c r="J94" s="533"/>
      <c r="K94" s="533"/>
      <c r="L94" s="533"/>
      <c r="M94" s="547"/>
    </row>
    <row r="95" spans="1:13" ht="16.2" thickBot="1">
      <c r="A95" s="892"/>
      <c r="B95" s="550"/>
      <c r="C95" s="550"/>
      <c r="D95" s="550"/>
      <c r="E95" s="550"/>
      <c r="F95" s="550"/>
      <c r="G95" s="923"/>
      <c r="H95" s="550"/>
      <c r="I95" s="550"/>
      <c r="J95" s="550"/>
      <c r="K95" s="945" t="s">
        <v>106</v>
      </c>
      <c r="L95" s="550"/>
      <c r="M95" s="551"/>
    </row>
    <row r="96" spans="1:13" ht="15.6">
      <c r="A96" s="843"/>
      <c r="B96" s="533"/>
      <c r="C96" s="533"/>
      <c r="D96" s="533"/>
      <c r="E96" s="533"/>
      <c r="F96" s="533"/>
      <c r="G96" s="533"/>
      <c r="H96" s="533"/>
      <c r="I96" s="533"/>
      <c r="J96" s="533"/>
      <c r="K96" s="946"/>
      <c r="L96" s="533"/>
      <c r="M96" s="533"/>
    </row>
    <row r="97" spans="1:15" ht="15.6">
      <c r="A97" s="590"/>
      <c r="B97" s="590"/>
      <c r="C97" s="590"/>
      <c r="D97" s="590"/>
      <c r="E97" s="869"/>
      <c r="F97" s="590"/>
      <c r="G97" s="533"/>
      <c r="H97" s="533"/>
      <c r="I97" s="533"/>
      <c r="J97" s="533"/>
      <c r="K97" s="946"/>
      <c r="L97" s="533"/>
      <c r="M97" s="533"/>
    </row>
    <row r="98" spans="1:15" ht="16.2" thickBot="1">
      <c r="A98" s="536" t="s">
        <v>133</v>
      </c>
      <c r="F98" s="550"/>
      <c r="G98" s="533"/>
      <c r="H98" s="533"/>
      <c r="N98" s="596"/>
    </row>
    <row r="99" spans="1:15" ht="15.6">
      <c r="A99" s="947"/>
      <c r="B99" s="948"/>
      <c r="C99" s="948"/>
      <c r="D99" s="949"/>
      <c r="E99" s="949"/>
      <c r="F99" s="949"/>
      <c r="G99" s="871"/>
      <c r="H99" s="871"/>
      <c r="I99" s="871"/>
      <c r="J99" s="871"/>
      <c r="K99" s="871"/>
      <c r="L99" s="871"/>
      <c r="M99" s="950"/>
      <c r="N99" s="951"/>
    </row>
    <row r="100" spans="1:15" ht="30.6">
      <c r="A100" s="899"/>
      <c r="B100" s="569"/>
      <c r="C100" s="532"/>
      <c r="D100" s="533"/>
      <c r="E100" s="527" t="s">
        <v>131</v>
      </c>
      <c r="F100" s="527" t="s">
        <v>181</v>
      </c>
      <c r="G100" s="528" t="s">
        <v>18</v>
      </c>
      <c r="H100" s="952"/>
      <c r="I100" s="559"/>
      <c r="J100" s="577"/>
      <c r="K100" s="953"/>
      <c r="L100" s="577"/>
      <c r="M100" s="933"/>
      <c r="N100" s="596"/>
    </row>
    <row r="101" spans="1:15" s="596" customFormat="1">
      <c r="A101" s="954"/>
      <c r="B101" s="891"/>
      <c r="C101" s="865" t="s">
        <v>306</v>
      </c>
      <c r="D101" s="891"/>
      <c r="E101" s="528" t="s">
        <v>303</v>
      </c>
      <c r="F101" s="528" t="s">
        <v>304</v>
      </c>
      <c r="G101" s="533"/>
      <c r="L101" s="527"/>
      <c r="M101" s="955"/>
    </row>
    <row r="102" spans="1:15" ht="17.25" customHeight="1">
      <c r="A102" s="585"/>
      <c r="B102" s="590"/>
      <c r="C102" s="533" t="s">
        <v>305</v>
      </c>
      <c r="D102" s="533"/>
      <c r="E102" s="901" t="s">
        <v>781</v>
      </c>
      <c r="F102" s="900" t="s">
        <v>782</v>
      </c>
      <c r="G102" s="901" t="s">
        <v>784</v>
      </c>
      <c r="I102" s="865"/>
      <c r="J102" s="956"/>
      <c r="K102" s="957"/>
      <c r="L102" s="589"/>
      <c r="M102" s="958"/>
      <c r="O102" s="929"/>
    </row>
    <row r="103" spans="1:15" ht="17.25" customHeight="1">
      <c r="A103" s="585">
        <f>+A93+1</f>
        <v>176</v>
      </c>
      <c r="B103" s="590"/>
      <c r="C103" s="533" t="s">
        <v>136</v>
      </c>
      <c r="D103" s="533" t="s">
        <v>301</v>
      </c>
      <c r="E103" s="959">
        <v>0</v>
      </c>
      <c r="F103" s="164">
        <v>0</v>
      </c>
      <c r="G103" s="960">
        <f>+E103+F103</f>
        <v>0</v>
      </c>
      <c r="I103" s="533"/>
      <c r="J103" s="956"/>
      <c r="K103" s="957"/>
      <c r="L103" s="589"/>
      <c r="M103" s="958"/>
    </row>
    <row r="104" spans="1:15" ht="17.25" customHeight="1">
      <c r="A104" s="585">
        <f>+A103+1</f>
        <v>177</v>
      </c>
      <c r="B104" s="590"/>
      <c r="C104" s="589" t="s">
        <v>146</v>
      </c>
      <c r="D104" s="533" t="s">
        <v>540</v>
      </c>
      <c r="E104" s="846">
        <v>0</v>
      </c>
      <c r="F104" s="161">
        <v>0</v>
      </c>
      <c r="G104" s="960">
        <f t="shared" ref="G104:G115" si="3">+E104+F104</f>
        <v>0</v>
      </c>
      <c r="I104" s="865"/>
      <c r="J104" s="956"/>
      <c r="K104" s="957"/>
      <c r="L104" s="589"/>
      <c r="M104" s="958"/>
    </row>
    <row r="105" spans="1:15" ht="17.25" customHeight="1">
      <c r="A105" s="585">
        <f t="shared" ref="A105:A115" si="4">+A104+1</f>
        <v>178</v>
      </c>
      <c r="B105" s="590"/>
      <c r="C105" s="564" t="s">
        <v>145</v>
      </c>
      <c r="D105" s="533" t="s">
        <v>540</v>
      </c>
      <c r="E105" s="846">
        <v>0</v>
      </c>
      <c r="F105" s="161">
        <v>0</v>
      </c>
      <c r="G105" s="960">
        <f t="shared" si="3"/>
        <v>0</v>
      </c>
      <c r="I105" s="865"/>
      <c r="J105" s="956"/>
      <c r="K105" s="957"/>
      <c r="L105" s="589"/>
      <c r="M105" s="958"/>
    </row>
    <row r="106" spans="1:15" ht="17.25" customHeight="1">
      <c r="A106" s="585">
        <f t="shared" si="4"/>
        <v>179</v>
      </c>
      <c r="B106" s="590"/>
      <c r="C106" s="564" t="s">
        <v>144</v>
      </c>
      <c r="D106" s="533" t="s">
        <v>540</v>
      </c>
      <c r="E106" s="846">
        <v>0</v>
      </c>
      <c r="F106" s="161">
        <v>0</v>
      </c>
      <c r="G106" s="960">
        <f t="shared" si="3"/>
        <v>0</v>
      </c>
      <c r="I106" s="865"/>
      <c r="J106" s="956"/>
      <c r="K106" s="957"/>
      <c r="L106" s="589"/>
      <c r="M106" s="958"/>
    </row>
    <row r="107" spans="1:15" ht="17.25" customHeight="1">
      <c r="A107" s="585">
        <f t="shared" si="4"/>
        <v>180</v>
      </c>
      <c r="B107" s="590"/>
      <c r="C107" s="589" t="s">
        <v>127</v>
      </c>
      <c r="D107" s="533" t="s">
        <v>540</v>
      </c>
      <c r="E107" s="846">
        <v>0</v>
      </c>
      <c r="F107" s="161">
        <v>0</v>
      </c>
      <c r="G107" s="960">
        <f t="shared" si="3"/>
        <v>0</v>
      </c>
      <c r="I107" s="865"/>
      <c r="J107" s="956"/>
      <c r="K107" s="957"/>
      <c r="L107" s="589"/>
      <c r="M107" s="958"/>
    </row>
    <row r="108" spans="1:15" ht="17.25" customHeight="1">
      <c r="A108" s="585">
        <f t="shared" si="4"/>
        <v>181</v>
      </c>
      <c r="B108" s="590"/>
      <c r="C108" s="564" t="s">
        <v>126</v>
      </c>
      <c r="D108" s="533" t="s">
        <v>540</v>
      </c>
      <c r="E108" s="846">
        <v>0</v>
      </c>
      <c r="F108" s="161">
        <v>0</v>
      </c>
      <c r="G108" s="960">
        <f t="shared" si="3"/>
        <v>0</v>
      </c>
      <c r="I108" s="865"/>
      <c r="J108" s="956"/>
      <c r="K108" s="957"/>
      <c r="L108" s="589"/>
      <c r="M108" s="958"/>
    </row>
    <row r="109" spans="1:15" ht="17.25" customHeight="1">
      <c r="A109" s="585">
        <f t="shared" si="4"/>
        <v>182</v>
      </c>
      <c r="B109" s="590"/>
      <c r="C109" s="564" t="s">
        <v>143</v>
      </c>
      <c r="D109" s="533" t="s">
        <v>540</v>
      </c>
      <c r="E109" s="846">
        <v>0</v>
      </c>
      <c r="F109" s="161">
        <v>0</v>
      </c>
      <c r="G109" s="960">
        <f t="shared" si="3"/>
        <v>0</v>
      </c>
      <c r="I109" s="865"/>
      <c r="J109" s="956"/>
      <c r="K109" s="957"/>
      <c r="L109" s="589"/>
      <c r="M109" s="958"/>
    </row>
    <row r="110" spans="1:15" ht="17.25" customHeight="1">
      <c r="A110" s="585">
        <f t="shared" si="4"/>
        <v>183</v>
      </c>
      <c r="B110" s="590"/>
      <c r="C110" s="589" t="s">
        <v>142</v>
      </c>
      <c r="D110" s="533" t="s">
        <v>540</v>
      </c>
      <c r="E110" s="846">
        <v>0</v>
      </c>
      <c r="F110" s="161">
        <v>0</v>
      </c>
      <c r="G110" s="960">
        <f t="shared" si="3"/>
        <v>0</v>
      </c>
      <c r="I110" s="865"/>
      <c r="J110" s="956"/>
      <c r="K110" s="957"/>
      <c r="L110" s="589"/>
      <c r="M110" s="958"/>
    </row>
    <row r="111" spans="1:15" ht="17.25" customHeight="1">
      <c r="A111" s="585">
        <f t="shared" si="4"/>
        <v>184</v>
      </c>
      <c r="B111" s="590"/>
      <c r="C111" s="564" t="s">
        <v>141</v>
      </c>
      <c r="D111" s="533" t="s">
        <v>540</v>
      </c>
      <c r="E111" s="846">
        <v>0</v>
      </c>
      <c r="F111" s="161">
        <v>0</v>
      </c>
      <c r="G111" s="960">
        <f t="shared" si="3"/>
        <v>0</v>
      </c>
      <c r="I111" s="865"/>
      <c r="J111" s="956"/>
      <c r="K111" s="957"/>
      <c r="L111" s="589"/>
      <c r="M111" s="958"/>
    </row>
    <row r="112" spans="1:15" ht="17.25" customHeight="1">
      <c r="A112" s="585">
        <f t="shared" si="4"/>
        <v>185</v>
      </c>
      <c r="B112" s="590"/>
      <c r="C112" s="564" t="s">
        <v>140</v>
      </c>
      <c r="D112" s="533" t="s">
        <v>540</v>
      </c>
      <c r="E112" s="846">
        <v>0</v>
      </c>
      <c r="F112" s="161">
        <v>0</v>
      </c>
      <c r="G112" s="960">
        <f t="shared" si="3"/>
        <v>0</v>
      </c>
      <c r="I112" s="865"/>
      <c r="J112" s="956"/>
      <c r="K112" s="957"/>
      <c r="L112" s="589"/>
      <c r="M112" s="958"/>
    </row>
    <row r="113" spans="1:13">
      <c r="A113" s="585">
        <f t="shared" si="4"/>
        <v>186</v>
      </c>
      <c r="B113" s="590"/>
      <c r="C113" s="589" t="s">
        <v>139</v>
      </c>
      <c r="D113" s="533" t="s">
        <v>540</v>
      </c>
      <c r="E113" s="846">
        <v>0</v>
      </c>
      <c r="F113" s="161">
        <v>0</v>
      </c>
      <c r="G113" s="960">
        <f t="shared" si="3"/>
        <v>0</v>
      </c>
      <c r="I113" s="865"/>
      <c r="J113" s="956"/>
      <c r="K113" s="957"/>
      <c r="L113" s="589"/>
      <c r="M113" s="958"/>
    </row>
    <row r="114" spans="1:13" ht="17.25" customHeight="1">
      <c r="A114" s="585">
        <f t="shared" si="4"/>
        <v>187</v>
      </c>
      <c r="B114" s="590"/>
      <c r="C114" s="589" t="s">
        <v>138</v>
      </c>
      <c r="D114" s="533" t="s">
        <v>540</v>
      </c>
      <c r="E114" s="846">
        <v>0</v>
      </c>
      <c r="F114" s="161">
        <v>0</v>
      </c>
      <c r="G114" s="960">
        <f t="shared" si="3"/>
        <v>0</v>
      </c>
      <c r="I114" s="865"/>
      <c r="J114" s="956"/>
      <c r="K114" s="957"/>
      <c r="L114" s="589"/>
      <c r="M114" s="958"/>
    </row>
    <row r="115" spans="1:13" ht="17.25" customHeight="1">
      <c r="A115" s="585">
        <f t="shared" si="4"/>
        <v>188</v>
      </c>
      <c r="B115" s="590"/>
      <c r="C115" s="564" t="s">
        <v>136</v>
      </c>
      <c r="D115" s="533" t="s">
        <v>302</v>
      </c>
      <c r="E115" s="846">
        <v>0</v>
      </c>
      <c r="F115" s="161">
        <v>0</v>
      </c>
      <c r="G115" s="960">
        <f t="shared" si="3"/>
        <v>0</v>
      </c>
      <c r="I115" s="865"/>
      <c r="J115" s="956"/>
      <c r="K115" s="957"/>
      <c r="L115" s="891"/>
      <c r="M115" s="958"/>
    </row>
    <row r="116" spans="1:13" ht="17.25" customHeight="1">
      <c r="A116" s="585"/>
      <c r="B116" s="590"/>
      <c r="C116" s="564"/>
      <c r="D116" s="533"/>
      <c r="E116" s="961"/>
      <c r="F116" s="163"/>
      <c r="G116" s="960"/>
      <c r="I116" s="865"/>
      <c r="J116" s="956"/>
      <c r="K116" s="957"/>
      <c r="L116" s="891"/>
      <c r="M116" s="958"/>
    </row>
    <row r="117" spans="1:13" ht="16.2" thickBot="1">
      <c r="A117" s="580">
        <f>+A115+1</f>
        <v>189</v>
      </c>
      <c r="B117" s="854"/>
      <c r="C117" s="529" t="s">
        <v>174</v>
      </c>
      <c r="D117" s="962" t="s">
        <v>820</v>
      </c>
      <c r="E117" s="530"/>
      <c r="F117" s="530"/>
      <c r="G117" s="531">
        <f>SUM(G103:G115)/13</f>
        <v>0</v>
      </c>
      <c r="H117" s="530"/>
      <c r="I117" s="963"/>
      <c r="J117" s="964"/>
      <c r="K117" s="964"/>
      <c r="L117" s="965"/>
      <c r="M117" s="966"/>
    </row>
    <row r="118" spans="1:13" ht="15.6">
      <c r="A118" s="590"/>
      <c r="B118" s="590"/>
      <c r="C118" s="532"/>
      <c r="D118" s="533"/>
      <c r="E118" s="533"/>
      <c r="F118" s="533"/>
      <c r="G118" s="534"/>
      <c r="H118" s="534"/>
      <c r="I118" s="967"/>
      <c r="J118" s="534"/>
      <c r="K118" s="534"/>
      <c r="L118" s="527"/>
      <c r="M118" s="527"/>
    </row>
    <row r="119" spans="1:13" s="596" customFormat="1">
      <c r="A119" s="535"/>
      <c r="B119" s="471"/>
      <c r="C119" s="471"/>
      <c r="D119" s="471"/>
      <c r="E119" s="471"/>
      <c r="F119" s="471"/>
      <c r="G119" s="471"/>
      <c r="H119" s="471"/>
      <c r="I119" s="471"/>
      <c r="J119" s="471"/>
      <c r="K119" s="471"/>
      <c r="L119" s="471"/>
      <c r="M119" s="471"/>
    </row>
    <row r="120" spans="1:13" ht="15.6">
      <c r="A120" s="536" t="s">
        <v>173</v>
      </c>
    </row>
    <row r="121" spans="1:13" ht="15.6" thickBot="1">
      <c r="A121" s="1054"/>
      <c r="B121" s="1054"/>
      <c r="C121" s="1054"/>
      <c r="D121" s="1054"/>
      <c r="E121" s="1054"/>
      <c r="F121" s="1054"/>
      <c r="G121" s="537"/>
      <c r="H121" s="537"/>
      <c r="I121" s="537"/>
      <c r="J121" s="1052" t="s">
        <v>107</v>
      </c>
      <c r="K121" s="1053"/>
      <c r="L121" s="1053"/>
      <c r="M121" s="1053"/>
    </row>
    <row r="122" spans="1:13" ht="15.6">
      <c r="A122" s="968"/>
      <c r="B122" s="969" t="s">
        <v>196</v>
      </c>
      <c r="C122" s="970"/>
      <c r="D122" s="833"/>
      <c r="E122" s="538"/>
      <c r="F122" s="539"/>
      <c r="G122" s="540"/>
      <c r="H122" s="540"/>
      <c r="I122" s="540"/>
      <c r="J122" s="540"/>
      <c r="K122" s="541"/>
      <c r="L122" s="541"/>
      <c r="M122" s="542"/>
    </row>
    <row r="123" spans="1:13">
      <c r="A123" s="954"/>
      <c r="B123" s="533"/>
      <c r="C123" s="971" t="s">
        <v>298</v>
      </c>
      <c r="D123" s="577"/>
      <c r="E123" s="971" t="s">
        <v>299</v>
      </c>
      <c r="F123" s="543"/>
      <c r="G123" s="544"/>
      <c r="H123" s="544"/>
      <c r="I123" s="544"/>
      <c r="J123" s="544"/>
      <c r="K123" s="545"/>
      <c r="L123" s="545"/>
      <c r="M123" s="546"/>
    </row>
    <row r="124" spans="1:13" ht="15.6">
      <c r="A124" s="553"/>
      <c r="B124" s="533"/>
      <c r="C124" s="533"/>
      <c r="D124" s="533"/>
      <c r="E124" s="972"/>
      <c r="F124" s="543"/>
      <c r="G124" s="544"/>
      <c r="H124" s="544"/>
      <c r="I124" s="544"/>
      <c r="J124" s="544"/>
      <c r="K124" s="545"/>
      <c r="L124" s="545"/>
      <c r="M124" s="546"/>
    </row>
    <row r="125" spans="1:13" ht="15.6">
      <c r="A125" s="585">
        <f>+A117+1</f>
        <v>190</v>
      </c>
      <c r="B125" s="533"/>
      <c r="C125" s="548"/>
      <c r="D125" s="559"/>
      <c r="E125" s="973" t="s">
        <v>18</v>
      </c>
      <c r="F125" s="543"/>
      <c r="G125" s="544"/>
      <c r="H125" s="544"/>
      <c r="I125" s="544"/>
      <c r="J125" s="544"/>
      <c r="K125" s="545"/>
      <c r="L125" s="545"/>
      <c r="M125" s="546"/>
    </row>
    <row r="126" spans="1:13">
      <c r="A126" s="585">
        <f t="shared" ref="A126:A132" si="5">+A125+1</f>
        <v>191</v>
      </c>
      <c r="B126" s="533"/>
      <c r="C126" s="974" t="s">
        <v>711</v>
      </c>
      <c r="D126" s="974"/>
      <c r="E126" s="975">
        <v>0</v>
      </c>
      <c r="F126" s="543"/>
      <c r="G126" s="544"/>
      <c r="H126" s="544"/>
      <c r="I126" s="544"/>
      <c r="J126" s="544"/>
      <c r="K126" s="545"/>
      <c r="L126" s="545"/>
      <c r="M126" s="546"/>
    </row>
    <row r="127" spans="1:13">
      <c r="A127" s="585">
        <f t="shared" si="5"/>
        <v>192</v>
      </c>
      <c r="B127" s="533"/>
      <c r="C127" s="974" t="s">
        <v>712</v>
      </c>
      <c r="D127" s="974"/>
      <c r="E127" s="975">
        <v>0</v>
      </c>
      <c r="F127" s="533"/>
      <c r="G127" s="533"/>
      <c r="H127" s="533"/>
      <c r="I127" s="533"/>
      <c r="J127" s="533"/>
      <c r="K127" s="533"/>
      <c r="L127" s="533"/>
      <c r="M127" s="547"/>
    </row>
    <row r="128" spans="1:13">
      <c r="A128" s="585">
        <f t="shared" si="5"/>
        <v>193</v>
      </c>
      <c r="B128" s="533"/>
      <c r="C128" s="974" t="s">
        <v>715</v>
      </c>
      <c r="D128" s="974"/>
      <c r="E128" s="148">
        <f>IF(E126=0,0,E126/E127)</f>
        <v>0</v>
      </c>
      <c r="F128" s="533"/>
      <c r="G128" s="533"/>
      <c r="H128" s="533"/>
      <c r="I128" s="533"/>
      <c r="J128" s="533"/>
      <c r="K128" s="533"/>
      <c r="L128" s="533"/>
      <c r="M128" s="547"/>
    </row>
    <row r="129" spans="1:13">
      <c r="A129" s="585">
        <f t="shared" si="5"/>
        <v>194</v>
      </c>
      <c r="B129" s="533"/>
      <c r="C129" s="974" t="s">
        <v>713</v>
      </c>
      <c r="D129" s="974"/>
      <c r="E129" s="976">
        <v>0</v>
      </c>
      <c r="F129" s="533"/>
      <c r="G129" s="533"/>
      <c r="H129" s="533"/>
      <c r="I129" s="496"/>
      <c r="J129" s="533"/>
      <c r="K129" s="533"/>
      <c r="L129" s="533"/>
      <c r="M129" s="547"/>
    </row>
    <row r="130" spans="1:13">
      <c r="A130" s="585">
        <f t="shared" si="5"/>
        <v>195</v>
      </c>
      <c r="B130" s="533"/>
      <c r="C130" s="974" t="s">
        <v>215</v>
      </c>
      <c r="D130" s="974" t="s">
        <v>832</v>
      </c>
      <c r="E130" s="165">
        <f>E128*E129</f>
        <v>0</v>
      </c>
      <c r="F130" s="533"/>
      <c r="G130" s="533"/>
      <c r="H130" s="533"/>
      <c r="I130" s="533"/>
      <c r="J130" s="533"/>
      <c r="K130" s="533"/>
      <c r="L130" s="533"/>
      <c r="M130" s="547"/>
    </row>
    <row r="131" spans="1:13">
      <c r="A131" s="585">
        <f t="shared" si="5"/>
        <v>196</v>
      </c>
      <c r="B131" s="533"/>
      <c r="C131" s="977" t="s">
        <v>714</v>
      </c>
      <c r="D131" s="548"/>
      <c r="E131" s="978"/>
      <c r="F131" s="533"/>
      <c r="G131" s="533"/>
      <c r="H131" s="533"/>
      <c r="I131" s="533"/>
      <c r="J131" s="533"/>
      <c r="K131" s="533"/>
      <c r="L131" s="533"/>
      <c r="M131" s="547"/>
    </row>
    <row r="132" spans="1:13">
      <c r="A132" s="585">
        <f t="shared" si="5"/>
        <v>197</v>
      </c>
      <c r="B132" s="548"/>
      <c r="C132" s="977" t="s">
        <v>755</v>
      </c>
      <c r="D132" s="548"/>
      <c r="E132" s="549">
        <f>+E130-E131</f>
        <v>0</v>
      </c>
      <c r="F132" s="533"/>
      <c r="G132" s="533"/>
      <c r="H132" s="533"/>
      <c r="I132" s="533"/>
      <c r="J132" s="533"/>
      <c r="K132" s="533"/>
      <c r="L132" s="533"/>
      <c r="M132" s="547"/>
    </row>
    <row r="133" spans="1:13">
      <c r="A133" s="979"/>
      <c r="B133" s="304"/>
      <c r="C133" s="304"/>
      <c r="D133" s="304"/>
      <c r="E133" s="304"/>
      <c r="F133" s="533"/>
      <c r="G133" s="533"/>
      <c r="H133" s="533"/>
      <c r="I133" s="533"/>
      <c r="J133" s="533"/>
      <c r="K133" s="533"/>
      <c r="L133" s="533"/>
      <c r="M133" s="547"/>
    </row>
    <row r="134" spans="1:13">
      <c r="A134" s="979"/>
      <c r="B134" s="980" t="s">
        <v>74</v>
      </c>
      <c r="C134" s="974" t="s">
        <v>806</v>
      </c>
      <c r="D134" s="304"/>
      <c r="E134" s="304"/>
      <c r="F134" s="533"/>
      <c r="G134" s="533"/>
      <c r="H134" s="533"/>
      <c r="I134" s="533"/>
      <c r="J134" s="533"/>
      <c r="K134" s="533"/>
      <c r="L134" s="533"/>
      <c r="M134" s="547"/>
    </row>
    <row r="135" spans="1:13">
      <c r="A135" s="890"/>
      <c r="B135" s="843" t="s">
        <v>75</v>
      </c>
      <c r="C135" s="981" t="s">
        <v>823</v>
      </c>
      <c r="D135" s="982"/>
      <c r="E135" s="982"/>
      <c r="F135" s="533"/>
      <c r="G135" s="533"/>
      <c r="H135" s="533"/>
      <c r="I135" s="533"/>
      <c r="J135" s="533"/>
      <c r="K135" s="533"/>
      <c r="L135" s="533"/>
      <c r="M135" s="547"/>
    </row>
    <row r="136" spans="1:13">
      <c r="A136" s="983"/>
      <c r="B136" s="533"/>
      <c r="C136" s="212"/>
      <c r="D136" s="212"/>
      <c r="E136" s="212"/>
      <c r="F136" s="533"/>
      <c r="G136" s="533"/>
      <c r="H136" s="533"/>
      <c r="I136" s="533"/>
      <c r="J136" s="533"/>
      <c r="K136" s="533"/>
      <c r="L136" s="533"/>
      <c r="M136" s="547"/>
    </row>
    <row r="137" spans="1:13" ht="15.6" thickBot="1">
      <c r="A137" s="984"/>
      <c r="B137" s="550"/>
      <c r="C137" s="985"/>
      <c r="D137" s="985"/>
      <c r="E137" s="985"/>
      <c r="F137" s="550"/>
      <c r="G137" s="550"/>
      <c r="H137" s="550"/>
      <c r="I137" s="550"/>
      <c r="J137" s="550"/>
      <c r="K137" s="550"/>
      <c r="L137" s="550"/>
      <c r="M137" s="551"/>
    </row>
    <row r="138" spans="1:13">
      <c r="A138" s="533"/>
      <c r="B138" s="533"/>
      <c r="C138" s="533"/>
      <c r="D138" s="533"/>
      <c r="E138" s="533"/>
      <c r="F138" s="533"/>
      <c r="G138" s="533"/>
      <c r="H138" s="533"/>
      <c r="I138" s="533"/>
      <c r="J138" s="533"/>
      <c r="K138" s="533"/>
      <c r="L138" s="533"/>
      <c r="M138" s="533"/>
    </row>
    <row r="139" spans="1:13">
      <c r="A139" s="471"/>
    </row>
    <row r="140" spans="1:13">
      <c r="A140" s="471"/>
    </row>
    <row r="141" spans="1:13">
      <c r="A141" s="471"/>
    </row>
    <row r="142" spans="1:13">
      <c r="A142" s="471"/>
    </row>
    <row r="143" spans="1:13">
      <c r="A143" s="471"/>
    </row>
    <row r="144" spans="1:13">
      <c r="A144" s="471"/>
    </row>
    <row r="145" spans="1:1">
      <c r="A145" s="471"/>
    </row>
    <row r="146" spans="1:1">
      <c r="A146" s="471"/>
    </row>
    <row r="147" spans="1:1">
      <c r="A147" s="471"/>
    </row>
    <row r="148" spans="1:1">
      <c r="A148" s="471"/>
    </row>
    <row r="149" spans="1:1">
      <c r="A149" s="471"/>
    </row>
    <row r="150" spans="1:1">
      <c r="A150" s="471"/>
    </row>
    <row r="151" spans="1:1">
      <c r="A151" s="471"/>
    </row>
    <row r="152" spans="1:1">
      <c r="A152" s="471"/>
    </row>
    <row r="153" spans="1:1">
      <c r="A153" s="471"/>
    </row>
    <row r="154" spans="1:1">
      <c r="A154" s="471"/>
    </row>
  </sheetData>
  <mergeCells count="24">
    <mergeCell ref="D1:I1"/>
    <mergeCell ref="D2:I2"/>
    <mergeCell ref="A3:F3"/>
    <mergeCell ref="J3:M3"/>
    <mergeCell ref="A33:F33"/>
    <mergeCell ref="J33:M33"/>
    <mergeCell ref="J34:M34"/>
    <mergeCell ref="A52:F52"/>
    <mergeCell ref="J52:M52"/>
    <mergeCell ref="C44:J48"/>
    <mergeCell ref="J53:M53"/>
    <mergeCell ref="A61:F61"/>
    <mergeCell ref="J61:M61"/>
    <mergeCell ref="J66:M66"/>
    <mergeCell ref="A70:F70"/>
    <mergeCell ref="L70:M70"/>
    <mergeCell ref="J121:M121"/>
    <mergeCell ref="A121:F121"/>
    <mergeCell ref="A80:F80"/>
    <mergeCell ref="J80:M80"/>
    <mergeCell ref="J88:M88"/>
    <mergeCell ref="A91:F91"/>
    <mergeCell ref="I93:M93"/>
    <mergeCell ref="I91:M91"/>
  </mergeCells>
  <printOptions horizontalCentered="1"/>
  <pageMargins left="0.25" right="0.25" top="0.75" bottom="0.75" header="0.5" footer="0.5"/>
  <pageSetup scale="52" fitToHeight="0" orientation="landscape" r:id="rId1"/>
  <headerFooter alignWithMargins="0"/>
  <rowBreaks count="3" manualBreakCount="3">
    <brk id="50" max="12" man="1"/>
    <brk id="96" max="12" man="1"/>
    <brk id="118"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Q44"/>
  <sheetViews>
    <sheetView view="pageBreakPreview" zoomScale="90" zoomScaleNormal="100" zoomScaleSheetLayoutView="90" workbookViewId="0"/>
  </sheetViews>
  <sheetFormatPr defaultColWidth="8.90625" defaultRowHeight="15"/>
  <cols>
    <col min="1" max="1" width="8.90625" style="209"/>
    <col min="2" max="2" width="41.36328125" style="209" customWidth="1"/>
    <col min="3" max="3" width="23.6328125" style="209" customWidth="1"/>
    <col min="4" max="17" width="14.1796875" style="209" customWidth="1"/>
    <col min="18" max="16384" width="8.90625" style="209"/>
  </cols>
  <sheetData>
    <row r="1" spans="1:17" ht="15.6">
      <c r="E1" s="1045" t="s">
        <v>324</v>
      </c>
      <c r="F1" s="1045"/>
      <c r="G1" s="1045"/>
      <c r="H1" s="1045"/>
      <c r="I1" s="1045"/>
      <c r="J1" s="1045"/>
      <c r="O1" s="471"/>
    </row>
    <row r="2" spans="1:17" ht="15.6">
      <c r="A2" s="472" t="s">
        <v>515</v>
      </c>
      <c r="E2" s="1045" t="str">
        <f>'Appendix A'!$E$9</f>
        <v>NextEra Energy Transmission New York, Inc. Formula Rate Template</v>
      </c>
      <c r="F2" s="1045"/>
      <c r="G2" s="1045"/>
      <c r="H2" s="1045"/>
      <c r="I2" s="1045"/>
      <c r="J2" s="1045"/>
    </row>
    <row r="3" spans="1:17" ht="16.2" thickBot="1">
      <c r="A3" s="1092"/>
      <c r="B3" s="1092"/>
      <c r="C3" s="1092"/>
      <c r="D3" s="1092"/>
      <c r="E3" s="1092"/>
      <c r="F3" s="1092"/>
      <c r="G3" s="473"/>
      <c r="H3" s="1093"/>
      <c r="I3" s="1094"/>
      <c r="J3" s="1094"/>
      <c r="K3" s="1094"/>
      <c r="L3" s="1094"/>
      <c r="M3" s="1094"/>
      <c r="N3" s="109"/>
      <c r="O3" s="109"/>
      <c r="P3" s="109"/>
      <c r="Q3" s="109"/>
    </row>
    <row r="4" spans="1:17" ht="15.6">
      <c r="A4" s="474"/>
      <c r="B4" s="475"/>
      <c r="C4" s="476"/>
      <c r="D4" s="477"/>
      <c r="E4" s="478"/>
      <c r="F4" s="478"/>
      <c r="G4" s="478"/>
      <c r="H4" s="477"/>
      <c r="I4" s="477"/>
      <c r="J4" s="477"/>
      <c r="K4" s="477"/>
      <c r="L4" s="477"/>
      <c r="M4" s="477"/>
      <c r="N4" s="479"/>
      <c r="O4" s="479"/>
      <c r="P4" s="479"/>
      <c r="Q4" s="480"/>
    </row>
    <row r="5" spans="1:17" ht="15.6">
      <c r="A5" s="481"/>
      <c r="B5" s="482"/>
      <c r="C5" s="482"/>
      <c r="D5" s="483"/>
      <c r="E5" s="483"/>
      <c r="F5" s="483"/>
      <c r="G5" s="483"/>
      <c r="H5" s="483"/>
      <c r="I5" s="483"/>
      <c r="J5" s="483"/>
      <c r="K5" s="483"/>
      <c r="L5" s="483"/>
      <c r="M5" s="483"/>
      <c r="N5" s="483"/>
      <c r="O5" s="483"/>
      <c r="P5" s="483"/>
      <c r="Q5" s="484"/>
    </row>
    <row r="6" spans="1:17" ht="15.6">
      <c r="A6" s="485"/>
      <c r="B6" s="482"/>
      <c r="C6" s="486" t="s">
        <v>464</v>
      </c>
      <c r="D6" s="483"/>
      <c r="E6" s="483"/>
      <c r="F6" s="483"/>
      <c r="G6" s="483"/>
      <c r="H6" s="483"/>
      <c r="I6" s="483"/>
      <c r="J6" s="483"/>
      <c r="K6" s="483"/>
      <c r="L6" s="483"/>
      <c r="M6" s="483"/>
      <c r="N6" s="483"/>
      <c r="O6" s="483"/>
      <c r="P6" s="483"/>
      <c r="Q6" s="484"/>
    </row>
    <row r="7" spans="1:17" ht="15.6">
      <c r="A7" s="487" t="s">
        <v>224</v>
      </c>
      <c r="B7" s="488" t="s">
        <v>315</v>
      </c>
      <c r="C7" s="489" t="s">
        <v>465</v>
      </c>
      <c r="D7" s="490" t="s">
        <v>136</v>
      </c>
      <c r="E7" s="490" t="s">
        <v>146</v>
      </c>
      <c r="F7" s="490" t="s">
        <v>145</v>
      </c>
      <c r="G7" s="490" t="s">
        <v>144</v>
      </c>
      <c r="H7" s="490" t="s">
        <v>127</v>
      </c>
      <c r="I7" s="490" t="s">
        <v>126</v>
      </c>
      <c r="J7" s="490" t="s">
        <v>197</v>
      </c>
      <c r="K7" s="490" t="s">
        <v>142</v>
      </c>
      <c r="L7" s="490" t="s">
        <v>141</v>
      </c>
      <c r="M7" s="490" t="s">
        <v>140</v>
      </c>
      <c r="N7" s="490" t="s">
        <v>153</v>
      </c>
      <c r="O7" s="490" t="s">
        <v>138</v>
      </c>
      <c r="P7" s="490" t="s">
        <v>136</v>
      </c>
      <c r="Q7" s="491" t="s">
        <v>466</v>
      </c>
    </row>
    <row r="8" spans="1:17">
      <c r="A8" s="485"/>
      <c r="B8" s="492"/>
      <c r="C8" s="492"/>
      <c r="D8" s="493" t="s">
        <v>467</v>
      </c>
      <c r="E8" s="493" t="s">
        <v>468</v>
      </c>
      <c r="F8" s="493" t="s">
        <v>469</v>
      </c>
      <c r="G8" s="493" t="s">
        <v>470</v>
      </c>
      <c r="H8" s="493" t="s">
        <v>471</v>
      </c>
      <c r="I8" s="493" t="s">
        <v>472</v>
      </c>
      <c r="J8" s="493" t="s">
        <v>473</v>
      </c>
      <c r="K8" s="493" t="s">
        <v>474</v>
      </c>
      <c r="L8" s="493" t="s">
        <v>475</v>
      </c>
      <c r="M8" s="493" t="s">
        <v>476</v>
      </c>
      <c r="N8" s="493" t="s">
        <v>477</v>
      </c>
      <c r="O8" s="493" t="s">
        <v>478</v>
      </c>
      <c r="P8" s="493" t="s">
        <v>479</v>
      </c>
      <c r="Q8" s="494" t="s">
        <v>480</v>
      </c>
    </row>
    <row r="9" spans="1:17">
      <c r="A9" s="485">
        <f>+'3 - Cost Support'!A132+1</f>
        <v>198</v>
      </c>
      <c r="B9" s="495" t="s">
        <v>858</v>
      </c>
      <c r="C9" s="492"/>
      <c r="D9" s="496"/>
      <c r="E9" s="496"/>
      <c r="F9" s="496"/>
      <c r="G9" s="496"/>
      <c r="H9" s="496"/>
      <c r="I9" s="496"/>
      <c r="J9" s="496"/>
      <c r="K9" s="496"/>
      <c r="L9" s="496"/>
      <c r="M9" s="496"/>
      <c r="N9" s="496"/>
      <c r="O9" s="496"/>
      <c r="P9" s="496"/>
      <c r="Q9" s="497"/>
    </row>
    <row r="10" spans="1:17">
      <c r="A10" s="485">
        <f t="shared" ref="A10:A40" si="0">A9+1</f>
        <v>199</v>
      </c>
      <c r="B10" s="498" t="s">
        <v>481</v>
      </c>
      <c r="C10" s="417" t="s">
        <v>482</v>
      </c>
      <c r="D10" s="499">
        <v>0</v>
      </c>
      <c r="E10" s="499">
        <v>0</v>
      </c>
      <c r="F10" s="499">
        <v>0</v>
      </c>
      <c r="G10" s="499">
        <v>0</v>
      </c>
      <c r="H10" s="499">
        <v>0</v>
      </c>
      <c r="I10" s="499">
        <v>0</v>
      </c>
      <c r="J10" s="499">
        <v>0</v>
      </c>
      <c r="K10" s="499">
        <v>0</v>
      </c>
      <c r="L10" s="499">
        <v>0</v>
      </c>
      <c r="M10" s="499">
        <v>0</v>
      </c>
      <c r="N10" s="499">
        <v>0</v>
      </c>
      <c r="O10" s="499">
        <v>0</v>
      </c>
      <c r="P10" s="499">
        <v>0</v>
      </c>
      <c r="Q10" s="497">
        <f>AVERAGE(D10:P10)</f>
        <v>0</v>
      </c>
    </row>
    <row r="11" spans="1:17">
      <c r="A11" s="485">
        <f t="shared" si="0"/>
        <v>200</v>
      </c>
      <c r="B11" s="498" t="s">
        <v>483</v>
      </c>
      <c r="C11" s="417" t="s">
        <v>484</v>
      </c>
      <c r="D11" s="500">
        <v>0</v>
      </c>
      <c r="E11" s="500">
        <v>0</v>
      </c>
      <c r="F11" s="500">
        <v>0</v>
      </c>
      <c r="G11" s="500">
        <v>0</v>
      </c>
      <c r="H11" s="500">
        <v>0</v>
      </c>
      <c r="I11" s="500">
        <v>0</v>
      </c>
      <c r="J11" s="500">
        <v>0</v>
      </c>
      <c r="K11" s="500">
        <v>0</v>
      </c>
      <c r="L11" s="500">
        <v>0</v>
      </c>
      <c r="M11" s="500">
        <v>0</v>
      </c>
      <c r="N11" s="500">
        <v>0</v>
      </c>
      <c r="O11" s="500">
        <v>0</v>
      </c>
      <c r="P11" s="500">
        <v>0</v>
      </c>
      <c r="Q11" s="501">
        <f>AVERAGE(D11:P11)</f>
        <v>0</v>
      </c>
    </row>
    <row r="12" spans="1:17">
      <c r="A12" s="485">
        <f t="shared" si="0"/>
        <v>201</v>
      </c>
      <c r="B12" s="498" t="s">
        <v>485</v>
      </c>
      <c r="C12" s="417" t="s">
        <v>486</v>
      </c>
      <c r="D12" s="500">
        <v>95176400.872852802</v>
      </c>
      <c r="E12" s="500">
        <v>102420041.69226137</v>
      </c>
      <c r="F12" s="500">
        <v>108219948.5373489</v>
      </c>
      <c r="G12" s="500">
        <v>112120690.77977008</v>
      </c>
      <c r="H12" s="500">
        <v>120876675.29569884</v>
      </c>
      <c r="I12" s="500">
        <v>119231246.09396711</v>
      </c>
      <c r="J12" s="500">
        <v>118927325.24591413</v>
      </c>
      <c r="K12" s="500">
        <v>118570580.03310435</v>
      </c>
      <c r="L12" s="500">
        <v>118213834.82029454</v>
      </c>
      <c r="M12" s="500">
        <v>117857089.60748476</v>
      </c>
      <c r="N12" s="500">
        <v>117500344.39467497</v>
      </c>
      <c r="O12" s="500">
        <v>117143599.1818652</v>
      </c>
      <c r="P12" s="500">
        <v>117017527.64051092</v>
      </c>
      <c r="Q12" s="501">
        <f>AVERAGE(D12:P12)</f>
        <v>114098100.32274984</v>
      </c>
    </row>
    <row r="13" spans="1:17" ht="15.6" thickBot="1">
      <c r="A13" s="485">
        <f t="shared" si="0"/>
        <v>202</v>
      </c>
      <c r="B13" s="502" t="s">
        <v>487</v>
      </c>
      <c r="C13" s="417" t="s">
        <v>587</v>
      </c>
      <c r="D13" s="503">
        <v>0</v>
      </c>
      <c r="E13" s="503">
        <v>0</v>
      </c>
      <c r="F13" s="503">
        <v>0</v>
      </c>
      <c r="G13" s="503">
        <v>0</v>
      </c>
      <c r="H13" s="503">
        <v>0</v>
      </c>
      <c r="I13" s="503">
        <v>0</v>
      </c>
      <c r="J13" s="503">
        <v>0</v>
      </c>
      <c r="K13" s="503">
        <v>0</v>
      </c>
      <c r="L13" s="503">
        <v>0</v>
      </c>
      <c r="M13" s="503">
        <v>0</v>
      </c>
      <c r="N13" s="503">
        <v>0</v>
      </c>
      <c r="O13" s="503">
        <v>0</v>
      </c>
      <c r="P13" s="503">
        <v>0</v>
      </c>
      <c r="Q13" s="501">
        <f>AVERAGE(D13:P13)</f>
        <v>0</v>
      </c>
    </row>
    <row r="14" spans="1:17" ht="15.6" thickBot="1">
      <c r="A14" s="485">
        <f t="shared" si="0"/>
        <v>203</v>
      </c>
      <c r="B14" s="504" t="s">
        <v>488</v>
      </c>
      <c r="C14" s="417" t="str">
        <f>"Sum Lines "&amp;A10&amp;" - "&amp;A13</f>
        <v>Sum Lines 199 - 202</v>
      </c>
      <c r="D14" s="496">
        <f>SUM(D10:D13)</f>
        <v>95176400.872852802</v>
      </c>
      <c r="E14" s="496">
        <f>SUM(E10:E13)</f>
        <v>102420041.69226137</v>
      </c>
      <c r="F14" s="496">
        <f t="shared" ref="F14:P14" si="1">SUM(F10:F13)</f>
        <v>108219948.5373489</v>
      </c>
      <c r="G14" s="496">
        <f t="shared" si="1"/>
        <v>112120690.77977008</v>
      </c>
      <c r="H14" s="496">
        <f t="shared" si="1"/>
        <v>120876675.29569884</v>
      </c>
      <c r="I14" s="496">
        <f t="shared" si="1"/>
        <v>119231246.09396711</v>
      </c>
      <c r="J14" s="496">
        <f t="shared" si="1"/>
        <v>118927325.24591413</v>
      </c>
      <c r="K14" s="496">
        <f t="shared" si="1"/>
        <v>118570580.03310435</v>
      </c>
      <c r="L14" s="496">
        <f t="shared" si="1"/>
        <v>118213834.82029454</v>
      </c>
      <c r="M14" s="496">
        <f t="shared" si="1"/>
        <v>117857089.60748476</v>
      </c>
      <c r="N14" s="496">
        <f t="shared" si="1"/>
        <v>117500344.39467497</v>
      </c>
      <c r="O14" s="496">
        <f t="shared" si="1"/>
        <v>117143599.1818652</v>
      </c>
      <c r="P14" s="496">
        <f t="shared" si="1"/>
        <v>117017527.64051092</v>
      </c>
      <c r="Q14" s="505">
        <f>SUM(Q10:Q13)</f>
        <v>114098100.32274984</v>
      </c>
    </row>
    <row r="15" spans="1:17" ht="15.6" thickBot="1">
      <c r="A15" s="485">
        <f t="shared" si="0"/>
        <v>204</v>
      </c>
      <c r="B15" s="495"/>
      <c r="C15" s="495"/>
      <c r="D15" s="496"/>
      <c r="E15" s="496"/>
      <c r="F15" s="496"/>
      <c r="G15" s="496"/>
      <c r="H15" s="506"/>
      <c r="I15" s="506"/>
      <c r="J15" s="506"/>
      <c r="K15" s="506"/>
      <c r="L15" s="506"/>
      <c r="M15" s="506"/>
      <c r="N15" s="506"/>
      <c r="O15" s="506"/>
      <c r="P15" s="506"/>
      <c r="Q15" s="497"/>
    </row>
    <row r="16" spans="1:17" ht="15.6" thickBot="1">
      <c r="A16" s="485">
        <f t="shared" si="0"/>
        <v>205</v>
      </c>
      <c r="B16" s="504" t="s">
        <v>489</v>
      </c>
      <c r="C16" s="417" t="s">
        <v>490</v>
      </c>
      <c r="D16" s="499">
        <v>0</v>
      </c>
      <c r="E16" s="499">
        <v>0</v>
      </c>
      <c r="F16" s="499">
        <v>0</v>
      </c>
      <c r="G16" s="499">
        <v>0</v>
      </c>
      <c r="H16" s="499">
        <v>0</v>
      </c>
      <c r="I16" s="499">
        <v>0</v>
      </c>
      <c r="J16" s="499">
        <v>0</v>
      </c>
      <c r="K16" s="499">
        <v>0</v>
      </c>
      <c r="L16" s="499">
        <v>0</v>
      </c>
      <c r="M16" s="499">
        <v>0</v>
      </c>
      <c r="N16" s="499">
        <v>0</v>
      </c>
      <c r="O16" s="499">
        <v>0</v>
      </c>
      <c r="P16" s="507">
        <v>0</v>
      </c>
      <c r="Q16" s="505">
        <f>AVERAGE(D16:P16)</f>
        <v>0</v>
      </c>
    </row>
    <row r="17" spans="1:17">
      <c r="A17" s="485">
        <f t="shared" si="0"/>
        <v>206</v>
      </c>
      <c r="B17" s="495"/>
      <c r="C17" s="495"/>
      <c r="D17" s="496"/>
      <c r="E17" s="496"/>
      <c r="F17" s="496"/>
      <c r="G17" s="496"/>
      <c r="H17" s="496"/>
      <c r="I17" s="496"/>
      <c r="J17" s="496"/>
      <c r="K17" s="496"/>
      <c r="L17" s="496"/>
      <c r="M17" s="496"/>
      <c r="N17" s="496"/>
      <c r="O17" s="496"/>
      <c r="P17" s="496"/>
      <c r="Q17" s="497"/>
    </row>
    <row r="18" spans="1:17">
      <c r="A18" s="485">
        <f t="shared" si="0"/>
        <v>207</v>
      </c>
      <c r="B18" s="495" t="s">
        <v>491</v>
      </c>
      <c r="C18" s="417" t="s">
        <v>492</v>
      </c>
      <c r="D18" s="499">
        <v>107326579.70768508</v>
      </c>
      <c r="E18" s="499">
        <v>115494940.631699</v>
      </c>
      <c r="F18" s="499">
        <v>122035261.11658494</v>
      </c>
      <c r="G18" s="499">
        <v>126433970.45378329</v>
      </c>
      <c r="H18" s="499">
        <v>136307740.22706467</v>
      </c>
      <c r="I18" s="499">
        <v>134376364.88936654</v>
      </c>
      <c r="J18" s="499">
        <v>134033645.63517913</v>
      </c>
      <c r="K18" s="499">
        <v>133631358.48030853</v>
      </c>
      <c r="L18" s="499">
        <v>133229071.32543792</v>
      </c>
      <c r="M18" s="499">
        <v>132826784.17056732</v>
      </c>
      <c r="N18" s="499">
        <v>132424497.01569672</v>
      </c>
      <c r="O18" s="499">
        <v>132022209.86082609</v>
      </c>
      <c r="P18" s="499">
        <v>131880044.08014999</v>
      </c>
      <c r="Q18" s="497">
        <f>AVERAGE(D18:P18)</f>
        <v>128617112.89187302</v>
      </c>
    </row>
    <row r="19" spans="1:17">
      <c r="A19" s="485">
        <f t="shared" si="0"/>
        <v>208</v>
      </c>
      <c r="B19" s="498" t="s">
        <v>493</v>
      </c>
      <c r="C19" s="417" t="s">
        <v>490</v>
      </c>
      <c r="D19" s="499">
        <v>0</v>
      </c>
      <c r="E19" s="499">
        <v>0</v>
      </c>
      <c r="F19" s="499">
        <v>0</v>
      </c>
      <c r="G19" s="499">
        <v>0</v>
      </c>
      <c r="H19" s="499">
        <v>0</v>
      </c>
      <c r="I19" s="499">
        <v>0</v>
      </c>
      <c r="J19" s="499">
        <v>0</v>
      </c>
      <c r="K19" s="499">
        <v>0</v>
      </c>
      <c r="L19" s="499">
        <v>0</v>
      </c>
      <c r="M19" s="499">
        <v>0</v>
      </c>
      <c r="N19" s="499">
        <v>0</v>
      </c>
      <c r="O19" s="499">
        <v>0</v>
      </c>
      <c r="P19" s="499">
        <v>0</v>
      </c>
      <c r="Q19" s="497">
        <f>AVERAGE(D19:P19)</f>
        <v>0</v>
      </c>
    </row>
    <row r="20" spans="1:17">
      <c r="A20" s="485">
        <f t="shared" si="0"/>
        <v>209</v>
      </c>
      <c r="B20" s="508" t="s">
        <v>494</v>
      </c>
      <c r="C20" s="417" t="s">
        <v>495</v>
      </c>
      <c r="D20" s="499">
        <v>0</v>
      </c>
      <c r="E20" s="499">
        <v>0</v>
      </c>
      <c r="F20" s="499">
        <v>0</v>
      </c>
      <c r="G20" s="499">
        <v>0</v>
      </c>
      <c r="H20" s="499">
        <v>0</v>
      </c>
      <c r="I20" s="499">
        <v>0</v>
      </c>
      <c r="J20" s="499">
        <v>0</v>
      </c>
      <c r="K20" s="499">
        <v>0</v>
      </c>
      <c r="L20" s="499">
        <v>0</v>
      </c>
      <c r="M20" s="499">
        <v>0</v>
      </c>
      <c r="N20" s="499">
        <v>0</v>
      </c>
      <c r="O20" s="499">
        <v>0</v>
      </c>
      <c r="P20" s="499">
        <v>0</v>
      </c>
      <c r="Q20" s="497">
        <f>AVERAGE(D20:P20)</f>
        <v>0</v>
      </c>
    </row>
    <row r="21" spans="1:17" ht="30.6" thickBot="1">
      <c r="A21" s="485">
        <f t="shared" si="0"/>
        <v>210</v>
      </c>
      <c r="B21" s="508" t="s">
        <v>496</v>
      </c>
      <c r="C21" s="417" t="s">
        <v>497</v>
      </c>
      <c r="D21" s="503">
        <v>0</v>
      </c>
      <c r="E21" s="503">
        <v>0</v>
      </c>
      <c r="F21" s="503">
        <v>0</v>
      </c>
      <c r="G21" s="503">
        <v>0</v>
      </c>
      <c r="H21" s="503">
        <v>0</v>
      </c>
      <c r="I21" s="503">
        <v>0</v>
      </c>
      <c r="J21" s="503">
        <v>0</v>
      </c>
      <c r="K21" s="503">
        <v>0</v>
      </c>
      <c r="L21" s="503">
        <v>0</v>
      </c>
      <c r="M21" s="503">
        <v>0</v>
      </c>
      <c r="N21" s="503">
        <v>0</v>
      </c>
      <c r="O21" s="503">
        <v>0</v>
      </c>
      <c r="P21" s="503">
        <v>0</v>
      </c>
      <c r="Q21" s="509">
        <f>AVERAGE(D21:P21)</f>
        <v>0</v>
      </c>
    </row>
    <row r="22" spans="1:17" ht="15.6" thickBot="1">
      <c r="A22" s="485">
        <f t="shared" si="0"/>
        <v>211</v>
      </c>
      <c r="B22" s="495" t="str">
        <f>"Adjusted Common Equity"</f>
        <v>Adjusted Common Equity</v>
      </c>
      <c r="C22" s="417" t="str">
        <f>"Ln "&amp; A18&amp;" - "&amp;A19&amp;" - "&amp;A20&amp;" - "&amp;A21</f>
        <v>Ln 207 - 208 - 209 - 210</v>
      </c>
      <c r="D22" s="496">
        <f>D18-D19-D20-D21</f>
        <v>107326579.70768508</v>
      </c>
      <c r="E22" s="496">
        <f t="shared" ref="E22:Q22" si="2">E18-E19-E20-E21</f>
        <v>115494940.631699</v>
      </c>
      <c r="F22" s="496">
        <f t="shared" si="2"/>
        <v>122035261.11658494</v>
      </c>
      <c r="G22" s="496">
        <f t="shared" si="2"/>
        <v>126433970.45378329</v>
      </c>
      <c r="H22" s="496">
        <f t="shared" si="2"/>
        <v>136307740.22706467</v>
      </c>
      <c r="I22" s="496">
        <f t="shared" si="2"/>
        <v>134376364.88936654</v>
      </c>
      <c r="J22" s="496">
        <f t="shared" si="2"/>
        <v>134033645.63517913</v>
      </c>
      <c r="K22" s="496">
        <f t="shared" si="2"/>
        <v>133631358.48030853</v>
      </c>
      <c r="L22" s="496">
        <f t="shared" si="2"/>
        <v>133229071.32543792</v>
      </c>
      <c r="M22" s="496">
        <f t="shared" si="2"/>
        <v>132826784.17056732</v>
      </c>
      <c r="N22" s="496">
        <f t="shared" si="2"/>
        <v>132424497.01569672</v>
      </c>
      <c r="O22" s="496">
        <f t="shared" si="2"/>
        <v>132022209.86082609</v>
      </c>
      <c r="P22" s="496">
        <f t="shared" si="2"/>
        <v>131880044.08014999</v>
      </c>
      <c r="Q22" s="505">
        <f t="shared" si="2"/>
        <v>128617112.89187302</v>
      </c>
    </row>
    <row r="23" spans="1:17">
      <c r="A23" s="485">
        <f t="shared" si="0"/>
        <v>212</v>
      </c>
      <c r="B23" s="495"/>
      <c r="C23" s="495"/>
      <c r="D23" s="496"/>
      <c r="E23" s="496"/>
      <c r="F23" s="496"/>
      <c r="G23" s="496"/>
      <c r="H23" s="496"/>
      <c r="I23" s="496"/>
      <c r="J23" s="496"/>
      <c r="K23" s="496"/>
      <c r="L23" s="496"/>
      <c r="M23" s="496"/>
      <c r="N23" s="496"/>
      <c r="O23" s="496"/>
      <c r="P23" s="496"/>
      <c r="Q23" s="497"/>
    </row>
    <row r="24" spans="1:17">
      <c r="A24" s="485">
        <f t="shared" si="0"/>
        <v>213</v>
      </c>
      <c r="B24" s="495" t="str">
        <f>"Total (Line "&amp;A14&amp;" plus Line "&amp;A16&amp;" plus Line "&amp;A22&amp;")"</f>
        <v>Total (Line 203 plus Line 205 plus Line 211)</v>
      </c>
      <c r="C24" s="495"/>
      <c r="D24" s="496">
        <f>D14+D16+D22</f>
        <v>202502980.58053789</v>
      </c>
      <c r="E24" s="496">
        <f t="shared" ref="E24:P24" si="3">E14+E16+E22</f>
        <v>217914982.32396036</v>
      </c>
      <c r="F24" s="496">
        <f t="shared" si="3"/>
        <v>230255209.65393382</v>
      </c>
      <c r="G24" s="496">
        <f t="shared" si="3"/>
        <v>238554661.23355335</v>
      </c>
      <c r="H24" s="496">
        <f t="shared" si="3"/>
        <v>257184415.52276349</v>
      </c>
      <c r="I24" s="496">
        <f t="shared" si="3"/>
        <v>253607610.98333365</v>
      </c>
      <c r="J24" s="496">
        <f t="shared" si="3"/>
        <v>252960970.88109326</v>
      </c>
      <c r="K24" s="496">
        <f t="shared" si="3"/>
        <v>252201938.51341289</v>
      </c>
      <c r="L24" s="496">
        <f t="shared" si="3"/>
        <v>251442906.14573246</v>
      </c>
      <c r="M24" s="496">
        <f t="shared" si="3"/>
        <v>250683873.77805209</v>
      </c>
      <c r="N24" s="496">
        <f t="shared" si="3"/>
        <v>249924841.41037169</v>
      </c>
      <c r="O24" s="496">
        <f t="shared" si="3"/>
        <v>249165809.04269129</v>
      </c>
      <c r="P24" s="496">
        <f t="shared" si="3"/>
        <v>248897571.72066092</v>
      </c>
      <c r="Q24" s="497">
        <f>Q14+Q16+Q22</f>
        <v>242715213.21462286</v>
      </c>
    </row>
    <row r="25" spans="1:17">
      <c r="A25" s="485">
        <f t="shared" si="0"/>
        <v>214</v>
      </c>
      <c r="B25" s="495"/>
      <c r="C25" s="495"/>
      <c r="D25" s="496"/>
      <c r="E25" s="496"/>
      <c r="F25" s="496"/>
      <c r="G25" s="496"/>
      <c r="H25" s="496"/>
      <c r="I25" s="496"/>
      <c r="J25" s="496"/>
      <c r="K25" s="496"/>
      <c r="L25" s="496"/>
      <c r="M25" s="496"/>
      <c r="N25" s="496"/>
      <c r="O25" s="496"/>
      <c r="P25" s="496">
        <v>0.98284884954164586</v>
      </c>
      <c r="Q25" s="497"/>
    </row>
    <row r="26" spans="1:17" ht="15.6">
      <c r="A26" s="485">
        <f t="shared" si="0"/>
        <v>215</v>
      </c>
      <c r="B26" s="495" t="s">
        <v>857</v>
      </c>
      <c r="C26" s="495"/>
      <c r="D26" s="496"/>
      <c r="E26" s="510"/>
      <c r="F26" s="510"/>
      <c r="G26" s="510"/>
      <c r="H26" s="510"/>
      <c r="I26" s="510"/>
      <c r="J26" s="510"/>
      <c r="K26" s="510"/>
      <c r="L26" s="510"/>
      <c r="M26" s="510"/>
      <c r="N26" s="510"/>
      <c r="O26" s="510"/>
      <c r="P26" s="510"/>
      <c r="Q26" s="511"/>
    </row>
    <row r="27" spans="1:17">
      <c r="A27" s="485">
        <f t="shared" si="0"/>
        <v>216</v>
      </c>
      <c r="B27" s="508" t="s">
        <v>498</v>
      </c>
      <c r="C27" s="417" t="s">
        <v>499</v>
      </c>
      <c r="D27" s="483"/>
      <c r="E27" s="496"/>
      <c r="F27" s="496"/>
      <c r="G27" s="496"/>
      <c r="H27" s="496"/>
      <c r="I27" s="496"/>
      <c r="J27" s="496"/>
      <c r="K27" s="496"/>
      <c r="L27" s="496"/>
      <c r="M27" s="496"/>
      <c r="N27" s="496"/>
      <c r="O27" s="496"/>
      <c r="P27" s="507">
        <f>Q12*0.04</f>
        <v>4563924.0129099935</v>
      </c>
      <c r="Q27" s="512"/>
    </row>
    <row r="28" spans="1:17" ht="30">
      <c r="A28" s="485">
        <f t="shared" si="0"/>
        <v>217</v>
      </c>
      <c r="B28" s="508" t="s">
        <v>500</v>
      </c>
      <c r="C28" s="417" t="s">
        <v>501</v>
      </c>
      <c r="D28" s="483"/>
      <c r="E28" s="496"/>
      <c r="F28" s="496"/>
      <c r="G28" s="496"/>
      <c r="H28" s="496"/>
      <c r="I28" s="496"/>
      <c r="J28" s="496"/>
      <c r="K28" s="496"/>
      <c r="L28" s="496"/>
      <c r="M28" s="496"/>
      <c r="N28" s="496"/>
      <c r="O28" s="496"/>
      <c r="P28" s="507">
        <v>0</v>
      </c>
      <c r="Q28" s="497"/>
    </row>
    <row r="29" spans="1:17" ht="30">
      <c r="A29" s="485">
        <f t="shared" si="0"/>
        <v>218</v>
      </c>
      <c r="B29" s="508" t="s">
        <v>502</v>
      </c>
      <c r="C29" s="417" t="s">
        <v>503</v>
      </c>
      <c r="D29" s="483"/>
      <c r="E29" s="496"/>
      <c r="F29" s="496"/>
      <c r="G29" s="496"/>
      <c r="H29" s="496"/>
      <c r="I29" s="496"/>
      <c r="J29" s="496"/>
      <c r="K29" s="496"/>
      <c r="L29" s="496"/>
      <c r="M29" s="496"/>
      <c r="N29" s="496"/>
      <c r="O29" s="496"/>
      <c r="P29" s="507">
        <v>0</v>
      </c>
      <c r="Q29" s="497"/>
    </row>
    <row r="30" spans="1:17" ht="30">
      <c r="A30" s="485">
        <f t="shared" si="0"/>
        <v>219</v>
      </c>
      <c r="B30" s="508" t="s">
        <v>504</v>
      </c>
      <c r="C30" s="417" t="s">
        <v>505</v>
      </c>
      <c r="D30" s="483"/>
      <c r="E30" s="496"/>
      <c r="F30" s="496"/>
      <c r="G30" s="496"/>
      <c r="H30" s="496"/>
      <c r="I30" s="496"/>
      <c r="J30" s="496"/>
      <c r="K30" s="496"/>
      <c r="L30" s="496"/>
      <c r="M30" s="496"/>
      <c r="N30" s="496"/>
      <c r="O30" s="496"/>
      <c r="P30" s="507">
        <v>0</v>
      </c>
      <c r="Q30" s="497"/>
    </row>
    <row r="31" spans="1:17">
      <c r="A31" s="485">
        <f t="shared" si="0"/>
        <v>220</v>
      </c>
      <c r="B31" s="513" t="s">
        <v>506</v>
      </c>
      <c r="C31" s="504" t="s">
        <v>507</v>
      </c>
      <c r="D31" s="483"/>
      <c r="E31" s="496"/>
      <c r="F31" s="496"/>
      <c r="G31" s="496"/>
      <c r="H31" s="496"/>
      <c r="I31" s="496"/>
      <c r="J31" s="496"/>
      <c r="K31" s="496"/>
      <c r="L31" s="496"/>
      <c r="M31" s="496"/>
      <c r="N31" s="496"/>
      <c r="O31" s="496"/>
      <c r="P31" s="507">
        <v>0</v>
      </c>
      <c r="Q31" s="497"/>
    </row>
    <row r="32" spans="1:17" ht="30">
      <c r="A32" s="485">
        <f t="shared" si="0"/>
        <v>221</v>
      </c>
      <c r="B32" s="513" t="s">
        <v>508</v>
      </c>
      <c r="C32" s="504" t="s">
        <v>509</v>
      </c>
      <c r="D32" s="483"/>
      <c r="E32" s="496"/>
      <c r="F32" s="496"/>
      <c r="G32" s="496"/>
      <c r="H32" s="496"/>
      <c r="I32" s="496"/>
      <c r="J32" s="496"/>
      <c r="K32" s="496"/>
      <c r="L32" s="496"/>
      <c r="M32" s="496"/>
      <c r="N32" s="496"/>
      <c r="O32" s="496"/>
      <c r="P32" s="514">
        <v>0</v>
      </c>
      <c r="Q32" s="497"/>
    </row>
    <row r="33" spans="1:17">
      <c r="A33" s="485">
        <f>A32+1</f>
        <v>222</v>
      </c>
      <c r="B33" s="508" t="s">
        <v>510</v>
      </c>
      <c r="C33" s="417" t="str">
        <f>"Sum Lines "&amp;A27&amp;" - "&amp;A32</f>
        <v>Sum Lines 216 - 221</v>
      </c>
      <c r="D33" s="496"/>
      <c r="E33" s="496"/>
      <c r="F33" s="496"/>
      <c r="G33" s="496"/>
      <c r="H33" s="496"/>
      <c r="I33" s="496"/>
      <c r="J33" s="496"/>
      <c r="K33" s="496"/>
      <c r="L33" s="496"/>
      <c r="M33" s="496"/>
      <c r="N33" s="496"/>
      <c r="O33" s="496"/>
      <c r="P33" s="496">
        <f>SUM(P27:P32)</f>
        <v>4563924.0129099935</v>
      </c>
      <c r="Q33" s="497"/>
    </row>
    <row r="34" spans="1:17" ht="15.6" thickBot="1">
      <c r="A34" s="485">
        <f t="shared" si="0"/>
        <v>223</v>
      </c>
      <c r="B34" s="498"/>
      <c r="C34" s="495"/>
      <c r="D34" s="496"/>
      <c r="E34" s="496"/>
      <c r="F34" s="496"/>
      <c r="G34" s="496"/>
      <c r="H34" s="496"/>
      <c r="I34" s="496"/>
      <c r="J34" s="496"/>
      <c r="K34" s="496"/>
      <c r="L34" s="496"/>
      <c r="M34" s="496"/>
      <c r="N34" s="496"/>
      <c r="O34" s="496"/>
      <c r="P34" s="496"/>
      <c r="Q34" s="497"/>
    </row>
    <row r="35" spans="1:17" ht="15.6" thickBot="1">
      <c r="A35" s="485">
        <f t="shared" si="0"/>
        <v>224</v>
      </c>
      <c r="B35" s="498" t="str">
        <f>"Average Cost of Debt (Line "&amp;A33&amp;", col. n / Line "&amp;A14&amp;", col. n)"</f>
        <v>Average Cost of Debt (Line 222, col. n / Line 203, col. n)</v>
      </c>
      <c r="C35" s="495"/>
      <c r="D35" s="496"/>
      <c r="E35" s="496"/>
      <c r="F35" s="496"/>
      <c r="G35" s="496"/>
      <c r="H35" s="496"/>
      <c r="I35" s="496"/>
      <c r="J35" s="496"/>
      <c r="K35" s="496"/>
      <c r="L35" s="496"/>
      <c r="M35" s="496"/>
      <c r="N35" s="496"/>
      <c r="O35" s="496"/>
      <c r="P35" s="515">
        <f>IF(Q14=0,0,ROUND(P33/Q14,4))</f>
        <v>0.04</v>
      </c>
      <c r="Q35" s="497"/>
    </row>
    <row r="36" spans="1:17">
      <c r="A36" s="485">
        <f t="shared" si="0"/>
        <v>225</v>
      </c>
      <c r="B36" s="498"/>
      <c r="C36" s="495"/>
      <c r="D36" s="496"/>
      <c r="E36" s="496"/>
      <c r="F36" s="496"/>
      <c r="G36" s="496"/>
      <c r="H36" s="496"/>
      <c r="I36" s="496"/>
      <c r="J36" s="496"/>
      <c r="K36" s="496"/>
      <c r="L36" s="496"/>
      <c r="M36" s="496"/>
      <c r="N36" s="496"/>
      <c r="O36" s="496"/>
      <c r="P36" s="496"/>
      <c r="Q36" s="497"/>
    </row>
    <row r="37" spans="1:17">
      <c r="A37" s="485">
        <f t="shared" si="0"/>
        <v>226</v>
      </c>
      <c r="B37" s="495" t="s">
        <v>248</v>
      </c>
      <c r="C37" s="495"/>
      <c r="D37" s="496"/>
      <c r="E37" s="496"/>
      <c r="F37" s="496"/>
      <c r="G37" s="496"/>
      <c r="H37" s="496"/>
      <c r="I37" s="496"/>
      <c r="J37" s="496"/>
      <c r="K37" s="496"/>
      <c r="L37" s="496"/>
      <c r="M37" s="496"/>
      <c r="N37" s="496"/>
      <c r="O37" s="496"/>
      <c r="P37" s="496"/>
      <c r="Q37" s="497"/>
    </row>
    <row r="38" spans="1:17">
      <c r="A38" s="485">
        <f t="shared" si="0"/>
        <v>227</v>
      </c>
      <c r="B38" s="516" t="s">
        <v>511</v>
      </c>
      <c r="C38" s="417" t="s">
        <v>512</v>
      </c>
      <c r="D38" s="496"/>
      <c r="E38" s="496"/>
      <c r="F38" s="496"/>
      <c r="G38" s="496"/>
      <c r="H38" s="496"/>
      <c r="I38" s="496"/>
      <c r="J38" s="496"/>
      <c r="K38" s="496"/>
      <c r="L38" s="496"/>
      <c r="M38" s="496"/>
      <c r="N38" s="496"/>
      <c r="O38" s="496"/>
      <c r="P38" s="499"/>
      <c r="Q38" s="497"/>
    </row>
    <row r="39" spans="1:17">
      <c r="A39" s="485">
        <f t="shared" si="0"/>
        <v>228</v>
      </c>
      <c r="B39" s="516"/>
      <c r="C39" s="495"/>
      <c r="D39" s="496"/>
      <c r="E39" s="496"/>
      <c r="F39" s="496"/>
      <c r="G39" s="496"/>
      <c r="H39" s="496"/>
      <c r="I39" s="496"/>
      <c r="J39" s="496"/>
      <c r="K39" s="496"/>
      <c r="L39" s="496"/>
      <c r="M39" s="496"/>
      <c r="N39" s="496"/>
      <c r="O39" s="496"/>
      <c r="P39" s="496"/>
      <c r="Q39" s="497"/>
    </row>
    <row r="40" spans="1:17">
      <c r="A40" s="485">
        <f t="shared" si="0"/>
        <v>229</v>
      </c>
      <c r="B40" s="516" t="str">
        <f>"Average Cost of Preferred Stock (Line "&amp;A38&amp;", col. n / Line "&amp;A16&amp;", col. n)"</f>
        <v>Average Cost of Preferred Stock (Line 227, col. n / Line 205, col. n)</v>
      </c>
      <c r="C40" s="495"/>
      <c r="D40" s="496"/>
      <c r="E40" s="496"/>
      <c r="F40" s="496"/>
      <c r="G40" s="496"/>
      <c r="H40" s="496"/>
      <c r="I40" s="496"/>
      <c r="J40" s="496"/>
      <c r="K40" s="496"/>
      <c r="L40" s="496"/>
      <c r="M40" s="496"/>
      <c r="N40" s="496"/>
      <c r="O40" s="496"/>
      <c r="P40" s="496">
        <f>IF(P38=0,0,ROUND(P38/Q16,4))</f>
        <v>0</v>
      </c>
      <c r="Q40" s="497"/>
    </row>
    <row r="41" spans="1:17">
      <c r="A41" s="485"/>
      <c r="B41" s="516"/>
      <c r="C41" s="492"/>
      <c r="D41" s="496"/>
      <c r="E41" s="496"/>
      <c r="F41" s="496"/>
      <c r="G41" s="496"/>
      <c r="H41" s="496"/>
      <c r="I41" s="496"/>
      <c r="J41" s="496"/>
      <c r="K41" s="496"/>
      <c r="L41" s="496"/>
      <c r="M41" s="496"/>
      <c r="N41" s="496"/>
      <c r="O41" s="496"/>
      <c r="P41" s="496"/>
      <c r="Q41" s="497"/>
    </row>
    <row r="42" spans="1:17">
      <c r="A42" s="485"/>
      <c r="B42" s="1095" t="s">
        <v>513</v>
      </c>
      <c r="C42" s="1095"/>
      <c r="D42" s="1095"/>
      <c r="E42" s="1095"/>
      <c r="F42" s="1095"/>
      <c r="G42" s="1095"/>
      <c r="H42" s="496"/>
      <c r="I42" s="496"/>
      <c r="J42" s="496"/>
      <c r="K42" s="496"/>
      <c r="L42" s="496"/>
      <c r="M42" s="496"/>
      <c r="N42" s="496"/>
      <c r="O42" s="496"/>
      <c r="P42" s="496"/>
      <c r="Q42" s="497"/>
    </row>
    <row r="43" spans="1:17">
      <c r="A43" s="485"/>
      <c r="B43" s="212" t="s">
        <v>514</v>
      </c>
      <c r="C43" s="492"/>
      <c r="D43" s="496"/>
      <c r="E43" s="496"/>
      <c r="F43" s="496"/>
      <c r="G43" s="496"/>
      <c r="H43" s="496"/>
      <c r="I43" s="496"/>
      <c r="J43" s="496"/>
      <c r="K43" s="496"/>
      <c r="L43" s="496"/>
      <c r="M43" s="496"/>
      <c r="N43" s="496"/>
      <c r="O43" s="496"/>
      <c r="P43" s="496"/>
      <c r="Q43" s="497"/>
    </row>
    <row r="44" spans="1:17" ht="15.6" thickBot="1">
      <c r="A44" s="517"/>
      <c r="B44" s="518" t="s">
        <v>833</v>
      </c>
      <c r="C44" s="519"/>
      <c r="D44" s="520"/>
      <c r="E44" s="520"/>
      <c r="F44" s="520"/>
      <c r="G44" s="520"/>
      <c r="H44" s="520"/>
      <c r="I44" s="520"/>
      <c r="J44" s="520"/>
      <c r="K44" s="520"/>
      <c r="L44" s="520"/>
      <c r="M44" s="520"/>
      <c r="N44" s="520"/>
      <c r="O44" s="520"/>
      <c r="P44" s="520"/>
      <c r="Q44" s="521"/>
    </row>
  </sheetData>
  <mergeCells count="5">
    <mergeCell ref="A3:F3"/>
    <mergeCell ref="H3:M3"/>
    <mergeCell ref="B42:G42"/>
    <mergeCell ref="E1:J1"/>
    <mergeCell ref="E2:J2"/>
  </mergeCells>
  <pageMargins left="0.7" right="0.7" top="0.75" bottom="0.75" header="0.3" footer="0.3"/>
  <pageSetup scale="3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2:R161"/>
  <sheetViews>
    <sheetView view="pageBreakPreview" zoomScale="80" zoomScaleNormal="90" zoomScaleSheetLayoutView="80" workbookViewId="0"/>
  </sheetViews>
  <sheetFormatPr defaultColWidth="8.90625" defaultRowHeight="15"/>
  <cols>
    <col min="1" max="1" width="9" style="365" bestFit="1" customWidth="1"/>
    <col min="2" max="2" width="52.453125" style="209" customWidth="1"/>
    <col min="3" max="3" width="23.54296875" style="209" customWidth="1"/>
    <col min="4" max="4" width="14.54296875" style="209" bestFit="1" customWidth="1"/>
    <col min="5" max="5" width="10.90625" style="209" customWidth="1"/>
    <col min="6" max="6" width="11.36328125" style="209" customWidth="1"/>
    <col min="7" max="7" width="10.81640625" style="209" customWidth="1"/>
    <col min="8" max="8" width="11.90625" style="209" customWidth="1"/>
    <col min="9" max="9" width="13.54296875" style="209" bestFit="1" customWidth="1"/>
    <col min="10" max="10" width="17.36328125" style="209" customWidth="1"/>
    <col min="11" max="11" width="17" style="209" customWidth="1"/>
    <col min="12" max="12" width="23.453125" style="209" customWidth="1"/>
    <col min="13" max="13" width="13.08984375" style="209" customWidth="1"/>
    <col min="14" max="15" width="13.81640625" style="209" customWidth="1"/>
    <col min="16" max="17" width="14.81640625" style="209" customWidth="1"/>
    <col min="18" max="18" width="14.6328125" style="209" customWidth="1"/>
    <col min="19" max="19" width="8.90625" style="209"/>
    <col min="20" max="20" width="13.90625" style="209" bestFit="1" customWidth="1"/>
    <col min="21" max="16384" width="8.90625" style="209"/>
  </cols>
  <sheetData>
    <row r="2" spans="1:10">
      <c r="E2" s="366"/>
      <c r="F2" s="303" t="s">
        <v>270</v>
      </c>
      <c r="G2" s="366"/>
    </row>
    <row r="3" spans="1:10">
      <c r="F3" s="116" t="s">
        <v>729</v>
      </c>
    </row>
    <row r="4" spans="1:10">
      <c r="A4" s="114"/>
      <c r="B4" s="367"/>
      <c r="C4" s="366"/>
      <c r="D4" s="366"/>
      <c r="F4" s="303" t="s">
        <v>323</v>
      </c>
      <c r="H4" s="366"/>
      <c r="I4" s="366"/>
      <c r="J4" s="368" t="s">
        <v>952</v>
      </c>
    </row>
    <row r="5" spans="1:10">
      <c r="A5" s="114"/>
      <c r="B5" s="369" t="s">
        <v>962</v>
      </c>
      <c r="C5" s="366"/>
      <c r="D5" s="367" t="s">
        <v>5</v>
      </c>
      <c r="G5" s="367"/>
      <c r="H5" s="367"/>
      <c r="I5" s="367"/>
      <c r="J5" s="370"/>
    </row>
    <row r="6" spans="1:10">
      <c r="A6" s="114"/>
      <c r="B6" s="306"/>
      <c r="C6" s="306"/>
      <c r="D6" s="306"/>
      <c r="E6" s="306"/>
      <c r="F6" s="306"/>
      <c r="G6" s="306"/>
      <c r="H6" s="306"/>
      <c r="I6" s="306"/>
      <c r="J6" s="306"/>
    </row>
    <row r="7" spans="1:10">
      <c r="A7" s="114"/>
      <c r="B7" s="306" t="s">
        <v>751</v>
      </c>
      <c r="C7" s="306"/>
      <c r="D7" s="306"/>
      <c r="E7" s="306"/>
      <c r="F7" s="306"/>
      <c r="G7" s="306"/>
      <c r="H7" s="306"/>
      <c r="I7" s="306"/>
      <c r="J7" s="306"/>
    </row>
    <row r="8" spans="1:10">
      <c r="A8" s="114"/>
      <c r="B8" s="306" t="s">
        <v>752</v>
      </c>
      <c r="C8" s="306"/>
      <c r="D8" s="306"/>
      <c r="E8" s="306"/>
      <c r="F8" s="306"/>
      <c r="G8" s="306"/>
      <c r="H8" s="306"/>
      <c r="I8" s="306"/>
      <c r="J8" s="306"/>
    </row>
    <row r="9" spans="1:10">
      <c r="A9" s="114"/>
      <c r="B9" s="306" t="s">
        <v>753</v>
      </c>
      <c r="C9" s="306"/>
      <c r="D9" s="306"/>
      <c r="E9" s="306"/>
      <c r="F9" s="306"/>
      <c r="G9" s="306"/>
      <c r="H9" s="306"/>
      <c r="I9" s="306"/>
      <c r="J9" s="306"/>
    </row>
    <row r="10" spans="1:10">
      <c r="A10" s="114"/>
      <c r="B10" s="306"/>
      <c r="C10" s="306"/>
      <c r="D10" s="306"/>
      <c r="E10" s="306"/>
      <c r="F10" s="306"/>
      <c r="G10" s="306"/>
      <c r="H10" s="306"/>
      <c r="I10" s="306"/>
      <c r="J10" s="306"/>
    </row>
    <row r="11" spans="1:10">
      <c r="A11" s="114"/>
      <c r="B11" s="306"/>
      <c r="C11" s="306"/>
      <c r="D11" s="306"/>
      <c r="E11" s="306"/>
      <c r="F11" s="371" t="str">
        <f>+'1 - Revenue Credits'!A2</f>
        <v>NextEra Energy Transmission New York, Inc. Formula Rate Template</v>
      </c>
      <c r="G11" s="306"/>
      <c r="H11" s="306"/>
      <c r="I11" s="306"/>
      <c r="J11" s="306"/>
    </row>
    <row r="12" spans="1:10" ht="15.6">
      <c r="A12" s="372" t="s">
        <v>312</v>
      </c>
      <c r="B12" s="306"/>
      <c r="C12" s="306"/>
      <c r="D12" s="306"/>
      <c r="E12" s="306"/>
      <c r="F12" s="371"/>
      <c r="G12" s="306"/>
      <c r="H12" s="306"/>
      <c r="I12" s="306"/>
      <c r="J12" s="306"/>
    </row>
    <row r="13" spans="1:10">
      <c r="A13" s="114"/>
      <c r="F13" s="373" t="s">
        <v>19</v>
      </c>
      <c r="J13" s="374" t="s">
        <v>545</v>
      </c>
    </row>
    <row r="14" spans="1:10">
      <c r="A14" s="114">
        <v>1</v>
      </c>
      <c r="B14" s="209" t="s">
        <v>271</v>
      </c>
      <c r="J14" s="110">
        <f>+'Appendix A'!J116</f>
        <v>166860620.816484</v>
      </c>
    </row>
    <row r="15" spans="1:10">
      <c r="A15" s="114"/>
      <c r="J15" s="110"/>
    </row>
    <row r="16" spans="1:10">
      <c r="A16" s="113">
        <f>+A14+1</f>
        <v>2</v>
      </c>
      <c r="B16" s="375" t="s">
        <v>546</v>
      </c>
      <c r="C16" s="376"/>
      <c r="D16" s="376"/>
      <c r="E16" s="376"/>
      <c r="F16" s="376"/>
      <c r="G16" s="376"/>
      <c r="H16" s="376"/>
      <c r="I16" s="377"/>
      <c r="J16" s="110"/>
    </row>
    <row r="17" spans="1:10">
      <c r="A17" s="113"/>
      <c r="B17" s="378"/>
      <c r="C17" s="376"/>
      <c r="D17" s="376"/>
      <c r="E17" s="376"/>
      <c r="F17" s="376"/>
      <c r="G17" s="379"/>
      <c r="H17" s="376"/>
      <c r="I17" s="376"/>
      <c r="J17" s="110"/>
    </row>
    <row r="18" spans="1:10" ht="15.6" thickBot="1">
      <c r="A18" s="113"/>
      <c r="B18" s="378"/>
      <c r="C18" s="376"/>
      <c r="D18" s="380" t="s">
        <v>57</v>
      </c>
      <c r="E18" s="380" t="s">
        <v>66</v>
      </c>
      <c r="F18" s="376"/>
      <c r="G18" s="380" t="s">
        <v>65</v>
      </c>
      <c r="H18" s="376"/>
      <c r="I18" s="380" t="s">
        <v>67</v>
      </c>
      <c r="J18" s="110"/>
    </row>
    <row r="19" spans="1:10">
      <c r="A19" s="113">
        <f>+A16+1</f>
        <v>3</v>
      </c>
      <c r="B19" s="375" t="s">
        <v>279</v>
      </c>
      <c r="C19" s="381" t="s">
        <v>590</v>
      </c>
      <c r="D19" s="153">
        <f>+'Appendix A'!F228</f>
        <v>114098100.32274984</v>
      </c>
      <c r="E19" s="198">
        <f>+'Appendix A'!G228</f>
        <v>0.47</v>
      </c>
      <c r="F19" s="140"/>
      <c r="G19" s="169">
        <f>+'Appendix A'!I228</f>
        <v>0.04</v>
      </c>
      <c r="H19" s="381"/>
      <c r="I19" s="198">
        <f>E19*G19</f>
        <v>1.8800000000000001E-2</v>
      </c>
      <c r="J19" s="110"/>
    </row>
    <row r="20" spans="1:10">
      <c r="A20" s="113">
        <f>+A19+1</f>
        <v>4</v>
      </c>
      <c r="B20" s="375" t="s">
        <v>280</v>
      </c>
      <c r="C20" s="381" t="s">
        <v>591</v>
      </c>
      <c r="D20" s="153">
        <f>+'Appendix A'!F229</f>
        <v>0</v>
      </c>
      <c r="E20" s="198">
        <f>+'Appendix A'!G229</f>
        <v>0</v>
      </c>
      <c r="F20" s="140"/>
      <c r="G20" s="142">
        <f>+'Appendix A'!I229</f>
        <v>0</v>
      </c>
      <c r="H20" s="381"/>
      <c r="I20" s="198">
        <f>E20*G20</f>
        <v>0</v>
      </c>
      <c r="J20" s="110"/>
    </row>
    <row r="21" spans="1:10" ht="15.6" thickBot="1">
      <c r="A21" s="113">
        <f>+A20+1</f>
        <v>5</v>
      </c>
      <c r="B21" s="375" t="s">
        <v>322</v>
      </c>
      <c r="C21" s="381" t="s">
        <v>589</v>
      </c>
      <c r="D21" s="1021">
        <f>+'Appendix A'!F230</f>
        <v>128617112.89187302</v>
      </c>
      <c r="E21" s="198">
        <f>+'Appendix A'!G230</f>
        <v>0.53</v>
      </c>
      <c r="F21" s="140"/>
      <c r="G21" s="384">
        <v>9.6500000000000002E-2</v>
      </c>
      <c r="H21" s="381"/>
      <c r="I21" s="1023">
        <f>E21*G21</f>
        <v>5.1145000000000003E-2</v>
      </c>
      <c r="J21" s="110"/>
    </row>
    <row r="22" spans="1:10">
      <c r="A22" s="113">
        <f>+A21+1</f>
        <v>6</v>
      </c>
      <c r="B22" s="378" t="s">
        <v>297</v>
      </c>
      <c r="C22" s="381"/>
      <c r="D22" s="153">
        <f>SUM(D19:D21)</f>
        <v>242715213.21462286</v>
      </c>
      <c r="E22" s="140" t="s">
        <v>5</v>
      </c>
      <c r="F22" s="140"/>
      <c r="G22" s="376"/>
      <c r="H22" s="376"/>
      <c r="I22" s="198">
        <f>SUM(I19:I21)</f>
        <v>6.9945000000000007E-2</v>
      </c>
      <c r="J22" s="110"/>
    </row>
    <row r="23" spans="1:10">
      <c r="A23" s="113">
        <f t="shared" ref="A23:A35" si="0">+A22+1</f>
        <v>7</v>
      </c>
      <c r="B23" s="378" t="s">
        <v>313</v>
      </c>
      <c r="C23" s="381"/>
      <c r="D23" s="382"/>
      <c r="E23" s="376"/>
      <c r="F23" s="376"/>
      <c r="G23" s="376"/>
      <c r="H23" s="376"/>
      <c r="I23" s="140"/>
      <c r="J23" s="110">
        <f>+I22*J14</f>
        <v>11671066.123008976</v>
      </c>
    </row>
    <row r="24" spans="1:10">
      <c r="A24" s="113"/>
      <c r="J24" s="110"/>
    </row>
    <row r="25" spans="1:10">
      <c r="A25" s="113">
        <f>+A23+1</f>
        <v>8</v>
      </c>
      <c r="B25" s="378" t="s">
        <v>49</v>
      </c>
      <c r="C25" s="385"/>
      <c r="D25" s="376"/>
      <c r="E25" s="376"/>
      <c r="F25" s="381"/>
      <c r="G25" s="386"/>
      <c r="H25" s="376"/>
      <c r="I25" s="381"/>
      <c r="J25" s="110"/>
    </row>
    <row r="26" spans="1:10">
      <c r="A26" s="113">
        <f t="shared" si="0"/>
        <v>9</v>
      </c>
      <c r="B26" s="42" t="s">
        <v>606</v>
      </c>
      <c r="C26" s="7"/>
      <c r="D26" s="1022">
        <f>+'Appendix A'!E$171</f>
        <v>0.26727499999999993</v>
      </c>
      <c r="E26" s="376"/>
      <c r="F26" s="381"/>
      <c r="G26" s="386"/>
      <c r="H26" s="376"/>
      <c r="I26" s="381"/>
      <c r="J26" s="110"/>
    </row>
    <row r="27" spans="1:10">
      <c r="A27" s="113">
        <f t="shared" si="0"/>
        <v>10</v>
      </c>
      <c r="B27" s="18" t="s">
        <v>50</v>
      </c>
      <c r="C27" s="7"/>
      <c r="D27" s="1022">
        <f>IF(I22=0,0,('4 - Incentives'!D26/(1-'4 - Incentives'!D26))*(1-'4 - Incentives'!I19/'4 - Incentives'!I22))</f>
        <v>0.26672506956835229</v>
      </c>
      <c r="E27" s="376"/>
      <c r="F27" s="381"/>
      <c r="G27" s="386"/>
      <c r="H27" s="376"/>
      <c r="I27" s="381"/>
      <c r="J27" s="110"/>
    </row>
    <row r="28" spans="1:10">
      <c r="A28" s="113">
        <f t="shared" si="0"/>
        <v>11</v>
      </c>
      <c r="B28" s="12" t="str">
        <f>"       where WCLTD=(line "&amp;A19&amp;") and R= (line "&amp;A22&amp;")"</f>
        <v xml:space="preserve">       where WCLTD=(line 3) and R= (line 6)</v>
      </c>
      <c r="C28" s="7"/>
      <c r="D28" s="7"/>
      <c r="E28" s="376"/>
      <c r="F28" s="381"/>
      <c r="G28" s="386"/>
      <c r="H28" s="376"/>
      <c r="I28" s="381"/>
      <c r="J28" s="110"/>
    </row>
    <row r="29" spans="1:10">
      <c r="A29" s="113">
        <f t="shared" si="0"/>
        <v>12</v>
      </c>
      <c r="B29" s="12" t="str">
        <f>"       and FIT, SIT &amp; p are as given in footnote "&amp;'Appendix A'!$A$281&amp;" on Appendix A."</f>
        <v xml:space="preserve">       and FIT, SIT &amp; p are as given in footnote F on Appendix A.</v>
      </c>
      <c r="C29" s="7"/>
      <c r="D29" s="7"/>
      <c r="E29" s="376"/>
      <c r="F29" s="381"/>
      <c r="G29" s="386"/>
      <c r="H29" s="376"/>
      <c r="I29" s="381"/>
      <c r="J29" s="110"/>
    </row>
    <row r="30" spans="1:10">
      <c r="A30" s="113">
        <f t="shared" si="0"/>
        <v>13</v>
      </c>
      <c r="B30" s="42" t="str">
        <f>"      1 / (1 - T)  = (T from line "&amp;A26&amp;")"</f>
        <v xml:space="preserve">      1 / (1 - T)  = (T from line 9)</v>
      </c>
      <c r="C30" s="7"/>
      <c r="D30" s="1022">
        <f>IF(D26&gt;0,1/(1-D26),0)</f>
        <v>1.3647685011429935</v>
      </c>
      <c r="E30" s="376"/>
      <c r="F30" s="381"/>
      <c r="G30" s="386"/>
      <c r="H30" s="376"/>
      <c r="I30" s="381"/>
      <c r="J30" s="110"/>
    </row>
    <row r="31" spans="1:10">
      <c r="A31" s="113">
        <f t="shared" si="0"/>
        <v>14</v>
      </c>
      <c r="B31" s="12" t="s">
        <v>51</v>
      </c>
      <c r="C31" s="7"/>
      <c r="D31" s="167">
        <f>'3 - Cost Support'!M76</f>
        <v>-2242198.3073849427</v>
      </c>
      <c r="E31" s="376"/>
      <c r="F31" s="381"/>
      <c r="G31" s="386"/>
      <c r="H31" s="376"/>
      <c r="I31" s="381"/>
      <c r="J31" s="110"/>
    </row>
    <row r="32" spans="1:10">
      <c r="A32" s="113"/>
      <c r="B32" s="12"/>
      <c r="C32" s="7"/>
      <c r="D32" s="110"/>
      <c r="E32" s="376"/>
      <c r="F32" s="381"/>
      <c r="G32" s="160"/>
      <c r="H32" s="376"/>
      <c r="I32" s="381"/>
      <c r="J32" s="110"/>
    </row>
    <row r="33" spans="1:11">
      <c r="A33" s="113">
        <f>+A31+1</f>
        <v>15</v>
      </c>
      <c r="B33" s="42" t="str">
        <f>"Income Tax Calculation = line "&amp;A27&amp;" * line "&amp;A23&amp; " * (1-n)"</f>
        <v>Income Tax Calculation = line 10 * line 7 * (1-n)</v>
      </c>
      <c r="C33" s="43"/>
      <c r="D33" s="110">
        <f>+D27*J23</f>
        <v>3112965.9235964087</v>
      </c>
      <c r="E33" s="376"/>
      <c r="F33" s="387"/>
      <c r="G33" s="388"/>
      <c r="H33" s="387"/>
      <c r="J33" s="110">
        <f>+D33</f>
        <v>3112965.9235964087</v>
      </c>
    </row>
    <row r="34" spans="1:11">
      <c r="A34" s="113">
        <f t="shared" si="0"/>
        <v>16</v>
      </c>
      <c r="B34" s="389" t="str">
        <f>"ITC adjustment (line "&amp;A30&amp;" * line "&amp;A31&amp;")  * (1-n)"</f>
        <v>ITC adjustment (line 13 * line 14)  * (1-n)</v>
      </c>
      <c r="C34" s="131"/>
      <c r="D34" s="129">
        <f>+D30*D31</f>
        <v>-3060081.6232351051</v>
      </c>
      <c r="E34" s="387"/>
      <c r="F34" s="390" t="s">
        <v>34</v>
      </c>
      <c r="G34" s="140">
        <f>+'Appendix A'!H97</f>
        <v>1</v>
      </c>
      <c r="H34" s="387"/>
      <c r="J34" s="129">
        <f>G34*D34</f>
        <v>-3060081.6232351051</v>
      </c>
    </row>
    <row r="35" spans="1:11">
      <c r="A35" s="113">
        <f t="shared" si="0"/>
        <v>17</v>
      </c>
      <c r="B35" s="44" t="s">
        <v>52</v>
      </c>
      <c r="C35" s="18" t="str">
        <f>"(line "&amp;A33&amp;" plus line "&amp;A34&amp;")"</f>
        <v>(line 15 plus line 16)</v>
      </c>
      <c r="D35" s="118">
        <f>+D34+D33</f>
        <v>52884.300361303613</v>
      </c>
      <c r="E35" s="387"/>
      <c r="J35" s="110">
        <f>+J33+J34</f>
        <v>52884.300361303613</v>
      </c>
    </row>
    <row r="36" spans="1:11">
      <c r="A36" s="113"/>
      <c r="B36" s="178"/>
      <c r="C36" s="391"/>
      <c r="D36" s="165"/>
      <c r="E36" s="387"/>
      <c r="F36" s="390"/>
      <c r="G36" s="140"/>
      <c r="H36" s="387"/>
      <c r="I36" s="165"/>
      <c r="J36" s="110"/>
    </row>
    <row r="37" spans="1:11">
      <c r="A37" s="113"/>
      <c r="J37" s="110"/>
    </row>
    <row r="38" spans="1:11">
      <c r="A38" s="113">
        <f>+A35+1</f>
        <v>18</v>
      </c>
      <c r="B38" s="178" t="s">
        <v>314</v>
      </c>
      <c r="E38" s="209" t="s">
        <v>547</v>
      </c>
      <c r="J38" s="110">
        <f>+J35+J23</f>
        <v>11723950.423370279</v>
      </c>
      <c r="K38" s="392"/>
    </row>
    <row r="39" spans="1:11">
      <c r="A39" s="393">
        <f>+A38+1</f>
        <v>19</v>
      </c>
      <c r="B39" s="209" t="s">
        <v>271</v>
      </c>
      <c r="E39" s="209" t="s">
        <v>310</v>
      </c>
      <c r="J39" s="160">
        <f>+J14</f>
        <v>166860620.816484</v>
      </c>
    </row>
    <row r="40" spans="1:11">
      <c r="A40" s="393">
        <f>+A39+1</f>
        <v>20</v>
      </c>
      <c r="B40" s="209" t="s">
        <v>311</v>
      </c>
      <c r="E40" s="209" t="s">
        <v>548</v>
      </c>
      <c r="J40" s="198">
        <f>IF(J39=0,0,J38/J39)</f>
        <v>7.0261936974718969E-2</v>
      </c>
    </row>
    <row r="41" spans="1:11">
      <c r="A41" s="393"/>
      <c r="B41" s="178"/>
      <c r="J41" s="110"/>
    </row>
    <row r="43" spans="1:11" ht="15.6">
      <c r="A43" s="394" t="s">
        <v>581</v>
      </c>
      <c r="B43" s="395"/>
      <c r="C43" s="395"/>
      <c r="J43" s="366" t="str">
        <f>+F4</f>
        <v>Attachment 4</v>
      </c>
    </row>
    <row r="44" spans="1:11" ht="15.6">
      <c r="A44" s="396"/>
      <c r="B44" s="395"/>
      <c r="C44" s="395"/>
      <c r="J44" s="366"/>
    </row>
    <row r="45" spans="1:11">
      <c r="A45" s="393"/>
      <c r="B45" s="178"/>
      <c r="C45" s="395"/>
      <c r="J45" s="374" t="s">
        <v>545</v>
      </c>
    </row>
    <row r="46" spans="1:11">
      <c r="A46" s="118">
        <f>+A40+1</f>
        <v>21</v>
      </c>
      <c r="B46" s="395" t="s">
        <v>271</v>
      </c>
      <c r="C46" s="395"/>
      <c r="J46" s="110">
        <f>+J14</f>
        <v>166860620.816484</v>
      </c>
    </row>
    <row r="47" spans="1:11">
      <c r="A47" s="118"/>
      <c r="B47" s="395"/>
      <c r="C47" s="395"/>
      <c r="J47" s="392"/>
    </row>
    <row r="48" spans="1:11">
      <c r="A48" s="393">
        <f>+A46+1</f>
        <v>22</v>
      </c>
      <c r="B48" s="397" t="s">
        <v>582</v>
      </c>
      <c r="C48" s="385"/>
      <c r="D48" s="376"/>
      <c r="E48" s="376"/>
      <c r="F48" s="376"/>
      <c r="G48" s="376"/>
      <c r="H48" s="376"/>
      <c r="I48" s="377"/>
      <c r="J48" s="392"/>
    </row>
    <row r="49" spans="1:11">
      <c r="A49" s="393"/>
      <c r="B49" s="398"/>
      <c r="C49" s="385"/>
      <c r="D49" s="376"/>
      <c r="E49" s="376"/>
      <c r="F49" s="376"/>
      <c r="G49" s="379"/>
      <c r="H49" s="376"/>
      <c r="I49" s="376"/>
      <c r="J49" s="392"/>
    </row>
    <row r="50" spans="1:11" ht="15.6" thickBot="1">
      <c r="A50" s="393"/>
      <c r="B50" s="398"/>
      <c r="C50" s="385"/>
      <c r="D50" s="380" t="s">
        <v>57</v>
      </c>
      <c r="E50" s="380" t="s">
        <v>66</v>
      </c>
      <c r="F50" s="376"/>
      <c r="G50" s="380" t="s">
        <v>65</v>
      </c>
      <c r="H50" s="376"/>
      <c r="I50" s="380" t="s">
        <v>67</v>
      </c>
      <c r="J50" s="392"/>
    </row>
    <row r="51" spans="1:11">
      <c r="A51" s="393">
        <f>+A48+1</f>
        <v>23</v>
      </c>
      <c r="B51" s="397" t="s">
        <v>279</v>
      </c>
      <c r="C51" s="178" t="s">
        <v>592</v>
      </c>
      <c r="D51" s="382">
        <f t="shared" ref="D51:E53" si="1">+D19</f>
        <v>114098100.32274984</v>
      </c>
      <c r="E51" s="198">
        <f t="shared" si="1"/>
        <v>0.47</v>
      </c>
      <c r="F51" s="140"/>
      <c r="G51" s="169">
        <f>G19</f>
        <v>0.04</v>
      </c>
      <c r="H51" s="140"/>
      <c r="I51" s="198">
        <f>E51*G51</f>
        <v>1.8800000000000001E-2</v>
      </c>
      <c r="J51" s="392"/>
    </row>
    <row r="52" spans="1:11">
      <c r="A52" s="393">
        <f>+A51+1</f>
        <v>24</v>
      </c>
      <c r="B52" s="397" t="s">
        <v>280</v>
      </c>
      <c r="C52" s="178" t="s">
        <v>593</v>
      </c>
      <c r="D52" s="382">
        <f t="shared" si="1"/>
        <v>0</v>
      </c>
      <c r="E52" s="198">
        <f t="shared" si="1"/>
        <v>0</v>
      </c>
      <c r="F52" s="140"/>
      <c r="G52" s="140">
        <f>+G20</f>
        <v>0</v>
      </c>
      <c r="H52" s="140"/>
      <c r="I52" s="198">
        <f>E52*G52</f>
        <v>0</v>
      </c>
      <c r="J52" s="392"/>
    </row>
    <row r="53" spans="1:11" ht="15.6" thickBot="1">
      <c r="A53" s="393">
        <f>+A52+1</f>
        <v>25</v>
      </c>
      <c r="B53" s="397" t="s">
        <v>594</v>
      </c>
      <c r="C53" s="178" t="s">
        <v>595</v>
      </c>
      <c r="D53" s="383">
        <f t="shared" si="1"/>
        <v>128617112.89187302</v>
      </c>
      <c r="E53" s="198">
        <f t="shared" si="1"/>
        <v>0.53</v>
      </c>
      <c r="F53" s="140"/>
      <c r="G53" s="384">
        <f>G21+0.01</f>
        <v>0.1065</v>
      </c>
      <c r="H53" s="140"/>
      <c r="I53" s="1023">
        <f>E53*G53</f>
        <v>5.6445000000000002E-2</v>
      </c>
      <c r="J53" s="392"/>
      <c r="K53" s="399"/>
    </row>
    <row r="54" spans="1:11">
      <c r="A54" s="393">
        <f>+A53+1</f>
        <v>26</v>
      </c>
      <c r="B54" s="398" t="s">
        <v>523</v>
      </c>
      <c r="C54" s="178"/>
      <c r="D54" s="382">
        <f>SUM(D51:D53)</f>
        <v>242715213.21462286</v>
      </c>
      <c r="E54" s="140" t="s">
        <v>5</v>
      </c>
      <c r="F54" s="140"/>
      <c r="G54" s="140"/>
      <c r="H54" s="140"/>
      <c r="I54" s="198">
        <f>SUM(I51:I53)</f>
        <v>7.5245000000000006E-2</v>
      </c>
      <c r="J54" s="392"/>
    </row>
    <row r="55" spans="1:11">
      <c r="A55" s="393">
        <f t="shared" ref="A55:A67" si="2">+A54+1</f>
        <v>27</v>
      </c>
      <c r="B55" s="398" t="s">
        <v>551</v>
      </c>
      <c r="C55" s="178"/>
      <c r="D55" s="382"/>
      <c r="E55" s="376"/>
      <c r="F55" s="376"/>
      <c r="G55" s="376"/>
      <c r="H55" s="376"/>
      <c r="I55" s="400"/>
      <c r="J55" s="140">
        <f>+I54*J46</f>
        <v>12555427.41333634</v>
      </c>
    </row>
    <row r="56" spans="1:11">
      <c r="A56" s="393"/>
      <c r="B56" s="395"/>
      <c r="C56" s="395"/>
      <c r="J56" s="392"/>
    </row>
    <row r="57" spans="1:11">
      <c r="A57" s="393">
        <f>+A55+1</f>
        <v>28</v>
      </c>
      <c r="B57" s="398" t="s">
        <v>49</v>
      </c>
      <c r="C57" s="385"/>
      <c r="D57" s="376"/>
      <c r="E57" s="376"/>
      <c r="F57" s="381"/>
      <c r="G57" s="386"/>
      <c r="H57" s="376"/>
      <c r="I57" s="381"/>
      <c r="J57" s="392"/>
    </row>
    <row r="58" spans="1:11">
      <c r="A58" s="393">
        <f t="shared" si="2"/>
        <v>29</v>
      </c>
      <c r="B58" s="42" t="s">
        <v>606</v>
      </c>
      <c r="C58" s="13"/>
      <c r="D58" s="1022">
        <f>+'Appendix A'!E$171</f>
        <v>0.26727499999999993</v>
      </c>
      <c r="E58" s="376"/>
      <c r="F58" s="381"/>
      <c r="G58" s="386"/>
      <c r="H58" s="376"/>
      <c r="I58" s="381"/>
      <c r="J58" s="392"/>
    </row>
    <row r="59" spans="1:11">
      <c r="A59" s="393">
        <f t="shared" si="2"/>
        <v>30</v>
      </c>
      <c r="B59" s="47" t="s">
        <v>50</v>
      </c>
      <c r="C59" s="13"/>
      <c r="D59" s="1022">
        <f>IF('4 - Incentives'!D58=0,0,('4 - Incentives'!D58/(1-'4 - Incentives'!D58))*(1-'4 - Incentives'!I51/'4 - Incentives'!I54))</f>
        <v>0.27363091297782266</v>
      </c>
      <c r="E59" s="376"/>
      <c r="F59" s="381"/>
      <c r="G59" s="386"/>
      <c r="H59" s="376"/>
      <c r="I59" s="381"/>
      <c r="J59" s="392"/>
    </row>
    <row r="60" spans="1:11">
      <c r="A60" s="393">
        <f t="shared" si="2"/>
        <v>31</v>
      </c>
      <c r="B60" s="38" t="str">
        <f>"       where WCLTD=(line "&amp;A51&amp;") and R= (line "&amp;A54&amp;")"</f>
        <v xml:space="preserve">       where WCLTD=(line 23) and R= (line 26)</v>
      </c>
      <c r="C60" s="13"/>
      <c r="E60" s="376"/>
      <c r="F60" s="381"/>
      <c r="G60" s="386"/>
      <c r="H60" s="376"/>
      <c r="I60" s="381"/>
      <c r="J60" s="392"/>
    </row>
    <row r="61" spans="1:11">
      <c r="A61" s="393">
        <f t="shared" si="2"/>
        <v>32</v>
      </c>
      <c r="B61" s="12" t="str">
        <f>"       and FIT, SIT &amp; p are as given in footnote "&amp;'Appendix A'!$A$281&amp;" on Appendix A."</f>
        <v xml:space="preserve">       and FIT, SIT &amp; p are as given in footnote F on Appendix A.</v>
      </c>
      <c r="C61" s="13"/>
      <c r="D61" s="7"/>
      <c r="E61" s="376"/>
      <c r="F61" s="381"/>
      <c r="G61" s="386"/>
      <c r="H61" s="376"/>
      <c r="I61" s="381"/>
      <c r="J61" s="392"/>
    </row>
    <row r="62" spans="1:11">
      <c r="A62" s="393">
        <f t="shared" si="2"/>
        <v>33</v>
      </c>
      <c r="B62" s="401" t="str">
        <f>"      1 / (1 - T)  = (T from line "&amp;A58&amp;")"</f>
        <v xml:space="preserve">      1 / (1 - T)  = (T from line 29)</v>
      </c>
      <c r="C62" s="13"/>
      <c r="D62" s="134">
        <f>IF(D58&gt;0,1/(1-D58),0)</f>
        <v>1.3647685011429935</v>
      </c>
      <c r="E62" s="376"/>
      <c r="F62" s="381"/>
      <c r="G62" s="386"/>
      <c r="H62" s="376"/>
      <c r="I62" s="381"/>
      <c r="J62" s="392"/>
    </row>
    <row r="63" spans="1:11">
      <c r="A63" s="393">
        <f t="shared" si="2"/>
        <v>34</v>
      </c>
      <c r="B63" s="12" t="s">
        <v>607</v>
      </c>
      <c r="C63" s="13"/>
      <c r="D63" s="70">
        <f>D31</f>
        <v>-2242198.3073849427</v>
      </c>
      <c r="E63" s="376"/>
      <c r="F63" s="381"/>
      <c r="G63" s="386"/>
      <c r="H63" s="376"/>
      <c r="I63" s="381"/>
      <c r="J63" s="392"/>
    </row>
    <row r="64" spans="1:11">
      <c r="A64" s="393"/>
      <c r="B64" s="38"/>
      <c r="C64" s="13"/>
      <c r="D64" s="110"/>
      <c r="E64" s="376"/>
      <c r="F64" s="381"/>
      <c r="G64" s="160"/>
      <c r="H64" s="376"/>
      <c r="I64" s="381"/>
      <c r="J64" s="392"/>
    </row>
    <row r="65" spans="1:10">
      <c r="A65" s="393">
        <f>+A63+1</f>
        <v>35</v>
      </c>
      <c r="B65" s="42" t="str">
        <f>"Income Tax Calculation = line "&amp;A59&amp;" * line "&amp;A55&amp; " * (1-n)"</f>
        <v>Income Tax Calculation = line 30 * line 27 * (1-n)</v>
      </c>
      <c r="C65" s="43"/>
      <c r="D65" s="110">
        <f>+D59*J55</f>
        <v>3435553.0659380052</v>
      </c>
      <c r="E65" s="376"/>
      <c r="F65" s="387"/>
      <c r="G65" s="388"/>
      <c r="H65" s="387"/>
      <c r="J65" s="110">
        <f>+D65</f>
        <v>3435553.0659380052</v>
      </c>
    </row>
    <row r="66" spans="1:10">
      <c r="A66" s="393">
        <f t="shared" si="2"/>
        <v>36</v>
      </c>
      <c r="B66" s="389" t="str">
        <f>"ITC adjustment (line "&amp;A62&amp;" * line "&amp;A63&amp;")  * (1-n)"</f>
        <v>ITC adjustment (line 33 * line 34)  * (1-n)</v>
      </c>
      <c r="C66" s="131"/>
      <c r="D66" s="129">
        <f>+D62*D63</f>
        <v>-3060081.6232351051</v>
      </c>
      <c r="E66" s="387"/>
      <c r="F66" s="390" t="s">
        <v>34</v>
      </c>
      <c r="G66" s="140">
        <f>+'Appendix A'!H97</f>
        <v>1</v>
      </c>
      <c r="H66" s="387"/>
      <c r="J66" s="129">
        <f>G66*D66</f>
        <v>-3060081.6232351051</v>
      </c>
    </row>
    <row r="67" spans="1:10">
      <c r="A67" s="393">
        <f t="shared" si="2"/>
        <v>37</v>
      </c>
      <c r="B67" s="44" t="s">
        <v>52</v>
      </c>
      <c r="C67" s="18" t="str">
        <f>"(line "&amp;A65&amp;" plus line "&amp;A66&amp;")"</f>
        <v>(line 35 plus line 36)</v>
      </c>
      <c r="D67" s="118">
        <f>+D66+D65</f>
        <v>375471.44270290015</v>
      </c>
      <c r="E67" s="387"/>
      <c r="J67" s="110">
        <f>+J65+J66</f>
        <v>375471.44270290015</v>
      </c>
    </row>
    <row r="68" spans="1:10">
      <c r="A68" s="402"/>
      <c r="B68" s="403"/>
      <c r="C68" s="404"/>
      <c r="D68" s="405"/>
      <c r="E68" s="406"/>
      <c r="F68" s="406"/>
      <c r="G68" s="407"/>
      <c r="H68" s="406"/>
      <c r="I68" s="405"/>
      <c r="J68" s="165"/>
    </row>
    <row r="69" spans="1:10">
      <c r="A69" s="393"/>
      <c r="B69" s="395"/>
      <c r="C69" s="395"/>
      <c r="J69" s="392"/>
    </row>
    <row r="70" spans="1:10">
      <c r="A70" s="393">
        <f>+A67+1</f>
        <v>38</v>
      </c>
      <c r="B70" s="178" t="s">
        <v>524</v>
      </c>
      <c r="C70" s="395"/>
      <c r="E70" s="209" t="s">
        <v>550</v>
      </c>
      <c r="J70" s="110">
        <f>+J67+J55</f>
        <v>12930898.856039241</v>
      </c>
    </row>
    <row r="71" spans="1:10">
      <c r="A71" s="393">
        <f>+A70+1</f>
        <v>39</v>
      </c>
      <c r="B71" s="209" t="s">
        <v>271</v>
      </c>
      <c r="E71" s="209" t="s">
        <v>549</v>
      </c>
      <c r="J71" s="160">
        <f>+J46</f>
        <v>166860620.816484</v>
      </c>
    </row>
    <row r="72" spans="1:10">
      <c r="A72" s="393">
        <f>+A71+1</f>
        <v>40</v>
      </c>
      <c r="B72" s="209" t="s">
        <v>525</v>
      </c>
      <c r="E72" s="209" t="s">
        <v>552</v>
      </c>
      <c r="J72" s="198">
        <f>IF(J71=0,0,J70/J71)</f>
        <v>7.7495210030776834E-2</v>
      </c>
    </row>
    <row r="73" spans="1:10">
      <c r="A73" s="393">
        <f>+A72+1</f>
        <v>41</v>
      </c>
      <c r="B73" s="395" t="s">
        <v>526</v>
      </c>
      <c r="C73" s="395"/>
      <c r="E73" s="209" t="s">
        <v>599</v>
      </c>
      <c r="J73" s="198">
        <f>+J72-J40</f>
        <v>7.2332730560578651E-3</v>
      </c>
    </row>
    <row r="74" spans="1:10">
      <c r="A74" s="402"/>
      <c r="B74" s="395"/>
      <c r="C74" s="395"/>
    </row>
    <row r="75" spans="1:10">
      <c r="A75" s="402"/>
      <c r="B75" s="395"/>
      <c r="C75" s="395"/>
    </row>
    <row r="76" spans="1:10" ht="15.6">
      <c r="A76" s="394" t="s">
        <v>528</v>
      </c>
      <c r="B76" s="395"/>
      <c r="C76" s="395"/>
      <c r="J76" s="408"/>
    </row>
    <row r="77" spans="1:10" ht="15.6">
      <c r="A77" s="396"/>
      <c r="B77" s="395"/>
      <c r="C77" s="395"/>
      <c r="J77" s="409" t="s">
        <v>553</v>
      </c>
    </row>
    <row r="78" spans="1:10">
      <c r="A78" s="393"/>
      <c r="B78" s="178"/>
      <c r="C78" s="395"/>
    </row>
    <row r="79" spans="1:10">
      <c r="A79" s="118">
        <f>+A73+1</f>
        <v>42</v>
      </c>
      <c r="B79" s="395" t="s">
        <v>271</v>
      </c>
      <c r="C79" s="395"/>
      <c r="J79" s="110">
        <f>+J46</f>
        <v>166860620.816484</v>
      </c>
    </row>
    <row r="80" spans="1:10">
      <c r="A80" s="118"/>
      <c r="B80" s="395"/>
      <c r="C80" s="395"/>
      <c r="J80" s="392"/>
    </row>
    <row r="81" spans="1:10">
      <c r="A81" s="393">
        <f>+A79+1</f>
        <v>43</v>
      </c>
      <c r="B81" s="397" t="s">
        <v>272</v>
      </c>
      <c r="C81" s="385"/>
      <c r="D81" s="376"/>
      <c r="E81" s="376"/>
      <c r="F81" s="376"/>
      <c r="G81" s="376"/>
      <c r="H81" s="376"/>
      <c r="I81" s="377"/>
      <c r="J81" s="392"/>
    </row>
    <row r="82" spans="1:10">
      <c r="A82" s="393"/>
      <c r="B82" s="398"/>
      <c r="C82" s="385"/>
      <c r="D82" s="376"/>
      <c r="E82" s="376"/>
      <c r="F82" s="376"/>
      <c r="G82" s="379"/>
      <c r="H82" s="376"/>
      <c r="I82" s="376"/>
      <c r="J82" s="392"/>
    </row>
    <row r="83" spans="1:10" ht="15.6" thickBot="1">
      <c r="A83" s="393"/>
      <c r="B83" s="398"/>
      <c r="C83" s="385"/>
      <c r="D83" s="380" t="s">
        <v>57</v>
      </c>
      <c r="E83" s="380" t="s">
        <v>66</v>
      </c>
      <c r="F83" s="376"/>
      <c r="G83" s="380" t="s">
        <v>65</v>
      </c>
      <c r="H83" s="376"/>
      <c r="I83" s="380" t="s">
        <v>67</v>
      </c>
      <c r="J83" s="392"/>
    </row>
    <row r="84" spans="1:10">
      <c r="A84" s="393">
        <f>+A81+1</f>
        <v>44</v>
      </c>
      <c r="B84" s="397" t="s">
        <v>279</v>
      </c>
      <c r="C84" s="178" t="s">
        <v>597</v>
      </c>
      <c r="D84" s="382">
        <f>+D51</f>
        <v>114098100.32274984</v>
      </c>
      <c r="E84" s="198">
        <f>IF(E19=0,0,E19-0.01)</f>
        <v>0.45999999999999996</v>
      </c>
      <c r="F84" s="140"/>
      <c r="G84" s="169">
        <f>+G19</f>
        <v>0.04</v>
      </c>
      <c r="H84" s="140"/>
      <c r="I84" s="198">
        <f>E84*G84</f>
        <v>1.84E-2</v>
      </c>
      <c r="J84" s="392"/>
    </row>
    <row r="85" spans="1:10">
      <c r="A85" s="393">
        <f>+A84+1</f>
        <v>45</v>
      </c>
      <c r="B85" s="397" t="s">
        <v>280</v>
      </c>
      <c r="C85" s="178" t="s">
        <v>593</v>
      </c>
      <c r="D85" s="382">
        <f>+D52</f>
        <v>0</v>
      </c>
      <c r="E85" s="198">
        <f>+E20</f>
        <v>0</v>
      </c>
      <c r="F85" s="140"/>
      <c r="G85" s="142">
        <f>+G20</f>
        <v>0</v>
      </c>
      <c r="H85" s="140"/>
      <c r="I85" s="198">
        <f>E85*G85</f>
        <v>0</v>
      </c>
      <c r="J85" s="392"/>
    </row>
    <row r="86" spans="1:10" ht="15.6" thickBot="1">
      <c r="A86" s="393">
        <f>+A85+1</f>
        <v>46</v>
      </c>
      <c r="B86" s="397" t="s">
        <v>527</v>
      </c>
      <c r="C86" s="178" t="s">
        <v>596</v>
      </c>
      <c r="D86" s="383">
        <f>+D53</f>
        <v>128617112.89187302</v>
      </c>
      <c r="E86" s="410">
        <f>IF(E21=0,0,E21+0.01)</f>
        <v>0.54</v>
      </c>
      <c r="F86" s="140"/>
      <c r="G86" s="169">
        <f>+G21</f>
        <v>9.6500000000000002E-2</v>
      </c>
      <c r="H86" s="198"/>
      <c r="I86" s="1023">
        <f>E86*G86</f>
        <v>5.2110000000000004E-2</v>
      </c>
      <c r="J86" s="392"/>
    </row>
    <row r="87" spans="1:10">
      <c r="A87" s="393">
        <f>+A86+1</f>
        <v>47</v>
      </c>
      <c r="B87" s="398" t="s">
        <v>554</v>
      </c>
      <c r="C87" s="178"/>
      <c r="D87" s="382">
        <f>SUM(D84:D86)</f>
        <v>242715213.21462286</v>
      </c>
      <c r="E87" s="140" t="s">
        <v>5</v>
      </c>
      <c r="F87" s="140"/>
      <c r="G87" s="198"/>
      <c r="H87" s="198"/>
      <c r="I87" s="198">
        <f>SUM(I84:I86)</f>
        <v>7.0510000000000003E-2</v>
      </c>
      <c r="J87" s="392"/>
    </row>
    <row r="88" spans="1:10">
      <c r="A88" s="393">
        <f t="shared" ref="A88:A100" si="3">+A87+1</f>
        <v>48</v>
      </c>
      <c r="B88" s="398" t="s">
        <v>602</v>
      </c>
      <c r="C88" s="178"/>
      <c r="D88" s="382"/>
      <c r="E88" s="376"/>
      <c r="F88" s="376"/>
      <c r="G88" s="198"/>
      <c r="H88" s="198"/>
      <c r="I88" s="140"/>
      <c r="J88" s="110">
        <f>+I87*J79</f>
        <v>11765342.373770287</v>
      </c>
    </row>
    <row r="89" spans="1:10">
      <c r="A89" s="393"/>
      <c r="B89" s="395"/>
      <c r="C89" s="395"/>
      <c r="J89" s="392"/>
    </row>
    <row r="90" spans="1:10">
      <c r="A90" s="393">
        <f>+A88+1</f>
        <v>49</v>
      </c>
      <c r="B90" s="398" t="s">
        <v>49</v>
      </c>
      <c r="C90" s="385"/>
      <c r="D90" s="376"/>
      <c r="E90" s="376"/>
      <c r="F90" s="381"/>
      <c r="G90" s="386"/>
      <c r="H90" s="376"/>
      <c r="I90" s="381"/>
      <c r="J90" s="392"/>
    </row>
    <row r="91" spans="1:10">
      <c r="A91" s="393">
        <f t="shared" si="3"/>
        <v>50</v>
      </c>
      <c r="B91" s="42" t="s">
        <v>606</v>
      </c>
      <c r="C91" s="13"/>
      <c r="D91" s="1022">
        <f>+'Appendix A'!E$171</f>
        <v>0.26727499999999993</v>
      </c>
      <c r="E91" s="376"/>
      <c r="F91" s="381"/>
      <c r="G91" s="386"/>
      <c r="H91" s="376"/>
      <c r="I91" s="381"/>
      <c r="J91" s="392"/>
    </row>
    <row r="92" spans="1:10">
      <c r="A92" s="393">
        <f t="shared" si="3"/>
        <v>51</v>
      </c>
      <c r="B92" s="47" t="s">
        <v>50</v>
      </c>
      <c r="C92" s="13"/>
      <c r="D92" s="1022">
        <f>IF('4 - Incentives'!D91&gt;0,('4 - Incentives'!D91/(1-'4 - Incentives'!D91))*(1-'4 - Incentives'!I84/'4 - Incentives'!I87),0)</f>
        <v>0.26958001126877595</v>
      </c>
      <c r="E92" s="376"/>
      <c r="F92" s="381"/>
      <c r="G92" s="386"/>
      <c r="H92" s="376"/>
      <c r="I92" s="381"/>
      <c r="J92" s="392"/>
    </row>
    <row r="93" spans="1:10">
      <c r="A93" s="393">
        <f t="shared" si="3"/>
        <v>52</v>
      </c>
      <c r="B93" s="38" t="str">
        <f>"       where WCLTD=(line "&amp;A84&amp;") and R= (line "&amp;A87&amp;")"</f>
        <v xml:space="preserve">       where WCLTD=(line 44) and R= (line 47)</v>
      </c>
      <c r="C93" s="13"/>
      <c r="E93" s="376"/>
      <c r="F93" s="381"/>
      <c r="G93" s="386"/>
      <c r="H93" s="376"/>
      <c r="I93" s="381"/>
      <c r="J93" s="392"/>
    </row>
    <row r="94" spans="1:10">
      <c r="A94" s="393">
        <f t="shared" si="3"/>
        <v>53</v>
      </c>
      <c r="B94" s="12" t="str">
        <f>"       and FIT, SIT &amp; p are as given in footnote "&amp;'Appendix A'!$A$281&amp;" on Appendix A."</f>
        <v xml:space="preserve">       and FIT, SIT &amp; p are as given in footnote F on Appendix A.</v>
      </c>
      <c r="C94" s="13"/>
      <c r="D94" s="7"/>
      <c r="E94" s="376"/>
      <c r="F94" s="381"/>
      <c r="G94" s="386"/>
      <c r="H94" s="376"/>
      <c r="I94" s="381"/>
      <c r="J94" s="392"/>
    </row>
    <row r="95" spans="1:10">
      <c r="A95" s="393">
        <f t="shared" si="3"/>
        <v>54</v>
      </c>
      <c r="B95" s="401" t="str">
        <f>"      1 / (1 - T)  = (T from line "&amp;A91&amp;")"</f>
        <v xml:space="preserve">      1 / (1 - T)  = (T from line 50)</v>
      </c>
      <c r="C95" s="13"/>
      <c r="D95" s="134">
        <f>IF(D91&gt;0,1/(1-D91),0)</f>
        <v>1.3647685011429935</v>
      </c>
      <c r="E95" s="376"/>
      <c r="F95" s="381"/>
      <c r="G95" s="386"/>
      <c r="H95" s="376"/>
      <c r="I95" s="381"/>
      <c r="J95" s="392"/>
    </row>
    <row r="96" spans="1:10">
      <c r="A96" s="393">
        <f t="shared" si="3"/>
        <v>55</v>
      </c>
      <c r="B96" s="12" t="s">
        <v>607</v>
      </c>
      <c r="C96" s="13"/>
      <c r="D96" s="70">
        <f>D31</f>
        <v>-2242198.3073849427</v>
      </c>
      <c r="E96" s="376"/>
      <c r="F96" s="381"/>
      <c r="G96" s="386"/>
      <c r="H96" s="376"/>
      <c r="I96" s="381"/>
      <c r="J96" s="392"/>
    </row>
    <row r="97" spans="1:13">
      <c r="A97" s="393"/>
      <c r="B97" s="38"/>
      <c r="C97" s="13"/>
      <c r="D97" s="110"/>
      <c r="E97" s="376"/>
      <c r="F97" s="381"/>
      <c r="G97" s="160"/>
      <c r="H97" s="376"/>
      <c r="I97" s="381"/>
      <c r="J97" s="392"/>
    </row>
    <row r="98" spans="1:13">
      <c r="A98" s="393">
        <f>+A96+1</f>
        <v>56</v>
      </c>
      <c r="B98" s="42" t="str">
        <f>"Income Tax Calculation = line "&amp;A92&amp;" * line "&amp;A88&amp; " * (1-n)"</f>
        <v>Income Tax Calculation = line 51 * line 48 * (1-n)</v>
      </c>
      <c r="C98" s="43"/>
      <c r="D98" s="110">
        <f>+D92*J88</f>
        <v>3171701.1297020013</v>
      </c>
      <c r="E98" s="376"/>
      <c r="F98" s="387"/>
      <c r="G98" s="388"/>
      <c r="H98" s="387"/>
      <c r="J98" s="110">
        <f>+D98</f>
        <v>3171701.1297020013</v>
      </c>
    </row>
    <row r="99" spans="1:13">
      <c r="A99" s="393">
        <f t="shared" si="3"/>
        <v>57</v>
      </c>
      <c r="B99" s="389" t="str">
        <f>"ITC adjustment (line "&amp;A95&amp;" * line "&amp;A96&amp;")  * (1-n)"</f>
        <v>ITC adjustment (line 54 * line 55)  * (1-n)</v>
      </c>
      <c r="C99" s="131"/>
      <c r="D99" s="129">
        <f>+D95*D96</f>
        <v>-3060081.6232351051</v>
      </c>
      <c r="E99" s="387"/>
      <c r="F99" s="390" t="s">
        <v>34</v>
      </c>
      <c r="G99" s="140">
        <f>+'Appendix A'!H97</f>
        <v>1</v>
      </c>
      <c r="H99" s="387"/>
      <c r="J99" s="129">
        <f>G99*D99</f>
        <v>-3060081.6232351051</v>
      </c>
    </row>
    <row r="100" spans="1:13">
      <c r="A100" s="393">
        <f t="shared" si="3"/>
        <v>58</v>
      </c>
      <c r="B100" s="44" t="s">
        <v>52</v>
      </c>
      <c r="C100" s="18" t="str">
        <f>"(line "&amp;A98&amp;" plus line "&amp;A99&amp;")"</f>
        <v>(line 56 plus line 57)</v>
      </c>
      <c r="D100" s="118">
        <f>+D99+D98</f>
        <v>111619.50646689627</v>
      </c>
      <c r="E100" s="387"/>
      <c r="J100" s="110">
        <f>+J98+J99</f>
        <v>111619.50646689627</v>
      </c>
    </row>
    <row r="101" spans="1:13">
      <c r="A101" s="402"/>
      <c r="B101" s="403"/>
      <c r="C101" s="404"/>
      <c r="D101" s="405"/>
      <c r="E101" s="406"/>
      <c r="F101" s="406"/>
      <c r="G101" s="407"/>
      <c r="H101" s="406"/>
      <c r="I101" s="405"/>
      <c r="J101" s="165"/>
    </row>
    <row r="102" spans="1:13">
      <c r="A102" s="393"/>
      <c r="B102" s="395"/>
      <c r="C102" s="395"/>
      <c r="J102" s="392"/>
    </row>
    <row r="103" spans="1:13">
      <c r="A103" s="393">
        <f>+A100+1</f>
        <v>59</v>
      </c>
      <c r="B103" s="178" t="s">
        <v>529</v>
      </c>
      <c r="C103" s="395"/>
      <c r="E103" s="209" t="s">
        <v>555</v>
      </c>
      <c r="J103" s="110">
        <f>+J100+J88</f>
        <v>11876961.880237184</v>
      </c>
    </row>
    <row r="104" spans="1:13">
      <c r="A104" s="393">
        <f>+A103+1</f>
        <v>60</v>
      </c>
      <c r="B104" s="209" t="s">
        <v>271</v>
      </c>
      <c r="E104" s="209" t="s">
        <v>316</v>
      </c>
      <c r="J104" s="160">
        <f>+J79</f>
        <v>166860620.816484</v>
      </c>
    </row>
    <row r="105" spans="1:13">
      <c r="A105" s="393">
        <f>+A104+1</f>
        <v>61</v>
      </c>
      <c r="B105" s="209" t="s">
        <v>529</v>
      </c>
      <c r="E105" s="209" t="s">
        <v>556</v>
      </c>
      <c r="J105" s="198">
        <f>IF(J104=0,0,J103/J104)</f>
        <v>7.1178938578321957E-2</v>
      </c>
    </row>
    <row r="106" spans="1:13">
      <c r="A106" s="393">
        <f>+A105+1</f>
        <v>62</v>
      </c>
      <c r="B106" s="395" t="s">
        <v>530</v>
      </c>
      <c r="C106" s="395"/>
      <c r="E106" s="209" t="s">
        <v>557</v>
      </c>
      <c r="J106" s="198">
        <f>+J105-J40</f>
        <v>9.1700160360298766E-4</v>
      </c>
    </row>
    <row r="107" spans="1:13" ht="15.6">
      <c r="A107" s="411"/>
      <c r="B107" s="212"/>
      <c r="C107" s="212"/>
      <c r="D107" s="212"/>
      <c r="E107" s="212"/>
      <c r="F107" s="212"/>
      <c r="G107" s="212"/>
      <c r="H107" s="212"/>
      <c r="I107" s="212"/>
      <c r="J107" s="366" t="str">
        <f>+J43</f>
        <v>Attachment 4</v>
      </c>
    </row>
    <row r="108" spans="1:13">
      <c r="A108" s="412"/>
      <c r="B108" s="212"/>
      <c r="C108" s="212"/>
      <c r="D108" s="212"/>
      <c r="E108" s="212"/>
      <c r="F108" s="212"/>
      <c r="G108" s="212"/>
      <c r="H108" s="212"/>
      <c r="I108" s="212"/>
      <c r="J108" s="212"/>
    </row>
    <row r="109" spans="1:13">
      <c r="A109" s="393">
        <v>63</v>
      </c>
      <c r="B109" s="413" t="s">
        <v>333</v>
      </c>
      <c r="C109" s="212"/>
      <c r="D109" s="212"/>
      <c r="E109" s="414"/>
      <c r="F109" s="414"/>
      <c r="G109" s="414"/>
      <c r="H109" s="414"/>
      <c r="I109" s="212"/>
      <c r="J109" s="415"/>
    </row>
    <row r="110" spans="1:13">
      <c r="B110" s="413"/>
      <c r="C110" s="212"/>
      <c r="D110" s="212"/>
      <c r="E110" s="414"/>
      <c r="F110" s="414"/>
      <c r="G110" s="414"/>
      <c r="H110" s="414"/>
      <c r="I110" s="212"/>
      <c r="J110" s="415"/>
    </row>
    <row r="111" spans="1:13">
      <c r="A111" s="393">
        <v>64</v>
      </c>
      <c r="B111" s="413" t="s">
        <v>460</v>
      </c>
      <c r="C111" s="212" t="s">
        <v>808</v>
      </c>
      <c r="E111" s="414"/>
      <c r="F111" s="414"/>
      <c r="G111" s="414"/>
      <c r="H111" s="414"/>
      <c r="I111" s="212"/>
      <c r="M111" s="148">
        <f>IF(M136=0,0,('Appendix A'!J152+'Appendix A'!J168)/M136)</f>
        <v>3.1541206668078636E-2</v>
      </c>
    </row>
    <row r="112" spans="1:13">
      <c r="A112" s="393">
        <v>65</v>
      </c>
      <c r="B112" s="413" t="s">
        <v>821</v>
      </c>
      <c r="C112" s="212" t="s">
        <v>822</v>
      </c>
      <c r="E112" s="414"/>
      <c r="F112" s="414"/>
      <c r="G112" s="414"/>
      <c r="H112" s="414"/>
      <c r="I112" s="212"/>
      <c r="M112" s="148">
        <f>+'Appendix A'!M243</f>
        <v>7.0261936974718942E-2</v>
      </c>
    </row>
    <row r="113" spans="1:18">
      <c r="A113" s="416"/>
      <c r="B113" s="212"/>
      <c r="C113" s="212"/>
      <c r="D113" s="414"/>
      <c r="E113" s="414"/>
      <c r="F113" s="414"/>
      <c r="G113" s="414"/>
      <c r="H113" s="414"/>
      <c r="I113" s="212"/>
      <c r="M113" s="415"/>
    </row>
    <row r="114" spans="1:18">
      <c r="A114" s="211" t="s">
        <v>868</v>
      </c>
    </row>
    <row r="115" spans="1:18">
      <c r="A115" s="416"/>
      <c r="B115" s="212"/>
      <c r="C115" s="212"/>
      <c r="D115" s="414"/>
      <c r="E115" s="414"/>
      <c r="F115" s="414"/>
      <c r="G115" s="414"/>
      <c r="H115" s="414"/>
      <c r="I115" s="212"/>
      <c r="J115" s="415"/>
    </row>
    <row r="116" spans="1:18" ht="15.6" thickBot="1">
      <c r="A116" s="416"/>
      <c r="B116" s="212" t="s">
        <v>298</v>
      </c>
      <c r="C116" s="212" t="s">
        <v>299</v>
      </c>
      <c r="D116" s="417" t="s">
        <v>309</v>
      </c>
      <c r="E116" s="417" t="s">
        <v>317</v>
      </c>
      <c r="F116" s="417" t="s">
        <v>318</v>
      </c>
      <c r="G116" s="417" t="s">
        <v>319</v>
      </c>
      <c r="H116" s="417" t="s">
        <v>320</v>
      </c>
      <c r="I116" s="417" t="s">
        <v>321</v>
      </c>
      <c r="J116" s="417" t="s">
        <v>331</v>
      </c>
      <c r="K116" s="417" t="s">
        <v>332</v>
      </c>
      <c r="L116" s="417" t="s">
        <v>366</v>
      </c>
      <c r="M116" s="417" t="s">
        <v>367</v>
      </c>
      <c r="N116" s="417" t="s">
        <v>368</v>
      </c>
      <c r="O116" s="417" t="s">
        <v>369</v>
      </c>
      <c r="P116" s="417" t="s">
        <v>370</v>
      </c>
      <c r="Q116" s="417" t="s">
        <v>371</v>
      </c>
      <c r="R116" s="417" t="s">
        <v>372</v>
      </c>
    </row>
    <row r="117" spans="1:18" s="426" customFormat="1" ht="92.25" customHeight="1" thickBot="1">
      <c r="A117" s="418" t="s">
        <v>12</v>
      </c>
      <c r="B117" s="419" t="s">
        <v>315</v>
      </c>
      <c r="C117" s="420" t="s">
        <v>558</v>
      </c>
      <c r="D117" s="420" t="s">
        <v>859</v>
      </c>
      <c r="E117" s="420" t="s">
        <v>860</v>
      </c>
      <c r="F117" s="420" t="s">
        <v>861</v>
      </c>
      <c r="G117" s="421" t="s">
        <v>628</v>
      </c>
      <c r="H117" s="422" t="s">
        <v>336</v>
      </c>
      <c r="I117" s="422" t="s">
        <v>335</v>
      </c>
      <c r="J117" s="420" t="s">
        <v>598</v>
      </c>
      <c r="K117" s="420" t="s">
        <v>531</v>
      </c>
      <c r="L117" s="423" t="s">
        <v>611</v>
      </c>
      <c r="M117" s="422" t="s">
        <v>462</v>
      </c>
      <c r="N117" s="422" t="s">
        <v>610</v>
      </c>
      <c r="O117" s="422" t="s">
        <v>612</v>
      </c>
      <c r="P117" s="422" t="s">
        <v>461</v>
      </c>
      <c r="Q117" s="424" t="s">
        <v>722</v>
      </c>
      <c r="R117" s="425" t="s">
        <v>716</v>
      </c>
    </row>
    <row r="118" spans="1:18">
      <c r="A118" s="427">
        <v>66</v>
      </c>
      <c r="B118" s="428" t="s">
        <v>947</v>
      </c>
      <c r="C118" s="429">
        <f>'Appendix A'!E106+'Appendix A'!E111</f>
        <v>-64117.985411526926</v>
      </c>
      <c r="D118" s="430">
        <v>9.6500000000000002E-2</v>
      </c>
      <c r="E118" s="430">
        <f>'Appendix A'!$I$230</f>
        <v>9.6500000000000002E-2</v>
      </c>
      <c r="F118" s="431">
        <v>0</v>
      </c>
      <c r="G118" s="432">
        <f>+$J$73</f>
        <v>7.2332730560578651E-3</v>
      </c>
      <c r="H118" s="433">
        <f>+F118/0.01*G118</f>
        <v>0</v>
      </c>
      <c r="I118" s="434">
        <f>+C118*H118</f>
        <v>0</v>
      </c>
      <c r="J118" s="429">
        <v>0</v>
      </c>
      <c r="K118" s="435">
        <f>+J118*$J$106*C118</f>
        <v>0</v>
      </c>
      <c r="L118" s="436">
        <f>+C118*M$112</f>
        <v>-4505.0538499306531</v>
      </c>
      <c r="M118" s="429">
        <f>C118</f>
        <v>-64117.985411526926</v>
      </c>
      <c r="N118" s="437">
        <f>+M111</f>
        <v>3.1541206668078636E-2</v>
      </c>
      <c r="O118" s="435">
        <f>+M118*N118</f>
        <v>-2022.3586290058217</v>
      </c>
      <c r="P118" s="429"/>
      <c r="Q118" s="429"/>
      <c r="R118" s="160">
        <f>+I118+L118+O118+P118+K118-Q118</f>
        <v>-6527.4124789364751</v>
      </c>
    </row>
    <row r="119" spans="1:18">
      <c r="A119" s="438" t="s">
        <v>603</v>
      </c>
      <c r="B119" s="428" t="s">
        <v>834</v>
      </c>
      <c r="C119" s="439">
        <f>'4 - Incentives (Workpaper)'!E5</f>
        <v>116301332.25085203</v>
      </c>
      <c r="D119" s="440">
        <v>9.6500000000000002E-2</v>
      </c>
      <c r="E119" s="440">
        <f>'Appendix A'!$I$230</f>
        <v>9.6500000000000002E-2</v>
      </c>
      <c r="F119" s="441">
        <v>0.01</v>
      </c>
      <c r="G119" s="148">
        <f>+$J$73</f>
        <v>7.2332730560578651E-3</v>
      </c>
      <c r="H119" s="442">
        <f>+F119/0.01*G119</f>
        <v>7.2332730560578651E-3</v>
      </c>
      <c r="I119" s="443">
        <f>+C119*H119</f>
        <v>841239.2929537216</v>
      </c>
      <c r="J119" s="439">
        <v>0</v>
      </c>
      <c r="K119" s="160">
        <f t="shared" ref="K119:K135" si="4">+J119*$J$106*C119</f>
        <v>0</v>
      </c>
      <c r="L119" s="97">
        <f>+C119*M$112</f>
        <v>8171556.8766852133</v>
      </c>
      <c r="M119" s="439">
        <f>'4 - Incentives (Workpaper)'!D5</f>
        <v>117968614.45999414</v>
      </c>
      <c r="N119" s="444">
        <f>+N118</f>
        <v>3.1541206668078636E-2</v>
      </c>
      <c r="O119" s="160">
        <f>+M119*N119</f>
        <v>3720872.4490295649</v>
      </c>
      <c r="P119" s="439">
        <f>'4 - Incentives (Workpaper)'!N35-'4 - Incentives (Workpaper)'!N23</f>
        <v>4287908.261520396</v>
      </c>
      <c r="Q119" s="439"/>
      <c r="R119" s="160">
        <f>+I119+L119+O119+P119+K119-Q119</f>
        <v>17021576.880188897</v>
      </c>
    </row>
    <row r="120" spans="1:18">
      <c r="A120" s="438" t="s">
        <v>604</v>
      </c>
      <c r="B120" s="428" t="s">
        <v>836</v>
      </c>
      <c r="C120" s="439">
        <f>'4 - Incentives (Workpaper)'!E6</f>
        <v>979551.7386790337</v>
      </c>
      <c r="D120" s="440">
        <v>9.6500000000000002E-2</v>
      </c>
      <c r="E120" s="440">
        <f>'Appendix A'!$I$230</f>
        <v>9.6500000000000002E-2</v>
      </c>
      <c r="F120" s="440">
        <v>0</v>
      </c>
      <c r="G120" s="148">
        <f t="shared" ref="G120:G135" si="5">+$J$73</f>
        <v>7.2332730560578651E-3</v>
      </c>
      <c r="H120" s="442">
        <f>+F120/0.01*G120</f>
        <v>0</v>
      </c>
      <c r="I120" s="443">
        <f>+C120*H120</f>
        <v>0</v>
      </c>
      <c r="J120" s="439">
        <v>0</v>
      </c>
      <c r="K120" s="160">
        <f t="shared" si="4"/>
        <v>0</v>
      </c>
      <c r="L120" s="97">
        <f>+C120*M$112</f>
        <v>68825.20252654262</v>
      </c>
      <c r="M120" s="439">
        <f>'4 - Incentives (Workpaper)'!D6</f>
        <v>993594.47710021643</v>
      </c>
      <c r="N120" s="444">
        <f>+N119</f>
        <v>3.1541206668078636E-2</v>
      </c>
      <c r="O120" s="160">
        <f>+M120*N120</f>
        <v>31339.168746479452</v>
      </c>
      <c r="P120" s="439">
        <f>'4 - Incentives (Workpaper)'!O35-'4 - Incentives (Workpaper)'!O23</f>
        <v>36115.046247354796</v>
      </c>
      <c r="Q120" s="439">
        <f>'4 - Incentives (Workpaper)'!E25</f>
        <v>13765.040505308525</v>
      </c>
      <c r="R120" s="160">
        <f>+I120+L120+O120+P120+K120-Q120</f>
        <v>122514.37701506833</v>
      </c>
    </row>
    <row r="121" spans="1:18">
      <c r="A121" s="438" t="s">
        <v>605</v>
      </c>
      <c r="B121" s="428" t="s">
        <v>838</v>
      </c>
      <c r="C121" s="439">
        <f>'4 - Incentives (Workpaper)'!E7</f>
        <v>49643854.812364519</v>
      </c>
      <c r="D121" s="440">
        <v>9.6500000000000002E-2</v>
      </c>
      <c r="E121" s="440">
        <f>'Appendix A'!$I$230</f>
        <v>9.6500000000000002E-2</v>
      </c>
      <c r="F121" s="440">
        <v>0.01</v>
      </c>
      <c r="G121" s="148">
        <f t="shared" si="5"/>
        <v>7.2332730560578651E-3</v>
      </c>
      <c r="H121" s="442">
        <f t="shared" ref="H121:H135" si="6">+F121/0.01*G121</f>
        <v>7.2332730560578651E-3</v>
      </c>
      <c r="I121" s="443">
        <f t="shared" ref="I121:I135" si="7">+C121*H121</f>
        <v>359087.55741312483</v>
      </c>
      <c r="J121" s="439">
        <v>0</v>
      </c>
      <c r="K121" s="160">
        <f t="shared" si="4"/>
        <v>0</v>
      </c>
      <c r="L121" s="97">
        <f>+C121*M$112</f>
        <v>3488073.3980084537</v>
      </c>
      <c r="M121" s="439">
        <f>'4 - Incentives (Workpaper)'!D7</f>
        <v>50355543.27130118</v>
      </c>
      <c r="N121" s="444">
        <f t="shared" ref="N121:N135" si="8">+N120</f>
        <v>3.1541206668078636E-2</v>
      </c>
      <c r="O121" s="160">
        <f t="shared" ref="O121:O135" si="9">+M121*N121</f>
        <v>1588274.5972034871</v>
      </c>
      <c r="P121" s="439">
        <f>'4 - Incentives (Workpaper)'!P35-'4 - Incentives (Workpaper)'!P23</f>
        <v>1830316.9109406089</v>
      </c>
      <c r="Q121" s="439"/>
      <c r="R121" s="160">
        <f t="shared" ref="R121:R134" si="10">+I121+L121+O121+P121+K121-Q121</f>
        <v>7265752.4635656746</v>
      </c>
    </row>
    <row r="122" spans="1:18">
      <c r="A122" s="438"/>
      <c r="B122" s="428"/>
      <c r="C122" s="439"/>
      <c r="D122" s="445"/>
      <c r="E122" s="441"/>
      <c r="F122" s="439"/>
      <c r="G122" s="148">
        <f t="shared" si="5"/>
        <v>7.2332730560578651E-3</v>
      </c>
      <c r="H122" s="442">
        <f t="shared" si="6"/>
        <v>0</v>
      </c>
      <c r="I122" s="443">
        <f t="shared" si="7"/>
        <v>0</v>
      </c>
      <c r="J122" s="439"/>
      <c r="K122" s="160">
        <f t="shared" si="4"/>
        <v>0</v>
      </c>
      <c r="L122" s="97">
        <f t="shared" ref="L122:L135" si="11">+C122*M$112</f>
        <v>0</v>
      </c>
      <c r="M122" s="439"/>
      <c r="N122" s="444">
        <f t="shared" si="8"/>
        <v>3.1541206668078636E-2</v>
      </c>
      <c r="O122" s="160">
        <f t="shared" si="9"/>
        <v>0</v>
      </c>
      <c r="P122" s="439"/>
      <c r="Q122" s="439"/>
      <c r="R122" s="160">
        <f t="shared" si="10"/>
        <v>0</v>
      </c>
    </row>
    <row r="123" spans="1:18">
      <c r="A123" s="438"/>
      <c r="B123" s="428"/>
      <c r="C123" s="439"/>
      <c r="D123" s="445"/>
      <c r="E123" s="441"/>
      <c r="F123" s="439"/>
      <c r="G123" s="148">
        <f t="shared" si="5"/>
        <v>7.2332730560578651E-3</v>
      </c>
      <c r="H123" s="442">
        <f t="shared" si="6"/>
        <v>0</v>
      </c>
      <c r="I123" s="443">
        <f t="shared" si="7"/>
        <v>0</v>
      </c>
      <c r="J123" s="439"/>
      <c r="K123" s="160">
        <f t="shared" si="4"/>
        <v>0</v>
      </c>
      <c r="L123" s="97">
        <f t="shared" si="11"/>
        <v>0</v>
      </c>
      <c r="M123" s="439"/>
      <c r="N123" s="444">
        <f t="shared" si="8"/>
        <v>3.1541206668078636E-2</v>
      </c>
      <c r="O123" s="160">
        <f t="shared" si="9"/>
        <v>0</v>
      </c>
      <c r="P123" s="439"/>
      <c r="Q123" s="439"/>
      <c r="R123" s="160">
        <f t="shared" si="10"/>
        <v>0</v>
      </c>
    </row>
    <row r="124" spans="1:18">
      <c r="A124" s="438"/>
      <c r="B124" s="428"/>
      <c r="C124" s="439"/>
      <c r="D124" s="446"/>
      <c r="E124" s="441"/>
      <c r="F124" s="439"/>
      <c r="G124" s="148">
        <f t="shared" si="5"/>
        <v>7.2332730560578651E-3</v>
      </c>
      <c r="H124" s="442">
        <f t="shared" si="6"/>
        <v>0</v>
      </c>
      <c r="I124" s="443">
        <f t="shared" si="7"/>
        <v>0</v>
      </c>
      <c r="J124" s="439"/>
      <c r="K124" s="160">
        <f t="shared" si="4"/>
        <v>0</v>
      </c>
      <c r="L124" s="97">
        <f t="shared" si="11"/>
        <v>0</v>
      </c>
      <c r="M124" s="439"/>
      <c r="N124" s="444">
        <f t="shared" si="8"/>
        <v>3.1541206668078636E-2</v>
      </c>
      <c r="O124" s="160">
        <f t="shared" si="9"/>
        <v>0</v>
      </c>
      <c r="P124" s="439"/>
      <c r="Q124" s="439"/>
      <c r="R124" s="160">
        <f t="shared" si="10"/>
        <v>0</v>
      </c>
    </row>
    <row r="125" spans="1:18">
      <c r="A125" s="438"/>
      <c r="B125" s="428"/>
      <c r="C125" s="439"/>
      <c r="D125" s="447"/>
      <c r="E125" s="441"/>
      <c r="F125" s="439"/>
      <c r="G125" s="148">
        <f t="shared" si="5"/>
        <v>7.2332730560578651E-3</v>
      </c>
      <c r="H125" s="442">
        <f t="shared" si="6"/>
        <v>0</v>
      </c>
      <c r="I125" s="443">
        <f t="shared" si="7"/>
        <v>0</v>
      </c>
      <c r="J125" s="439"/>
      <c r="K125" s="160">
        <f t="shared" si="4"/>
        <v>0</v>
      </c>
      <c r="L125" s="97">
        <f t="shared" si="11"/>
        <v>0</v>
      </c>
      <c r="M125" s="439"/>
      <c r="N125" s="444">
        <f t="shared" si="8"/>
        <v>3.1541206668078636E-2</v>
      </c>
      <c r="O125" s="160">
        <f t="shared" si="9"/>
        <v>0</v>
      </c>
      <c r="P125" s="439"/>
      <c r="Q125" s="439"/>
      <c r="R125" s="160">
        <f t="shared" si="10"/>
        <v>0</v>
      </c>
    </row>
    <row r="126" spans="1:18">
      <c r="A126" s="438"/>
      <c r="B126" s="428"/>
      <c r="C126" s="439"/>
      <c r="D126" s="448"/>
      <c r="E126" s="441"/>
      <c r="F126" s="439"/>
      <c r="G126" s="148">
        <f t="shared" si="5"/>
        <v>7.2332730560578651E-3</v>
      </c>
      <c r="H126" s="442">
        <f t="shared" si="6"/>
        <v>0</v>
      </c>
      <c r="I126" s="443">
        <f t="shared" si="7"/>
        <v>0</v>
      </c>
      <c r="J126" s="439"/>
      <c r="K126" s="160">
        <f t="shared" si="4"/>
        <v>0</v>
      </c>
      <c r="L126" s="97">
        <f t="shared" si="11"/>
        <v>0</v>
      </c>
      <c r="M126" s="439"/>
      <c r="N126" s="444">
        <f t="shared" si="8"/>
        <v>3.1541206668078636E-2</v>
      </c>
      <c r="O126" s="160">
        <f t="shared" si="9"/>
        <v>0</v>
      </c>
      <c r="P126" s="439"/>
      <c r="Q126" s="439"/>
      <c r="R126" s="160">
        <f t="shared" si="10"/>
        <v>0</v>
      </c>
    </row>
    <row r="127" spans="1:18">
      <c r="A127" s="438"/>
      <c r="B127" s="428"/>
      <c r="C127" s="439"/>
      <c r="D127" s="448"/>
      <c r="E127" s="441"/>
      <c r="F127" s="439"/>
      <c r="G127" s="148">
        <f t="shared" si="5"/>
        <v>7.2332730560578651E-3</v>
      </c>
      <c r="H127" s="442">
        <f t="shared" si="6"/>
        <v>0</v>
      </c>
      <c r="I127" s="443">
        <f t="shared" si="7"/>
        <v>0</v>
      </c>
      <c r="J127" s="439"/>
      <c r="K127" s="160">
        <f t="shared" si="4"/>
        <v>0</v>
      </c>
      <c r="L127" s="97">
        <f t="shared" si="11"/>
        <v>0</v>
      </c>
      <c r="M127" s="439"/>
      <c r="N127" s="444">
        <f t="shared" si="8"/>
        <v>3.1541206668078636E-2</v>
      </c>
      <c r="O127" s="160">
        <f t="shared" si="9"/>
        <v>0</v>
      </c>
      <c r="P127" s="439"/>
      <c r="Q127" s="439"/>
      <c r="R127" s="160">
        <f t="shared" si="10"/>
        <v>0</v>
      </c>
    </row>
    <row r="128" spans="1:18">
      <c r="A128" s="438"/>
      <c r="B128" s="428"/>
      <c r="C128" s="439"/>
      <c r="D128" s="446"/>
      <c r="E128" s="441"/>
      <c r="F128" s="439"/>
      <c r="G128" s="148">
        <f t="shared" si="5"/>
        <v>7.2332730560578651E-3</v>
      </c>
      <c r="H128" s="442">
        <f t="shared" si="6"/>
        <v>0</v>
      </c>
      <c r="I128" s="443">
        <f t="shared" si="7"/>
        <v>0</v>
      </c>
      <c r="J128" s="439"/>
      <c r="K128" s="160">
        <f t="shared" si="4"/>
        <v>0</v>
      </c>
      <c r="L128" s="97">
        <f t="shared" si="11"/>
        <v>0</v>
      </c>
      <c r="M128" s="439"/>
      <c r="N128" s="444">
        <f t="shared" si="8"/>
        <v>3.1541206668078636E-2</v>
      </c>
      <c r="O128" s="160">
        <f t="shared" si="9"/>
        <v>0</v>
      </c>
      <c r="P128" s="439"/>
      <c r="Q128" s="439"/>
      <c r="R128" s="160">
        <f t="shared" si="10"/>
        <v>0</v>
      </c>
    </row>
    <row r="129" spans="1:18">
      <c r="A129" s="438"/>
      <c r="B129" s="428"/>
      <c r="C129" s="439"/>
      <c r="D129" s="449"/>
      <c r="E129" s="441"/>
      <c r="F129" s="439"/>
      <c r="G129" s="148">
        <f t="shared" si="5"/>
        <v>7.2332730560578651E-3</v>
      </c>
      <c r="H129" s="442">
        <f t="shared" si="6"/>
        <v>0</v>
      </c>
      <c r="I129" s="443">
        <f t="shared" si="7"/>
        <v>0</v>
      </c>
      <c r="J129" s="439"/>
      <c r="K129" s="160">
        <f t="shared" si="4"/>
        <v>0</v>
      </c>
      <c r="L129" s="97">
        <f t="shared" si="11"/>
        <v>0</v>
      </c>
      <c r="M129" s="439"/>
      <c r="N129" s="444">
        <f t="shared" si="8"/>
        <v>3.1541206668078636E-2</v>
      </c>
      <c r="O129" s="160">
        <f t="shared" si="9"/>
        <v>0</v>
      </c>
      <c r="P129" s="439"/>
      <c r="Q129" s="439"/>
      <c r="R129" s="160">
        <f t="shared" si="10"/>
        <v>0</v>
      </c>
    </row>
    <row r="130" spans="1:18">
      <c r="A130" s="438"/>
      <c r="B130" s="428"/>
      <c r="C130" s="439"/>
      <c r="D130" s="448"/>
      <c r="E130" s="441"/>
      <c r="F130" s="439"/>
      <c r="G130" s="148">
        <f t="shared" si="5"/>
        <v>7.2332730560578651E-3</v>
      </c>
      <c r="H130" s="442">
        <f t="shared" si="6"/>
        <v>0</v>
      </c>
      <c r="I130" s="443">
        <f t="shared" si="7"/>
        <v>0</v>
      </c>
      <c r="J130" s="439"/>
      <c r="K130" s="160">
        <f t="shared" si="4"/>
        <v>0</v>
      </c>
      <c r="L130" s="97">
        <f t="shared" si="11"/>
        <v>0</v>
      </c>
      <c r="M130" s="439"/>
      <c r="N130" s="444">
        <f t="shared" si="8"/>
        <v>3.1541206668078636E-2</v>
      </c>
      <c r="O130" s="160">
        <f t="shared" si="9"/>
        <v>0</v>
      </c>
      <c r="P130" s="439"/>
      <c r="Q130" s="439"/>
      <c r="R130" s="160">
        <f t="shared" si="10"/>
        <v>0</v>
      </c>
    </row>
    <row r="131" spans="1:18">
      <c r="A131" s="438"/>
      <c r="B131" s="428"/>
      <c r="C131" s="439"/>
      <c r="D131" s="439"/>
      <c r="E131" s="441"/>
      <c r="F131" s="439"/>
      <c r="G131" s="148">
        <f t="shared" si="5"/>
        <v>7.2332730560578651E-3</v>
      </c>
      <c r="H131" s="442">
        <f t="shared" si="6"/>
        <v>0</v>
      </c>
      <c r="I131" s="443">
        <f t="shared" si="7"/>
        <v>0</v>
      </c>
      <c r="J131" s="439"/>
      <c r="K131" s="160">
        <f t="shared" si="4"/>
        <v>0</v>
      </c>
      <c r="L131" s="97">
        <f t="shared" si="11"/>
        <v>0</v>
      </c>
      <c r="M131" s="439"/>
      <c r="N131" s="444">
        <f t="shared" si="8"/>
        <v>3.1541206668078636E-2</v>
      </c>
      <c r="O131" s="160">
        <f t="shared" si="9"/>
        <v>0</v>
      </c>
      <c r="P131" s="439"/>
      <c r="Q131" s="439"/>
      <c r="R131" s="160">
        <f t="shared" si="10"/>
        <v>0</v>
      </c>
    </row>
    <row r="132" spans="1:18">
      <c r="A132" s="438"/>
      <c r="B132" s="428"/>
      <c r="C132" s="439"/>
      <c r="D132" s="439"/>
      <c r="E132" s="441"/>
      <c r="F132" s="439"/>
      <c r="G132" s="148">
        <f t="shared" si="5"/>
        <v>7.2332730560578651E-3</v>
      </c>
      <c r="H132" s="442">
        <f t="shared" si="6"/>
        <v>0</v>
      </c>
      <c r="I132" s="443">
        <f t="shared" si="7"/>
        <v>0</v>
      </c>
      <c r="J132" s="439"/>
      <c r="K132" s="160">
        <f t="shared" si="4"/>
        <v>0</v>
      </c>
      <c r="L132" s="97">
        <f t="shared" si="11"/>
        <v>0</v>
      </c>
      <c r="M132" s="439"/>
      <c r="N132" s="444">
        <f t="shared" si="8"/>
        <v>3.1541206668078636E-2</v>
      </c>
      <c r="O132" s="160">
        <f t="shared" si="9"/>
        <v>0</v>
      </c>
      <c r="P132" s="439"/>
      <c r="Q132" s="439"/>
      <c r="R132" s="160">
        <f t="shared" si="10"/>
        <v>0</v>
      </c>
    </row>
    <row r="133" spans="1:18">
      <c r="A133" s="438"/>
      <c r="B133" s="428"/>
      <c r="C133" s="439"/>
      <c r="D133" s="439"/>
      <c r="E133" s="441"/>
      <c r="F133" s="439"/>
      <c r="G133" s="148">
        <f t="shared" si="5"/>
        <v>7.2332730560578651E-3</v>
      </c>
      <c r="H133" s="442">
        <f t="shared" si="6"/>
        <v>0</v>
      </c>
      <c r="I133" s="443">
        <f t="shared" si="7"/>
        <v>0</v>
      </c>
      <c r="J133" s="439"/>
      <c r="K133" s="160">
        <f t="shared" si="4"/>
        <v>0</v>
      </c>
      <c r="L133" s="97">
        <f t="shared" si="11"/>
        <v>0</v>
      </c>
      <c r="M133" s="439"/>
      <c r="N133" s="444">
        <f t="shared" si="8"/>
        <v>3.1541206668078636E-2</v>
      </c>
      <c r="O133" s="160">
        <f t="shared" si="9"/>
        <v>0</v>
      </c>
      <c r="P133" s="439"/>
      <c r="Q133" s="439"/>
      <c r="R133" s="160">
        <f t="shared" si="10"/>
        <v>0</v>
      </c>
    </row>
    <row r="134" spans="1:18">
      <c r="A134" s="438"/>
      <c r="B134" s="428"/>
      <c r="C134" s="439"/>
      <c r="D134" s="439"/>
      <c r="E134" s="441"/>
      <c r="F134" s="439"/>
      <c r="G134" s="148">
        <f t="shared" si="5"/>
        <v>7.2332730560578651E-3</v>
      </c>
      <c r="H134" s="442">
        <f t="shared" si="6"/>
        <v>0</v>
      </c>
      <c r="I134" s="443">
        <f t="shared" si="7"/>
        <v>0</v>
      </c>
      <c r="J134" s="439"/>
      <c r="K134" s="160">
        <f t="shared" si="4"/>
        <v>0</v>
      </c>
      <c r="L134" s="97">
        <f t="shared" si="11"/>
        <v>0</v>
      </c>
      <c r="M134" s="439"/>
      <c r="N134" s="444">
        <f t="shared" si="8"/>
        <v>3.1541206668078636E-2</v>
      </c>
      <c r="O134" s="160">
        <f t="shared" si="9"/>
        <v>0</v>
      </c>
      <c r="P134" s="439"/>
      <c r="Q134" s="439"/>
      <c r="R134" s="160">
        <f t="shared" si="10"/>
        <v>0</v>
      </c>
    </row>
    <row r="135" spans="1:18" ht="15.6" thickBot="1">
      <c r="A135" s="450"/>
      <c r="B135" s="451"/>
      <c r="C135" s="452"/>
      <c r="D135" s="453"/>
      <c r="E135" s="454"/>
      <c r="F135" s="455"/>
      <c r="G135" s="456">
        <f t="shared" si="5"/>
        <v>7.2332730560578651E-3</v>
      </c>
      <c r="H135" s="457">
        <f t="shared" si="6"/>
        <v>0</v>
      </c>
      <c r="I135" s="458">
        <f t="shared" si="7"/>
        <v>0</v>
      </c>
      <c r="J135" s="455"/>
      <c r="K135" s="459">
        <f t="shared" si="4"/>
        <v>0</v>
      </c>
      <c r="L135" s="460">
        <f t="shared" si="11"/>
        <v>0</v>
      </c>
      <c r="M135" s="455"/>
      <c r="N135" s="444">
        <f t="shared" si="8"/>
        <v>3.1541206668078636E-2</v>
      </c>
      <c r="O135" s="459">
        <f t="shared" si="9"/>
        <v>0</v>
      </c>
      <c r="P135" s="455"/>
      <c r="Q135" s="455"/>
      <c r="R135" s="459"/>
    </row>
    <row r="136" spans="1:18" ht="15.6" thickBot="1">
      <c r="A136" s="461">
        <v>67</v>
      </c>
      <c r="B136" s="462" t="s">
        <v>18</v>
      </c>
      <c r="C136" s="462">
        <f>SUM(C118:C135)</f>
        <v>166860620.81648406</v>
      </c>
      <c r="D136" s="462"/>
      <c r="E136" s="462"/>
      <c r="F136" s="462"/>
      <c r="G136" s="462"/>
      <c r="H136" s="462"/>
      <c r="I136" s="460">
        <f>SUM(I118:I135)</f>
        <v>1200326.8503668464</v>
      </c>
      <c r="J136" s="459"/>
      <c r="K136" s="460">
        <f>SUM(K118:K135)</f>
        <v>0</v>
      </c>
      <c r="L136" s="460">
        <f>SUM(L118:L135)</f>
        <v>11723950.423370279</v>
      </c>
      <c r="M136" s="463">
        <f>SUM(M118:M135)</f>
        <v>169253634.22298402</v>
      </c>
      <c r="N136" s="464"/>
      <c r="O136" s="460">
        <f>SUM(O118:O135)</f>
        <v>5338463.8563505253</v>
      </c>
      <c r="P136" s="460">
        <f>SUM(P118:P135)</f>
        <v>6154340.2187083596</v>
      </c>
      <c r="Q136" s="460">
        <f>SUM(Q118:Q135)</f>
        <v>13765.040505308525</v>
      </c>
      <c r="R136" s="465">
        <f>SUM(R118:R135)</f>
        <v>24403316.308290705</v>
      </c>
    </row>
    <row r="137" spans="1:18" ht="15.6" thickBot="1">
      <c r="A137" s="416">
        <v>68</v>
      </c>
      <c r="B137" s="404" t="s">
        <v>517</v>
      </c>
      <c r="C137" s="466"/>
      <c r="D137" s="212"/>
      <c r="E137" s="212"/>
      <c r="F137" s="212"/>
      <c r="G137" s="212"/>
      <c r="H137" s="212"/>
      <c r="I137" s="97"/>
      <c r="J137" s="110"/>
      <c r="K137" s="110"/>
      <c r="L137" s="97"/>
      <c r="M137" s="110"/>
      <c r="N137" s="110"/>
      <c r="O137" s="110"/>
      <c r="P137" s="110"/>
      <c r="Q137" s="110"/>
      <c r="R137" s="467">
        <f>+'Appendix A'!J190</f>
        <v>24403316.308290701</v>
      </c>
    </row>
    <row r="138" spans="1:18">
      <c r="A138" s="416">
        <v>69</v>
      </c>
      <c r="B138" s="212" t="s">
        <v>830</v>
      </c>
      <c r="C138" s="212"/>
      <c r="D138" s="212"/>
      <c r="E138" s="212"/>
      <c r="F138" s="212"/>
      <c r="G138" s="212"/>
      <c r="H138" s="212"/>
      <c r="I138" s="97"/>
      <c r="J138" s="110"/>
      <c r="K138" s="110"/>
      <c r="L138" s="97"/>
      <c r="M138" s="110"/>
      <c r="N138" s="110"/>
      <c r="O138" s="110"/>
      <c r="P138" s="110"/>
      <c r="Q138" s="110"/>
      <c r="R138" s="110">
        <f>+R136-R137</f>
        <v>0</v>
      </c>
    </row>
    <row r="139" spans="1:18">
      <c r="A139" s="416"/>
      <c r="B139" s="212"/>
      <c r="C139" s="212"/>
      <c r="D139" s="212"/>
      <c r="E139" s="212"/>
      <c r="F139" s="212"/>
      <c r="G139" s="212"/>
      <c r="H139" s="212"/>
      <c r="I139" s="97"/>
      <c r="J139" s="110"/>
      <c r="K139" s="110"/>
      <c r="L139" s="97"/>
      <c r="M139" s="110"/>
      <c r="N139" s="110"/>
      <c r="O139" s="110"/>
      <c r="P139" s="110"/>
      <c r="Q139" s="110"/>
      <c r="R139" s="110"/>
    </row>
    <row r="140" spans="1:18">
      <c r="A140" s="416" t="s">
        <v>342</v>
      </c>
      <c r="B140" s="212"/>
      <c r="C140" s="212"/>
      <c r="D140" s="212"/>
      <c r="E140" s="212"/>
      <c r="F140" s="212"/>
      <c r="G140" s="212"/>
      <c r="H140" s="212"/>
      <c r="I140" s="97"/>
      <c r="J140" s="110"/>
      <c r="K140" s="110"/>
      <c r="L140" s="97"/>
      <c r="M140" s="110"/>
      <c r="N140" s="110"/>
      <c r="O140" s="110"/>
      <c r="P140" s="110"/>
      <c r="Q140" s="110"/>
      <c r="R140" s="110"/>
    </row>
    <row r="141" spans="1:18">
      <c r="A141" s="365" t="s">
        <v>74</v>
      </c>
      <c r="B141" s="212" t="s">
        <v>463</v>
      </c>
      <c r="C141" s="212"/>
      <c r="D141" s="212"/>
      <c r="E141" s="212"/>
      <c r="F141" s="212"/>
      <c r="G141" s="212"/>
      <c r="H141" s="212"/>
      <c r="I141" s="212"/>
      <c r="J141" s="212"/>
      <c r="O141" s="392"/>
    </row>
    <row r="142" spans="1:18">
      <c r="A142" s="365" t="s">
        <v>75</v>
      </c>
      <c r="B142" s="209" t="s">
        <v>559</v>
      </c>
      <c r="C142" s="199"/>
      <c r="D142" s="199"/>
      <c r="E142" s="199"/>
      <c r="F142" s="199"/>
      <c r="G142" s="199"/>
      <c r="H142" s="199"/>
      <c r="I142" s="199"/>
      <c r="J142" s="199"/>
    </row>
    <row r="143" spans="1:18">
      <c r="A143" s="365" t="s">
        <v>76</v>
      </c>
      <c r="B143" s="468" t="s">
        <v>720</v>
      </c>
    </row>
    <row r="144" spans="1:18" ht="15" customHeight="1">
      <c r="B144" s="212" t="s">
        <v>721</v>
      </c>
      <c r="C144" s="468"/>
      <c r="D144" s="468"/>
      <c r="E144" s="468"/>
      <c r="F144" s="468"/>
      <c r="G144" s="468"/>
      <c r="H144" s="468"/>
      <c r="I144" s="468"/>
      <c r="J144" s="468"/>
      <c r="K144" s="468"/>
    </row>
    <row r="145" spans="1:12">
      <c r="A145" s="365" t="s">
        <v>77</v>
      </c>
      <c r="B145" s="212" t="s">
        <v>583</v>
      </c>
    </row>
    <row r="146" spans="1:12">
      <c r="A146" s="200"/>
      <c r="D146" s="395"/>
    </row>
    <row r="147" spans="1:12">
      <c r="D147" s="395"/>
    </row>
    <row r="148" spans="1:12">
      <c r="A148" s="469"/>
      <c r="B148" s="1140" t="s">
        <v>431</v>
      </c>
      <c r="C148" s="1140"/>
      <c r="D148" s="1141" t="s">
        <v>584</v>
      </c>
      <c r="E148" s="1141"/>
      <c r="F148" s="1141"/>
      <c r="G148" s="1096" t="s">
        <v>72</v>
      </c>
      <c r="H148" s="1096"/>
      <c r="I148" s="1096"/>
      <c r="J148" s="1096"/>
      <c r="K148" s="1096"/>
      <c r="L148" s="470"/>
    </row>
    <row r="149" spans="1:12" ht="270" customHeight="1">
      <c r="A149" s="469"/>
      <c r="B149" s="1112" t="s">
        <v>834</v>
      </c>
      <c r="C149" s="1112"/>
      <c r="D149" s="1109" t="s">
        <v>835</v>
      </c>
      <c r="E149" s="1110"/>
      <c r="F149" s="1111"/>
      <c r="G149" s="1097" t="s">
        <v>964</v>
      </c>
      <c r="H149" s="1098"/>
      <c r="I149" s="1098"/>
      <c r="J149" s="1098"/>
      <c r="K149" s="1098"/>
      <c r="L149" s="1099"/>
    </row>
    <row r="150" spans="1:12" ht="78" customHeight="1">
      <c r="A150" s="469"/>
      <c r="B150" s="1112" t="s">
        <v>836</v>
      </c>
      <c r="C150" s="1112"/>
      <c r="D150" s="1109" t="s">
        <v>835</v>
      </c>
      <c r="E150" s="1110"/>
      <c r="F150" s="1111"/>
      <c r="G150" s="1100" t="s">
        <v>837</v>
      </c>
      <c r="H150" s="1101"/>
      <c r="I150" s="1101"/>
      <c r="J150" s="1101"/>
      <c r="K150" s="1101"/>
      <c r="L150" s="1102"/>
    </row>
    <row r="151" spans="1:12" ht="90" customHeight="1">
      <c r="A151" s="469"/>
      <c r="B151" s="1112" t="s">
        <v>838</v>
      </c>
      <c r="C151" s="1112"/>
      <c r="D151" s="1109" t="s">
        <v>835</v>
      </c>
      <c r="E151" s="1110"/>
      <c r="F151" s="1111"/>
      <c r="G151" s="1097" t="s">
        <v>839</v>
      </c>
      <c r="H151" s="1103"/>
      <c r="I151" s="1103"/>
      <c r="J151" s="1103"/>
      <c r="K151" s="1103"/>
      <c r="L151" s="1104"/>
    </row>
    <row r="152" spans="1:12" ht="129.75" customHeight="1">
      <c r="A152" s="469"/>
      <c r="B152" s="1112" t="s">
        <v>840</v>
      </c>
      <c r="C152" s="1112"/>
      <c r="D152" s="1109" t="s">
        <v>835</v>
      </c>
      <c r="E152" s="1110"/>
      <c r="F152" s="1111"/>
      <c r="G152" s="1100" t="s">
        <v>841</v>
      </c>
      <c r="H152" s="1101"/>
      <c r="I152" s="1101"/>
      <c r="J152" s="1101"/>
      <c r="K152" s="1101"/>
      <c r="L152" s="1102"/>
    </row>
    <row r="153" spans="1:12" ht="27" customHeight="1">
      <c r="A153" s="469"/>
      <c r="B153" s="1113" t="s">
        <v>842</v>
      </c>
      <c r="C153" s="1114"/>
      <c r="D153" s="1119" t="s">
        <v>835</v>
      </c>
      <c r="E153" s="1120"/>
      <c r="F153" s="1121"/>
      <c r="G153" s="1128" t="s">
        <v>842</v>
      </c>
      <c r="H153" s="1129"/>
      <c r="I153" s="1130"/>
      <c r="J153" s="1131"/>
      <c r="K153" s="1132"/>
      <c r="L153" s="1133"/>
    </row>
    <row r="154" spans="1:12" ht="38.25" customHeight="1">
      <c r="A154" s="469"/>
      <c r="B154" s="1115"/>
      <c r="C154" s="1116"/>
      <c r="D154" s="1122"/>
      <c r="E154" s="1123"/>
      <c r="F154" s="1124"/>
      <c r="G154" s="1107" t="s">
        <v>843</v>
      </c>
      <c r="H154" s="1108"/>
      <c r="I154" s="1138" t="s">
        <v>844</v>
      </c>
      <c r="J154" s="1139"/>
      <c r="K154" s="1134"/>
      <c r="L154" s="1135"/>
    </row>
    <row r="155" spans="1:12" ht="30" customHeight="1">
      <c r="A155" s="469"/>
      <c r="B155" s="1115"/>
      <c r="C155" s="1116"/>
      <c r="D155" s="1122"/>
      <c r="E155" s="1123"/>
      <c r="F155" s="1124"/>
      <c r="G155" s="1107" t="s">
        <v>845</v>
      </c>
      <c r="H155" s="1108"/>
      <c r="I155" s="1105" t="s">
        <v>846</v>
      </c>
      <c r="J155" s="1106"/>
      <c r="K155" s="1134"/>
      <c r="L155" s="1135"/>
    </row>
    <row r="156" spans="1:12" ht="30" customHeight="1">
      <c r="A156" s="469"/>
      <c r="B156" s="1115"/>
      <c r="C156" s="1116"/>
      <c r="D156" s="1122"/>
      <c r="E156" s="1123"/>
      <c r="F156" s="1124"/>
      <c r="G156" s="1107" t="s">
        <v>847</v>
      </c>
      <c r="H156" s="1108"/>
      <c r="I156" s="1105" t="s">
        <v>848</v>
      </c>
      <c r="J156" s="1106"/>
      <c r="K156" s="1134"/>
      <c r="L156" s="1135"/>
    </row>
    <row r="157" spans="1:12" ht="30.75" customHeight="1">
      <c r="A157" s="469"/>
      <c r="B157" s="1115"/>
      <c r="C157" s="1116"/>
      <c r="D157" s="1122"/>
      <c r="E157" s="1123"/>
      <c r="F157" s="1124"/>
      <c r="G157" s="1107" t="s">
        <v>849</v>
      </c>
      <c r="H157" s="1108"/>
      <c r="I157" s="1105" t="s">
        <v>850</v>
      </c>
      <c r="J157" s="1106"/>
      <c r="K157" s="1134"/>
      <c r="L157" s="1135"/>
    </row>
    <row r="158" spans="1:12" ht="26.25" customHeight="1">
      <c r="A158" s="469"/>
      <c r="B158" s="1115"/>
      <c r="C158" s="1116"/>
      <c r="D158" s="1122"/>
      <c r="E158" s="1123"/>
      <c r="F158" s="1124"/>
      <c r="G158" s="1107" t="s">
        <v>851</v>
      </c>
      <c r="H158" s="1108"/>
      <c r="I158" s="1105" t="s">
        <v>852</v>
      </c>
      <c r="J158" s="1106"/>
      <c r="K158" s="1134"/>
      <c r="L158" s="1135"/>
    </row>
    <row r="159" spans="1:12" ht="26.25" customHeight="1">
      <c r="A159" s="469"/>
      <c r="B159" s="1115"/>
      <c r="C159" s="1116"/>
      <c r="D159" s="1122"/>
      <c r="E159" s="1123"/>
      <c r="F159" s="1124"/>
      <c r="G159" s="1107" t="s">
        <v>853</v>
      </c>
      <c r="H159" s="1108"/>
      <c r="I159" s="1105" t="s">
        <v>854</v>
      </c>
      <c r="J159" s="1106"/>
      <c r="K159" s="1134"/>
      <c r="L159" s="1135"/>
    </row>
    <row r="160" spans="1:12" ht="25.5" customHeight="1">
      <c r="A160" s="469"/>
      <c r="B160" s="1117"/>
      <c r="C160" s="1118"/>
      <c r="D160" s="1125"/>
      <c r="E160" s="1126"/>
      <c r="F160" s="1127"/>
      <c r="G160" s="1107" t="s">
        <v>855</v>
      </c>
      <c r="H160" s="1108"/>
      <c r="I160" s="1105" t="s">
        <v>856</v>
      </c>
      <c r="J160" s="1106"/>
      <c r="K160" s="1136"/>
      <c r="L160" s="1137"/>
    </row>
    <row r="161" spans="2:12" ht="117.75" customHeight="1">
      <c r="B161" s="1112"/>
      <c r="C161" s="1112"/>
      <c r="D161" s="1109"/>
      <c r="E161" s="1110"/>
      <c r="F161" s="1111"/>
      <c r="G161" s="1097"/>
      <c r="H161" s="1098"/>
      <c r="I161" s="1098"/>
      <c r="J161" s="1098"/>
      <c r="K161" s="1098"/>
      <c r="L161" s="1099"/>
    </row>
  </sheetData>
  <mergeCells count="36">
    <mergeCell ref="D149:F149"/>
    <mergeCell ref="D150:F150"/>
    <mergeCell ref="B148:C148"/>
    <mergeCell ref="B149:C149"/>
    <mergeCell ref="B150:C150"/>
    <mergeCell ref="D148:F148"/>
    <mergeCell ref="B151:C151"/>
    <mergeCell ref="B152:C152"/>
    <mergeCell ref="B161:C161"/>
    <mergeCell ref="D161:F161"/>
    <mergeCell ref="G161:L161"/>
    <mergeCell ref="B153:C160"/>
    <mergeCell ref="D153:F160"/>
    <mergeCell ref="G153:J153"/>
    <mergeCell ref="K153:L160"/>
    <mergeCell ref="G154:H154"/>
    <mergeCell ref="I154:J154"/>
    <mergeCell ref="G155:H155"/>
    <mergeCell ref="I155:J155"/>
    <mergeCell ref="G156:H156"/>
    <mergeCell ref="I156:J156"/>
    <mergeCell ref="G157:H157"/>
    <mergeCell ref="I157:J157"/>
    <mergeCell ref="G158:H158"/>
    <mergeCell ref="G160:H160"/>
    <mergeCell ref="I160:J160"/>
    <mergeCell ref="D151:F151"/>
    <mergeCell ref="I158:J158"/>
    <mergeCell ref="D152:F152"/>
    <mergeCell ref="G159:H159"/>
    <mergeCell ref="I159:J159"/>
    <mergeCell ref="G148:K148"/>
    <mergeCell ref="G149:L149"/>
    <mergeCell ref="G150:L150"/>
    <mergeCell ref="G151:L151"/>
    <mergeCell ref="G152:L152"/>
  </mergeCells>
  <pageMargins left="0.25" right="0.25" top="0.75" bottom="0.75" header="0.3" footer="0.3"/>
  <pageSetup scale="37" fitToHeight="0" orientation="landscape" r:id="rId1"/>
  <rowBreaks count="3" manualBreakCount="3">
    <brk id="42" max="17" man="1"/>
    <brk id="113" max="16383" man="1"/>
    <brk id="15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45"/>
  <sheetViews>
    <sheetView view="pageBreakPreview" zoomScale="60" zoomScaleNormal="90" zoomScalePageLayoutView="55" workbookViewId="0"/>
  </sheetViews>
  <sheetFormatPr defaultColWidth="8.90625" defaultRowHeight="15"/>
  <cols>
    <col min="1" max="1" width="6.1796875" style="197" bestFit="1" customWidth="1"/>
    <col min="2" max="2" width="21.81640625" style="123" customWidth="1"/>
    <col min="3" max="3" width="26.36328125" style="123" customWidth="1"/>
    <col min="4" max="4" width="12.6328125" style="123" bestFit="1" customWidth="1"/>
    <col min="5" max="5" width="18.81640625" style="123" customWidth="1"/>
    <col min="6" max="6" width="12.08984375" style="123" bestFit="1" customWidth="1"/>
    <col min="7" max="7" width="18.6328125" style="123" customWidth="1"/>
    <col min="8" max="8" width="12.81640625" style="123" customWidth="1"/>
    <col min="9" max="9" width="15" style="123" customWidth="1"/>
    <col min="10" max="10" width="15.81640625" style="123" customWidth="1"/>
    <col min="11" max="11" width="17.36328125" style="123" customWidth="1"/>
    <col min="12" max="12" width="13.453125" style="123" customWidth="1"/>
    <col min="13" max="13" width="8.90625" style="123"/>
    <col min="14" max="14" width="8.453125" style="123" bestFit="1" customWidth="1"/>
    <col min="15" max="16384" width="8.90625" style="123"/>
  </cols>
  <sheetData>
    <row r="1" spans="1:12" ht="15.6">
      <c r="B1" s="1142"/>
      <c r="C1" s="1142"/>
      <c r="D1" s="1142"/>
      <c r="E1" s="1142"/>
      <c r="F1" s="1142"/>
      <c r="G1" s="1142"/>
      <c r="H1" s="1142"/>
      <c r="I1" s="1142"/>
      <c r="J1" s="1142"/>
      <c r="K1" s="1142"/>
      <c r="L1" s="1142"/>
    </row>
    <row r="2" spans="1:12">
      <c r="A2" s="1146" t="s">
        <v>637</v>
      </c>
      <c r="B2" s="1146"/>
      <c r="C2" s="1146"/>
      <c r="D2" s="1146"/>
      <c r="E2" s="1146"/>
      <c r="F2" s="1146"/>
      <c r="G2" s="1146"/>
      <c r="H2" s="1146"/>
      <c r="I2" s="1146"/>
      <c r="J2" s="1146"/>
      <c r="K2" s="300"/>
      <c r="L2" s="300"/>
    </row>
    <row r="3" spans="1:12" ht="15.6">
      <c r="A3" s="1147" t="str">
        <f>+'Appendix A'!E257</f>
        <v>NextEra Energy Transmission New York, Inc. Formula Rate Template</v>
      </c>
      <c r="B3" s="1147"/>
      <c r="C3" s="1147"/>
      <c r="D3" s="1147"/>
      <c r="E3" s="1147"/>
      <c r="F3" s="1147"/>
      <c r="G3" s="1147"/>
      <c r="H3" s="1147"/>
      <c r="I3" s="1147"/>
      <c r="J3" s="1147"/>
      <c r="K3" s="301"/>
      <c r="L3" s="301"/>
    </row>
    <row r="4" spans="1:12">
      <c r="B4" s="302"/>
      <c r="C4" s="302"/>
      <c r="D4" s="302"/>
      <c r="E4" s="302"/>
      <c r="F4" s="302"/>
      <c r="G4" s="302"/>
      <c r="H4" s="302"/>
      <c r="I4" s="302"/>
      <c r="J4" s="302"/>
      <c r="K4" s="302"/>
      <c r="L4" s="302"/>
    </row>
    <row r="5" spans="1:12" ht="15.6">
      <c r="A5" s="303"/>
      <c r="B5" s="304"/>
      <c r="C5" s="304"/>
      <c r="D5" s="304"/>
      <c r="E5" s="305"/>
      <c r="F5" s="305"/>
      <c r="G5" s="305"/>
      <c r="H5" s="304"/>
      <c r="I5" s="306"/>
      <c r="J5" s="306"/>
    </row>
    <row r="6" spans="1:12">
      <c r="A6" s="304"/>
      <c r="B6" s="222"/>
      <c r="C6" s="222"/>
      <c r="D6" s="307"/>
      <c r="E6" s="308"/>
      <c r="F6" s="309"/>
      <c r="G6" s="310"/>
      <c r="H6" s="311"/>
      <c r="I6" s="304"/>
      <c r="J6" s="304"/>
    </row>
    <row r="7" spans="1:12">
      <c r="A7" s="308"/>
      <c r="B7" s="222" t="s">
        <v>128</v>
      </c>
      <c r="C7" s="222"/>
      <c r="D7" s="307"/>
      <c r="E7" s="304"/>
      <c r="F7" s="1143" t="s">
        <v>638</v>
      </c>
      <c r="G7" s="1144"/>
      <c r="H7" s="1145"/>
      <c r="I7" s="304"/>
      <c r="J7" s="304"/>
    </row>
    <row r="8" spans="1:12">
      <c r="A8" s="312">
        <v>1</v>
      </c>
      <c r="B8" s="313"/>
      <c r="C8" s="222"/>
      <c r="D8" s="314"/>
      <c r="E8" s="315"/>
      <c r="F8" s="314"/>
      <c r="G8" s="314"/>
      <c r="H8" s="314"/>
      <c r="I8" s="304"/>
      <c r="J8" s="304"/>
    </row>
    <row r="9" spans="1:12">
      <c r="A9" s="312"/>
      <c r="B9" s="316" t="s">
        <v>74</v>
      </c>
      <c r="C9" s="317" t="s">
        <v>75</v>
      </c>
      <c r="D9" s="318" t="s">
        <v>76</v>
      </c>
      <c r="E9" s="318" t="s">
        <v>77</v>
      </c>
      <c r="F9" s="319" t="s">
        <v>78</v>
      </c>
      <c r="G9" s="318" t="s">
        <v>79</v>
      </c>
      <c r="H9" s="318" t="s">
        <v>80</v>
      </c>
      <c r="I9" s="304"/>
      <c r="J9" s="304"/>
    </row>
    <row r="10" spans="1:12">
      <c r="A10" s="312"/>
      <c r="B10" s="320"/>
      <c r="C10" s="320"/>
      <c r="D10" s="321"/>
      <c r="E10" s="321"/>
      <c r="F10" s="321" t="s">
        <v>639</v>
      </c>
      <c r="G10" s="322"/>
      <c r="H10" s="322"/>
      <c r="I10" s="304"/>
      <c r="J10" s="304"/>
    </row>
    <row r="11" spans="1:12">
      <c r="A11" s="312"/>
      <c r="B11" s="323"/>
      <c r="C11" s="321"/>
      <c r="D11" s="321" t="s">
        <v>640</v>
      </c>
      <c r="E11" s="321"/>
      <c r="F11" s="321" t="s">
        <v>641</v>
      </c>
      <c r="G11" s="321" t="s">
        <v>642</v>
      </c>
      <c r="H11" s="324" t="s">
        <v>643</v>
      </c>
      <c r="I11" s="304"/>
      <c r="J11" s="304"/>
    </row>
    <row r="12" spans="1:12">
      <c r="A12" s="312"/>
      <c r="B12" s="325" t="s">
        <v>431</v>
      </c>
      <c r="C12" s="321"/>
      <c r="D12" s="321" t="s">
        <v>644</v>
      </c>
      <c r="E12" s="321"/>
      <c r="F12" s="321" t="s">
        <v>645</v>
      </c>
      <c r="G12" s="321" t="s">
        <v>646</v>
      </c>
      <c r="H12" s="324" t="s">
        <v>647</v>
      </c>
      <c r="I12" s="304"/>
      <c r="J12" s="304"/>
    </row>
    <row r="13" spans="1:12" ht="17.399999999999999">
      <c r="A13" s="312"/>
      <c r="B13" s="319" t="s">
        <v>648</v>
      </c>
      <c r="C13" s="319" t="s">
        <v>277</v>
      </c>
      <c r="D13" s="319" t="s">
        <v>960</v>
      </c>
      <c r="E13" s="326" t="s">
        <v>961</v>
      </c>
      <c r="F13" s="319" t="s">
        <v>649</v>
      </c>
      <c r="G13" s="319" t="s">
        <v>650</v>
      </c>
      <c r="H13" s="319" t="s">
        <v>651</v>
      </c>
      <c r="I13" s="304"/>
      <c r="J13" s="304"/>
    </row>
    <row r="14" spans="1:12">
      <c r="A14" s="312">
        <v>2</v>
      </c>
      <c r="B14" s="327"/>
      <c r="C14" s="327"/>
      <c r="D14" s="328">
        <v>0</v>
      </c>
      <c r="E14" s="329">
        <v>0</v>
      </c>
      <c r="F14" s="330">
        <f t="shared" ref="F14:F19" si="0">D14-E14</f>
        <v>0</v>
      </c>
      <c r="G14" s="331">
        <v>0</v>
      </c>
      <c r="H14" s="332">
        <f t="shared" ref="H14:H19" si="1">+F14+G14</f>
        <v>0</v>
      </c>
      <c r="I14" s="304"/>
      <c r="J14" s="304"/>
    </row>
    <row r="15" spans="1:12">
      <c r="A15" s="312" t="s">
        <v>652</v>
      </c>
      <c r="B15" s="333"/>
      <c r="C15" s="333"/>
      <c r="D15" s="334">
        <v>0</v>
      </c>
      <c r="E15" s="335">
        <v>0</v>
      </c>
      <c r="F15" s="330">
        <f t="shared" si="0"/>
        <v>0</v>
      </c>
      <c r="G15" s="336">
        <v>0</v>
      </c>
      <c r="H15" s="337">
        <f t="shared" si="1"/>
        <v>0</v>
      </c>
      <c r="I15" s="304"/>
      <c r="J15" s="304"/>
    </row>
    <row r="16" spans="1:12">
      <c r="A16" s="312" t="s">
        <v>653</v>
      </c>
      <c r="B16" s="333"/>
      <c r="C16" s="333"/>
      <c r="D16" s="334">
        <v>0</v>
      </c>
      <c r="E16" s="335">
        <v>0</v>
      </c>
      <c r="F16" s="330">
        <f t="shared" si="0"/>
        <v>0</v>
      </c>
      <c r="G16" s="336">
        <v>0</v>
      </c>
      <c r="H16" s="337">
        <f t="shared" si="1"/>
        <v>0</v>
      </c>
      <c r="I16" s="304"/>
      <c r="J16" s="304"/>
    </row>
    <row r="17" spans="1:10">
      <c r="A17" s="312" t="s">
        <v>654</v>
      </c>
      <c r="B17" s="333"/>
      <c r="C17" s="333"/>
      <c r="D17" s="334">
        <v>0</v>
      </c>
      <c r="E17" s="335">
        <v>0</v>
      </c>
      <c r="F17" s="330">
        <f t="shared" si="0"/>
        <v>0</v>
      </c>
      <c r="G17" s="336">
        <v>0</v>
      </c>
      <c r="H17" s="337">
        <f t="shared" si="1"/>
        <v>0</v>
      </c>
      <c r="I17" s="304"/>
      <c r="J17" s="304"/>
    </row>
    <row r="18" spans="1:10">
      <c r="A18" s="312" t="s">
        <v>655</v>
      </c>
      <c r="B18" s="333"/>
      <c r="C18" s="333"/>
      <c r="D18" s="334">
        <v>0</v>
      </c>
      <c r="E18" s="335">
        <v>0</v>
      </c>
      <c r="F18" s="330">
        <f t="shared" si="0"/>
        <v>0</v>
      </c>
      <c r="G18" s="336">
        <v>0</v>
      </c>
      <c r="H18" s="337">
        <f t="shared" si="1"/>
        <v>0</v>
      </c>
      <c r="I18" s="304"/>
      <c r="J18" s="304"/>
    </row>
    <row r="19" spans="1:10">
      <c r="A19" s="312"/>
      <c r="B19" s="338"/>
      <c r="C19" s="338"/>
      <c r="D19" s="339">
        <v>0</v>
      </c>
      <c r="E19" s="340">
        <v>0</v>
      </c>
      <c r="F19" s="341">
        <f t="shared" si="0"/>
        <v>0</v>
      </c>
      <c r="G19" s="342">
        <v>0</v>
      </c>
      <c r="H19" s="343">
        <f t="shared" si="1"/>
        <v>0</v>
      </c>
      <c r="I19" s="304"/>
      <c r="J19" s="304"/>
    </row>
    <row r="20" spans="1:10">
      <c r="A20" s="312"/>
      <c r="B20" s="344"/>
      <c r="C20" s="345"/>
      <c r="D20" s="345"/>
      <c r="E20" s="345"/>
      <c r="F20" s="345"/>
      <c r="G20" s="345"/>
      <c r="H20" s="346"/>
      <c r="I20" s="304"/>
      <c r="J20" s="345"/>
    </row>
    <row r="21" spans="1:10">
      <c r="A21" s="312">
        <v>3</v>
      </c>
      <c r="B21" s="97" t="s">
        <v>18</v>
      </c>
      <c r="C21" s="345"/>
      <c r="D21" s="345">
        <f>SUM(D14:D19)</f>
        <v>0</v>
      </c>
      <c r="E21" s="345">
        <f t="shared" ref="E21" si="2">SUM(E14:E19)</f>
        <v>0</v>
      </c>
      <c r="F21" s="345">
        <f>SUM(F14:F19)</f>
        <v>0</v>
      </c>
      <c r="G21" s="345">
        <f>SUM(G14:G19)</f>
        <v>0</v>
      </c>
      <c r="H21" s="345">
        <f>SUM(H14:H19)</f>
        <v>0</v>
      </c>
      <c r="I21" s="304"/>
      <c r="J21" s="345"/>
    </row>
    <row r="22" spans="1:10">
      <c r="A22" s="312"/>
      <c r="B22" s="344"/>
      <c r="C22" s="345"/>
      <c r="D22" s="345"/>
      <c r="E22" s="345"/>
      <c r="F22" s="345"/>
      <c r="G22" s="345"/>
      <c r="H22" s="345"/>
      <c r="I22" s="346"/>
      <c r="J22" s="345"/>
    </row>
    <row r="23" spans="1:10">
      <c r="A23" s="97"/>
      <c r="B23" s="344"/>
      <c r="C23" s="345"/>
      <c r="D23" s="345"/>
      <c r="E23" s="345"/>
      <c r="F23" s="345"/>
      <c r="G23" s="345"/>
      <c r="H23" s="345"/>
      <c r="I23" s="346"/>
      <c r="J23" s="345"/>
    </row>
    <row r="24" spans="1:10">
      <c r="A24" s="97"/>
      <c r="B24" s="347" t="s">
        <v>656</v>
      </c>
      <c r="F24" s="109"/>
      <c r="G24" s="109"/>
      <c r="I24" s="348"/>
      <c r="J24" s="349"/>
    </row>
    <row r="25" spans="1:10">
      <c r="A25" s="97"/>
      <c r="B25" s="350" t="s">
        <v>717</v>
      </c>
      <c r="C25" s="350"/>
      <c r="D25" s="350"/>
      <c r="E25" s="350"/>
      <c r="I25" s="222"/>
      <c r="J25" s="222"/>
    </row>
    <row r="26" spans="1:10">
      <c r="A26" s="97"/>
      <c r="B26" s="350" t="s">
        <v>719</v>
      </c>
      <c r="C26" s="350"/>
      <c r="D26" s="350"/>
      <c r="E26" s="350"/>
      <c r="I26" s="222"/>
      <c r="J26" s="222"/>
    </row>
    <row r="27" spans="1:10">
      <c r="A27" s="97"/>
      <c r="B27" s="350" t="s">
        <v>718</v>
      </c>
      <c r="C27" s="350"/>
      <c r="D27" s="350"/>
      <c r="E27" s="350"/>
      <c r="I27" s="222"/>
      <c r="J27" s="222"/>
    </row>
    <row r="28" spans="1:10">
      <c r="A28" s="97"/>
      <c r="B28" s="302" t="s">
        <v>657</v>
      </c>
      <c r="C28" s="350"/>
      <c r="D28" s="350"/>
      <c r="E28" s="350"/>
      <c r="I28" s="222"/>
      <c r="J28" s="222"/>
    </row>
    <row r="29" spans="1:10">
      <c r="A29" s="97"/>
      <c r="B29" s="302" t="s">
        <v>658</v>
      </c>
      <c r="C29" s="350"/>
      <c r="D29" s="350"/>
      <c r="E29" s="350"/>
      <c r="I29" s="222"/>
      <c r="J29" s="222"/>
    </row>
    <row r="30" spans="1:10">
      <c r="A30" s="97"/>
      <c r="I30" s="222"/>
      <c r="J30" s="222"/>
    </row>
    <row r="31" spans="1:10">
      <c r="A31" s="351"/>
      <c r="B31" s="352"/>
      <c r="C31" s="352"/>
      <c r="D31" s="352"/>
      <c r="E31" s="352"/>
      <c r="F31" s="352"/>
      <c r="G31" s="352"/>
      <c r="H31" s="352"/>
      <c r="I31" s="352"/>
      <c r="J31" s="352"/>
    </row>
    <row r="32" spans="1:10" ht="15.6">
      <c r="A32" s="123"/>
      <c r="B32" s="353" t="s">
        <v>659</v>
      </c>
      <c r="C32" s="304"/>
      <c r="D32" s="304"/>
      <c r="E32" s="304"/>
      <c r="F32" s="304"/>
    </row>
    <row r="33" spans="1:6">
      <c r="A33" s="304"/>
      <c r="B33" s="304"/>
      <c r="C33" s="304"/>
      <c r="D33" s="304"/>
      <c r="E33" s="304"/>
      <c r="F33" s="304"/>
    </row>
    <row r="34" spans="1:6">
      <c r="A34" s="304"/>
      <c r="B34" s="354" t="s">
        <v>298</v>
      </c>
      <c r="C34" s="354" t="s">
        <v>299</v>
      </c>
      <c r="D34" s="354" t="s">
        <v>309</v>
      </c>
      <c r="E34" s="354" t="s">
        <v>317</v>
      </c>
      <c r="F34" s="304"/>
    </row>
    <row r="35" spans="1:6" ht="45">
      <c r="A35" s="355">
        <v>4</v>
      </c>
      <c r="B35" s="356" t="s">
        <v>660</v>
      </c>
      <c r="C35" s="357" t="s">
        <v>661</v>
      </c>
      <c r="D35" s="357" t="s">
        <v>128</v>
      </c>
      <c r="E35" s="358" t="s">
        <v>662</v>
      </c>
      <c r="F35" s="359"/>
    </row>
    <row r="36" spans="1:6">
      <c r="A36" s="355">
        <v>5</v>
      </c>
      <c r="B36" s="359"/>
      <c r="C36" s="360" t="s">
        <v>663</v>
      </c>
      <c r="D36" s="170">
        <v>0</v>
      </c>
      <c r="E36" s="170">
        <v>0</v>
      </c>
      <c r="F36" s="140"/>
    </row>
    <row r="37" spans="1:6">
      <c r="A37" s="355">
        <v>6</v>
      </c>
      <c r="B37" s="359"/>
      <c r="C37" s="360" t="s">
        <v>664</v>
      </c>
      <c r="D37" s="170">
        <v>0</v>
      </c>
      <c r="E37" s="170">
        <v>0</v>
      </c>
      <c r="F37" s="140"/>
    </row>
    <row r="38" spans="1:6">
      <c r="A38" s="355">
        <v>7</v>
      </c>
      <c r="B38" s="359"/>
      <c r="C38" s="360" t="s">
        <v>665</v>
      </c>
      <c r="D38" s="170">
        <v>0</v>
      </c>
      <c r="E38" s="170">
        <v>0</v>
      </c>
      <c r="F38" s="140"/>
    </row>
    <row r="39" spans="1:6">
      <c r="A39" s="355">
        <v>8</v>
      </c>
      <c r="B39" s="359"/>
      <c r="C39" s="360" t="s">
        <v>666</v>
      </c>
      <c r="D39" s="170">
        <v>0</v>
      </c>
      <c r="E39" s="170">
        <v>0</v>
      </c>
      <c r="F39" s="140"/>
    </row>
    <row r="40" spans="1:6">
      <c r="A40" s="355">
        <v>9</v>
      </c>
      <c r="B40" s="359"/>
      <c r="C40" s="360" t="s">
        <v>667</v>
      </c>
      <c r="D40" s="170">
        <v>0</v>
      </c>
      <c r="E40" s="170">
        <v>0</v>
      </c>
      <c r="F40" s="140"/>
    </row>
    <row r="41" spans="1:6">
      <c r="A41" s="355">
        <v>10</v>
      </c>
      <c r="B41" s="359"/>
      <c r="C41" s="360" t="s">
        <v>664</v>
      </c>
      <c r="D41" s="170">
        <v>0</v>
      </c>
      <c r="E41" s="170">
        <v>0</v>
      </c>
      <c r="F41" s="140"/>
    </row>
    <row r="42" spans="1:6">
      <c r="A42" s="355">
        <v>11</v>
      </c>
      <c r="B42" s="359"/>
      <c r="C42" s="360" t="s">
        <v>665</v>
      </c>
      <c r="D42" s="170">
        <f>+D41</f>
        <v>0</v>
      </c>
      <c r="E42" s="170">
        <v>0</v>
      </c>
      <c r="F42" s="140"/>
    </row>
    <row r="43" spans="1:6">
      <c r="A43" s="355">
        <v>12</v>
      </c>
      <c r="B43" s="359"/>
      <c r="C43" s="359" t="s">
        <v>668</v>
      </c>
      <c r="D43" s="140"/>
      <c r="E43" s="361">
        <f>SUM(E36:E42)</f>
        <v>0</v>
      </c>
      <c r="F43" s="140"/>
    </row>
    <row r="44" spans="1:6">
      <c r="A44" s="355"/>
      <c r="B44" s="359"/>
      <c r="C44" s="362"/>
      <c r="D44" s="165"/>
      <c r="E44" s="165"/>
      <c r="F44" s="140"/>
    </row>
    <row r="45" spans="1:6">
      <c r="A45" s="355">
        <v>13</v>
      </c>
      <c r="B45" s="363" t="s">
        <v>669</v>
      </c>
      <c r="C45" s="364" t="s">
        <v>670</v>
      </c>
      <c r="D45" s="165"/>
      <c r="E45" s="140">
        <f>E43/7</f>
        <v>0</v>
      </c>
      <c r="F45" s="140"/>
    </row>
  </sheetData>
  <mergeCells count="4">
    <mergeCell ref="B1:L1"/>
    <mergeCell ref="F7:H7"/>
    <mergeCell ref="A2:J2"/>
    <mergeCell ref="A3:J3"/>
  </mergeCells>
  <pageMargins left="0.75" right="0.75" top="1" bottom="1" header="0.5" footer="0.5"/>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69D7-8C32-478E-A418-921EA4AE9C44}">
  <sheetPr>
    <tabColor theme="9" tint="-0.249977111117893"/>
    <pageSetUpPr fitToPage="1"/>
  </sheetPr>
  <dimension ref="A1:T158"/>
  <sheetViews>
    <sheetView view="pageBreakPreview" zoomScale="90" zoomScaleNormal="80" zoomScaleSheetLayoutView="90" workbookViewId="0">
      <selection sqref="A1:I1"/>
    </sheetView>
  </sheetViews>
  <sheetFormatPr defaultColWidth="8.90625" defaultRowHeight="15"/>
  <cols>
    <col min="1" max="1" width="5.6328125" style="136" customWidth="1"/>
    <col min="2" max="2" width="28.1796875" style="248" customWidth="1"/>
    <col min="3" max="3" width="10.6328125" style="136" bestFit="1" customWidth="1"/>
    <col min="4" max="4" width="9.81640625" style="136" bestFit="1" customWidth="1"/>
    <col min="5" max="5" width="16.36328125" style="136" customWidth="1"/>
    <col min="6" max="6" width="12.08984375" style="136" customWidth="1"/>
    <col min="7" max="7" width="11.90625" style="136" customWidth="1"/>
    <col min="8" max="8" width="12" style="136" customWidth="1"/>
    <col min="9" max="9" width="32.08984375" style="136" customWidth="1"/>
    <col min="10" max="10" width="8.90625" style="136"/>
    <col min="11" max="11" width="12.1796875" style="136" customWidth="1"/>
    <col min="12" max="12" width="12.81640625" style="136" customWidth="1"/>
    <col min="13" max="16384" width="8.90625" style="136"/>
  </cols>
  <sheetData>
    <row r="1" spans="1:20" ht="18" customHeight="1">
      <c r="A1" s="1148" t="s">
        <v>682</v>
      </c>
      <c r="B1" s="1148"/>
      <c r="C1" s="1148"/>
      <c r="D1" s="1148"/>
      <c r="E1" s="1148"/>
      <c r="F1" s="1148"/>
      <c r="G1" s="1148"/>
      <c r="H1" s="1148"/>
      <c r="I1" s="1148"/>
    </row>
    <row r="2" spans="1:20" ht="18" customHeight="1">
      <c r="A2" s="1149" t="s">
        <v>863</v>
      </c>
      <c r="B2" s="1149"/>
      <c r="C2" s="1149"/>
      <c r="D2" s="1149"/>
      <c r="E2" s="1149"/>
      <c r="F2" s="1149"/>
      <c r="G2" s="1149"/>
      <c r="H2" s="1149"/>
      <c r="I2" s="1149"/>
      <c r="J2" s="239"/>
      <c r="K2" s="239"/>
      <c r="L2" s="239"/>
    </row>
    <row r="3" spans="1:20" ht="18" customHeight="1">
      <c r="A3" s="1148" t="s">
        <v>954</v>
      </c>
      <c r="B3" s="1148"/>
      <c r="C3" s="1148"/>
      <c r="D3" s="1148"/>
      <c r="E3" s="1148"/>
      <c r="F3" s="1148"/>
      <c r="G3" s="1148"/>
      <c r="H3" s="1148"/>
      <c r="I3" s="1148"/>
    </row>
    <row r="4" spans="1:20" ht="18" customHeight="1">
      <c r="A4" s="176"/>
      <c r="B4" s="176"/>
      <c r="C4" s="176"/>
      <c r="D4" s="176"/>
      <c r="E4" s="176"/>
      <c r="F4" s="176"/>
      <c r="G4" s="176"/>
      <c r="H4" s="176"/>
      <c r="I4" s="176"/>
    </row>
    <row r="5" spans="1:20">
      <c r="B5" s="176" t="s">
        <v>74</v>
      </c>
      <c r="C5" s="176"/>
      <c r="D5" s="176"/>
      <c r="E5" s="176" t="s">
        <v>75</v>
      </c>
      <c r="F5" s="176" t="s">
        <v>76</v>
      </c>
      <c r="G5" s="176" t="s">
        <v>77</v>
      </c>
      <c r="H5" s="176" t="s">
        <v>78</v>
      </c>
    </row>
    <row r="6" spans="1:20">
      <c r="B6" s="136"/>
      <c r="H6" s="176" t="s">
        <v>789</v>
      </c>
      <c r="T6" s="176"/>
    </row>
    <row r="7" spans="1:20" ht="30">
      <c r="A7" s="240" t="s">
        <v>681</v>
      </c>
      <c r="B7" s="240" t="s">
        <v>198</v>
      </c>
      <c r="C7" s="202"/>
      <c r="D7" s="202"/>
      <c r="E7" s="206" t="s">
        <v>108</v>
      </c>
      <c r="F7" s="206" t="s">
        <v>673</v>
      </c>
      <c r="G7" s="206" t="s">
        <v>672</v>
      </c>
      <c r="H7" s="206" t="s">
        <v>18</v>
      </c>
      <c r="I7" s="202"/>
      <c r="T7" s="176"/>
    </row>
    <row r="8" spans="1:20">
      <c r="B8" s="241"/>
    </row>
    <row r="9" spans="1:20" ht="20.100000000000001" customHeight="1">
      <c r="A9" s="136">
        <v>1</v>
      </c>
      <c r="B9" s="136" t="s">
        <v>785</v>
      </c>
      <c r="E9" s="133">
        <f>F24</f>
        <v>-558341.26141872234</v>
      </c>
      <c r="F9" s="133">
        <f>G24</f>
        <v>0</v>
      </c>
      <c r="G9" s="133">
        <f>H24</f>
        <v>0</v>
      </c>
      <c r="H9" s="133"/>
      <c r="I9" s="136" t="s">
        <v>907</v>
      </c>
    </row>
    <row r="10" spans="1:20" ht="20.100000000000001" customHeight="1">
      <c r="A10" s="136">
        <f t="shared" ref="A10:A16" si="0">+A9+1</f>
        <v>2</v>
      </c>
      <c r="B10" s="136" t="s">
        <v>786</v>
      </c>
      <c r="E10" s="133">
        <f>F31</f>
        <v>0</v>
      </c>
      <c r="F10" s="133">
        <f>G31</f>
        <v>0</v>
      </c>
      <c r="G10" s="133">
        <f>H31</f>
        <v>0</v>
      </c>
      <c r="H10" s="133"/>
      <c r="I10" s="136" t="s">
        <v>870</v>
      </c>
    </row>
    <row r="11" spans="1:20" ht="20.100000000000001" customHeight="1">
      <c r="A11" s="136">
        <f t="shared" si="0"/>
        <v>3</v>
      </c>
      <c r="B11" s="136" t="s">
        <v>251</v>
      </c>
      <c r="E11" s="133">
        <f>F38</f>
        <v>0</v>
      </c>
      <c r="F11" s="133">
        <f>G38</f>
        <v>0</v>
      </c>
      <c r="G11" s="133">
        <f>H38</f>
        <v>0</v>
      </c>
      <c r="H11" s="133"/>
      <c r="I11" s="136" t="s">
        <v>549</v>
      </c>
    </row>
    <row r="12" spans="1:20" ht="20.100000000000001" customHeight="1">
      <c r="A12" s="136">
        <f t="shared" si="0"/>
        <v>4</v>
      </c>
      <c r="B12" s="136" t="s">
        <v>252</v>
      </c>
      <c r="E12" s="133">
        <f>SUM(E9:E11)</f>
        <v>-558341.26141872234</v>
      </c>
      <c r="F12" s="133">
        <f>SUM(F9:F11)</f>
        <v>0</v>
      </c>
      <c r="G12" s="133">
        <f>SUM(G9:G11)</f>
        <v>0</v>
      </c>
      <c r="H12" s="133"/>
      <c r="I12" s="242" t="s">
        <v>680</v>
      </c>
    </row>
    <row r="13" spans="1:20" ht="20.100000000000001" customHeight="1">
      <c r="A13" s="136">
        <f t="shared" si="0"/>
        <v>5</v>
      </c>
      <c r="B13" s="136" t="s">
        <v>787</v>
      </c>
      <c r="G13" s="243">
        <v>0</v>
      </c>
      <c r="I13" s="136" t="s">
        <v>802</v>
      </c>
    </row>
    <row r="14" spans="1:20" ht="20.100000000000001" customHeight="1">
      <c r="A14" s="136">
        <f t="shared" si="0"/>
        <v>6</v>
      </c>
      <c r="B14" s="136" t="s">
        <v>679</v>
      </c>
      <c r="F14" s="203">
        <v>0</v>
      </c>
      <c r="I14" s="136" t="s">
        <v>803</v>
      </c>
    </row>
    <row r="15" spans="1:20" ht="20.100000000000001" customHeight="1">
      <c r="A15" s="136">
        <f t="shared" si="0"/>
        <v>7</v>
      </c>
      <c r="B15" s="136" t="s">
        <v>678</v>
      </c>
      <c r="E15" s="203">
        <v>1</v>
      </c>
      <c r="F15" s="203"/>
      <c r="I15" s="244">
        <v>1</v>
      </c>
    </row>
    <row r="16" spans="1:20" ht="20.100000000000001" customHeight="1">
      <c r="A16" s="136">
        <f t="shared" si="0"/>
        <v>8</v>
      </c>
      <c r="B16" s="136" t="s">
        <v>677</v>
      </c>
      <c r="E16" s="133">
        <f>+E15*E12</f>
        <v>-558341.26141872234</v>
      </c>
      <c r="F16" s="133">
        <f>+F14*F12</f>
        <v>0</v>
      </c>
      <c r="G16" s="133">
        <f>+G13*G12</f>
        <v>0</v>
      </c>
      <c r="H16" s="133">
        <f>+E16+F16+G16</f>
        <v>-558341.26141872234</v>
      </c>
      <c r="I16" s="245" t="s">
        <v>788</v>
      </c>
    </row>
    <row r="17" spans="1:17">
      <c r="B17" s="136"/>
      <c r="E17" s="133"/>
      <c r="F17" s="133"/>
      <c r="G17" s="133"/>
      <c r="H17" s="133"/>
      <c r="I17" s="245"/>
    </row>
    <row r="18" spans="1:17">
      <c r="B18" s="136"/>
      <c r="D18" s="242"/>
      <c r="G18" s="133"/>
      <c r="I18" s="176"/>
    </row>
    <row r="19" spans="1:17">
      <c r="B19" s="176" t="s">
        <v>298</v>
      </c>
      <c r="C19" s="176" t="s">
        <v>299</v>
      </c>
      <c r="D19" s="176" t="s">
        <v>309</v>
      </c>
      <c r="E19" s="176" t="s">
        <v>317</v>
      </c>
      <c r="F19" s="176" t="s">
        <v>318</v>
      </c>
      <c r="G19" s="176" t="s">
        <v>319</v>
      </c>
      <c r="H19" s="176" t="s">
        <v>320</v>
      </c>
      <c r="I19" s="176"/>
    </row>
    <row r="20" spans="1:17" ht="30">
      <c r="A20" s="246"/>
      <c r="B20" s="247" t="s">
        <v>676</v>
      </c>
      <c r="C20" s="247" t="s">
        <v>675</v>
      </c>
      <c r="D20" s="247" t="s">
        <v>128</v>
      </c>
      <c r="E20" s="247" t="s">
        <v>674</v>
      </c>
      <c r="F20" s="247" t="s">
        <v>108</v>
      </c>
      <c r="G20" s="247" t="s">
        <v>673</v>
      </c>
      <c r="H20" s="247" t="s">
        <v>672</v>
      </c>
      <c r="I20" s="247"/>
      <c r="Q20" s="176"/>
    </row>
    <row r="21" spans="1:17">
      <c r="A21" s="136" t="s">
        <v>632</v>
      </c>
      <c r="D21" s="176"/>
      <c r="E21" s="176"/>
      <c r="F21" s="176"/>
      <c r="Q21" s="176"/>
    </row>
    <row r="22" spans="1:17" ht="20.100000000000001" customHeight="1">
      <c r="A22" s="241">
        <f>A16+1</f>
        <v>9</v>
      </c>
      <c r="B22" s="248" t="s">
        <v>908</v>
      </c>
      <c r="C22" s="136" t="s">
        <v>136</v>
      </c>
      <c r="D22" s="249" t="s">
        <v>671</v>
      </c>
      <c r="E22" s="133">
        <f>F22</f>
        <v>-106954.87549999999</v>
      </c>
      <c r="F22" s="133">
        <f>'6c- ADIT BOY'!E54</f>
        <v>-106954.87549999999</v>
      </c>
      <c r="G22" s="133">
        <f>'6c- ADIT BOY'!F54</f>
        <v>0</v>
      </c>
      <c r="H22" s="133">
        <f>'6c- ADIT BOY'!G54</f>
        <v>0</v>
      </c>
      <c r="I22" s="203"/>
    </row>
    <row r="23" spans="1:17" ht="20.100000000000001" customHeight="1">
      <c r="A23" s="241">
        <f>A22+1</f>
        <v>10</v>
      </c>
      <c r="B23" s="248" t="s">
        <v>909</v>
      </c>
      <c r="C23" s="136" t="s">
        <v>136</v>
      </c>
      <c r="D23" s="249" t="s">
        <v>671</v>
      </c>
      <c r="E23" s="133">
        <f>F23</f>
        <v>-1009727.6473374446</v>
      </c>
      <c r="F23" s="133">
        <f>'6b-ADIT Projection Proration'!H22</f>
        <v>-1009727.6473374446</v>
      </c>
      <c r="G23" s="133">
        <f>'6b-ADIT Projection Proration'!J22</f>
        <v>0</v>
      </c>
      <c r="H23" s="133">
        <f>'6b-ADIT Projection Proration'!L22</f>
        <v>0</v>
      </c>
      <c r="I23" s="203"/>
    </row>
    <row r="24" spans="1:17" ht="20.100000000000001" customHeight="1">
      <c r="A24" s="241">
        <f>+A23+1</f>
        <v>11</v>
      </c>
      <c r="B24" s="248" t="s">
        <v>910</v>
      </c>
      <c r="E24" s="175">
        <f>AVERAGE(E22:E23)</f>
        <v>-558341.26141872234</v>
      </c>
      <c r="F24" s="175">
        <f>AVERAGE(F22:F23)</f>
        <v>-558341.26141872234</v>
      </c>
      <c r="G24" s="203">
        <f>AVERAGE(G22:G23)</f>
        <v>0</v>
      </c>
      <c r="H24" s="203">
        <f>AVERAGE(H22:H23)</f>
        <v>0</v>
      </c>
      <c r="I24" s="203"/>
    </row>
    <row r="25" spans="1:17">
      <c r="A25" s="241"/>
    </row>
    <row r="26" spans="1:17">
      <c r="A26" s="136" t="s">
        <v>250</v>
      </c>
    </row>
    <row r="27" spans="1:17" ht="20.100000000000001" customHeight="1">
      <c r="A27" s="241">
        <f>A24+1</f>
        <v>12</v>
      </c>
      <c r="B27" s="248" t="s">
        <v>911</v>
      </c>
      <c r="C27" s="136" t="s">
        <v>136</v>
      </c>
      <c r="D27" s="249" t="s">
        <v>671</v>
      </c>
      <c r="E27" s="133">
        <f>'6c- ADIT BOY'!C78</f>
        <v>0</v>
      </c>
      <c r="F27" s="133">
        <f>'6c- ADIT BOY'!E78</f>
        <v>0</v>
      </c>
      <c r="G27" s="133">
        <f>'6c- ADIT BOY'!F78</f>
        <v>0</v>
      </c>
      <c r="H27" s="133">
        <f>'6c- ADIT BOY'!G78</f>
        <v>0</v>
      </c>
      <c r="I27" s="203"/>
    </row>
    <row r="28" spans="1:17" ht="20.100000000000001" customHeight="1">
      <c r="A28" s="241">
        <f>A27+1</f>
        <v>13</v>
      </c>
      <c r="B28" s="248" t="s">
        <v>912</v>
      </c>
      <c r="C28" s="136" t="s">
        <v>136</v>
      </c>
      <c r="D28" s="249" t="s">
        <v>671</v>
      </c>
      <c r="E28" s="133">
        <f>'6d- ADIT EOY'!C78-'6d- ADIT EOY'!C74</f>
        <v>0</v>
      </c>
      <c r="F28" s="133">
        <f>'6d- ADIT EOY'!E78-'6d- ADIT EOY'!E74</f>
        <v>0</v>
      </c>
      <c r="G28" s="133">
        <f>'6d- ADIT EOY'!F78-'6d- ADIT EOY'!F74</f>
        <v>0</v>
      </c>
      <c r="H28" s="133">
        <f>'6d- ADIT EOY'!G78-'6d- ADIT EOY'!G74</f>
        <v>0</v>
      </c>
      <c r="I28" s="203"/>
    </row>
    <row r="29" spans="1:17" ht="20.100000000000001" customHeight="1">
      <c r="A29" s="241">
        <f>A28+1</f>
        <v>14</v>
      </c>
      <c r="B29" s="248" t="s">
        <v>913</v>
      </c>
      <c r="C29" s="136" t="s">
        <v>136</v>
      </c>
      <c r="D29" s="249" t="s">
        <v>671</v>
      </c>
      <c r="E29" s="133">
        <f>'6b-ADIT Projection Proration'!F38</f>
        <v>0</v>
      </c>
      <c r="F29" s="133">
        <f>'6b-ADIT Projection Proration'!H38</f>
        <v>0</v>
      </c>
      <c r="G29" s="133">
        <f>'6b-ADIT Projection Proration'!J38</f>
        <v>0</v>
      </c>
      <c r="H29" s="133">
        <f>'6b-ADIT Projection Proration'!L38</f>
        <v>0</v>
      </c>
      <c r="I29" s="203"/>
    </row>
    <row r="30" spans="1:17" ht="20.100000000000001" customHeight="1">
      <c r="A30" s="241">
        <f>A29+1</f>
        <v>15</v>
      </c>
      <c r="B30" s="248" t="s">
        <v>914</v>
      </c>
      <c r="C30" s="136" t="s">
        <v>136</v>
      </c>
      <c r="D30" s="249" t="s">
        <v>671</v>
      </c>
      <c r="E30" s="133">
        <f>E28+E29</f>
        <v>0</v>
      </c>
      <c r="F30" s="133">
        <f>F28+F29</f>
        <v>0</v>
      </c>
      <c r="G30" s="133">
        <f>G28+G29</f>
        <v>0</v>
      </c>
      <c r="H30" s="133">
        <f>H28+H29</f>
        <v>0</v>
      </c>
      <c r="I30" s="203"/>
    </row>
    <row r="31" spans="1:17" ht="20.100000000000001" customHeight="1">
      <c r="A31" s="241">
        <f>A30+1</f>
        <v>16</v>
      </c>
      <c r="B31" s="248" t="s">
        <v>915</v>
      </c>
      <c r="E31" s="175">
        <f>AVERAGE(E27,E30)</f>
        <v>0</v>
      </c>
      <c r="F31" s="175">
        <f>AVERAGE(F27,F30)</f>
        <v>0</v>
      </c>
      <c r="G31" s="175">
        <f>AVERAGE(G27,G30)</f>
        <v>0</v>
      </c>
      <c r="H31" s="175">
        <f>AVERAGE(H27,H30)</f>
        <v>0</v>
      </c>
      <c r="I31" s="175"/>
    </row>
    <row r="32" spans="1:17">
      <c r="A32" s="241"/>
    </row>
    <row r="33" spans="1:9">
      <c r="A33" s="136" t="s">
        <v>251</v>
      </c>
    </row>
    <row r="34" spans="1:9" ht="20.100000000000001" customHeight="1">
      <c r="A34" s="241">
        <f>A31+1</f>
        <v>17</v>
      </c>
      <c r="B34" s="248" t="s">
        <v>916</v>
      </c>
      <c r="C34" s="136" t="s">
        <v>136</v>
      </c>
      <c r="D34" s="249" t="s">
        <v>671</v>
      </c>
      <c r="E34" s="133">
        <f>'6c- ADIT BOY'!C32</f>
        <v>0</v>
      </c>
      <c r="F34" s="133">
        <f>'6c- ADIT BOY'!E32</f>
        <v>0</v>
      </c>
      <c r="G34" s="133">
        <f>'6c- ADIT BOY'!F32</f>
        <v>0</v>
      </c>
      <c r="H34" s="133">
        <f>'6c- ADIT BOY'!G32</f>
        <v>0</v>
      </c>
      <c r="I34" s="203"/>
    </row>
    <row r="35" spans="1:9" ht="20.100000000000001" customHeight="1">
      <c r="A35" s="241">
        <f>A34+1</f>
        <v>18</v>
      </c>
      <c r="B35" s="248" t="s">
        <v>917</v>
      </c>
      <c r="C35" s="136" t="s">
        <v>136</v>
      </c>
      <c r="D35" s="249" t="s">
        <v>671</v>
      </c>
      <c r="E35" s="133">
        <f>'6d- ADIT EOY'!C32-'6d- ADIT EOY'!C28</f>
        <v>0</v>
      </c>
      <c r="F35" s="133">
        <f>'6d- ADIT EOY'!E32-'6d- ADIT EOY'!E28</f>
        <v>0</v>
      </c>
      <c r="G35" s="133">
        <f>'6d- ADIT EOY'!F32-'6d- ADIT EOY'!F28</f>
        <v>0</v>
      </c>
      <c r="H35" s="133">
        <f>'6d- ADIT EOY'!G32-'6d- ADIT EOY'!G28</f>
        <v>0</v>
      </c>
      <c r="I35" s="203"/>
    </row>
    <row r="36" spans="1:9" ht="20.100000000000001" customHeight="1">
      <c r="A36" s="241">
        <f>A35+1</f>
        <v>19</v>
      </c>
      <c r="B36" s="248" t="s">
        <v>918</v>
      </c>
      <c r="C36" s="136" t="s">
        <v>136</v>
      </c>
      <c r="D36" s="249" t="s">
        <v>671</v>
      </c>
      <c r="E36" s="133">
        <f>'6b-ADIT Projection Proration'!F54</f>
        <v>0</v>
      </c>
      <c r="F36" s="133">
        <f>'6b-ADIT Projection Proration'!H54</f>
        <v>0</v>
      </c>
      <c r="G36" s="133">
        <f>'6b-ADIT Projection Proration'!J54</f>
        <v>0</v>
      </c>
      <c r="H36" s="133">
        <f>'6b-ADIT Projection Proration'!L54</f>
        <v>0</v>
      </c>
      <c r="I36" s="203"/>
    </row>
    <row r="37" spans="1:9" ht="20.100000000000001" customHeight="1">
      <c r="A37" s="241">
        <f>A36+1</f>
        <v>20</v>
      </c>
      <c r="B37" s="248" t="s">
        <v>919</v>
      </c>
      <c r="C37" s="136" t="s">
        <v>136</v>
      </c>
      <c r="D37" s="249" t="s">
        <v>671</v>
      </c>
      <c r="E37" s="133">
        <f>E35+E36</f>
        <v>0</v>
      </c>
      <c r="F37" s="133">
        <f>F35+F36</f>
        <v>0</v>
      </c>
      <c r="G37" s="133">
        <f>G35+G36</f>
        <v>0</v>
      </c>
      <c r="H37" s="133">
        <f>H35+H36</f>
        <v>0</v>
      </c>
      <c r="I37" s="203"/>
    </row>
    <row r="38" spans="1:9" ht="20.100000000000001" customHeight="1">
      <c r="A38" s="241">
        <f>A37+1</f>
        <v>21</v>
      </c>
      <c r="B38" s="248" t="s">
        <v>920</v>
      </c>
      <c r="E38" s="175">
        <f>AVERAGE(E34,E37)</f>
        <v>0</v>
      </c>
      <c r="F38" s="175">
        <f>AVERAGE(F34,F37)</f>
        <v>0</v>
      </c>
      <c r="G38" s="175">
        <f>AVERAGE(G34,G37)</f>
        <v>0</v>
      </c>
      <c r="H38" s="175">
        <f>AVERAGE(H34,H37)</f>
        <v>0</v>
      </c>
      <c r="I38" s="175"/>
    </row>
    <row r="39" spans="1:9">
      <c r="B39" s="136"/>
    </row>
    <row r="40" spans="1:9" ht="15.6">
      <c r="B40" s="136"/>
      <c r="D40" s="289"/>
      <c r="E40" s="289"/>
      <c r="F40" s="289"/>
      <c r="G40" s="289"/>
      <c r="H40" s="204"/>
    </row>
    <row r="41" spans="1:9">
      <c r="D41" s="176"/>
    </row>
    <row r="42" spans="1:9">
      <c r="D42" s="99"/>
    </row>
    <row r="43" spans="1:9">
      <c r="D43" s="99"/>
    </row>
    <row r="44" spans="1:9">
      <c r="D44" s="99"/>
    </row>
    <row r="45" spans="1:9">
      <c r="D45" s="99"/>
    </row>
    <row r="46" spans="1:9">
      <c r="D46" s="99"/>
    </row>
    <row r="47" spans="1:9">
      <c r="D47" s="99"/>
    </row>
    <row r="48" spans="1:9">
      <c r="D48" s="99"/>
    </row>
    <row r="49" spans="2:4">
      <c r="D49" s="99"/>
    </row>
    <row r="50" spans="2:4">
      <c r="D50" s="99"/>
    </row>
    <row r="51" spans="2:4">
      <c r="D51" s="99"/>
    </row>
    <row r="52" spans="2:4">
      <c r="B52" s="136"/>
      <c r="D52" s="99"/>
    </row>
    <row r="53" spans="2:4">
      <c r="D53" s="99"/>
    </row>
    <row r="54" spans="2:4">
      <c r="B54" s="136"/>
      <c r="D54" s="99"/>
    </row>
    <row r="158" spans="8:8">
      <c r="H158" s="174"/>
    </row>
  </sheetData>
  <mergeCells count="3">
    <mergeCell ref="A1:I1"/>
    <mergeCell ref="A2:I2"/>
    <mergeCell ref="A3:I3"/>
  </mergeCells>
  <printOptions horizontalCentered="1"/>
  <pageMargins left="0.25" right="0.25" top="0.75" bottom="0.75" header="0.3" footer="0.3"/>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D35B7467E17349A7919B4528921195" ma:contentTypeVersion="12" ma:contentTypeDescription="Create a new document." ma:contentTypeScope="" ma:versionID="0b57aad68c4888b474eded0ece790fda">
  <xsd:schema xmlns:xsd="http://www.w3.org/2001/XMLSchema" xmlns:xs="http://www.w3.org/2001/XMLSchema" xmlns:p="http://schemas.microsoft.com/office/2006/metadata/properties" xmlns:ns3="1b867e70-bfd3-49e1-a3e0-4947bd87706d" xmlns:ns4="cfda7944-9a92-4e08-816c-65936e52d7f1" targetNamespace="http://schemas.microsoft.com/office/2006/metadata/properties" ma:root="true" ma:fieldsID="7bdfc2671c0890b88687e13953d07540" ns3:_="" ns4:_="">
    <xsd:import namespace="1b867e70-bfd3-49e1-a3e0-4947bd87706d"/>
    <xsd:import namespace="cfda7944-9a92-4e08-816c-65936e52d7f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867e70-bfd3-49e1-a3e0-4947bd87706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da7944-9a92-4e08-816c-65936e52d7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6187D5-F558-4274-928F-EEEBDFF88DBB}">
  <ds:schemaRefs>
    <ds:schemaRef ds:uri="http://schemas.microsoft.com/office/2006/metadata/properties"/>
    <ds:schemaRef ds:uri="http://schemas.microsoft.com/office/2006/documentManagement/types"/>
    <ds:schemaRef ds:uri="1b867e70-bfd3-49e1-a3e0-4947bd87706d"/>
    <ds:schemaRef ds:uri="http://purl.org/dc/terms/"/>
    <ds:schemaRef ds:uri="http://schemas.openxmlformats.org/package/2006/metadata/core-properties"/>
    <ds:schemaRef ds:uri="http://purl.org/dc/dcmitype/"/>
    <ds:schemaRef ds:uri="http://schemas.microsoft.com/office/infopath/2007/PartnerControls"/>
    <ds:schemaRef ds:uri="cfda7944-9a92-4e08-816c-65936e52d7f1"/>
    <ds:schemaRef ds:uri="http://purl.org/dc/elements/1.1/"/>
    <ds:schemaRef ds:uri="http://www.w3.org/XML/1998/namespace"/>
  </ds:schemaRefs>
</ds:datastoreItem>
</file>

<file path=customXml/itemProps2.xml><?xml version="1.0" encoding="utf-8"?>
<ds:datastoreItem xmlns:ds="http://schemas.openxmlformats.org/officeDocument/2006/customXml" ds:itemID="{7F8E18DD-4E04-41F9-8733-1AEF6E6EF94C}">
  <ds:schemaRefs>
    <ds:schemaRef ds:uri="http://schemas.microsoft.com/sharepoint/v3/contenttype/forms"/>
  </ds:schemaRefs>
</ds:datastoreItem>
</file>

<file path=customXml/itemProps3.xml><?xml version="1.0" encoding="utf-8"?>
<ds:datastoreItem xmlns:ds="http://schemas.openxmlformats.org/officeDocument/2006/customXml" ds:itemID="{4393DC4D-5F75-4087-AB12-29D898FF1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867e70-bfd3-49e1-a3e0-4947bd87706d"/>
    <ds:schemaRef ds:uri="cfda7944-9a92-4e08-816c-65936e52d7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Index</vt:lpstr>
      <vt:lpstr>Appendix A</vt:lpstr>
      <vt:lpstr>1 - Revenue Credits</vt:lpstr>
      <vt:lpstr>2 - Cost Support </vt:lpstr>
      <vt:lpstr>3 - Cost Support</vt:lpstr>
      <vt:lpstr>3 - Cost Support (cont.)</vt:lpstr>
      <vt:lpstr>4 - Incentives</vt:lpstr>
      <vt:lpstr>5 - True-Up</vt:lpstr>
      <vt:lpstr>6a-ADIT Projection</vt:lpstr>
      <vt:lpstr>6b-ADIT Projection Proration</vt:lpstr>
      <vt:lpstr>6c- ADIT BOY</vt:lpstr>
      <vt:lpstr>6d- ADIT EOY</vt:lpstr>
      <vt:lpstr>6e-ADIT True-up</vt:lpstr>
      <vt:lpstr>7- Depreciation Rates</vt:lpstr>
      <vt:lpstr>8 - Workpaper</vt:lpstr>
      <vt:lpstr>Workpapers --&gt;</vt:lpstr>
      <vt:lpstr>4 - Incentives (Workpaper)</vt:lpstr>
      <vt:lpstr>3 - Cost Support (Workpaper)</vt:lpstr>
      <vt:lpstr>'2 - Cost Support '!Print_Area</vt:lpstr>
      <vt:lpstr>'3 - Cost Support (Workpaper)'!Print_Area</vt:lpstr>
      <vt:lpstr>'5 - True-Up'!Print_Area</vt:lpstr>
      <vt:lpstr>'6c- ADIT BOY'!Print_Area</vt:lpstr>
      <vt:lpstr>'6d- ADIT EOY'!Print_Area</vt:lpstr>
      <vt:lpstr>'7- Depreciation Rates'!Print_Area</vt:lpstr>
      <vt:lpstr>'Appendix A'!Print_Area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2021-07-21T17:51:26Z</dcterms:created>
  <dcterms:modified xsi:type="dcterms:W3CDTF">2021-09-30T18:33:07Z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0x01010037D35B7467E17349A7919B4528921195</vt:lpwstr>
  </property>
</Properties>
</file>