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5860" windowHeight="10200" tabRatio="785"/>
  </bookViews>
  <sheets>
    <sheet name="Index" sheetId="52" r:id="rId1"/>
    <sheet name="Appendix A" sheetId="3" r:id="rId2"/>
    <sheet name="Att 1 - Revenue Credits" sheetId="5" r:id="rId3"/>
    <sheet name="Att 2 - Cost Support " sheetId="9" r:id="rId4"/>
    <sheet name="Att 3 - Cost Support" sheetId="29" r:id="rId5"/>
    <sheet name="Att 3 - Cost Support (cont.)" sheetId="38" r:id="rId6"/>
    <sheet name="Att 4 - Incentives" sheetId="25" r:id="rId7"/>
    <sheet name="Att 5 - True-Up" sheetId="41" r:id="rId8"/>
    <sheet name="Att 6a - ADIT Projection" sheetId="47" r:id="rId9"/>
    <sheet name="Att 6b - ADIT Detail Projection" sheetId="48" r:id="rId10"/>
    <sheet name="Att 6c - ADIT Actual" sheetId="49" r:id="rId11"/>
    <sheet name="Att 6d - ADIT Detail Actual" sheetId="50" r:id="rId12"/>
    <sheet name="Att 7- Depreciation Rates" sheetId="20" r:id="rId13"/>
    <sheet name="Att 8 - Exc or Def ADIT" sheetId="51" r:id="rId14"/>
    <sheet name="WP - Tax Perm Diff" sheetId="57" r:id="rId15"/>
    <sheet name="WP - Att 5 Revenue" sheetId="56"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____new1"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1"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2"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2"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www1" localSheetId="8" hidden="1">{#N/A,#N/A,FALSE,"schA"}</definedName>
    <definedName name="_______www1" localSheetId="10" hidden="1">{#N/A,#N/A,FALSE,"schA"}</definedName>
    <definedName name="_______www1" hidden="1">{#N/A,#N/A,FALSE,"schA"}</definedName>
    <definedName name="______new1"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1"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2"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2"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www1" localSheetId="8" hidden="1">{#N/A,#N/A,FALSE,"schA"}</definedName>
    <definedName name="______www1" localSheetId="10" hidden="1">{#N/A,#N/A,FALSE,"schA"}</definedName>
    <definedName name="______www1" hidden="1">{#N/A,#N/A,FALSE,"schA"}</definedName>
    <definedName name="_____F230322"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F230322"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1"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1"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2"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2"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www1" localSheetId="8" hidden="1">{#N/A,#N/A,FALSE,"schA"}</definedName>
    <definedName name="_____www1" localSheetId="10" hidden="1">{#N/A,#N/A,FALSE,"schA"}</definedName>
    <definedName name="_____www1" hidden="1">{#N/A,#N/A,FALSE,"schA"}</definedName>
    <definedName name="____F230322"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F230322"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1"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1"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2"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2"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www1" localSheetId="8" hidden="1">{#N/A,#N/A,FALSE,"schA"}</definedName>
    <definedName name="____www1" localSheetId="10" hidden="1">{#N/A,#N/A,FALSE,"schA"}</definedName>
    <definedName name="____www1" hidden="1">{#N/A,#N/A,FALSE,"schA"}</definedName>
    <definedName name="___F230322"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F230322"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1"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1"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2"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2"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www1" localSheetId="8" hidden="1">{#N/A,#N/A,FALSE,"schA"}</definedName>
    <definedName name="___www1" localSheetId="10" hidden="1">{#N/A,#N/A,FALSE,"schA"}</definedName>
    <definedName name="___www1" hidden="1">{#N/A,#N/A,FALSE,"schA"}</definedName>
    <definedName name="___www1_1" localSheetId="8" hidden="1">{#N/A,#N/A,FALSE,"schA"}</definedName>
    <definedName name="___www1_1" localSheetId="10" hidden="1">{#N/A,#N/A,FALSE,"schA"}</definedName>
    <definedName name="___www1_1" hidden="1">{#N/A,#N/A,FALSE,"schA"}</definedName>
    <definedName name="___www1_1_1" localSheetId="8" hidden="1">{#N/A,#N/A,FALSE,"schA"}</definedName>
    <definedName name="___www1_1_1" localSheetId="10" hidden="1">{#N/A,#N/A,FALSE,"schA"}</definedName>
    <definedName name="___www1_1_1" hidden="1">{#N/A,#N/A,FALSE,"schA"}</definedName>
    <definedName name="___www1_1_2" localSheetId="8" hidden="1">{#N/A,#N/A,FALSE,"schA"}</definedName>
    <definedName name="___www1_1_2" localSheetId="10" hidden="1">{#N/A,#N/A,FALSE,"schA"}</definedName>
    <definedName name="___www1_1_2" hidden="1">{#N/A,#N/A,FALSE,"schA"}</definedName>
    <definedName name="___www1_1_3" localSheetId="8" hidden="1">{#N/A,#N/A,FALSE,"schA"}</definedName>
    <definedName name="___www1_1_3" localSheetId="10" hidden="1">{#N/A,#N/A,FALSE,"schA"}</definedName>
    <definedName name="___www1_1_3" hidden="1">{#N/A,#N/A,FALSE,"schA"}</definedName>
    <definedName name="___www1_2" localSheetId="8" hidden="1">{#N/A,#N/A,FALSE,"schA"}</definedName>
    <definedName name="___www1_2" localSheetId="10" hidden="1">{#N/A,#N/A,FALSE,"schA"}</definedName>
    <definedName name="___www1_2" hidden="1">{#N/A,#N/A,FALSE,"schA"}</definedName>
    <definedName name="___www1_2_1" localSheetId="8" hidden="1">{#N/A,#N/A,FALSE,"schA"}</definedName>
    <definedName name="___www1_2_1" localSheetId="10" hidden="1">{#N/A,#N/A,FALSE,"schA"}</definedName>
    <definedName name="___www1_2_1" hidden="1">{#N/A,#N/A,FALSE,"schA"}</definedName>
    <definedName name="___www1_2_2" localSheetId="8" hidden="1">{#N/A,#N/A,FALSE,"schA"}</definedName>
    <definedName name="___www1_2_2" localSheetId="10" hidden="1">{#N/A,#N/A,FALSE,"schA"}</definedName>
    <definedName name="___www1_2_2" hidden="1">{#N/A,#N/A,FALSE,"schA"}</definedName>
    <definedName name="___www1_2_3" localSheetId="8" hidden="1">{#N/A,#N/A,FALSE,"schA"}</definedName>
    <definedName name="___www1_2_3" localSheetId="10" hidden="1">{#N/A,#N/A,FALSE,"schA"}</definedName>
    <definedName name="___www1_2_3" hidden="1">{#N/A,#N/A,FALSE,"schA"}</definedName>
    <definedName name="___www1_3" localSheetId="8" hidden="1">{#N/A,#N/A,FALSE,"schA"}</definedName>
    <definedName name="___www1_3" localSheetId="10" hidden="1">{#N/A,#N/A,FALSE,"schA"}</definedName>
    <definedName name="___www1_3" hidden="1">{#N/A,#N/A,FALSE,"schA"}</definedName>
    <definedName name="___www1_3_1" localSheetId="8" hidden="1">{#N/A,#N/A,FALSE,"schA"}</definedName>
    <definedName name="___www1_3_1" localSheetId="10" hidden="1">{#N/A,#N/A,FALSE,"schA"}</definedName>
    <definedName name="___www1_3_1" hidden="1">{#N/A,#N/A,FALSE,"schA"}</definedName>
    <definedName name="___www1_3_2" localSheetId="8" hidden="1">{#N/A,#N/A,FALSE,"schA"}</definedName>
    <definedName name="___www1_3_2" localSheetId="10" hidden="1">{#N/A,#N/A,FALSE,"schA"}</definedName>
    <definedName name="___www1_3_2" hidden="1">{#N/A,#N/A,FALSE,"schA"}</definedName>
    <definedName name="___www1_3_3" localSheetId="8" hidden="1">{#N/A,#N/A,FALSE,"schA"}</definedName>
    <definedName name="___www1_3_3" localSheetId="10" hidden="1">{#N/A,#N/A,FALSE,"schA"}</definedName>
    <definedName name="___www1_3_3" hidden="1">{#N/A,#N/A,FALSE,"schA"}</definedName>
    <definedName name="___www1_4" localSheetId="8" hidden="1">{#N/A,#N/A,FALSE,"schA"}</definedName>
    <definedName name="___www1_4" localSheetId="10" hidden="1">{#N/A,#N/A,FALSE,"schA"}</definedName>
    <definedName name="___www1_4" hidden="1">{#N/A,#N/A,FALSE,"schA"}</definedName>
    <definedName name="___www1_4_1" localSheetId="8" hidden="1">{#N/A,#N/A,FALSE,"schA"}</definedName>
    <definedName name="___www1_4_1" localSheetId="10" hidden="1">{#N/A,#N/A,FALSE,"schA"}</definedName>
    <definedName name="___www1_4_1" hidden="1">{#N/A,#N/A,FALSE,"schA"}</definedName>
    <definedName name="___www1_4_2" localSheetId="8" hidden="1">{#N/A,#N/A,FALSE,"schA"}</definedName>
    <definedName name="___www1_4_2" localSheetId="10" hidden="1">{#N/A,#N/A,FALSE,"schA"}</definedName>
    <definedName name="___www1_4_2" hidden="1">{#N/A,#N/A,FALSE,"schA"}</definedName>
    <definedName name="___www1_4_3" localSheetId="8" hidden="1">{#N/A,#N/A,FALSE,"schA"}</definedName>
    <definedName name="___www1_4_3" localSheetId="10" hidden="1">{#N/A,#N/A,FALSE,"schA"}</definedName>
    <definedName name="___www1_4_3" hidden="1">{#N/A,#N/A,FALSE,"schA"}</definedName>
    <definedName name="___www1_5" localSheetId="8" hidden="1">{#N/A,#N/A,FALSE,"schA"}</definedName>
    <definedName name="___www1_5" localSheetId="10" hidden="1">{#N/A,#N/A,FALSE,"schA"}</definedName>
    <definedName name="___www1_5" hidden="1">{#N/A,#N/A,FALSE,"schA"}</definedName>
    <definedName name="___www1_5_1" localSheetId="8" hidden="1">{#N/A,#N/A,FALSE,"schA"}</definedName>
    <definedName name="___www1_5_1" localSheetId="10" hidden="1">{#N/A,#N/A,FALSE,"schA"}</definedName>
    <definedName name="___www1_5_1" hidden="1">{#N/A,#N/A,FALSE,"schA"}</definedName>
    <definedName name="___www1_5_2" localSheetId="8" hidden="1">{#N/A,#N/A,FALSE,"schA"}</definedName>
    <definedName name="___www1_5_2" localSheetId="10" hidden="1">{#N/A,#N/A,FALSE,"schA"}</definedName>
    <definedName name="___www1_5_2" hidden="1">{#N/A,#N/A,FALSE,"schA"}</definedName>
    <definedName name="___www1_5_3" localSheetId="8" hidden="1">{#N/A,#N/A,FALSE,"schA"}</definedName>
    <definedName name="___www1_5_3" localSheetId="10" hidden="1">{#N/A,#N/A,FALSE,"schA"}</definedName>
    <definedName name="___www1_5_3" hidden="1">{#N/A,#N/A,FALSE,"schA"}</definedName>
    <definedName name="__123Graph_A" localSheetId="10" hidden="1">'[1]As-Fin'!#REF!</definedName>
    <definedName name="__123Graph_A" localSheetId="11" hidden="1">'[1]As-Fin'!#REF!</definedName>
    <definedName name="__123Graph_A" localSheetId="0" hidden="1">'[1]As-Fin'!#REF!</definedName>
    <definedName name="__123Graph_A" hidden="1">'[1]As-Fin'!#REF!</definedName>
    <definedName name="__123Graph_ACOAL" localSheetId="10" hidden="1">'[2]As-Fin'!#REF!</definedName>
    <definedName name="__123Graph_ACOAL" localSheetId="11" hidden="1">'[2]As-Fin'!#REF!</definedName>
    <definedName name="__123Graph_ACOAL" localSheetId="0" hidden="1">'[2]As-Fin'!#REF!</definedName>
    <definedName name="__123Graph_ACOAL" hidden="1">'[2]As-Fin'!#REF!</definedName>
    <definedName name="__123Graph_B" localSheetId="10" hidden="1">'[1]As-Fin'!#REF!</definedName>
    <definedName name="__123Graph_B" localSheetId="11" hidden="1">'[1]As-Fin'!#REF!</definedName>
    <definedName name="__123Graph_B" localSheetId="0" hidden="1">'[1]As-Fin'!#REF!</definedName>
    <definedName name="__123Graph_B" hidden="1">'[1]As-Fin'!#REF!</definedName>
    <definedName name="__123Graph_BCOAL" localSheetId="10" hidden="1">'[2]As-Fin'!#REF!</definedName>
    <definedName name="__123Graph_BCOAL" localSheetId="11" hidden="1">'[2]As-Fin'!#REF!</definedName>
    <definedName name="__123Graph_BCOAL" localSheetId="0" hidden="1">'[2]As-Fin'!#REF!</definedName>
    <definedName name="__123Graph_BCOAL" hidden="1">'[2]As-Fin'!#REF!</definedName>
    <definedName name="__123Graph_C" localSheetId="10" hidden="1">'[1]As-Fin'!#REF!</definedName>
    <definedName name="__123Graph_C" localSheetId="11" hidden="1">'[1]As-Fin'!#REF!</definedName>
    <definedName name="__123Graph_C" localSheetId="0" hidden="1">'[1]As-Fin'!#REF!</definedName>
    <definedName name="__123Graph_C" hidden="1">'[1]As-Fin'!#REF!</definedName>
    <definedName name="__123Graph_CCOAL" localSheetId="10" hidden="1">'[2]As-Fin'!#REF!</definedName>
    <definedName name="__123Graph_CCOAL" localSheetId="11" hidden="1">'[2]As-Fin'!#REF!</definedName>
    <definedName name="__123Graph_CCOAL" localSheetId="0" hidden="1">'[2]As-Fin'!#REF!</definedName>
    <definedName name="__123Graph_CCOAL" hidden="1">'[2]As-Fin'!#REF!</definedName>
    <definedName name="__123Graph_D" localSheetId="10" hidden="1">[3]Financing!#REF!</definedName>
    <definedName name="__123Graph_D" localSheetId="11" hidden="1">[3]Financing!#REF!</definedName>
    <definedName name="__123Graph_D" localSheetId="0" hidden="1">[3]Financing!#REF!</definedName>
    <definedName name="__123Graph_D" hidden="1">[3]Financing!#REF!</definedName>
    <definedName name="__123Graph_DCOAL" localSheetId="10" hidden="1">'[2]As-Fin'!#REF!</definedName>
    <definedName name="__123Graph_DCOAL" localSheetId="11" hidden="1">'[2]As-Fin'!#REF!</definedName>
    <definedName name="__123Graph_DCOAL" localSheetId="0" hidden="1">'[2]As-Fin'!#REF!</definedName>
    <definedName name="__123Graph_DCOAL" hidden="1">'[2]As-Fin'!#REF!</definedName>
    <definedName name="__123Graph_E" localSheetId="10" hidden="1">'[2]As-Fin'!#REF!</definedName>
    <definedName name="__123Graph_E" localSheetId="11" hidden="1">'[2]As-Fin'!#REF!</definedName>
    <definedName name="__123Graph_E" localSheetId="0" hidden="1">'[2]As-Fin'!#REF!</definedName>
    <definedName name="__123Graph_E" hidden="1">'[2]As-Fin'!#REF!</definedName>
    <definedName name="__123Graph_ECOAL" localSheetId="10" hidden="1">'[2]As-Fin'!#REF!</definedName>
    <definedName name="__123Graph_ECOAL" localSheetId="11" hidden="1">'[2]As-Fin'!#REF!</definedName>
    <definedName name="__123Graph_ECOAL" localSheetId="0" hidden="1">'[2]As-Fin'!#REF!</definedName>
    <definedName name="__123Graph_ECOAL" hidden="1">'[2]As-Fin'!#REF!</definedName>
    <definedName name="__123Graph_X" localSheetId="10" hidden="1">[4]Cases!#REF!</definedName>
    <definedName name="__123Graph_X" localSheetId="11" hidden="1">[4]Cases!#REF!</definedName>
    <definedName name="__123Graph_X" localSheetId="0" hidden="1">[4]Cases!#REF!</definedName>
    <definedName name="__123Graph_X" hidden="1">[4]Cases!#REF!</definedName>
    <definedName name="__123Graph_XCOAL" localSheetId="10" hidden="1">'[2]As-Fin'!#REF!</definedName>
    <definedName name="__123Graph_XCOAL" localSheetId="11" hidden="1">'[2]As-Fin'!#REF!</definedName>
    <definedName name="__123Graph_XCOAL" localSheetId="0" hidden="1">'[2]As-Fin'!#REF!</definedName>
    <definedName name="__123Graph_XCOAL" hidden="1">'[2]As-Fin'!#REF!</definedName>
    <definedName name="__F230322"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F230322"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FDS_HYPERLINK_TOGGLE_STATE__" hidden="1">"ON"</definedName>
    <definedName name="__IntlFixup" hidden="1">TRUE</definedName>
    <definedName name="__IntlFixupTable" localSheetId="10" hidden="1">#REF!</definedName>
    <definedName name="__IntlFixupTable" localSheetId="11" hidden="1">#REF!</definedName>
    <definedName name="__IntlFixupTable" localSheetId="0" hidden="1">#REF!</definedName>
    <definedName name="__IntlFixupTable" hidden="1">#REF!</definedName>
    <definedName name="__new1"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1"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2"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2"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www1" localSheetId="8" hidden="1">{#N/A,#N/A,FALSE,"schA"}</definedName>
    <definedName name="__www1" localSheetId="10" hidden="1">{#N/A,#N/A,FALSE,"schA"}</definedName>
    <definedName name="__www1" hidden="1">{#N/A,#N/A,FALSE,"schA"}</definedName>
    <definedName name="__www1_1" localSheetId="8" hidden="1">{#N/A,#N/A,FALSE,"schA"}</definedName>
    <definedName name="__www1_1" localSheetId="10" hidden="1">{#N/A,#N/A,FALSE,"schA"}</definedName>
    <definedName name="__www1_1" hidden="1">{#N/A,#N/A,FALSE,"schA"}</definedName>
    <definedName name="__www1_1_1" localSheetId="8" hidden="1">{#N/A,#N/A,FALSE,"schA"}</definedName>
    <definedName name="__www1_1_1" localSheetId="10" hidden="1">{#N/A,#N/A,FALSE,"schA"}</definedName>
    <definedName name="__www1_1_1" hidden="1">{#N/A,#N/A,FALSE,"schA"}</definedName>
    <definedName name="__www1_1_2" localSheetId="8" hidden="1">{#N/A,#N/A,FALSE,"schA"}</definedName>
    <definedName name="__www1_1_2" localSheetId="10" hidden="1">{#N/A,#N/A,FALSE,"schA"}</definedName>
    <definedName name="__www1_1_2" hidden="1">{#N/A,#N/A,FALSE,"schA"}</definedName>
    <definedName name="__www1_1_3" localSheetId="8" hidden="1">{#N/A,#N/A,FALSE,"schA"}</definedName>
    <definedName name="__www1_1_3" localSheetId="10" hidden="1">{#N/A,#N/A,FALSE,"schA"}</definedName>
    <definedName name="__www1_1_3" hidden="1">{#N/A,#N/A,FALSE,"schA"}</definedName>
    <definedName name="__www1_2" localSheetId="8" hidden="1">{#N/A,#N/A,FALSE,"schA"}</definedName>
    <definedName name="__www1_2" localSheetId="10" hidden="1">{#N/A,#N/A,FALSE,"schA"}</definedName>
    <definedName name="__www1_2" hidden="1">{#N/A,#N/A,FALSE,"schA"}</definedName>
    <definedName name="__www1_2_1" localSheetId="8" hidden="1">{#N/A,#N/A,FALSE,"schA"}</definedName>
    <definedName name="__www1_2_1" localSheetId="10" hidden="1">{#N/A,#N/A,FALSE,"schA"}</definedName>
    <definedName name="__www1_2_1" hidden="1">{#N/A,#N/A,FALSE,"schA"}</definedName>
    <definedName name="__www1_2_2" localSheetId="8" hidden="1">{#N/A,#N/A,FALSE,"schA"}</definedName>
    <definedName name="__www1_2_2" localSheetId="10" hidden="1">{#N/A,#N/A,FALSE,"schA"}</definedName>
    <definedName name="__www1_2_2" hidden="1">{#N/A,#N/A,FALSE,"schA"}</definedName>
    <definedName name="__www1_2_3" localSheetId="8" hidden="1">{#N/A,#N/A,FALSE,"schA"}</definedName>
    <definedName name="__www1_2_3" localSheetId="10" hidden="1">{#N/A,#N/A,FALSE,"schA"}</definedName>
    <definedName name="__www1_2_3" hidden="1">{#N/A,#N/A,FALSE,"schA"}</definedName>
    <definedName name="__www1_3" localSheetId="8" hidden="1">{#N/A,#N/A,FALSE,"schA"}</definedName>
    <definedName name="__www1_3" localSheetId="10" hidden="1">{#N/A,#N/A,FALSE,"schA"}</definedName>
    <definedName name="__www1_3" hidden="1">{#N/A,#N/A,FALSE,"schA"}</definedName>
    <definedName name="__www1_3_1" localSheetId="8" hidden="1">{#N/A,#N/A,FALSE,"schA"}</definedName>
    <definedName name="__www1_3_1" localSheetId="10" hidden="1">{#N/A,#N/A,FALSE,"schA"}</definedName>
    <definedName name="__www1_3_1" hidden="1">{#N/A,#N/A,FALSE,"schA"}</definedName>
    <definedName name="__www1_3_2" localSheetId="8" hidden="1">{#N/A,#N/A,FALSE,"schA"}</definedName>
    <definedName name="__www1_3_2" localSheetId="10" hidden="1">{#N/A,#N/A,FALSE,"schA"}</definedName>
    <definedName name="__www1_3_2" hidden="1">{#N/A,#N/A,FALSE,"schA"}</definedName>
    <definedName name="__www1_3_3" localSheetId="8" hidden="1">{#N/A,#N/A,FALSE,"schA"}</definedName>
    <definedName name="__www1_3_3" localSheetId="10" hidden="1">{#N/A,#N/A,FALSE,"schA"}</definedName>
    <definedName name="__www1_3_3" hidden="1">{#N/A,#N/A,FALSE,"schA"}</definedName>
    <definedName name="__www1_4" localSheetId="8" hidden="1">{#N/A,#N/A,FALSE,"schA"}</definedName>
    <definedName name="__www1_4" localSheetId="10" hidden="1">{#N/A,#N/A,FALSE,"schA"}</definedName>
    <definedName name="__www1_4" hidden="1">{#N/A,#N/A,FALSE,"schA"}</definedName>
    <definedName name="__www1_4_1" localSheetId="8" hidden="1">{#N/A,#N/A,FALSE,"schA"}</definedName>
    <definedName name="__www1_4_1" localSheetId="10" hidden="1">{#N/A,#N/A,FALSE,"schA"}</definedName>
    <definedName name="__www1_4_1" hidden="1">{#N/A,#N/A,FALSE,"schA"}</definedName>
    <definedName name="__www1_4_2" localSheetId="8" hidden="1">{#N/A,#N/A,FALSE,"schA"}</definedName>
    <definedName name="__www1_4_2" localSheetId="10" hidden="1">{#N/A,#N/A,FALSE,"schA"}</definedName>
    <definedName name="__www1_4_2" hidden="1">{#N/A,#N/A,FALSE,"schA"}</definedName>
    <definedName name="__www1_4_3" localSheetId="8" hidden="1">{#N/A,#N/A,FALSE,"schA"}</definedName>
    <definedName name="__www1_4_3" localSheetId="10" hidden="1">{#N/A,#N/A,FALSE,"schA"}</definedName>
    <definedName name="__www1_4_3" hidden="1">{#N/A,#N/A,FALSE,"schA"}</definedName>
    <definedName name="__www1_5" localSheetId="8" hidden="1">{#N/A,#N/A,FALSE,"schA"}</definedName>
    <definedName name="__www1_5" localSheetId="10" hidden="1">{#N/A,#N/A,FALSE,"schA"}</definedName>
    <definedName name="__www1_5" hidden="1">{#N/A,#N/A,FALSE,"schA"}</definedName>
    <definedName name="__www1_5_1" localSheetId="8" hidden="1">{#N/A,#N/A,FALSE,"schA"}</definedName>
    <definedName name="__www1_5_1" localSheetId="10" hidden="1">{#N/A,#N/A,FALSE,"schA"}</definedName>
    <definedName name="__www1_5_1" hidden="1">{#N/A,#N/A,FALSE,"schA"}</definedName>
    <definedName name="__www1_5_2" localSheetId="8" hidden="1">{#N/A,#N/A,FALSE,"schA"}</definedName>
    <definedName name="__www1_5_2" localSheetId="10" hidden="1">{#N/A,#N/A,FALSE,"schA"}</definedName>
    <definedName name="__www1_5_2" hidden="1">{#N/A,#N/A,FALSE,"schA"}</definedName>
    <definedName name="__www1_5_3" localSheetId="8" hidden="1">{#N/A,#N/A,FALSE,"schA"}</definedName>
    <definedName name="__www1_5_3" localSheetId="10" hidden="1">{#N/A,#N/A,FALSE,"schA"}</definedName>
    <definedName name="__www1_5_3" hidden="1">{#N/A,#N/A,FALSE,"schA"}</definedName>
    <definedName name="_1K" localSheetId="10" hidden="1">'[5]Material Listing'!#REF!</definedName>
    <definedName name="_1K" localSheetId="11" hidden="1">'[5]Material Listing'!#REF!</definedName>
    <definedName name="_1K" localSheetId="0" hidden="1">'[5]Material Listing'!#REF!</definedName>
    <definedName name="_1K" hidden="1">'[5]Material Listing'!#REF!</definedName>
    <definedName name="_2S" localSheetId="8" hidden="1">'[6]MARK-UP'!#REF!</definedName>
    <definedName name="_2S" localSheetId="10" hidden="1">'[6]MARK-UP'!#REF!</definedName>
    <definedName name="_2S" localSheetId="11" hidden="1">'[6]MARK-UP'!#REF!</definedName>
    <definedName name="_2S" localSheetId="0" hidden="1">'[6]MARK-UP'!#REF!</definedName>
    <definedName name="_2S" hidden="1">'[6]MARK-UP'!#REF!</definedName>
    <definedName name="_3S" localSheetId="10" hidden="1">'[5]Material Listing'!#REF!</definedName>
    <definedName name="_3S" localSheetId="11" hidden="1">'[5]Material Listing'!#REF!</definedName>
    <definedName name="_3S" localSheetId="0" hidden="1">'[5]Material Listing'!#REF!</definedName>
    <definedName name="_3S" hidden="1">'[5]Material Listing'!#REF!</definedName>
    <definedName name="_4_0_K" localSheetId="10" hidden="1">'[5]Material Listing'!#REF!</definedName>
    <definedName name="_4_0_K" localSheetId="11" hidden="1">'[5]Material Listing'!#REF!</definedName>
    <definedName name="_4_0_K" localSheetId="0" hidden="1">'[5]Material Listing'!#REF!</definedName>
    <definedName name="_4_0_K" hidden="1">'[5]Material Listing'!#REF!</definedName>
    <definedName name="_5_0_S" localSheetId="10" hidden="1">'[7]MARK-UP'!#REF!</definedName>
    <definedName name="_5_0_S" localSheetId="11" hidden="1">'[7]MARK-UP'!#REF!</definedName>
    <definedName name="_5_0_S" localSheetId="0" hidden="1">'[7]MARK-UP'!#REF!</definedName>
    <definedName name="_5_0_S" hidden="1">'[7]MARK-UP'!#REF!</definedName>
    <definedName name="_6_0_S" localSheetId="10" hidden="1">'[5]Material Listing'!#REF!</definedName>
    <definedName name="_6_0_S" localSheetId="11" hidden="1">'[5]Material Listing'!#REF!</definedName>
    <definedName name="_6_0_S" localSheetId="0" hidden="1">'[5]Material Listing'!#REF!</definedName>
    <definedName name="_6_0_S" hidden="1">'[5]Material Listing'!#REF!</definedName>
    <definedName name="_ATPRegress_Dlg_Results" localSheetId="8" hidden="1">{2;#N/A;"R13C16:R17C16";#N/A;"R13C14:R17C15";FALSE;FALSE;FALSE;95;#N/A;#N/A;"R13C19";#N/A;FALSE;FALSE;FALSE;FALSE;#N/A;"";#N/A;FALSE;"";"";#N/A;#N/A;#N/A}</definedName>
    <definedName name="_ATPRegress_Dlg_Results" localSheetId="10" hidden="1">{2;#N/A;"R13C16:R17C16";#N/A;"R13C14:R17C15";FALSE;FALSE;FALSE;95;#N/A;#N/A;"R13C19";#N/A;FALSE;FALSE;FALSE;FALSE;#N/A;"";#N/A;FALSE;"";"";#N/A;#N/A;#N/A}</definedName>
    <definedName name="_ATPRegress_Dlg_Results" hidden="1">{2;#N/A;"R13C16:R17C16";#N/A;"R13C14:R17C15";FALSE;FALSE;FALSE;95;#N/A;#N/A;"R13C19";#N/A;FALSE;FALSE;FALSE;FALSE;#N/A;"";#N/A;FALSE;"";"";#N/A;#N/A;#N/A}</definedName>
    <definedName name="_ATPRegress_Dlg_Types" localSheetId="8" hidden="1">{"EXCELHLP.HLP!1802";5;10;5;10;13;13;13;8;5;5;10;14;13;13;13;13;5;10;14;13;5;10;1;2;24}</definedName>
    <definedName name="_ATPRegress_Dlg_Types" localSheetId="10" hidden="1">{"EXCELHLP.HLP!1802";5;10;5;10;13;13;13;8;5;5;10;14;13;13;13;13;5;10;14;13;5;10;1;2;24}</definedName>
    <definedName name="_ATPRegress_Dlg_Types" hidden="1">{"EXCELHLP.HLP!1802";5;10;5;10;13;13;13;8;5;5;10;14;13;13;13;13;5;10;14;13;5;10;1;2;24}</definedName>
    <definedName name="_ATPRegress_Range1" localSheetId="10" hidden="1">'[8]ST Corrections'!#REF!</definedName>
    <definedName name="_ATPRegress_Range1" localSheetId="11" hidden="1">'[8]ST Corrections'!#REF!</definedName>
    <definedName name="_ATPRegress_Range1" localSheetId="0" hidden="1">'[8]ST Corrections'!#REF!</definedName>
    <definedName name="_ATPRegress_Range1" hidden="1">'[8]ST Corrections'!#REF!</definedName>
    <definedName name="_ATPRegress_Range2" localSheetId="10" hidden="1">'[8]ST Corrections'!#REF!</definedName>
    <definedName name="_ATPRegress_Range2" localSheetId="11" hidden="1">'[8]ST Corrections'!#REF!</definedName>
    <definedName name="_ATPRegress_Range2" localSheetId="0" hidden="1">'[8]ST Corrections'!#REF!</definedName>
    <definedName name="_ATPRegress_Range2" hidden="1">'[8]ST Corrections'!#REF!</definedName>
    <definedName name="_ATPRegress_Range3" localSheetId="10" hidden="1">'[8]ST Corrections'!#REF!</definedName>
    <definedName name="_ATPRegress_Range3" localSheetId="11" hidden="1">'[8]ST Corrections'!#REF!</definedName>
    <definedName name="_ATPRegress_Range3" localSheetId="0" hidden="1">'[8]ST Corrections'!#REF!</definedName>
    <definedName name="_ATPRegress_Range3" hidden="1">'[8]ST Corrections'!#REF!</definedName>
    <definedName name="_ATPRegress_Range4" hidden="1">"="</definedName>
    <definedName name="_ATPRegress_Range5" hidden="1">"="</definedName>
    <definedName name="_bdm.4B77C271E0A34AA39783CC8280DC280C.edm" hidden="1">'[9]Offtaker Revenue Summaries'!$A:$IV</definedName>
    <definedName name="_F230322"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F230322"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Fill" localSheetId="7" hidden="1">#REF!</definedName>
    <definedName name="_Fill" localSheetId="8" hidden="1">'[10]JOB COST'!$A$9:$A$48</definedName>
    <definedName name="_Fill" localSheetId="9" hidden="1">'[10]JOB COST'!$A$9:$A$48</definedName>
    <definedName name="_Fill" localSheetId="10" hidden="1">'[10]JOB COST'!$A$9:$A$48</definedName>
    <definedName name="_Fill" localSheetId="11" hidden="1">'[10]JOB COST'!$A$9:$A$48</definedName>
    <definedName name="_Fill" localSheetId="0" hidden="1">#REF!</definedName>
    <definedName name="_Fill" hidden="1">#REF!</definedName>
    <definedName name="_Key1" localSheetId="10" hidden="1">#REF!</definedName>
    <definedName name="_Key1" localSheetId="11" hidden="1">#REF!</definedName>
    <definedName name="_Key1" localSheetId="0" hidden="1">#REF!</definedName>
    <definedName name="_Key1" hidden="1">#REF!</definedName>
    <definedName name="_key2" hidden="1">[11]SCHEDULE!$B$301</definedName>
    <definedName name="_new1"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1"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2"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2"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Order1" hidden="1">255</definedName>
    <definedName name="_Order2" hidden="1">255</definedName>
    <definedName name="_Sort" localSheetId="10" hidden="1">#REF!</definedName>
    <definedName name="_Sort" localSheetId="11" hidden="1">#REF!</definedName>
    <definedName name="_Sort" localSheetId="0" hidden="1">#REF!</definedName>
    <definedName name="_Sort" hidden="1">#REF!</definedName>
    <definedName name="_Table1_In1" localSheetId="10" hidden="1">#REF!</definedName>
    <definedName name="_Table1_In1" localSheetId="11" hidden="1">#REF!</definedName>
    <definedName name="_Table1_In1" localSheetId="0" hidden="1">#REF!</definedName>
    <definedName name="_Table1_In1" hidden="1">#REF!</definedName>
    <definedName name="_Table1_Out" localSheetId="10" hidden="1">[3]Consolidated!#REF!</definedName>
    <definedName name="_Table1_Out" localSheetId="11" hidden="1">[3]Consolidated!#REF!</definedName>
    <definedName name="_Table1_Out" localSheetId="0" hidden="1">[3]Consolidated!#REF!</definedName>
    <definedName name="_Table1_Out" hidden="1">[3]Consolidated!#REF!</definedName>
    <definedName name="_Table2_In1" localSheetId="10" hidden="1">#REF!</definedName>
    <definedName name="_Table2_In1" localSheetId="11" hidden="1">#REF!</definedName>
    <definedName name="_Table2_In1" localSheetId="0" hidden="1">#REF!</definedName>
    <definedName name="_Table2_In1" hidden="1">#REF!</definedName>
    <definedName name="_Table2_In2" localSheetId="10" hidden="1">#REF!</definedName>
    <definedName name="_Table2_In2" localSheetId="11" hidden="1">#REF!</definedName>
    <definedName name="_Table2_In2" localSheetId="0" hidden="1">#REF!</definedName>
    <definedName name="_Table2_In2" hidden="1">#REF!</definedName>
    <definedName name="_Table2_Out" localSheetId="10" hidden="1">#REF!</definedName>
    <definedName name="_Table2_Out" localSheetId="11" hidden="1">#REF!</definedName>
    <definedName name="_Table2_Out" localSheetId="0" hidden="1">#REF!</definedName>
    <definedName name="_Table2_Out" hidden="1">#REF!</definedName>
    <definedName name="_Table3_In2" localSheetId="10" hidden="1">#REF!</definedName>
    <definedName name="_Table3_In2" localSheetId="11" hidden="1">#REF!</definedName>
    <definedName name="_Table3_In2" localSheetId="0" hidden="1">#REF!</definedName>
    <definedName name="_Table3_In2" hidden="1">#REF!</definedName>
    <definedName name="_www1" localSheetId="8" hidden="1">{#N/A,#N/A,FALSE,"schA"}</definedName>
    <definedName name="_www1" localSheetId="10" hidden="1">{#N/A,#N/A,FALSE,"schA"}</definedName>
    <definedName name="_www1" hidden="1">{#N/A,#N/A,FALSE,"schA"}</definedName>
    <definedName name="_www1_1" localSheetId="8" hidden="1">{#N/A,#N/A,FALSE,"schA"}</definedName>
    <definedName name="_www1_1" localSheetId="10" hidden="1">{#N/A,#N/A,FALSE,"schA"}</definedName>
    <definedName name="_www1_1" hidden="1">{#N/A,#N/A,FALSE,"schA"}</definedName>
    <definedName name="_www1_1_1" localSheetId="8" hidden="1">{#N/A,#N/A,FALSE,"schA"}</definedName>
    <definedName name="_www1_1_1" localSheetId="10" hidden="1">{#N/A,#N/A,FALSE,"schA"}</definedName>
    <definedName name="_www1_1_1" hidden="1">{#N/A,#N/A,FALSE,"schA"}</definedName>
    <definedName name="_www1_1_2" localSheetId="8" hidden="1">{#N/A,#N/A,FALSE,"schA"}</definedName>
    <definedName name="_www1_1_2" localSheetId="10" hidden="1">{#N/A,#N/A,FALSE,"schA"}</definedName>
    <definedName name="_www1_1_2" hidden="1">{#N/A,#N/A,FALSE,"schA"}</definedName>
    <definedName name="_www1_1_3" localSheetId="8" hidden="1">{#N/A,#N/A,FALSE,"schA"}</definedName>
    <definedName name="_www1_1_3" localSheetId="10" hidden="1">{#N/A,#N/A,FALSE,"schA"}</definedName>
    <definedName name="_www1_1_3" hidden="1">{#N/A,#N/A,FALSE,"schA"}</definedName>
    <definedName name="_www1_2" localSheetId="8" hidden="1">{#N/A,#N/A,FALSE,"schA"}</definedName>
    <definedName name="_www1_2" localSheetId="10" hidden="1">{#N/A,#N/A,FALSE,"schA"}</definedName>
    <definedName name="_www1_2" hidden="1">{#N/A,#N/A,FALSE,"schA"}</definedName>
    <definedName name="_www1_2_1" localSheetId="8" hidden="1">{#N/A,#N/A,FALSE,"schA"}</definedName>
    <definedName name="_www1_2_1" localSheetId="10" hidden="1">{#N/A,#N/A,FALSE,"schA"}</definedName>
    <definedName name="_www1_2_1" hidden="1">{#N/A,#N/A,FALSE,"schA"}</definedName>
    <definedName name="_www1_2_2" localSheetId="8" hidden="1">{#N/A,#N/A,FALSE,"schA"}</definedName>
    <definedName name="_www1_2_2" localSheetId="10" hidden="1">{#N/A,#N/A,FALSE,"schA"}</definedName>
    <definedName name="_www1_2_2" hidden="1">{#N/A,#N/A,FALSE,"schA"}</definedName>
    <definedName name="_www1_2_3" localSheetId="8" hidden="1">{#N/A,#N/A,FALSE,"schA"}</definedName>
    <definedName name="_www1_2_3" localSheetId="10" hidden="1">{#N/A,#N/A,FALSE,"schA"}</definedName>
    <definedName name="_www1_2_3" hidden="1">{#N/A,#N/A,FALSE,"schA"}</definedName>
    <definedName name="_www1_3" localSheetId="8" hidden="1">{#N/A,#N/A,FALSE,"schA"}</definedName>
    <definedName name="_www1_3" localSheetId="10" hidden="1">{#N/A,#N/A,FALSE,"schA"}</definedName>
    <definedName name="_www1_3" hidden="1">{#N/A,#N/A,FALSE,"schA"}</definedName>
    <definedName name="_www1_3_1" localSheetId="8" hidden="1">{#N/A,#N/A,FALSE,"schA"}</definedName>
    <definedName name="_www1_3_1" localSheetId="10" hidden="1">{#N/A,#N/A,FALSE,"schA"}</definedName>
    <definedName name="_www1_3_1" hidden="1">{#N/A,#N/A,FALSE,"schA"}</definedName>
    <definedName name="_www1_3_2" localSheetId="8" hidden="1">{#N/A,#N/A,FALSE,"schA"}</definedName>
    <definedName name="_www1_3_2" localSheetId="10" hidden="1">{#N/A,#N/A,FALSE,"schA"}</definedName>
    <definedName name="_www1_3_2" hidden="1">{#N/A,#N/A,FALSE,"schA"}</definedName>
    <definedName name="_www1_3_3" localSheetId="8" hidden="1">{#N/A,#N/A,FALSE,"schA"}</definedName>
    <definedName name="_www1_3_3" localSheetId="10" hidden="1">{#N/A,#N/A,FALSE,"schA"}</definedName>
    <definedName name="_www1_3_3" hidden="1">{#N/A,#N/A,FALSE,"schA"}</definedName>
    <definedName name="_www1_4" localSheetId="8" hidden="1">{#N/A,#N/A,FALSE,"schA"}</definedName>
    <definedName name="_www1_4" localSheetId="10" hidden="1">{#N/A,#N/A,FALSE,"schA"}</definedName>
    <definedName name="_www1_4" hidden="1">{#N/A,#N/A,FALSE,"schA"}</definedName>
    <definedName name="_www1_4_1" localSheetId="8" hidden="1">{#N/A,#N/A,FALSE,"schA"}</definedName>
    <definedName name="_www1_4_1" localSheetId="10" hidden="1">{#N/A,#N/A,FALSE,"schA"}</definedName>
    <definedName name="_www1_4_1" hidden="1">{#N/A,#N/A,FALSE,"schA"}</definedName>
    <definedName name="_www1_4_2" localSheetId="8" hidden="1">{#N/A,#N/A,FALSE,"schA"}</definedName>
    <definedName name="_www1_4_2" localSheetId="10" hidden="1">{#N/A,#N/A,FALSE,"schA"}</definedName>
    <definedName name="_www1_4_2" hidden="1">{#N/A,#N/A,FALSE,"schA"}</definedName>
    <definedName name="_www1_4_3" localSheetId="8" hidden="1">{#N/A,#N/A,FALSE,"schA"}</definedName>
    <definedName name="_www1_4_3" localSheetId="10" hidden="1">{#N/A,#N/A,FALSE,"schA"}</definedName>
    <definedName name="_www1_4_3" hidden="1">{#N/A,#N/A,FALSE,"schA"}</definedName>
    <definedName name="_www1_5" localSheetId="8" hidden="1">{#N/A,#N/A,FALSE,"schA"}</definedName>
    <definedName name="_www1_5" localSheetId="10" hidden="1">{#N/A,#N/A,FALSE,"schA"}</definedName>
    <definedName name="_www1_5" hidden="1">{#N/A,#N/A,FALSE,"schA"}</definedName>
    <definedName name="_www1_5_1" localSheetId="8" hidden="1">{#N/A,#N/A,FALSE,"schA"}</definedName>
    <definedName name="_www1_5_1" localSheetId="10" hidden="1">{#N/A,#N/A,FALSE,"schA"}</definedName>
    <definedName name="_www1_5_1" hidden="1">{#N/A,#N/A,FALSE,"schA"}</definedName>
    <definedName name="_www1_5_2" localSheetId="8" hidden="1">{#N/A,#N/A,FALSE,"schA"}</definedName>
    <definedName name="_www1_5_2" localSheetId="10" hidden="1">{#N/A,#N/A,FALSE,"schA"}</definedName>
    <definedName name="_www1_5_2" hidden="1">{#N/A,#N/A,FALSE,"schA"}</definedName>
    <definedName name="_www1_5_3" localSheetId="8" hidden="1">{#N/A,#N/A,FALSE,"schA"}</definedName>
    <definedName name="_www1_5_3" localSheetId="10" hidden="1">{#N/A,#N/A,FALSE,"schA"}</definedName>
    <definedName name="_www1_5_3" hidden="1">{#N/A,#N/A,FALSE,"schA"}</definedName>
    <definedName name="a" localSheetId="8" hidden="1">{"CF Dollar",#N/A,FALSE,"CF"}</definedName>
    <definedName name="a" localSheetId="10" hidden="1">{"CF Dollar",#N/A,FALSE,"CF"}</definedName>
    <definedName name="a" hidden="1">{"CF Dollar",#N/A,FALSE,"CF"}</definedName>
    <definedName name="a_1" localSheetId="8" hidden="1">{"CF Dollar",#N/A,FALSE,"CF"}</definedName>
    <definedName name="a_1" localSheetId="10" hidden="1">{"CF Dollar",#N/A,FALSE,"CF"}</definedName>
    <definedName name="a_1" hidden="1">{"CF Dollar",#N/A,FALSE,"CF"}</definedName>
    <definedName name="aaa" localSheetId="7" hidden="1">{#N/A,#N/A,FALSE,"O&amp;M by processes";#N/A,#N/A,FALSE,"Elec Act vs Bud";#N/A,#N/A,FALSE,"G&amp;A";#N/A,#N/A,FALSE,"BGS";#N/A,#N/A,FALSE,"Res Cost"}</definedName>
    <definedName name="aaa" hidden="1">{#N/A,#N/A,FALSE,"O&amp;M by processes";#N/A,#N/A,FALSE,"Elec Act vs Bud";#N/A,#N/A,FALSE,"G&amp;A";#N/A,#N/A,FALSE,"BGS";#N/A,#N/A,FALSE,"Res Cost"}</definedName>
    <definedName name="aaaaaaaaaaaaaaa" localSheetId="7" hidden="1">{#N/A,#N/A,FALSE,"O&amp;M by processes";#N/A,#N/A,FALSE,"Elec Act vs Bud";#N/A,#N/A,FALSE,"G&amp;A";#N/A,#N/A,FALSE,"BGS";#N/A,#N/A,FALSE,"Res Cost"}</definedName>
    <definedName name="aaaaaaaaaaaaaaa" hidden="1">{#N/A,#N/A,FALSE,"O&amp;M by processes";#N/A,#N/A,FALSE,"Elec Act vs Bud";#N/A,#N/A,FALSE,"G&amp;A";#N/A,#N/A,FALSE,"BGS";#N/A,#N/A,FALSE,"Res Cost"}</definedName>
    <definedName name="aabc" localSheetId="8" hidden="1">{"'Edit'!$A$1:$V$2277"}</definedName>
    <definedName name="aabc" localSheetId="10" hidden="1">{"'Edit'!$A$1:$V$2277"}</definedName>
    <definedName name="aabc" hidden="1">{"'Edit'!$A$1:$V$2277"}</definedName>
    <definedName name="Acadia" localSheetId="8" hidden="1">{"calspreads",#N/A,FALSE,"Sheet1";"curves",#N/A,FALSE,"Sheet1";"libor",#N/A,FALSE,"Sheet1"}</definedName>
    <definedName name="Acadia" localSheetId="10" hidden="1">{"calspreads",#N/A,FALSE,"Sheet1";"curves",#N/A,FALSE,"Sheet1";"libor",#N/A,FALSE,"Sheet1"}</definedName>
    <definedName name="Acadia" hidden="1">{"calspreads",#N/A,FALSE,"Sheet1";"curves",#N/A,FALSE,"Sheet1";"libor",#N/A,FALSE,"Sheet1"}</definedName>
    <definedName name="Acadia2" localSheetId="8" hidden="1">{"calspreads",#N/A,FALSE,"Sheet1";"curves",#N/A,FALSE,"Sheet1";"libor",#N/A,FALSE,"Sheet1"}</definedName>
    <definedName name="Acadia2" localSheetId="10" hidden="1">{"calspreads",#N/A,FALSE,"Sheet1";"curves",#N/A,FALSE,"Sheet1";"libor",#N/A,FALSE,"Sheet1"}</definedName>
    <definedName name="Acadia2" hidden="1">{"calspreads",#N/A,FALSE,"Sheet1";"curves",#N/A,FALSE,"Sheet1";"libor",#N/A,FALSE,"Sheet1"}</definedName>
    <definedName name="AccessDatabase" hidden="1">"C:\My Documents\発注予測.mdb"</definedName>
    <definedName name="adasd"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_1"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_1"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sfg" localSheetId="8" hidden="1">{"gross_margin1",#N/A,FALSE,"Gross Margin Detail";"gross_margin2",#N/A,FALSE,"Gross Margin Detail"}</definedName>
    <definedName name="adsfg" localSheetId="10" hidden="1">{"gross_margin1",#N/A,FALSE,"Gross Margin Detail";"gross_margin2",#N/A,FALSE,"Gross Margin Detail"}</definedName>
    <definedName name="adsfg" hidden="1">{"gross_margin1",#N/A,FALSE,"Gross Margin Detail";"gross_margin2",#N/A,FALSE,"Gross Margin Detail"}</definedName>
    <definedName name="adsfg_1" localSheetId="8" hidden="1">{"gross_margin1",#N/A,FALSE,"Gross Margin Detail";"gross_margin2",#N/A,FALSE,"Gross Margin Detail"}</definedName>
    <definedName name="adsfg_1" localSheetId="10" hidden="1">{"gross_margin1",#N/A,FALSE,"Gross Margin Detail";"gross_margin2",#N/A,FALSE,"Gross Margin Detail"}</definedName>
    <definedName name="adsfg_1" hidden="1">{"gross_margin1",#N/A,FALSE,"Gross Margin Detail";"gross_margin2",#N/A,FALSE,"Gross Margin Detail"}</definedName>
    <definedName name="anscount" localSheetId="8" hidden="1">3</definedName>
    <definedName name="anscount" localSheetId="9" hidden="1">3</definedName>
    <definedName name="anscount" localSheetId="10" hidden="1">3</definedName>
    <definedName name="anscount" localSheetId="11" hidden="1">3</definedName>
    <definedName name="anscount" hidden="1">1</definedName>
    <definedName name="AP_3"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P_3"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P_3"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S2DocOpenMode" hidden="1">"AS2DocumentEdit"</definedName>
    <definedName name="AS2HasNoAutoHeaderFooter" hidden="1">" "</definedName>
    <definedName name="AS2NamedRange" hidden="1">3</definedName>
    <definedName name="AS2ReportLS" hidden="1">1</definedName>
    <definedName name="AS2SyncStepLS" hidden="1">0</definedName>
    <definedName name="AS2TickmarkLS" localSheetId="10" hidden="1">#REF!</definedName>
    <definedName name="AS2TickmarkLS" localSheetId="11" hidden="1">#REF!</definedName>
    <definedName name="AS2TickmarkLS" localSheetId="0" hidden="1">#REF!</definedName>
    <definedName name="AS2TickmarkLS" hidden="1">#REF!</definedName>
    <definedName name="AS2VersionLS" hidden="1">300</definedName>
    <definedName name="asd" localSheetId="8" hidden="1">{2;#N/A;"R13C16:R17C16";#N/A;"R13C14:R17C15";FALSE;FALSE;FALSE;95;#N/A;#N/A;"R13C19";#N/A;FALSE;FALSE;FALSE;FALSE;#N/A;"";#N/A;FALSE;"";"";#N/A;#N/A;#N/A}</definedName>
    <definedName name="asd" localSheetId="10" hidden="1">{2;#N/A;"R13C16:R17C16";#N/A;"R13C14:R17C15";FALSE;FALSE;FALSE;95;#N/A;#N/A;"R13C19";#N/A;FALSE;FALSE;FALSE;FALSE;#N/A;"";#N/A;FALSE;"";"";#N/A;#N/A;#N/A}</definedName>
    <definedName name="asd" hidden="1">{2;#N/A;"R13C16:R17C16";#N/A;"R13C14:R17C15";FALSE;FALSE;FALSE;95;#N/A;#N/A;"R13C19";#N/A;FALSE;FALSE;FALSE;FALSE;#N/A;"";#N/A;FALSE;"";"";#N/A;#N/A;#N/A}</definedName>
    <definedName name="asdf" localSheetId="8" hidden="1">{"'Edit'!$A$1:$V$2277"}</definedName>
    <definedName name="asdf" localSheetId="10" hidden="1">{"'Edit'!$A$1:$V$2277"}</definedName>
    <definedName name="asdf" hidden="1">{"'Edit'!$A$1:$V$2277"}</definedName>
    <definedName name="_xlnm.Auto_Open_xlquery_DClick" hidden="1">[12]!Register.DClick</definedName>
    <definedName name="b" localSheetId="8" hidden="1">{#N/A,#N/A,FALSE,"changes";#N/A,#N/A,FALSE,"Assumptions";"view1",#N/A,FALSE,"BE Analysis";"view2",#N/A,FALSE,"BE Analysis";#N/A,#N/A,FALSE,"DCF Calculation - Scenario 1";"Dollar",#N/A,FALSE,"Consolidated - Scenario 1";"CS",#N/A,FALSE,"Consolidated - Scenario 1"}</definedName>
    <definedName name="b" localSheetId="10" hidden="1">{#N/A,#N/A,FALSE,"changes";#N/A,#N/A,FALSE,"Assumptions";"view1",#N/A,FALSE,"BE Analysis";"view2",#N/A,FALSE,"BE Analysis";#N/A,#N/A,FALSE,"DCF Calculation - Scenario 1";"Dollar",#N/A,FALSE,"Consolidated - Scenario 1";"CS",#N/A,FALSE,"Consolidated - Scenario 1"}</definedName>
    <definedName name="b" hidden="1">{#N/A,#N/A,FALSE,"changes";#N/A,#N/A,FALSE,"Assumptions";"view1",#N/A,FALSE,"BE Analysis";"view2",#N/A,FALSE,"BE Analysis";#N/A,#N/A,FALSE,"DCF Calculation - Scenario 1";"Dollar",#N/A,FALSE,"Consolidated - Scenario 1";"CS",#N/A,FALSE,"Consolidated - Scenario 1"}</definedName>
    <definedName name="b_1" localSheetId="8" hidden="1">{#N/A,#N/A,FALSE,"changes";#N/A,#N/A,FALSE,"Assumptions";"view1",#N/A,FALSE,"BE Analysis";"view2",#N/A,FALSE,"BE Analysis";#N/A,#N/A,FALSE,"DCF Calculation - Scenario 1";"Dollar",#N/A,FALSE,"Consolidated - Scenario 1";"CS",#N/A,FALSE,"Consolidated - Scenario 1"}</definedName>
    <definedName name="b_1" localSheetId="10" hidden="1">{#N/A,#N/A,FALSE,"changes";#N/A,#N/A,FALSE,"Assumptions";"view1",#N/A,FALSE,"BE Analysis";"view2",#N/A,FALSE,"BE Analysis";#N/A,#N/A,FALSE,"DCF Calculation - Scenario 1";"Dollar",#N/A,FALSE,"Consolidated - Scenario 1";"CS",#N/A,FALSE,"Consolidated - Scenario 1"}</definedName>
    <definedName name="b_1" hidden="1">{#N/A,#N/A,FALSE,"changes";#N/A,#N/A,FALSE,"Assumptions";"view1",#N/A,FALSE,"BE Analysis";"view2",#N/A,FALSE,"BE Analysis";#N/A,#N/A,FALSE,"DCF Calculation - Scenario 1";"Dollar",#N/A,FALSE,"Consolidated - Scenario 1";"CS",#N/A,FALSE,"Consolidated - Scenario 1"}</definedName>
    <definedName name="bbb" localSheetId="7"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7"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7"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7" hidden="1">{#N/A,#N/A,FALSE,"O&amp;M by processes";#N/A,#N/A,FALSE,"Elec Act vs Bud";#N/A,#N/A,FALSE,"G&amp;A";#N/A,#N/A,FALSE,"BGS";#N/A,#N/A,FALSE,"Res Cost"}</definedName>
    <definedName name="bbc" hidden="1">{#N/A,#N/A,FALSE,"O&amp;M by processes";#N/A,#N/A,FALSE,"Elec Act vs Bud";#N/A,#N/A,FALSE,"G&amp;A";#N/A,#N/A,FALSE,"BGS";#N/A,#N/A,FALSE,"Res Cost"}</definedName>
    <definedName name="BG_Del" hidden="1">15</definedName>
    <definedName name="BG_Ins" hidden="1">4</definedName>
    <definedName name="BG_Mod" hidden="1">6</definedName>
    <definedName name="BLPH1" localSheetId="10" hidden="1">#REF!</definedName>
    <definedName name="BLPH1" localSheetId="11" hidden="1">#REF!</definedName>
    <definedName name="BLPH1" localSheetId="0" hidden="1">#REF!</definedName>
    <definedName name="BLPH1" hidden="1">#REF!</definedName>
    <definedName name="BLPH10" localSheetId="10" hidden="1">#REF!</definedName>
    <definedName name="BLPH10" localSheetId="11" hidden="1">#REF!</definedName>
    <definedName name="BLPH10" localSheetId="0" hidden="1">#REF!</definedName>
    <definedName name="BLPH10" hidden="1">#REF!</definedName>
    <definedName name="BLPH11" localSheetId="10" hidden="1">#REF!</definedName>
    <definedName name="BLPH11" localSheetId="11" hidden="1">#REF!</definedName>
    <definedName name="BLPH11" localSheetId="0" hidden="1">#REF!</definedName>
    <definedName name="BLPH11" hidden="1">#REF!</definedName>
    <definedName name="BLPH12" localSheetId="10" hidden="1">#REF!</definedName>
    <definedName name="BLPH12" localSheetId="11" hidden="1">#REF!</definedName>
    <definedName name="BLPH12" localSheetId="0" hidden="1">#REF!</definedName>
    <definedName name="BLPH12" hidden="1">#REF!</definedName>
    <definedName name="BLPH13" localSheetId="10" hidden="1">#REF!</definedName>
    <definedName name="BLPH13" localSheetId="11" hidden="1">#REF!</definedName>
    <definedName name="BLPH13" localSheetId="0" hidden="1">#REF!</definedName>
    <definedName name="BLPH13" hidden="1">#REF!</definedName>
    <definedName name="BLPH14" localSheetId="10" hidden="1">#REF!</definedName>
    <definedName name="BLPH14" localSheetId="11" hidden="1">#REF!</definedName>
    <definedName name="BLPH14" localSheetId="0" hidden="1">#REF!</definedName>
    <definedName name="BLPH14" hidden="1">#REF!</definedName>
    <definedName name="BLPH15" localSheetId="10" hidden="1">#REF!</definedName>
    <definedName name="BLPH15" localSheetId="11" hidden="1">#REF!</definedName>
    <definedName name="BLPH15" localSheetId="0" hidden="1">#REF!</definedName>
    <definedName name="BLPH15" hidden="1">#REF!</definedName>
    <definedName name="BLPH16" localSheetId="10" hidden="1">#REF!</definedName>
    <definedName name="BLPH16" localSheetId="11" hidden="1">#REF!</definedName>
    <definedName name="BLPH16" localSheetId="0" hidden="1">#REF!</definedName>
    <definedName name="BLPH16" hidden="1">#REF!</definedName>
    <definedName name="BLPH17" localSheetId="10" hidden="1">#REF!</definedName>
    <definedName name="BLPH17" localSheetId="11" hidden="1">#REF!</definedName>
    <definedName name="BLPH17" localSheetId="0" hidden="1">#REF!</definedName>
    <definedName name="BLPH17" hidden="1">#REF!</definedName>
    <definedName name="BLPH18" localSheetId="10" hidden="1">#REF!</definedName>
    <definedName name="BLPH18" localSheetId="11" hidden="1">#REF!</definedName>
    <definedName name="BLPH18" localSheetId="0" hidden="1">#REF!</definedName>
    <definedName name="BLPH18" hidden="1">#REF!</definedName>
    <definedName name="BLPH19" localSheetId="10" hidden="1">#REF!</definedName>
    <definedName name="BLPH19" localSheetId="11" hidden="1">#REF!</definedName>
    <definedName name="BLPH19" localSheetId="0" hidden="1">#REF!</definedName>
    <definedName name="BLPH19" hidden="1">#REF!</definedName>
    <definedName name="BLPH2" localSheetId="10" hidden="1">#REF!</definedName>
    <definedName name="BLPH2" localSheetId="11" hidden="1">#REF!</definedName>
    <definedName name="BLPH2" localSheetId="0" hidden="1">#REF!</definedName>
    <definedName name="BLPH2" hidden="1">#REF!</definedName>
    <definedName name="BLPH20" localSheetId="10" hidden="1">#REF!</definedName>
    <definedName name="BLPH20" localSheetId="11" hidden="1">#REF!</definedName>
    <definedName name="BLPH20" localSheetId="0" hidden="1">#REF!</definedName>
    <definedName name="BLPH20" hidden="1">#REF!</definedName>
    <definedName name="BLPH21" localSheetId="10" hidden="1">#REF!</definedName>
    <definedName name="BLPH21" localSheetId="11" hidden="1">#REF!</definedName>
    <definedName name="BLPH21" localSheetId="0" hidden="1">#REF!</definedName>
    <definedName name="BLPH21" hidden="1">#REF!</definedName>
    <definedName name="BLPH22" localSheetId="10" hidden="1">#REF!</definedName>
    <definedName name="BLPH22" localSheetId="11" hidden="1">#REF!</definedName>
    <definedName name="BLPH22" localSheetId="0" hidden="1">#REF!</definedName>
    <definedName name="BLPH22" hidden="1">#REF!</definedName>
    <definedName name="BLPH23" localSheetId="10" hidden="1">#REF!</definedName>
    <definedName name="BLPH23" localSheetId="11" hidden="1">#REF!</definedName>
    <definedName name="BLPH23" localSheetId="0" hidden="1">#REF!</definedName>
    <definedName name="BLPH23" hidden="1">#REF!</definedName>
    <definedName name="BLPH24" localSheetId="10" hidden="1">#REF!</definedName>
    <definedName name="BLPH24" localSheetId="11" hidden="1">#REF!</definedName>
    <definedName name="BLPH24" localSheetId="0" hidden="1">#REF!</definedName>
    <definedName name="BLPH24" hidden="1">#REF!</definedName>
    <definedName name="BLPH25" localSheetId="10" hidden="1">#REF!</definedName>
    <definedName name="BLPH25" localSheetId="11" hidden="1">#REF!</definedName>
    <definedName name="BLPH25" localSheetId="0" hidden="1">#REF!</definedName>
    <definedName name="BLPH25" hidden="1">#REF!</definedName>
    <definedName name="BLPH26" localSheetId="10" hidden="1">#REF!</definedName>
    <definedName name="BLPH26" localSheetId="11" hidden="1">#REF!</definedName>
    <definedName name="BLPH26" localSheetId="0" hidden="1">#REF!</definedName>
    <definedName name="BLPH26" hidden="1">#REF!</definedName>
    <definedName name="BLPH27" localSheetId="10" hidden="1">#REF!</definedName>
    <definedName name="BLPH27" localSheetId="11" hidden="1">#REF!</definedName>
    <definedName name="BLPH27" localSheetId="0" hidden="1">#REF!</definedName>
    <definedName name="BLPH27" hidden="1">#REF!</definedName>
    <definedName name="BLPH28" localSheetId="10" hidden="1">#REF!</definedName>
    <definedName name="BLPH28" localSheetId="11" hidden="1">#REF!</definedName>
    <definedName name="BLPH28" localSheetId="0" hidden="1">#REF!</definedName>
    <definedName name="BLPH28" hidden="1">#REF!</definedName>
    <definedName name="BLPH29" localSheetId="10" hidden="1">#REF!</definedName>
    <definedName name="BLPH29" localSheetId="11" hidden="1">#REF!</definedName>
    <definedName name="BLPH29" localSheetId="0" hidden="1">#REF!</definedName>
    <definedName name="BLPH29" hidden="1">#REF!</definedName>
    <definedName name="BLPH3" localSheetId="10" hidden="1">#REF!</definedName>
    <definedName name="BLPH3" localSheetId="11" hidden="1">#REF!</definedName>
    <definedName name="BLPH3" localSheetId="0" hidden="1">#REF!</definedName>
    <definedName name="BLPH3" hidden="1">#REF!</definedName>
    <definedName name="BLPH30" localSheetId="10" hidden="1">#REF!</definedName>
    <definedName name="BLPH30" localSheetId="11" hidden="1">#REF!</definedName>
    <definedName name="BLPH30" localSheetId="0" hidden="1">#REF!</definedName>
    <definedName name="BLPH30" hidden="1">#REF!</definedName>
    <definedName name="BLPH31" localSheetId="10" hidden="1">#REF!</definedName>
    <definedName name="BLPH31" localSheetId="11" hidden="1">#REF!</definedName>
    <definedName name="BLPH31" localSheetId="0" hidden="1">#REF!</definedName>
    <definedName name="BLPH31" hidden="1">#REF!</definedName>
    <definedName name="BLPH32" localSheetId="10" hidden="1">#REF!</definedName>
    <definedName name="BLPH32" localSheetId="11" hidden="1">#REF!</definedName>
    <definedName name="BLPH32" localSheetId="0" hidden="1">#REF!</definedName>
    <definedName name="BLPH32" hidden="1">#REF!</definedName>
    <definedName name="BLPH33" localSheetId="10" hidden="1">#REF!</definedName>
    <definedName name="BLPH33" localSheetId="11" hidden="1">#REF!</definedName>
    <definedName name="BLPH33" localSheetId="0" hidden="1">#REF!</definedName>
    <definedName name="BLPH33" hidden="1">#REF!</definedName>
    <definedName name="BLPH34" localSheetId="10" hidden="1">#REF!</definedName>
    <definedName name="BLPH34" localSheetId="11" hidden="1">#REF!</definedName>
    <definedName name="BLPH34" localSheetId="0" hidden="1">#REF!</definedName>
    <definedName name="BLPH34" hidden="1">#REF!</definedName>
    <definedName name="BLPH35" localSheetId="10" hidden="1">#REF!</definedName>
    <definedName name="BLPH35" localSheetId="11" hidden="1">#REF!</definedName>
    <definedName name="BLPH35" localSheetId="0" hidden="1">#REF!</definedName>
    <definedName name="BLPH35" hidden="1">#REF!</definedName>
    <definedName name="BLPH36" localSheetId="10" hidden="1">#REF!</definedName>
    <definedName name="BLPH36" localSheetId="11" hidden="1">#REF!</definedName>
    <definedName name="BLPH36" localSheetId="0" hidden="1">#REF!</definedName>
    <definedName name="BLPH36" hidden="1">#REF!</definedName>
    <definedName name="BLPH37" localSheetId="10" hidden="1">#REF!</definedName>
    <definedName name="BLPH37" localSheetId="11" hidden="1">#REF!</definedName>
    <definedName name="BLPH37" localSheetId="0" hidden="1">#REF!</definedName>
    <definedName name="BLPH37" hidden="1">#REF!</definedName>
    <definedName name="BLPH38" localSheetId="10" hidden="1">#REF!</definedName>
    <definedName name="BLPH38" localSheetId="11" hidden="1">#REF!</definedName>
    <definedName name="BLPH38" localSheetId="0" hidden="1">#REF!</definedName>
    <definedName name="BLPH38" hidden="1">#REF!</definedName>
    <definedName name="BLPH39" localSheetId="10" hidden="1">#REF!</definedName>
    <definedName name="BLPH39" localSheetId="11" hidden="1">#REF!</definedName>
    <definedName name="BLPH39" localSheetId="0" hidden="1">#REF!</definedName>
    <definedName name="BLPH39" hidden="1">#REF!</definedName>
    <definedName name="BLPH4" localSheetId="10" hidden="1">#REF!</definedName>
    <definedName name="BLPH4" localSheetId="11" hidden="1">#REF!</definedName>
    <definedName name="BLPH4" localSheetId="0" hidden="1">#REF!</definedName>
    <definedName name="BLPH4" hidden="1">#REF!</definedName>
    <definedName name="BLPH40" localSheetId="10" hidden="1">#REF!</definedName>
    <definedName name="BLPH40" localSheetId="11" hidden="1">#REF!</definedName>
    <definedName name="BLPH40" localSheetId="0" hidden="1">#REF!</definedName>
    <definedName name="BLPH40" hidden="1">#REF!</definedName>
    <definedName name="BLPH41" localSheetId="10" hidden="1">#REF!</definedName>
    <definedName name="BLPH41" localSheetId="11" hidden="1">#REF!</definedName>
    <definedName name="BLPH41" localSheetId="0" hidden="1">#REF!</definedName>
    <definedName name="BLPH41" hidden="1">#REF!</definedName>
    <definedName name="BLPH42" localSheetId="10" hidden="1">#REF!</definedName>
    <definedName name="BLPH42" localSheetId="11" hidden="1">#REF!</definedName>
    <definedName name="BLPH42" localSheetId="0" hidden="1">#REF!</definedName>
    <definedName name="BLPH42" hidden="1">#REF!</definedName>
    <definedName name="BLPH43" localSheetId="10" hidden="1">#REF!</definedName>
    <definedName name="BLPH43" localSheetId="11" hidden="1">#REF!</definedName>
    <definedName name="BLPH43" localSheetId="0" hidden="1">#REF!</definedName>
    <definedName name="BLPH43" hidden="1">#REF!</definedName>
    <definedName name="BLPH44" localSheetId="10" hidden="1">#REF!</definedName>
    <definedName name="BLPH44" localSheetId="11" hidden="1">#REF!</definedName>
    <definedName name="BLPH44" localSheetId="0" hidden="1">#REF!</definedName>
    <definedName name="BLPH44" hidden="1">#REF!</definedName>
    <definedName name="BLPH45" localSheetId="10" hidden="1">#REF!</definedName>
    <definedName name="BLPH45" localSheetId="11" hidden="1">#REF!</definedName>
    <definedName name="BLPH45" localSheetId="0" hidden="1">#REF!</definedName>
    <definedName name="BLPH45" hidden="1">#REF!</definedName>
    <definedName name="BLPH46" localSheetId="10" hidden="1">#REF!</definedName>
    <definedName name="BLPH46" localSheetId="11" hidden="1">#REF!</definedName>
    <definedName name="BLPH46" localSheetId="0" hidden="1">#REF!</definedName>
    <definedName name="BLPH46" hidden="1">#REF!</definedName>
    <definedName name="BLPH47" localSheetId="10" hidden="1">#REF!</definedName>
    <definedName name="BLPH47" localSheetId="11" hidden="1">#REF!</definedName>
    <definedName name="BLPH47" localSheetId="0" hidden="1">#REF!</definedName>
    <definedName name="BLPH47" hidden="1">#REF!</definedName>
    <definedName name="BLPH5" localSheetId="10" hidden="1">#REF!</definedName>
    <definedName name="BLPH5" localSheetId="11" hidden="1">#REF!</definedName>
    <definedName name="BLPH5" localSheetId="0" hidden="1">#REF!</definedName>
    <definedName name="BLPH5" hidden="1">#REF!</definedName>
    <definedName name="BLPH6" localSheetId="10" hidden="1">#REF!</definedName>
    <definedName name="BLPH6" localSheetId="11" hidden="1">#REF!</definedName>
    <definedName name="BLPH6" localSheetId="0" hidden="1">#REF!</definedName>
    <definedName name="BLPH6" hidden="1">#REF!</definedName>
    <definedName name="BLPH7" localSheetId="10" hidden="1">#REF!</definedName>
    <definedName name="BLPH7" localSheetId="11" hidden="1">#REF!</definedName>
    <definedName name="BLPH7" localSheetId="0" hidden="1">#REF!</definedName>
    <definedName name="BLPH7" hidden="1">#REF!</definedName>
    <definedName name="BLPH8" localSheetId="10" hidden="1">#REF!</definedName>
    <definedName name="BLPH8" localSheetId="11" hidden="1">#REF!</definedName>
    <definedName name="BLPH8" localSheetId="0" hidden="1">#REF!</definedName>
    <definedName name="BLPH8" hidden="1">#REF!</definedName>
    <definedName name="BLPH9" localSheetId="10" hidden="1">#REF!</definedName>
    <definedName name="BLPH9" localSheetId="11" hidden="1">#REF!</definedName>
    <definedName name="BLPH9" localSheetId="0" hidden="1">#REF!</definedName>
    <definedName name="BLPH9" hidden="1">#REF!</definedName>
    <definedName name="can" localSheetId="7" hidden="1">{#N/A,#N/A,FALSE,"O&amp;M by processes";#N/A,#N/A,FALSE,"Elec Act vs Bud";#N/A,#N/A,FALSE,"G&amp;A";#N/A,#N/A,FALSE,"BGS";#N/A,#N/A,FALSE,"Res Cost"}</definedName>
    <definedName name="can" hidden="1">{#N/A,#N/A,FALSE,"O&amp;M by processes";#N/A,#N/A,FALSE,"Elec Act vs Bud";#N/A,#N/A,FALSE,"G&amp;A";#N/A,#N/A,FALSE,"BGS";#N/A,#N/A,FALSE,"Res Cost"}</definedName>
    <definedName name="cancel" localSheetId="8" hidden="1">{"PARTNERS CAPITAL STMT",#N/A,FALSE,"Partners Capital"}</definedName>
    <definedName name="cancel" localSheetId="10" hidden="1">{"PARTNERS CAPITAL STMT",#N/A,FALSE,"Partners Capital"}</definedName>
    <definedName name="cancel" hidden="1">{"PARTNERS CAPITAL STMT",#N/A,FALSE,"Partners Capital"}</definedName>
    <definedName name="cancel_1" localSheetId="8" hidden="1">{"PARTNERS CAPITAL STMT",#N/A,FALSE,"Partners Capital"}</definedName>
    <definedName name="cancel_1" localSheetId="10" hidden="1">{"PARTNERS CAPITAL STMT",#N/A,FALSE,"Partners Capital"}</definedName>
    <definedName name="cancel_1" hidden="1">{"PARTNERS CAPITAL STMT",#N/A,FALSE,"Partners Capital"}</definedName>
    <definedName name="cancel2" localSheetId="8" hidden="1">{"PNLProjDL",#N/A,FALSE,"PROJCO";"PNLParDL",#N/A,FALSE,"Parent"}</definedName>
    <definedName name="cancel2" localSheetId="10" hidden="1">{"PNLProjDL",#N/A,FALSE,"PROJCO";"PNLParDL",#N/A,FALSE,"Parent"}</definedName>
    <definedName name="cancel2" hidden="1">{"PNLProjDL",#N/A,FALSE,"PROJCO";"PNLParDL",#N/A,FALSE,"Parent"}</definedName>
    <definedName name="cancel2_1" localSheetId="8" hidden="1">{"PNLProjDL",#N/A,FALSE,"PROJCO";"PNLParDL",#N/A,FALSE,"Parent"}</definedName>
    <definedName name="cancel2_1" localSheetId="10" hidden="1">{"PNLProjDL",#N/A,FALSE,"PROJCO";"PNLParDL",#N/A,FALSE,"Parent"}</definedName>
    <definedName name="cancel2_1" hidden="1">{"PNLProjDL",#N/A,FALSE,"PROJCO";"PNLParDL",#N/A,FALSE,"Parent"}</definedName>
    <definedName name="cancel3" localSheetId="8" hidden="1">{"Summary",#N/A,FALSE,"MICMULT";"Income Statement",#N/A,FALSE,"MICMULT";"Cash Flows",#N/A,FALSE,"MICMULT"}</definedName>
    <definedName name="cancel3" localSheetId="10" hidden="1">{"Summary",#N/A,FALSE,"MICMULT";"Income Statement",#N/A,FALSE,"MICMULT";"Cash Flows",#N/A,FALSE,"MICMULT"}</definedName>
    <definedName name="cancel3" hidden="1">{"Summary",#N/A,FALSE,"MICMULT";"Income Statement",#N/A,FALSE,"MICMULT";"Cash Flows",#N/A,FALSE,"MICMULT"}</definedName>
    <definedName name="cancel3_1" localSheetId="8" hidden="1">{"Summary",#N/A,FALSE,"MICMULT";"Income Statement",#N/A,FALSE,"MICMULT";"Cash Flows",#N/A,FALSE,"MICMULT"}</definedName>
    <definedName name="cancel3_1" localSheetId="10" hidden="1">{"Summary",#N/A,FALSE,"MICMULT";"Income Statement",#N/A,FALSE,"MICMULT";"Cash Flows",#N/A,FALSE,"MICMULT"}</definedName>
    <definedName name="cancel3_1" hidden="1">{"Summary",#N/A,FALSE,"MICMULT";"Income Statement",#N/A,FALSE,"MICMULT";"Cash Flows",#N/A,FALSE,"MICMULT"}</definedName>
    <definedName name="CBWorkbookPriority" hidden="1">-2082472701</definedName>
    <definedName name="ccc" localSheetId="7"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7" hidden="1">{#N/A,#N/A,FALSE,"O&amp;M by processes";#N/A,#N/A,FALSE,"Elec Act vs Bud";#N/A,#N/A,FALSE,"G&amp;A";#N/A,#N/A,FALSE,"BGS";#N/A,#N/A,FALSE,"Res Cost"}</definedName>
    <definedName name="cccc" hidden="1">{#N/A,#N/A,FALSE,"O&amp;M by processes";#N/A,#N/A,FALSE,"Elec Act vs Bud";#N/A,#N/A,FALSE,"G&amp;A";#N/A,#N/A,FALSE,"BGS";#N/A,#N/A,FALSE,"Res Cost"}</definedName>
    <definedName name="Consolid" localSheetId="7"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7" hidden="1">{#N/A,#N/A,FALSE,"O&amp;M by processes";#N/A,#N/A,FALSE,"Elec Act vs Bud";#N/A,#N/A,FALSE,"G&amp;A";#N/A,#N/A,FALSE,"BGS";#N/A,#N/A,FALSE,"Res Cost"}</definedName>
    <definedName name="Consolidated" hidden="1">{#N/A,#N/A,FALSE,"O&amp;M by processes";#N/A,#N/A,FALSE,"Elec Act vs Bud";#N/A,#N/A,FALSE,"G&amp;A";#N/A,#N/A,FALSE,"BGS";#N/A,#N/A,FALSE,"Res Cost"}</definedName>
    <definedName name="d" localSheetId="8" hidden="1">{"summary1",#N/A,FALSE,"Summary of Values";"summary2",#N/A,FALSE,"Summary of Values";"weighted average returns",#N/A,FALSE,"WACC and WARA";"fixed asset detail",#N/A,FALSE,"Fixed Asset Detail"}</definedName>
    <definedName name="d" localSheetId="10" hidden="1">{"summary1",#N/A,FALSE,"Summary of Values";"summary2",#N/A,FALSE,"Summary of Values";"weighted average returns",#N/A,FALSE,"WACC and WARA";"fixed asset detail",#N/A,FALSE,"Fixed Asset Detail"}</definedName>
    <definedName name="d" hidden="1">{"summary1",#N/A,FALSE,"Summary of Values";"summary2",#N/A,FALSE,"Summary of Values";"weighted average returns",#N/A,FALSE,"WACC and WARA";"fixed asset detail",#N/A,FALSE,"Fixed Asset Detail"}</definedName>
    <definedName name="d_1" localSheetId="8" hidden="1">{"summary1",#N/A,FALSE,"Summary of Values";"summary2",#N/A,FALSE,"Summary of Values";"weighted average returns",#N/A,FALSE,"WACC and WARA";"fixed asset detail",#N/A,FALSE,"Fixed Asset Detail"}</definedName>
    <definedName name="d_1" localSheetId="10" hidden="1">{"summary1",#N/A,FALSE,"Summary of Values";"summary2",#N/A,FALSE,"Summary of Values";"weighted average returns",#N/A,FALSE,"WACC and WARA";"fixed asset detail",#N/A,FALSE,"Fixed Asset Detail"}</definedName>
    <definedName name="d_1" hidden="1">{"summary1",#N/A,FALSE,"Summary of Values";"summary2",#N/A,FALSE,"Summary of Values";"weighted average returns",#N/A,FALSE,"WACC and WARA";"fixed asset detail",#N/A,FALSE,"Fixed Asset Detail"}</definedName>
    <definedName name="da" localSheetId="7" hidden="1">{#N/A,#N/A,FALSE,"O&amp;M by processes";#N/A,#N/A,FALSE,"Elec Act vs Bud";#N/A,#N/A,FALSE,"G&amp;A";#N/A,#N/A,FALSE,"BGS";#N/A,#N/A,FALSE,"Res Cost"}</definedName>
    <definedName name="da" hidden="1">{#N/A,#N/A,FALSE,"O&amp;M by processes";#N/A,#N/A,FALSE,"Elec Act vs Bud";#N/A,#N/A,FALSE,"G&amp;A";#N/A,#N/A,FALSE,"BGS";#N/A,#N/A,FALSE,"Res Cost"}</definedName>
    <definedName name="dada" localSheetId="7" hidden="1">{#N/A,#N/A,FALSE,"O&amp;M by processes";#N/A,#N/A,FALSE,"Elec Act vs Bud";#N/A,#N/A,FALSE,"G&amp;A";#N/A,#N/A,FALSE,"BGS";#N/A,#N/A,FALSE,"Res Cost"}</definedName>
    <definedName name="dada" hidden="1">{#N/A,#N/A,FALSE,"O&amp;M by processes";#N/A,#N/A,FALSE,"Elec Act vs Bud";#N/A,#N/A,FALSE,"G&amp;A";#N/A,#N/A,FALSE,"BGS";#N/A,#N/A,FALSE,"Res Cost"}</definedName>
    <definedName name="delete" localSheetId="7" hidden="1">{#N/A,#N/A,FALSE,"CURRENT"}</definedName>
    <definedName name="delete" localSheetId="8" hidden="1">{"summary",#N/A,FALSE,"PCR DIRECTORY"}</definedName>
    <definedName name="delete" localSheetId="9" hidden="1">{"summary",#N/A,FALSE,"PCR DIRECTORY"}</definedName>
    <definedName name="delete" localSheetId="10" hidden="1">{"summary",#N/A,FALSE,"PCR DIRECTORY"}</definedName>
    <definedName name="delete" localSheetId="11" hidden="1">{"summary",#N/A,FALSE,"PCR DIRECTORY"}</definedName>
    <definedName name="delete" hidden="1">{#N/A,#N/A,FALSE,"CURRENT"}</definedName>
    <definedName name="delete_1" localSheetId="8" hidden="1">{"STMT OF CASH FLOWS",#N/A,FALSE,"Cash Flows Indirect"}</definedName>
    <definedName name="delete_1" localSheetId="10" hidden="1">{"STMT OF CASH FLOWS",#N/A,FALSE,"Cash Flows Indirect"}</definedName>
    <definedName name="delete_1" hidden="1">{"STMT OF CASH FLOWS",#N/A,FALSE,"Cash Flows Indirect"}</definedName>
    <definedName name="delete2" localSheetId="8" hidden="1">{"BALANCE SHEET ACCTS",#N/A,TRUE,"Working Trial Balance";"INCOME STMT ACCTS",#N/A,TRUE,"Working Trial Balance"}</definedName>
    <definedName name="delete2" localSheetId="10" hidden="1">{"BALANCE SHEET ACCTS",#N/A,TRUE,"Working Trial Balance";"INCOME STMT ACCTS",#N/A,TRUE,"Working Trial Balance"}</definedName>
    <definedName name="delete2" hidden="1">{"BALANCE SHEET ACCTS",#N/A,TRUE,"Working Trial Balance";"INCOME STMT ACCTS",#N/A,TRUE,"Working Trial Balance"}</definedName>
    <definedName name="delete2_1" localSheetId="8" hidden="1">{"BALANCE SHEET ACCTS",#N/A,TRUE,"Working Trial Balance";"INCOME STMT ACCTS",#N/A,TRUE,"Working Trial Balance"}</definedName>
    <definedName name="delete2_1" localSheetId="10" hidden="1">{"BALANCE SHEET ACCTS",#N/A,TRUE,"Working Trial Balance";"INCOME STMT ACCTS",#N/A,TRUE,"Working Trial Balance"}</definedName>
    <definedName name="delete2_1" hidden="1">{"BALANCE SHEET ACCTS",#N/A,TRUE,"Working Trial Balance";"INCOME STMT ACCTS",#N/A,TRUE,"Working Trial Balance"}</definedName>
    <definedName name="dh" localSheetId="8" hidden="1">{"historical acquirer",#N/A,FALSE,"Historical Performance";"historical target",#N/A,FALSE,"Historical Performance"}</definedName>
    <definedName name="dh" localSheetId="10" hidden="1">{"historical acquirer",#N/A,FALSE,"Historical Performance";"historical target",#N/A,FALSE,"Historical Performance"}</definedName>
    <definedName name="dh" hidden="1">{"historical acquirer",#N/A,FALSE,"Historical Performance";"historical target",#N/A,FALSE,"Historical Performance"}</definedName>
    <definedName name="dh_1" localSheetId="8" hidden="1">{"historical acquirer",#N/A,FALSE,"Historical Performance";"historical target",#N/A,FALSE,"Historical Performance"}</definedName>
    <definedName name="dh_1" localSheetId="10" hidden="1">{"historical acquirer",#N/A,FALSE,"Historical Performance";"historical target",#N/A,FALSE,"Historical Performance"}</definedName>
    <definedName name="dh_1" hidden="1">{"historical acquirer",#N/A,FALSE,"Historical Performance";"historical target",#N/A,FALSE,"Historical Performance"}</definedName>
    <definedName name="dkdkdk" localSheetId="8" hidden="1">{#N/A,#N/A,TRUE,"CIN-11";#N/A,#N/A,TRUE,"CIN-13";#N/A,#N/A,TRUE,"CIN-14";#N/A,#N/A,TRUE,"CIN-16";#N/A,#N/A,TRUE,"CIN-17";#N/A,#N/A,TRUE,"CIN-18";#N/A,#N/A,TRUE,"CIN Earnings To Fixed Charges";#N/A,#N/A,TRUE,"CIN Financial Ratios";#N/A,#N/A,TRUE,"CIN-IS";#N/A,#N/A,TRUE,"CIN-BS";#N/A,#N/A,TRUE,"CIN-CS";#N/A,#N/A,TRUE,"Invest In Unconsol Subs"}</definedName>
    <definedName name="dkdkdk" localSheetId="10" hidden="1">{#N/A,#N/A,TRUE,"CIN-11";#N/A,#N/A,TRUE,"CIN-13";#N/A,#N/A,TRUE,"CIN-14";#N/A,#N/A,TRUE,"CIN-16";#N/A,#N/A,TRUE,"CIN-17";#N/A,#N/A,TRUE,"CIN-18";#N/A,#N/A,TRUE,"CIN Earnings To Fixed Charges";#N/A,#N/A,TRUE,"CIN Financial Ratios";#N/A,#N/A,TRUE,"CIN-IS";#N/A,#N/A,TRUE,"CIN-BS";#N/A,#N/A,TRUE,"CIN-CS";#N/A,#N/A,TRUE,"Invest In Unconsol Subs"}</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kdkdk_1" localSheetId="8" hidden="1">{#N/A,#N/A,TRUE,"CIN-11";#N/A,#N/A,TRUE,"CIN-13";#N/A,#N/A,TRUE,"CIN-14";#N/A,#N/A,TRUE,"CIN-16";#N/A,#N/A,TRUE,"CIN-17";#N/A,#N/A,TRUE,"CIN-18";#N/A,#N/A,TRUE,"CIN Earnings To Fixed Charges";#N/A,#N/A,TRUE,"CIN Financial Ratios";#N/A,#N/A,TRUE,"CIN-IS";#N/A,#N/A,TRUE,"CIN-BS";#N/A,#N/A,TRUE,"CIN-CS";#N/A,#N/A,TRUE,"Invest In Unconsol Subs"}</definedName>
    <definedName name="dkdkdk_1" localSheetId="10" hidden="1">{#N/A,#N/A,TRUE,"CIN-11";#N/A,#N/A,TRUE,"CIN-13";#N/A,#N/A,TRUE,"CIN-14";#N/A,#N/A,TRUE,"CIN-16";#N/A,#N/A,TRUE,"CIN-17";#N/A,#N/A,TRUE,"CIN-18";#N/A,#N/A,TRUE,"CIN Earnings To Fixed Charges";#N/A,#N/A,TRUE,"CIN Financial Ratios";#N/A,#N/A,TRUE,"CIN-IS";#N/A,#N/A,TRUE,"CIN-BS";#N/A,#N/A,TRUE,"CIN-CS";#N/A,#N/A,TRUE,"Invest In Unconsol Subs"}</definedName>
    <definedName name="dkdkdk_1" hidden="1">{#N/A,#N/A,TRUE,"CIN-11";#N/A,#N/A,TRUE,"CIN-13";#N/A,#N/A,TRUE,"CIN-14";#N/A,#N/A,TRUE,"CIN-16";#N/A,#N/A,TRUE,"CIN-17";#N/A,#N/A,TRUE,"CIN-18";#N/A,#N/A,TRUE,"CIN Earnings To Fixed Charges";#N/A,#N/A,TRUE,"CIN Financial Ratios";#N/A,#N/A,TRUE,"CIN-IS";#N/A,#N/A,TRUE,"CIN-BS";#N/A,#N/A,TRUE,"CIN-CS";#N/A,#N/A,TRUE,"Invest In Unconsol Subs"}</definedName>
    <definedName name="dsag" localSheetId="8" hidden="1">{#N/A,#N/A,FALSE,"Budget";#N/A,#N/A,FALSE,"Balance Sheet";#N/A,#N/A,FALSE,"Cash Flow"}</definedName>
    <definedName name="dsag" localSheetId="10" hidden="1">{#N/A,#N/A,FALSE,"Budget";#N/A,#N/A,FALSE,"Balance Sheet";#N/A,#N/A,FALSE,"Cash Flow"}</definedName>
    <definedName name="dsag" hidden="1">{#N/A,#N/A,FALSE,"Budget";#N/A,#N/A,FALSE,"Balance Sheet";#N/A,#N/A,FALSE,"Cash Flow"}</definedName>
    <definedName name="dsag_1" localSheetId="8" hidden="1">{#N/A,#N/A,FALSE,"Budget";#N/A,#N/A,FALSE,"Balance Sheet";#N/A,#N/A,FALSE,"Cash Flow"}</definedName>
    <definedName name="dsag_1" localSheetId="10" hidden="1">{#N/A,#N/A,FALSE,"Budget";#N/A,#N/A,FALSE,"Balance Sheet";#N/A,#N/A,FALSE,"Cash Flow"}</definedName>
    <definedName name="dsag_1" hidden="1">{#N/A,#N/A,FALSE,"Budget";#N/A,#N/A,FALSE,"Balance Sheet";#N/A,#N/A,FALSE,"Cash Flow"}</definedName>
    <definedName name="eeee" localSheetId="7" hidden="1">{#N/A,#N/A,FALSE,"O&amp;M by processes";#N/A,#N/A,FALSE,"Elec Act vs Bud";#N/A,#N/A,FALSE,"G&amp;A";#N/A,#N/A,FALSE,"BGS";#N/A,#N/A,FALSE,"Res Cost"}</definedName>
    <definedName name="eeee" hidden="1">{#N/A,#N/A,FALSE,"O&amp;M by processes";#N/A,#N/A,FALSE,"Elec Act vs Bud";#N/A,#N/A,FALSE,"G&amp;A";#N/A,#N/A,FALSE,"BGS";#N/A,#N/A,FALSE,"Res Cost"}</definedName>
    <definedName name="End_Bal" localSheetId="10" hidden="1">#REF!</definedName>
    <definedName name="End_Bal" localSheetId="11" hidden="1">#REF!</definedName>
    <definedName name="End_Bal" localSheetId="0" hidden="1">#REF!</definedName>
    <definedName name="End_Bal" hidden="1">#REF!</definedName>
    <definedName name="ev.Calculation" hidden="1">-4135</definedName>
    <definedName name="ev.Initialized" hidden="1">FALSE</definedName>
    <definedName name="EV__LASTREFTIME__" localSheetId="8" hidden="1">38679.5503587963</definedName>
    <definedName name="EV__LASTREFTIME__" localSheetId="9" hidden="1">38679.5503587963</definedName>
    <definedName name="EV__LASTREFTIME__" localSheetId="10" hidden="1">38679.5503587963</definedName>
    <definedName name="EV__LASTREFTIME__" localSheetId="11" hidden="1">38679.5503587963</definedName>
    <definedName name="EV__LASTREFTIME__" hidden="1">39826.8319444444</definedName>
    <definedName name="f" localSheetId="8" hidden="1">{#N/A,#N/A,FALSE,"changes";#N/A,#N/A,FALSE,"Assumptions";"view1",#N/A,FALSE,"BE Analysis";"view2",#N/A,FALSE,"BE Analysis";#N/A,#N/A,FALSE,"DCF Calculation - Scenario 1";"Dollar",#N/A,FALSE,"Consolidated - Scenario 1";"CS",#N/A,FALSE,"Consolidated - Scenario 1"}</definedName>
    <definedName name="f" localSheetId="10" hidden="1">{#N/A,#N/A,FALSE,"changes";#N/A,#N/A,FALSE,"Assumptions";"view1",#N/A,FALSE,"BE Analysis";"view2",#N/A,FALSE,"BE Analysis";#N/A,#N/A,FALSE,"DCF Calculation - Scenario 1";"Dollar",#N/A,FALSE,"Consolidated - Scenario 1";"CS",#N/A,FALSE,"Consolidated - Scenario 1"}</definedName>
    <definedName name="f" hidden="1">{#N/A,#N/A,FALSE,"changes";#N/A,#N/A,FALSE,"Assumptions";"view1",#N/A,FALSE,"BE Analysis";"view2",#N/A,FALSE,"BE Analysis";#N/A,#N/A,FALSE,"DCF Calculation - Scenario 1";"Dollar",#N/A,FALSE,"Consolidated - Scenario 1";"CS",#N/A,FALSE,"Consolidated - Scenario 1"}</definedName>
    <definedName name="f_1" localSheetId="8" hidden="1">{#N/A,#N/A,FALSE,"changes";#N/A,#N/A,FALSE,"Assumptions";"view1",#N/A,FALSE,"BE Analysis";"view2",#N/A,FALSE,"BE Analysis";#N/A,#N/A,FALSE,"DCF Calculation - Scenario 1";"Dollar",#N/A,FALSE,"Consolidated - Scenario 1";"CS",#N/A,FALSE,"Consolidated - Scenario 1"}</definedName>
    <definedName name="f_1" localSheetId="10" hidden="1">{#N/A,#N/A,FALSE,"changes";#N/A,#N/A,FALSE,"Assumptions";"view1",#N/A,FALSE,"BE Analysis";"view2",#N/A,FALSE,"BE Analysis";#N/A,#N/A,FALSE,"DCF Calculation - Scenario 1";"Dollar",#N/A,FALSE,"Consolidated - Scenario 1";"CS",#N/A,FALSE,"Consolidated - Scenario 1"}</definedName>
    <definedName name="f_1" hidden="1">{#N/A,#N/A,FALSE,"changes";#N/A,#N/A,FALSE,"Assumptions";"view1",#N/A,FALSE,"BE Analysis";"view2",#N/A,FALSE,"BE Analysis";#N/A,#N/A,FALSE,"DCF Calculation - Scenario 1";"Dollar",#N/A,FALSE,"Consolidated - Scenario 1";"CS",#N/A,FALSE,"Consolidated - Scenario 1"}</definedName>
    <definedName name="finance" localSheetId="8" hidden="1">{#N/A,#N/A,TRUE,"CIN-11";#N/A,#N/A,TRUE,"CIN-13";#N/A,#N/A,TRUE,"CIN-14";#N/A,#N/A,TRUE,"CIN-16";#N/A,#N/A,TRUE,"CIN-17";#N/A,#N/A,TRUE,"CIN-18";#N/A,#N/A,TRUE,"CIN Earnings To Fixed Charges";#N/A,#N/A,TRUE,"CIN Financial Ratios";#N/A,#N/A,TRUE,"CIN-IS";#N/A,#N/A,TRUE,"CIN-BS";#N/A,#N/A,TRUE,"CIN-CS";#N/A,#N/A,TRUE,"Invest In Unconsol Subs"}</definedName>
    <definedName name="finance" localSheetId="10" hidden="1">{#N/A,#N/A,TRUE,"CIN-11";#N/A,#N/A,TRUE,"CIN-13";#N/A,#N/A,TRUE,"CIN-14";#N/A,#N/A,TRUE,"CIN-16";#N/A,#N/A,TRUE,"CIN-17";#N/A,#N/A,TRUE,"CIN-18";#N/A,#N/A,TRUE,"CIN Earnings To Fixed Charges";#N/A,#N/A,TRUE,"CIN Financial Ratios";#N/A,#N/A,TRUE,"CIN-IS";#N/A,#N/A,TRUE,"CIN-BS";#N/A,#N/A,TRUE,"CIN-CS";#N/A,#N/A,TRUE,"Invest In Unconsol Subs"}</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finance_1" localSheetId="8" hidden="1">{#N/A,#N/A,TRUE,"CIN-11";#N/A,#N/A,TRUE,"CIN-13";#N/A,#N/A,TRUE,"CIN-14";#N/A,#N/A,TRUE,"CIN-16";#N/A,#N/A,TRUE,"CIN-17";#N/A,#N/A,TRUE,"CIN-18";#N/A,#N/A,TRUE,"CIN Earnings To Fixed Charges";#N/A,#N/A,TRUE,"CIN Financial Ratios";#N/A,#N/A,TRUE,"CIN-IS";#N/A,#N/A,TRUE,"CIN-BS";#N/A,#N/A,TRUE,"CIN-CS";#N/A,#N/A,TRUE,"Invest In Unconsol Subs"}</definedName>
    <definedName name="finance_1" localSheetId="10" hidden="1">{#N/A,#N/A,TRUE,"CIN-11";#N/A,#N/A,TRUE,"CIN-13";#N/A,#N/A,TRUE,"CIN-14";#N/A,#N/A,TRUE,"CIN-16";#N/A,#N/A,TRUE,"CIN-17";#N/A,#N/A,TRUE,"CIN-18";#N/A,#N/A,TRUE,"CIN Earnings To Fixed Charges";#N/A,#N/A,TRUE,"CIN Financial Ratios";#N/A,#N/A,TRUE,"CIN-IS";#N/A,#N/A,TRUE,"CIN-BS";#N/A,#N/A,TRUE,"CIN-CS";#N/A,#N/A,TRUE,"Invest In Unconsol Subs"}</definedName>
    <definedName name="finance_1" hidden="1">{#N/A,#N/A,TRUE,"CIN-11";#N/A,#N/A,TRUE,"CIN-13";#N/A,#N/A,TRUE,"CIN-14";#N/A,#N/A,TRUE,"CIN-16";#N/A,#N/A,TRUE,"CIN-17";#N/A,#N/A,TRUE,"CIN-18";#N/A,#N/A,TRUE,"CIN Earnings To Fixed Charges";#N/A,#N/A,TRUE,"CIN Financial Ratios";#N/A,#N/A,TRUE,"CIN-IS";#N/A,#N/A,TRUE,"CIN-BS";#N/A,#N/A,TRUE,"CIN-CS";#N/A,#N/A,TRUE,"Invest In Unconsol Subs"}</definedName>
    <definedName name="frf" localSheetId="8" hidden="1">{#N/A,#N/A,FALSE,"RECAP";#N/A,#N/A,FALSE,"CW_B";#N/A,#N/A,FALSE,"CW_M";#N/A,#N/A,FALSE,"CW_E";#N/A,#N/A,FALSE,"CW_F";#N/A,#N/A,FALSE,"FC_B";#N/A,#N/A,FALSE,"FC_M";#N/A,#N/A,FALSE,"FC_E";#N/A,#N/A,FALSE,"FC_F";#N/A,#N/A,FALSE,"CS"}</definedName>
    <definedName name="frf" localSheetId="10" hidden="1">{#N/A,#N/A,FALSE,"RECAP";#N/A,#N/A,FALSE,"CW_B";#N/A,#N/A,FALSE,"CW_M";#N/A,#N/A,FALSE,"CW_E";#N/A,#N/A,FALSE,"CW_F";#N/A,#N/A,FALSE,"FC_B";#N/A,#N/A,FALSE,"FC_M";#N/A,#N/A,FALSE,"FC_E";#N/A,#N/A,FALSE,"FC_F";#N/A,#N/A,FALSE,"CS"}</definedName>
    <definedName name="frf" hidden="1">{#N/A,#N/A,FALSE,"RECAP";#N/A,#N/A,FALSE,"CW_B";#N/A,#N/A,FALSE,"CW_M";#N/A,#N/A,FALSE,"CW_E";#N/A,#N/A,FALSE,"CW_F";#N/A,#N/A,FALSE,"FC_B";#N/A,#N/A,FALSE,"FC_M";#N/A,#N/A,FALSE,"FC_E";#N/A,#N/A,FALSE,"FC_F";#N/A,#N/A,FALSE,"CS"}</definedName>
    <definedName name="FT" localSheetId="8" hidden="1">{#N/A,#N/A,FALSE,"Detail";#N/A,#N/A,FALSE,"10019";#N/A,#N/A,FALSE,"10001 JE";#N/A,#N/A,FALSE,"10004 JE";#N/A,#N/A,FALSE,"10014 JE";#N/A,#N/A,FALSE,"10017 JE";#N/A,#N/A,FALSE,"66101 JE";#N/A,#N/A,FALSE,"21001 JE";#N/A,#N/A,FALSE,"21002 JE";#N/A,#N/A,FALSE,"21003 JE";#N/A,#N/A,FALSE,"21004 JE";#N/A,#N/A,FALSE,"66001 JE"}</definedName>
    <definedName name="FT" localSheetId="10" hidden="1">{#N/A,#N/A,FALSE,"Detail";#N/A,#N/A,FALSE,"10019";#N/A,#N/A,FALSE,"10001 JE";#N/A,#N/A,FALSE,"10004 JE";#N/A,#N/A,FALSE,"10014 JE";#N/A,#N/A,FALSE,"10017 JE";#N/A,#N/A,FALSE,"66101 JE";#N/A,#N/A,FALSE,"21001 JE";#N/A,#N/A,FALSE,"21002 JE";#N/A,#N/A,FALSE,"21003 JE";#N/A,#N/A,FALSE,"21004 JE";#N/A,#N/A,FALSE,"66001 JE"}</definedName>
    <definedName name="FT" hidden="1">{#N/A,#N/A,FALSE,"Detail";#N/A,#N/A,FALSE,"10019";#N/A,#N/A,FALSE,"10001 JE";#N/A,#N/A,FALSE,"10004 JE";#N/A,#N/A,FALSE,"10014 JE";#N/A,#N/A,FALSE,"10017 JE";#N/A,#N/A,FALSE,"66101 JE";#N/A,#N/A,FALSE,"21001 JE";#N/A,#N/A,FALSE,"21002 JE";#N/A,#N/A,FALSE,"21003 JE";#N/A,#N/A,FALSE,"21004 JE";#N/A,#N/A,FALSE,"66001 JE"}</definedName>
    <definedName name="fuelco_wrn.test1." localSheetId="8" hidden="1">{"Income Statement",#N/A,FALSE,"CFMODEL";"Balance Sheet",#N/A,FALSE,"CFMODEL"}</definedName>
    <definedName name="fuelco_wrn.test1." localSheetId="10" hidden="1">{"Income Statement",#N/A,FALSE,"CFMODEL";"Balance Sheet",#N/A,FALSE,"CFMODEL"}</definedName>
    <definedName name="fuelco_wrn.test1." hidden="1">{"Income Statement",#N/A,FALSE,"CFMODEL";"Balance Sheet",#N/A,FALSE,"CFMODEL"}</definedName>
    <definedName name="fuelco_wrn.test1._1" localSheetId="8" hidden="1">{"Income Statement",#N/A,FALSE,"CFMODEL";"Balance Sheet",#N/A,FALSE,"CFMODEL"}</definedName>
    <definedName name="fuelco_wrn.test1._1" localSheetId="10" hidden="1">{"Income Statement",#N/A,FALSE,"CFMODEL";"Balance Sheet",#N/A,FALSE,"CFMODEL"}</definedName>
    <definedName name="fuelco_wrn.test1._1" hidden="1">{"Income Statement",#N/A,FALSE,"CFMODEL";"Balance Sheet",#N/A,FALSE,"CFMODEL"}</definedName>
    <definedName name="fuelco_wrn.test2." localSheetId="8" hidden="1">{"SourcesUses",#N/A,TRUE,"CFMODEL";"TransOverview",#N/A,TRUE,"CFMODEL"}</definedName>
    <definedName name="fuelco_wrn.test2." localSheetId="10" hidden="1">{"SourcesUses",#N/A,TRUE,"CFMODEL";"TransOverview",#N/A,TRUE,"CFMODEL"}</definedName>
    <definedName name="fuelco_wrn.test2." hidden="1">{"SourcesUses",#N/A,TRUE,"CFMODEL";"TransOverview",#N/A,TRUE,"CFMODEL"}</definedName>
    <definedName name="fuelco_wrn.test2._1" localSheetId="8" hidden="1">{"SourcesUses",#N/A,TRUE,"CFMODEL";"TransOverview",#N/A,TRUE,"CFMODEL"}</definedName>
    <definedName name="fuelco_wrn.test2._1" localSheetId="10" hidden="1">{"SourcesUses",#N/A,TRUE,"CFMODEL";"TransOverview",#N/A,TRUE,"CFMODEL"}</definedName>
    <definedName name="fuelco_wrn.test2._1" hidden="1">{"SourcesUses",#N/A,TRUE,"CFMODEL";"TransOverview",#N/A,TRUE,"CFMODEL"}</definedName>
    <definedName name="fuelco_wrn.test3." localSheetId="8" hidden="1">{"SourcesUses",#N/A,TRUE,#N/A;"TransOverview",#N/A,TRUE,"CFMODEL"}</definedName>
    <definedName name="fuelco_wrn.test3." localSheetId="10" hidden="1">{"SourcesUses",#N/A,TRUE,#N/A;"TransOverview",#N/A,TRUE,"CFMODEL"}</definedName>
    <definedName name="fuelco_wrn.test3." hidden="1">{"SourcesUses",#N/A,TRUE,#N/A;"TransOverview",#N/A,TRUE,"CFMODEL"}</definedName>
    <definedName name="fuelco_wrn.test3._1" localSheetId="8" hidden="1">{"SourcesUses",#N/A,TRUE,#N/A;"TransOverview",#N/A,TRUE,"CFMODEL"}</definedName>
    <definedName name="fuelco_wrn.test3._1" localSheetId="10" hidden="1">{"SourcesUses",#N/A,TRUE,#N/A;"TransOverview",#N/A,TRUE,"CFMODEL"}</definedName>
    <definedName name="fuelco_wrn.test3._1" hidden="1">{"SourcesUses",#N/A,TRUE,#N/A;"TransOverview",#N/A,TRUE,"CFMODEL"}</definedName>
    <definedName name="fuelco_wrn.test4." localSheetId="8" hidden="1">{"SourcesUses",#N/A,TRUE,"FundsFlow";"TransOverview",#N/A,TRUE,"FundsFlow"}</definedName>
    <definedName name="fuelco_wrn.test4." localSheetId="10" hidden="1">{"SourcesUses",#N/A,TRUE,"FundsFlow";"TransOverview",#N/A,TRUE,"FundsFlow"}</definedName>
    <definedName name="fuelco_wrn.test4." hidden="1">{"SourcesUses",#N/A,TRUE,"FundsFlow";"TransOverview",#N/A,TRUE,"FundsFlow"}</definedName>
    <definedName name="fuelco_wrn.test4._1" localSheetId="8" hidden="1">{"SourcesUses",#N/A,TRUE,"FundsFlow";"TransOverview",#N/A,TRUE,"FundsFlow"}</definedName>
    <definedName name="fuelco_wrn.test4._1" localSheetId="10" hidden="1">{"SourcesUses",#N/A,TRUE,"FundsFlow";"TransOverview",#N/A,TRUE,"FundsFlow"}</definedName>
    <definedName name="fuelco_wrn.test4._1" hidden="1">{"SourcesUses",#N/A,TRUE,"FundsFlow";"TransOverview",#N/A,TRUE,"FundsFlow"}</definedName>
    <definedName name="gilb.wrn.test2." localSheetId="8" hidden="1">{"SourcesUses",#N/A,TRUE,"CFMODEL";"TransOverview",#N/A,TRUE,"CFMODEL"}</definedName>
    <definedName name="gilb.wrn.test2." localSheetId="10" hidden="1">{"SourcesUses",#N/A,TRUE,"CFMODEL";"TransOverview",#N/A,TRUE,"CFMODEL"}</definedName>
    <definedName name="gilb.wrn.test2." hidden="1">{"SourcesUses",#N/A,TRUE,"CFMODEL";"TransOverview",#N/A,TRUE,"CFMODEL"}</definedName>
    <definedName name="gilb.wrn.test2._1" localSheetId="8" hidden="1">{"SourcesUses",#N/A,TRUE,"CFMODEL";"TransOverview",#N/A,TRUE,"CFMODEL"}</definedName>
    <definedName name="gilb.wrn.test2._1" localSheetId="10" hidden="1">{"SourcesUses",#N/A,TRUE,"CFMODEL";"TransOverview",#N/A,TRUE,"CFMODEL"}</definedName>
    <definedName name="gilb.wrn.test2._1" hidden="1">{"SourcesUses",#N/A,TRUE,"CFMODEL";"TransOverview",#N/A,TRUE,"CFMODEL"}</definedName>
    <definedName name="gilb.wrn.test3." localSheetId="8" hidden="1">{"SourcesUses",#N/A,TRUE,#N/A;"TransOverview",#N/A,TRUE,"CFMODEL"}</definedName>
    <definedName name="gilb.wrn.test3." localSheetId="10" hidden="1">{"SourcesUses",#N/A,TRUE,#N/A;"TransOverview",#N/A,TRUE,"CFMODEL"}</definedName>
    <definedName name="gilb.wrn.test3." hidden="1">{"SourcesUses",#N/A,TRUE,#N/A;"TransOverview",#N/A,TRUE,"CFMODEL"}</definedName>
    <definedName name="gilb.wrn.test3._1" localSheetId="8" hidden="1">{"SourcesUses",#N/A,TRUE,#N/A;"TransOverview",#N/A,TRUE,"CFMODEL"}</definedName>
    <definedName name="gilb.wrn.test3._1" localSheetId="10" hidden="1">{"SourcesUses",#N/A,TRUE,#N/A;"TransOverview",#N/A,TRUE,"CFMODEL"}</definedName>
    <definedName name="gilb.wrn.test3._1" hidden="1">{"SourcesUses",#N/A,TRUE,#N/A;"TransOverview",#N/A,TRUE,"CFMODEL"}</definedName>
    <definedName name="gilb.wrn.test4." localSheetId="8" hidden="1">{"SourcesUses",#N/A,TRUE,"FundsFlow";"TransOverview",#N/A,TRUE,"FundsFlow"}</definedName>
    <definedName name="gilb.wrn.test4." localSheetId="10" hidden="1">{"SourcesUses",#N/A,TRUE,"FundsFlow";"TransOverview",#N/A,TRUE,"FundsFlow"}</definedName>
    <definedName name="gilb.wrn.test4." hidden="1">{"SourcesUses",#N/A,TRUE,"FundsFlow";"TransOverview",#N/A,TRUE,"FundsFlow"}</definedName>
    <definedName name="gilb.wrn.test4._1" localSheetId="8" hidden="1">{"SourcesUses",#N/A,TRUE,"FundsFlow";"TransOverview",#N/A,TRUE,"FundsFlow"}</definedName>
    <definedName name="gilb.wrn.test4._1" localSheetId="10" hidden="1">{"SourcesUses",#N/A,TRUE,"FundsFlow";"TransOverview",#N/A,TRUE,"FundsFlow"}</definedName>
    <definedName name="gilb.wrn.test4._1" hidden="1">{"SourcesUses",#N/A,TRUE,"FundsFlow";"TransOverview",#N/A,TRUE,"FundsFlow"}</definedName>
    <definedName name="gilb_wrn.test1" localSheetId="8" hidden="1">{"Income Statement",#N/A,FALSE,"CFMODEL";"Balance Sheet",#N/A,FALSE,"CFMODEL"}</definedName>
    <definedName name="gilb_wrn.test1" localSheetId="10" hidden="1">{"Income Statement",#N/A,FALSE,"CFMODEL";"Balance Sheet",#N/A,FALSE,"CFMODEL"}</definedName>
    <definedName name="gilb_wrn.test1" hidden="1">{"Income Statement",#N/A,FALSE,"CFMODEL";"Balance Sheet",#N/A,FALSE,"CFMODEL"}</definedName>
    <definedName name="gilb_wrn.test1_1" localSheetId="8" hidden="1">{"Income Statement",#N/A,FALSE,"CFMODEL";"Balance Sheet",#N/A,FALSE,"CFMODEL"}</definedName>
    <definedName name="gilb_wrn.test1_1" localSheetId="10" hidden="1">{"Income Statement",#N/A,FALSE,"CFMODEL";"Balance Sheet",#N/A,FALSE,"CFMODEL"}</definedName>
    <definedName name="gilb_wrn.test1_1" hidden="1">{"Income Statement",#N/A,FALSE,"CFMODEL";"Balance Sheet",#N/A,FALSE,"CFMODEL"}</definedName>
    <definedName name="gita" localSheetId="7"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7" hidden="1">{#N/A,#N/A,FALSE,"O&amp;M by processes";#N/A,#N/A,FALSE,"Elec Act vs Bud";#N/A,#N/A,FALSE,"G&amp;A";#N/A,#N/A,FALSE,"BGS";#N/A,#N/A,FALSE,"Res Cost"}</definedName>
    <definedName name="gitah" hidden="1">{#N/A,#N/A,FALSE,"O&amp;M by processes";#N/A,#N/A,FALSE,"Elec Act vs Bud";#N/A,#N/A,FALSE,"G&amp;A";#N/A,#N/A,FALSE,"BGS";#N/A,#N/A,FALSE,"Res Cost"}</definedName>
    <definedName name="Header_Row" localSheetId="10" hidden="1">ROW(#REF!)</definedName>
    <definedName name="Header_Row" localSheetId="11" hidden="1">ROW(#REF!)</definedName>
    <definedName name="Header_Row" localSheetId="0" hidden="1">ROW(#REF!)</definedName>
    <definedName name="Header_Row" hidden="1">ROW(#REF!)</definedName>
    <definedName name="HTML_CodePage" hidden="1">1252</definedName>
    <definedName name="HTML_Control" localSheetId="8" hidden="1">{"'Chart of Accounts'!$A$1:$C$796"}</definedName>
    <definedName name="HTML_Control" localSheetId="10" hidden="1">{"'Chart of Accounts'!$A$1:$C$796"}</definedName>
    <definedName name="HTML_Control" hidden="1">{"'Chart of Accounts'!$A$1:$C$796"}</definedName>
    <definedName name="HTML_Control_1" localSheetId="8" hidden="1">{"'Chart of Accounts'!$A$1:$C$796"}</definedName>
    <definedName name="HTML_Control_1" localSheetId="10" hidden="1">{"'Chart of Accounts'!$A$1:$C$796"}</definedName>
    <definedName name="HTML_Control_1" hidden="1">{"'Chart of Accounts'!$A$1:$C$796"}</definedName>
    <definedName name="HTML_Description" hidden="1">""</definedName>
    <definedName name="HTML_Email" hidden="1">"brownell@kaz.com"</definedName>
    <definedName name="HTML_Header" hidden="1">"Chart of Accounts"</definedName>
    <definedName name="HTML_LastUpdate" hidden="1">"10/12/99"</definedName>
    <definedName name="HTML_LineAfter" hidden="1">FALSE</definedName>
    <definedName name="HTML_LineBefore" hidden="1">FALSE</definedName>
    <definedName name="HTML_Name" hidden="1">"Dave Brownell"</definedName>
    <definedName name="HTML_OBDlg2" hidden="1">TRUE</definedName>
    <definedName name="HTML_OBDlg4" hidden="1">TRUE</definedName>
    <definedName name="HTML_OS" hidden="1">0</definedName>
    <definedName name="HTML_PathFile" hidden="1">"C:\FILES\Data\Ledger\MyHTML.htm"</definedName>
    <definedName name="HTML_Title" hidden="1">"ChartofAccounts"</definedName>
    <definedName name="HTMLControl" localSheetId="8" hidden="1">{"'Edit'!$A$1:$V$2277"}</definedName>
    <definedName name="HTMLControl" localSheetId="10" hidden="1">{"'Edit'!$A$1:$V$2277"}</definedName>
    <definedName name="HTMLControl" hidden="1">{"'Edit'!$A$1:$V$2277"}</definedName>
    <definedName name="Interest_Rate" localSheetId="8" hidden="1">#REF!</definedName>
    <definedName name="Interest_Rate" localSheetId="10" hidden="1">#REF!</definedName>
    <definedName name="Interest_Rate" localSheetId="11" hidden="1">#REF!</definedName>
    <definedName name="Interest_Rate" localSheetId="0" hidden="1">#REF!</definedName>
    <definedName name="Interest_Rate" hidden="1">#REF!</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"c7"</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"c88"</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PITALIZED_INTEREST" hidden="1">"c2076"</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K" hidden="1">"IQ_EBIT_10K"</definedName>
    <definedName name="IQ_EBIT_10Q" hidden="1">"IQ_EBIT_10Q"</definedName>
    <definedName name="IQ_EBIT_10Q1" hidden="1">"IQ_EBIT_10Q1"</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GROWTH_1" hidden="1">"IQ_EBIT_GROWTH_1"</definedName>
    <definedName name="IQ_EBIT_GROWTH_2" hidden="1">"IQ_EBIT_GROWTH_2"</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"c360"</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"c368"</definedName>
    <definedName name="IQ_EBITDA_EST" hidden="1">"c369"</definedName>
    <definedName name="IQ_EBITDA_GROWTH_1" hidden="1">"IQ_EBITDA_GROWTH_1"</definedName>
    <definedName name="IQ_EBITDA_GROWTH_2" hidden="1">"IQ_EBITDA_GROWTH_2"</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"c84"</definedName>
    <definedName name="IQ_EPS" hidden="1">"IQ_EPS"</definedName>
    <definedName name="IQ_EPS_10K" hidden="1">"IQ_EPS_10K"</definedName>
    <definedName name="IQ_EPS_10Q" hidden="1">"IQ_EPS_10Q"</definedName>
    <definedName name="IQ_EPS_10Q1" hidden="1">"IQ_EPS_10Q1"</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1" hidden="1">"IQ_EPS_EST_1"</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"c1225"</definedName>
    <definedName name="IQ_EV_OVER_LTM_EBIT" hidden="1">"c1221"</definedName>
    <definedName name="IQ_EV_OVER_LTM_EBITDA" hidden="1">"c1223"</definedName>
    <definedName name="IQ_EV_OVER_LTM_REVENUE" hidden="1">"c1227"</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ERCISE_PRICE" hidden="1">"c406"</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CASH_DEPOSITS" hidden="1">"c2255"</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"c619"</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_DATE" hidden="1">"IQ_LTM_DATE"</definedName>
    <definedName name="IQ_LTM_REVENUE_OVER_EMPLOYEES" hidden="1">"c1304"</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10K" hidden="1">"IQ_NET_INC_10K"</definedName>
    <definedName name="IQ_NET_INC_10Q" hidden="1">"IQ_NET_INC_10Q"</definedName>
    <definedName name="IQ_NET_INC_10Q1" hidden="1">"IQ_NET_INC_10Q1"</definedName>
    <definedName name="IQ_NET_INC_BEFORE" hidden="1">"c344"</definedName>
    <definedName name="IQ_NET_INC_CF" hidden="1">"c793"</definedName>
    <definedName name="IQ_NET_INC_GROWTH_1" hidden="1">"IQ_NET_INC_GROWTH_1"</definedName>
    <definedName name="IQ_NET_INC_GROWTH_2" hidden="1">"IQ_NET_INC_GROWTH_2"</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"c362"</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OWNERSHIP" hidden="1">"c2160"</definedName>
    <definedName name="IQ_PART_TIME" hidden="1">"c1024"</definedName>
    <definedName name="IQ_PAY_ACCRUED" hidden="1">"c8"</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CHURN" hidden="1">"c2120"</definedName>
    <definedName name="IQ_PREPAID_EXP" hidden="1">"c1068"</definedName>
    <definedName name="IQ_PREPAID_EXPEN" hidden="1">"c1068"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"c1026"</definedName>
    <definedName name="IQ_PRICE_OVER_EPS_EST" hidden="1">"IQ_PRICE_OVER_EPS_EST"</definedName>
    <definedName name="IQ_PRICE_OVER_EPS_EST_1" hidden="1">"IQ_PRICE_OVER_EPS_EST_1"</definedName>
    <definedName name="IQ_PRICE_OVER_LTM_EPS" hidden="1">"c1029"</definedName>
    <definedName name="IQ_PRICE_TARGET" hidden="1">"c82"</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EST" hidden="1">"c1126"</definedName>
    <definedName name="IQ_REVENUE_EST_1" hidden="1">"IQ_REVENUE_EST_1"</definedName>
    <definedName name="IQ_REVENUE_GROWTH_1" hidden="1">"IQ_REVENUE_GROWTH_1"</definedName>
    <definedName name="IQ_REVENUE_GROWTH_2" hidden="1">"IQ_REVENUE_GROWTH_2"</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39031.6089236111</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HURN" hidden="1">"c2122"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"c1294"</definedName>
    <definedName name="IQ_TOTAL_SPECIAL" hidden="1">"c1618"</definedName>
    <definedName name="IQ_TOTAL_ST_BORROW" hidden="1">"c1177"</definedName>
    <definedName name="IQ_TOTAL_SUBS" hidden="1">"c2119"</definedName>
    <definedName name="IQ_TOTAL_UNUSUAL" hidden="1">"c1508"</definedName>
    <definedName name="IQ_TRADE_AR" hidden="1">"c40"</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ne" localSheetId="8" hidden="1">{#N/A,#N/A,FALSE,"Expenditures";#N/A,#N/A,FALSE,"Property Placed In-Service";#N/A,#N/A,FALSE,"Removals";#N/A,#N/A,FALSE,"Retirements";#N/A,#N/A,FALSE,"CWIP Balances";#N/A,#N/A,FALSE,"CWIP_Expend_Ratios";#N/A,#N/A,FALSE,"CWIP_Yr_End"}</definedName>
    <definedName name="Jane" localSheetId="10"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ane_1" localSheetId="8" hidden="1">{#N/A,#N/A,FALSE,"Expenditures";#N/A,#N/A,FALSE,"Property Placed In-Service";#N/A,#N/A,FALSE,"Removals";#N/A,#N/A,FALSE,"Retirements";#N/A,#N/A,FALSE,"CWIP Balances";#N/A,#N/A,FALSE,"CWIP_Expend_Ratios";#N/A,#N/A,FALSE,"CWIP_Yr_End"}</definedName>
    <definedName name="Jane_1" localSheetId="10" hidden="1">{#N/A,#N/A,FALSE,"Expenditures";#N/A,#N/A,FALSE,"Property Placed In-Service";#N/A,#N/A,FALSE,"Removals";#N/A,#N/A,FALSE,"Retirements";#N/A,#N/A,FALSE,"CWIP Balances";#N/A,#N/A,FALSE,"CWIP_Expend_Ratios";#N/A,#N/A,FALSE,"CWIP_Yr_End"}</definedName>
    <definedName name="Jane_1" hidden="1">{#N/A,#N/A,FALSE,"Expenditures";#N/A,#N/A,FALSE,"Property Placed In-Service";#N/A,#N/A,FALSE,"Removals";#N/A,#N/A,FALSE,"Retirements";#N/A,#N/A,FALSE,"CWIP Balances";#N/A,#N/A,FALSE,"CWIP_Expend_Ratios";#N/A,#N/A,FALSE,"CWIP_Yr_End"}</definedName>
    <definedName name="Jane_1_1" localSheetId="8" hidden="1">{#N/A,#N/A,FALSE,"Expenditures";#N/A,#N/A,FALSE,"Property Placed In-Service";#N/A,#N/A,FALSE,"Removals";#N/A,#N/A,FALSE,"Retirements";#N/A,#N/A,FALSE,"CWIP Balances";#N/A,#N/A,FALSE,"CWIP_Expend_Ratios";#N/A,#N/A,FALSE,"CWIP_Yr_End"}</definedName>
    <definedName name="Jane_1_1" localSheetId="10" hidden="1">{#N/A,#N/A,FALSE,"Expenditures";#N/A,#N/A,FALSE,"Property Placed In-Service";#N/A,#N/A,FALSE,"Removals";#N/A,#N/A,FALSE,"Retirements";#N/A,#N/A,FALSE,"CWIP Balances";#N/A,#N/A,FALSE,"CWIP_Expend_Ratios";#N/A,#N/A,FALSE,"CWIP_Yr_End"}</definedName>
    <definedName name="Jane_1_1" hidden="1">{#N/A,#N/A,FALSE,"Expenditures";#N/A,#N/A,FALSE,"Property Placed In-Service";#N/A,#N/A,FALSE,"Removals";#N/A,#N/A,FALSE,"Retirements";#N/A,#N/A,FALSE,"CWIP Balances";#N/A,#N/A,FALSE,"CWIP_Expend_Ratios";#N/A,#N/A,FALSE,"CWIP_Yr_End"}</definedName>
    <definedName name="Jane_1_2" localSheetId="8" hidden="1">{#N/A,#N/A,FALSE,"Expenditures";#N/A,#N/A,FALSE,"Property Placed In-Service";#N/A,#N/A,FALSE,"Removals";#N/A,#N/A,FALSE,"Retirements";#N/A,#N/A,FALSE,"CWIP Balances";#N/A,#N/A,FALSE,"CWIP_Expend_Ratios";#N/A,#N/A,FALSE,"CWIP_Yr_End"}</definedName>
    <definedName name="Jane_1_2" localSheetId="10" hidden="1">{#N/A,#N/A,FALSE,"Expenditures";#N/A,#N/A,FALSE,"Property Placed In-Service";#N/A,#N/A,FALSE,"Removals";#N/A,#N/A,FALSE,"Retirements";#N/A,#N/A,FALSE,"CWIP Balances";#N/A,#N/A,FALSE,"CWIP_Expend_Ratios";#N/A,#N/A,FALSE,"CWIP_Yr_End"}</definedName>
    <definedName name="Jane_1_2" hidden="1">{#N/A,#N/A,FALSE,"Expenditures";#N/A,#N/A,FALSE,"Property Placed In-Service";#N/A,#N/A,FALSE,"Removals";#N/A,#N/A,FALSE,"Retirements";#N/A,#N/A,FALSE,"CWIP Balances";#N/A,#N/A,FALSE,"CWIP_Expend_Ratios";#N/A,#N/A,FALSE,"CWIP_Yr_End"}</definedName>
    <definedName name="Jane_1_3" localSheetId="8" hidden="1">{#N/A,#N/A,FALSE,"Expenditures";#N/A,#N/A,FALSE,"Property Placed In-Service";#N/A,#N/A,FALSE,"Removals";#N/A,#N/A,FALSE,"Retirements";#N/A,#N/A,FALSE,"CWIP Balances";#N/A,#N/A,FALSE,"CWIP_Expend_Ratios";#N/A,#N/A,FALSE,"CWIP_Yr_End"}</definedName>
    <definedName name="Jane_1_3" localSheetId="10" hidden="1">{#N/A,#N/A,FALSE,"Expenditures";#N/A,#N/A,FALSE,"Property Placed In-Service";#N/A,#N/A,FALSE,"Removals";#N/A,#N/A,FALSE,"Retirements";#N/A,#N/A,FALSE,"CWIP Balances";#N/A,#N/A,FALSE,"CWIP_Expend_Ratios";#N/A,#N/A,FALSE,"CWIP_Yr_End"}</definedName>
    <definedName name="Jane_1_3" hidden="1">{#N/A,#N/A,FALSE,"Expenditures";#N/A,#N/A,FALSE,"Property Placed In-Service";#N/A,#N/A,FALSE,"Removals";#N/A,#N/A,FALSE,"Retirements";#N/A,#N/A,FALSE,"CWIP Balances";#N/A,#N/A,FALSE,"CWIP_Expend_Ratios";#N/A,#N/A,FALSE,"CWIP_Yr_End"}</definedName>
    <definedName name="Jane_2" localSheetId="8" hidden="1">{#N/A,#N/A,FALSE,"Expenditures";#N/A,#N/A,FALSE,"Property Placed In-Service";#N/A,#N/A,FALSE,"Removals";#N/A,#N/A,FALSE,"Retirements";#N/A,#N/A,FALSE,"CWIP Balances";#N/A,#N/A,FALSE,"CWIP_Expend_Ratios";#N/A,#N/A,FALSE,"CWIP_Yr_End"}</definedName>
    <definedName name="Jane_2" localSheetId="10" hidden="1">{#N/A,#N/A,FALSE,"Expenditures";#N/A,#N/A,FALSE,"Property Placed In-Service";#N/A,#N/A,FALSE,"Removals";#N/A,#N/A,FALSE,"Retirements";#N/A,#N/A,FALSE,"CWIP Balances";#N/A,#N/A,FALSE,"CWIP_Expend_Ratios";#N/A,#N/A,FALSE,"CWIP_Yr_End"}</definedName>
    <definedName name="Jane_2" hidden="1">{#N/A,#N/A,FALSE,"Expenditures";#N/A,#N/A,FALSE,"Property Placed In-Service";#N/A,#N/A,FALSE,"Removals";#N/A,#N/A,FALSE,"Retirements";#N/A,#N/A,FALSE,"CWIP Balances";#N/A,#N/A,FALSE,"CWIP_Expend_Ratios";#N/A,#N/A,FALSE,"CWIP_Yr_End"}</definedName>
    <definedName name="Jane_2_1" localSheetId="8" hidden="1">{#N/A,#N/A,FALSE,"Expenditures";#N/A,#N/A,FALSE,"Property Placed In-Service";#N/A,#N/A,FALSE,"Removals";#N/A,#N/A,FALSE,"Retirements";#N/A,#N/A,FALSE,"CWIP Balances";#N/A,#N/A,FALSE,"CWIP_Expend_Ratios";#N/A,#N/A,FALSE,"CWIP_Yr_End"}</definedName>
    <definedName name="Jane_2_1" localSheetId="10" hidden="1">{#N/A,#N/A,FALSE,"Expenditures";#N/A,#N/A,FALSE,"Property Placed In-Service";#N/A,#N/A,FALSE,"Removals";#N/A,#N/A,FALSE,"Retirements";#N/A,#N/A,FALSE,"CWIP Balances";#N/A,#N/A,FALSE,"CWIP_Expend_Ratios";#N/A,#N/A,FALSE,"CWIP_Yr_End"}</definedName>
    <definedName name="Jane_2_1" hidden="1">{#N/A,#N/A,FALSE,"Expenditures";#N/A,#N/A,FALSE,"Property Placed In-Service";#N/A,#N/A,FALSE,"Removals";#N/A,#N/A,FALSE,"Retirements";#N/A,#N/A,FALSE,"CWIP Balances";#N/A,#N/A,FALSE,"CWIP_Expend_Ratios";#N/A,#N/A,FALSE,"CWIP_Yr_End"}</definedName>
    <definedName name="Jane_2_2" localSheetId="8" hidden="1">{#N/A,#N/A,FALSE,"Expenditures";#N/A,#N/A,FALSE,"Property Placed In-Service";#N/A,#N/A,FALSE,"Removals";#N/A,#N/A,FALSE,"Retirements";#N/A,#N/A,FALSE,"CWIP Balances";#N/A,#N/A,FALSE,"CWIP_Expend_Ratios";#N/A,#N/A,FALSE,"CWIP_Yr_End"}</definedName>
    <definedName name="Jane_2_2" localSheetId="10" hidden="1">{#N/A,#N/A,FALSE,"Expenditures";#N/A,#N/A,FALSE,"Property Placed In-Service";#N/A,#N/A,FALSE,"Removals";#N/A,#N/A,FALSE,"Retirements";#N/A,#N/A,FALSE,"CWIP Balances";#N/A,#N/A,FALSE,"CWIP_Expend_Ratios";#N/A,#N/A,FALSE,"CWIP_Yr_End"}</definedName>
    <definedName name="Jane_2_2" hidden="1">{#N/A,#N/A,FALSE,"Expenditures";#N/A,#N/A,FALSE,"Property Placed In-Service";#N/A,#N/A,FALSE,"Removals";#N/A,#N/A,FALSE,"Retirements";#N/A,#N/A,FALSE,"CWIP Balances";#N/A,#N/A,FALSE,"CWIP_Expend_Ratios";#N/A,#N/A,FALSE,"CWIP_Yr_End"}</definedName>
    <definedName name="Jane_2_3" localSheetId="8" hidden="1">{#N/A,#N/A,FALSE,"Expenditures";#N/A,#N/A,FALSE,"Property Placed In-Service";#N/A,#N/A,FALSE,"Removals";#N/A,#N/A,FALSE,"Retirements";#N/A,#N/A,FALSE,"CWIP Balances";#N/A,#N/A,FALSE,"CWIP_Expend_Ratios";#N/A,#N/A,FALSE,"CWIP_Yr_End"}</definedName>
    <definedName name="Jane_2_3" localSheetId="10" hidden="1">{#N/A,#N/A,FALSE,"Expenditures";#N/A,#N/A,FALSE,"Property Placed In-Service";#N/A,#N/A,FALSE,"Removals";#N/A,#N/A,FALSE,"Retirements";#N/A,#N/A,FALSE,"CWIP Balances";#N/A,#N/A,FALSE,"CWIP_Expend_Ratios";#N/A,#N/A,FALSE,"CWIP_Yr_End"}</definedName>
    <definedName name="Jane_2_3" hidden="1">{#N/A,#N/A,FALSE,"Expenditures";#N/A,#N/A,FALSE,"Property Placed In-Service";#N/A,#N/A,FALSE,"Removals";#N/A,#N/A,FALSE,"Retirements";#N/A,#N/A,FALSE,"CWIP Balances";#N/A,#N/A,FALSE,"CWIP_Expend_Ratios";#N/A,#N/A,FALSE,"CWIP_Yr_End"}</definedName>
    <definedName name="Jane_3" localSheetId="8" hidden="1">{#N/A,#N/A,FALSE,"Expenditures";#N/A,#N/A,FALSE,"Property Placed In-Service";#N/A,#N/A,FALSE,"Removals";#N/A,#N/A,FALSE,"Retirements";#N/A,#N/A,FALSE,"CWIP Balances";#N/A,#N/A,FALSE,"CWIP_Expend_Ratios";#N/A,#N/A,FALSE,"CWIP_Yr_End"}</definedName>
    <definedName name="Jane_3" localSheetId="10" hidden="1">{#N/A,#N/A,FALSE,"Expenditures";#N/A,#N/A,FALSE,"Property Placed In-Service";#N/A,#N/A,FALSE,"Removals";#N/A,#N/A,FALSE,"Retirements";#N/A,#N/A,FALSE,"CWIP Balances";#N/A,#N/A,FALSE,"CWIP_Expend_Ratios";#N/A,#N/A,FALSE,"CWIP_Yr_End"}</definedName>
    <definedName name="Jane_3" hidden="1">{#N/A,#N/A,FALSE,"Expenditures";#N/A,#N/A,FALSE,"Property Placed In-Service";#N/A,#N/A,FALSE,"Removals";#N/A,#N/A,FALSE,"Retirements";#N/A,#N/A,FALSE,"CWIP Balances";#N/A,#N/A,FALSE,"CWIP_Expend_Ratios";#N/A,#N/A,FALSE,"CWIP_Yr_End"}</definedName>
    <definedName name="Jane_3_1" localSheetId="8" hidden="1">{#N/A,#N/A,FALSE,"Expenditures";#N/A,#N/A,FALSE,"Property Placed In-Service";#N/A,#N/A,FALSE,"Removals";#N/A,#N/A,FALSE,"Retirements";#N/A,#N/A,FALSE,"CWIP Balances";#N/A,#N/A,FALSE,"CWIP_Expend_Ratios";#N/A,#N/A,FALSE,"CWIP_Yr_End"}</definedName>
    <definedName name="Jane_3_1" localSheetId="10" hidden="1">{#N/A,#N/A,FALSE,"Expenditures";#N/A,#N/A,FALSE,"Property Placed In-Service";#N/A,#N/A,FALSE,"Removals";#N/A,#N/A,FALSE,"Retirements";#N/A,#N/A,FALSE,"CWIP Balances";#N/A,#N/A,FALSE,"CWIP_Expend_Ratios";#N/A,#N/A,FALSE,"CWIP_Yr_End"}</definedName>
    <definedName name="Jane_3_1" hidden="1">{#N/A,#N/A,FALSE,"Expenditures";#N/A,#N/A,FALSE,"Property Placed In-Service";#N/A,#N/A,FALSE,"Removals";#N/A,#N/A,FALSE,"Retirements";#N/A,#N/A,FALSE,"CWIP Balances";#N/A,#N/A,FALSE,"CWIP_Expend_Ratios";#N/A,#N/A,FALSE,"CWIP_Yr_End"}</definedName>
    <definedName name="Jane_3_2" localSheetId="8" hidden="1">{#N/A,#N/A,FALSE,"Expenditures";#N/A,#N/A,FALSE,"Property Placed In-Service";#N/A,#N/A,FALSE,"Removals";#N/A,#N/A,FALSE,"Retirements";#N/A,#N/A,FALSE,"CWIP Balances";#N/A,#N/A,FALSE,"CWIP_Expend_Ratios";#N/A,#N/A,FALSE,"CWIP_Yr_End"}</definedName>
    <definedName name="Jane_3_2" localSheetId="10" hidden="1">{#N/A,#N/A,FALSE,"Expenditures";#N/A,#N/A,FALSE,"Property Placed In-Service";#N/A,#N/A,FALSE,"Removals";#N/A,#N/A,FALSE,"Retirements";#N/A,#N/A,FALSE,"CWIP Balances";#N/A,#N/A,FALSE,"CWIP_Expend_Ratios";#N/A,#N/A,FALSE,"CWIP_Yr_End"}</definedName>
    <definedName name="Jane_3_2" hidden="1">{#N/A,#N/A,FALSE,"Expenditures";#N/A,#N/A,FALSE,"Property Placed In-Service";#N/A,#N/A,FALSE,"Removals";#N/A,#N/A,FALSE,"Retirements";#N/A,#N/A,FALSE,"CWIP Balances";#N/A,#N/A,FALSE,"CWIP_Expend_Ratios";#N/A,#N/A,FALSE,"CWIP_Yr_End"}</definedName>
    <definedName name="Jane_3_3" localSheetId="8" hidden="1">{#N/A,#N/A,FALSE,"Expenditures";#N/A,#N/A,FALSE,"Property Placed In-Service";#N/A,#N/A,FALSE,"Removals";#N/A,#N/A,FALSE,"Retirements";#N/A,#N/A,FALSE,"CWIP Balances";#N/A,#N/A,FALSE,"CWIP_Expend_Ratios";#N/A,#N/A,FALSE,"CWIP_Yr_End"}</definedName>
    <definedName name="Jane_3_3" localSheetId="10" hidden="1">{#N/A,#N/A,FALSE,"Expenditures";#N/A,#N/A,FALSE,"Property Placed In-Service";#N/A,#N/A,FALSE,"Removals";#N/A,#N/A,FALSE,"Retirements";#N/A,#N/A,FALSE,"CWIP Balances";#N/A,#N/A,FALSE,"CWIP_Expend_Ratios";#N/A,#N/A,FALSE,"CWIP_Yr_End"}</definedName>
    <definedName name="Jane_3_3" hidden="1">{#N/A,#N/A,FALSE,"Expenditures";#N/A,#N/A,FALSE,"Property Placed In-Service";#N/A,#N/A,FALSE,"Removals";#N/A,#N/A,FALSE,"Retirements";#N/A,#N/A,FALSE,"CWIP Balances";#N/A,#N/A,FALSE,"CWIP_Expend_Ratios";#N/A,#N/A,FALSE,"CWIP_Yr_End"}</definedName>
    <definedName name="Jane_4" localSheetId="8" hidden="1">{#N/A,#N/A,FALSE,"Expenditures";#N/A,#N/A,FALSE,"Property Placed In-Service";#N/A,#N/A,FALSE,"Removals";#N/A,#N/A,FALSE,"Retirements";#N/A,#N/A,FALSE,"CWIP Balances";#N/A,#N/A,FALSE,"CWIP_Expend_Ratios";#N/A,#N/A,FALSE,"CWIP_Yr_End"}</definedName>
    <definedName name="Jane_4" localSheetId="10" hidden="1">{#N/A,#N/A,FALSE,"Expenditures";#N/A,#N/A,FALSE,"Property Placed In-Service";#N/A,#N/A,FALSE,"Removals";#N/A,#N/A,FALSE,"Retirements";#N/A,#N/A,FALSE,"CWIP Balances";#N/A,#N/A,FALSE,"CWIP_Expend_Ratios";#N/A,#N/A,FALSE,"CWIP_Yr_End"}</definedName>
    <definedName name="Jane_4" hidden="1">{#N/A,#N/A,FALSE,"Expenditures";#N/A,#N/A,FALSE,"Property Placed In-Service";#N/A,#N/A,FALSE,"Removals";#N/A,#N/A,FALSE,"Retirements";#N/A,#N/A,FALSE,"CWIP Balances";#N/A,#N/A,FALSE,"CWIP_Expend_Ratios";#N/A,#N/A,FALSE,"CWIP_Yr_End"}</definedName>
    <definedName name="Jane_4_1" localSheetId="8" hidden="1">{#N/A,#N/A,FALSE,"Expenditures";#N/A,#N/A,FALSE,"Property Placed In-Service";#N/A,#N/A,FALSE,"Removals";#N/A,#N/A,FALSE,"Retirements";#N/A,#N/A,FALSE,"CWIP Balances";#N/A,#N/A,FALSE,"CWIP_Expend_Ratios";#N/A,#N/A,FALSE,"CWIP_Yr_End"}</definedName>
    <definedName name="Jane_4_1" localSheetId="10" hidden="1">{#N/A,#N/A,FALSE,"Expenditures";#N/A,#N/A,FALSE,"Property Placed In-Service";#N/A,#N/A,FALSE,"Removals";#N/A,#N/A,FALSE,"Retirements";#N/A,#N/A,FALSE,"CWIP Balances";#N/A,#N/A,FALSE,"CWIP_Expend_Ratios";#N/A,#N/A,FALSE,"CWIP_Yr_End"}</definedName>
    <definedName name="Jane_4_1" hidden="1">{#N/A,#N/A,FALSE,"Expenditures";#N/A,#N/A,FALSE,"Property Placed In-Service";#N/A,#N/A,FALSE,"Removals";#N/A,#N/A,FALSE,"Retirements";#N/A,#N/A,FALSE,"CWIP Balances";#N/A,#N/A,FALSE,"CWIP_Expend_Ratios";#N/A,#N/A,FALSE,"CWIP_Yr_End"}</definedName>
    <definedName name="Jane_4_2" localSheetId="8" hidden="1">{#N/A,#N/A,FALSE,"Expenditures";#N/A,#N/A,FALSE,"Property Placed In-Service";#N/A,#N/A,FALSE,"Removals";#N/A,#N/A,FALSE,"Retirements";#N/A,#N/A,FALSE,"CWIP Balances";#N/A,#N/A,FALSE,"CWIP_Expend_Ratios";#N/A,#N/A,FALSE,"CWIP_Yr_End"}</definedName>
    <definedName name="Jane_4_2" localSheetId="10" hidden="1">{#N/A,#N/A,FALSE,"Expenditures";#N/A,#N/A,FALSE,"Property Placed In-Service";#N/A,#N/A,FALSE,"Removals";#N/A,#N/A,FALSE,"Retirements";#N/A,#N/A,FALSE,"CWIP Balances";#N/A,#N/A,FALSE,"CWIP_Expend_Ratios";#N/A,#N/A,FALSE,"CWIP_Yr_End"}</definedName>
    <definedName name="Jane_4_2" hidden="1">{#N/A,#N/A,FALSE,"Expenditures";#N/A,#N/A,FALSE,"Property Placed In-Service";#N/A,#N/A,FALSE,"Removals";#N/A,#N/A,FALSE,"Retirements";#N/A,#N/A,FALSE,"CWIP Balances";#N/A,#N/A,FALSE,"CWIP_Expend_Ratios";#N/A,#N/A,FALSE,"CWIP_Yr_End"}</definedName>
    <definedName name="Jane_4_3" localSheetId="8" hidden="1">{#N/A,#N/A,FALSE,"Expenditures";#N/A,#N/A,FALSE,"Property Placed In-Service";#N/A,#N/A,FALSE,"Removals";#N/A,#N/A,FALSE,"Retirements";#N/A,#N/A,FALSE,"CWIP Balances";#N/A,#N/A,FALSE,"CWIP_Expend_Ratios";#N/A,#N/A,FALSE,"CWIP_Yr_End"}</definedName>
    <definedName name="Jane_4_3" localSheetId="10" hidden="1">{#N/A,#N/A,FALSE,"Expenditures";#N/A,#N/A,FALSE,"Property Placed In-Service";#N/A,#N/A,FALSE,"Removals";#N/A,#N/A,FALSE,"Retirements";#N/A,#N/A,FALSE,"CWIP Balances";#N/A,#N/A,FALSE,"CWIP_Expend_Ratios";#N/A,#N/A,FALSE,"CWIP_Yr_End"}</definedName>
    <definedName name="Jane_4_3" hidden="1">{#N/A,#N/A,FALSE,"Expenditures";#N/A,#N/A,FALSE,"Property Placed In-Service";#N/A,#N/A,FALSE,"Removals";#N/A,#N/A,FALSE,"Retirements";#N/A,#N/A,FALSE,"CWIP Balances";#N/A,#N/A,FALSE,"CWIP_Expend_Ratios";#N/A,#N/A,FALSE,"CWIP_Yr_End"}</definedName>
    <definedName name="Jane_5" localSheetId="8" hidden="1">{#N/A,#N/A,FALSE,"Expenditures";#N/A,#N/A,FALSE,"Property Placed In-Service";#N/A,#N/A,FALSE,"Removals";#N/A,#N/A,FALSE,"Retirements";#N/A,#N/A,FALSE,"CWIP Balances";#N/A,#N/A,FALSE,"CWIP_Expend_Ratios";#N/A,#N/A,FALSE,"CWIP_Yr_End"}</definedName>
    <definedName name="Jane_5" localSheetId="10" hidden="1">{#N/A,#N/A,FALSE,"Expenditures";#N/A,#N/A,FALSE,"Property Placed In-Service";#N/A,#N/A,FALSE,"Removals";#N/A,#N/A,FALSE,"Retirements";#N/A,#N/A,FALSE,"CWIP Balances";#N/A,#N/A,FALSE,"CWIP_Expend_Ratios";#N/A,#N/A,FALSE,"CWIP_Yr_End"}</definedName>
    <definedName name="Jane_5" hidden="1">{#N/A,#N/A,FALSE,"Expenditures";#N/A,#N/A,FALSE,"Property Placed In-Service";#N/A,#N/A,FALSE,"Removals";#N/A,#N/A,FALSE,"Retirements";#N/A,#N/A,FALSE,"CWIP Balances";#N/A,#N/A,FALSE,"CWIP_Expend_Ratios";#N/A,#N/A,FALSE,"CWIP_Yr_End"}</definedName>
    <definedName name="Jane_5_1" localSheetId="8" hidden="1">{#N/A,#N/A,FALSE,"Expenditures";#N/A,#N/A,FALSE,"Property Placed In-Service";#N/A,#N/A,FALSE,"Removals";#N/A,#N/A,FALSE,"Retirements";#N/A,#N/A,FALSE,"CWIP Balances";#N/A,#N/A,FALSE,"CWIP_Expend_Ratios";#N/A,#N/A,FALSE,"CWIP_Yr_End"}</definedName>
    <definedName name="Jane_5_1" localSheetId="10" hidden="1">{#N/A,#N/A,FALSE,"Expenditures";#N/A,#N/A,FALSE,"Property Placed In-Service";#N/A,#N/A,FALSE,"Removals";#N/A,#N/A,FALSE,"Retirements";#N/A,#N/A,FALSE,"CWIP Balances";#N/A,#N/A,FALSE,"CWIP_Expend_Ratios";#N/A,#N/A,FALSE,"CWIP_Yr_End"}</definedName>
    <definedName name="Jane_5_1" hidden="1">{#N/A,#N/A,FALSE,"Expenditures";#N/A,#N/A,FALSE,"Property Placed In-Service";#N/A,#N/A,FALSE,"Removals";#N/A,#N/A,FALSE,"Retirements";#N/A,#N/A,FALSE,"CWIP Balances";#N/A,#N/A,FALSE,"CWIP_Expend_Ratios";#N/A,#N/A,FALSE,"CWIP_Yr_End"}</definedName>
    <definedName name="Jane_5_2" localSheetId="8" hidden="1">{#N/A,#N/A,FALSE,"Expenditures";#N/A,#N/A,FALSE,"Property Placed In-Service";#N/A,#N/A,FALSE,"Removals";#N/A,#N/A,FALSE,"Retirements";#N/A,#N/A,FALSE,"CWIP Balances";#N/A,#N/A,FALSE,"CWIP_Expend_Ratios";#N/A,#N/A,FALSE,"CWIP_Yr_End"}</definedName>
    <definedName name="Jane_5_2" localSheetId="10" hidden="1">{#N/A,#N/A,FALSE,"Expenditures";#N/A,#N/A,FALSE,"Property Placed In-Service";#N/A,#N/A,FALSE,"Removals";#N/A,#N/A,FALSE,"Retirements";#N/A,#N/A,FALSE,"CWIP Balances";#N/A,#N/A,FALSE,"CWIP_Expend_Ratios";#N/A,#N/A,FALSE,"CWIP_Yr_End"}</definedName>
    <definedName name="Jane_5_2" hidden="1">{#N/A,#N/A,FALSE,"Expenditures";#N/A,#N/A,FALSE,"Property Placed In-Service";#N/A,#N/A,FALSE,"Removals";#N/A,#N/A,FALSE,"Retirements";#N/A,#N/A,FALSE,"CWIP Balances";#N/A,#N/A,FALSE,"CWIP_Expend_Ratios";#N/A,#N/A,FALSE,"CWIP_Yr_End"}</definedName>
    <definedName name="Jane_5_3" localSheetId="8" hidden="1">{#N/A,#N/A,FALSE,"Expenditures";#N/A,#N/A,FALSE,"Property Placed In-Service";#N/A,#N/A,FALSE,"Removals";#N/A,#N/A,FALSE,"Retirements";#N/A,#N/A,FALSE,"CWIP Balances";#N/A,#N/A,FALSE,"CWIP_Expend_Ratios";#N/A,#N/A,FALSE,"CWIP_Yr_End"}</definedName>
    <definedName name="Jane_5_3" localSheetId="10" hidden="1">{#N/A,#N/A,FALSE,"Expenditures";#N/A,#N/A,FALSE,"Property Placed In-Service";#N/A,#N/A,FALSE,"Removals";#N/A,#N/A,FALSE,"Retirements";#N/A,#N/A,FALSE,"CWIP Balances";#N/A,#N/A,FALSE,"CWIP_Expend_Ratios";#N/A,#N/A,FALSE,"CWIP_Yr_End"}</definedName>
    <definedName name="Jane_5_3" hidden="1">{#N/A,#N/A,FALSE,"Expenditures";#N/A,#N/A,FALSE,"Property Placed In-Service";#N/A,#N/A,FALSE,"Removals";#N/A,#N/A,FALSE,"Retirements";#N/A,#N/A,FALSE,"CWIP Balances";#N/A,#N/A,FALSE,"CWIP_Expend_Ratios";#N/A,#N/A,FALSE,"CWIP_Yr_End"}</definedName>
    <definedName name="kjjkjkj" localSheetId="8" hidden="1">{"BS Dollar",#N/A,FALSE,"BS";"BS CS",#N/A,FALSE,"BS"}</definedName>
    <definedName name="kjjkjkj" localSheetId="10" hidden="1">{"BS Dollar",#N/A,FALSE,"BS";"BS CS",#N/A,FALSE,"BS"}</definedName>
    <definedName name="kjjkjkj" hidden="1">{"BS Dollar",#N/A,FALSE,"BS";"BS CS",#N/A,FALSE,"BS"}</definedName>
    <definedName name="kjjkjkj_1" localSheetId="8" hidden="1">{"BS Dollar",#N/A,FALSE,"BS";"BS CS",#N/A,FALSE,"BS"}</definedName>
    <definedName name="kjjkjkj_1" localSheetId="10" hidden="1">{"BS Dollar",#N/A,FALSE,"BS";"BS CS",#N/A,FALSE,"BS"}</definedName>
    <definedName name="kjjkjkj_1" hidden="1">{"BS Dollar",#N/A,FALSE,"BS";"BS CS",#N/A,FALSE,"BS"}</definedName>
    <definedName name="kkk" localSheetId="8" hidden="1">{#N/A,#N/A,FALSE,"DAOCM 2차 검토"}</definedName>
    <definedName name="kkk" localSheetId="10" hidden="1">{#N/A,#N/A,FALSE,"DAOCM 2차 검토"}</definedName>
    <definedName name="kkk" hidden="1">{#N/A,#N/A,FALSE,"DAOCM 2차 검토"}</definedName>
    <definedName name="kkopjopj"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kopjopj"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kopjopj"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mkm"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mkm"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mkm"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imcount" hidden="1">1</definedName>
    <definedName name="ll"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_1"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_1"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oan_Amount" localSheetId="10" hidden="1">#REF!</definedName>
    <definedName name="Loan_Amount" localSheetId="11" hidden="1">#REF!</definedName>
    <definedName name="Loan_Amount" localSheetId="0" hidden="1">#REF!</definedName>
    <definedName name="Loan_Amount" hidden="1">#REF!</definedName>
    <definedName name="Loan_Start" localSheetId="10" hidden="1">#REF!</definedName>
    <definedName name="Loan_Start" localSheetId="11" hidden="1">#REF!</definedName>
    <definedName name="Loan_Start" localSheetId="0" hidden="1">#REF!</definedName>
    <definedName name="Loan_Start" hidden="1">#REF!</definedName>
    <definedName name="Loan_Years" localSheetId="10" hidden="1">#REF!</definedName>
    <definedName name="Loan_Years" localSheetId="11" hidden="1">#REF!</definedName>
    <definedName name="Loan_Years" localSheetId="0" hidden="1">#REF!</definedName>
    <definedName name="Loan_Years" hidden="1">#REF!</definedName>
    <definedName name="m" localSheetId="8"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 localSheetId="10"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_1" localSheetId="8"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_1" localSheetId="10"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_1"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ason?" localSheetId="8" hidden="1">{#N/A,#N/A,FALSE,"Data &amp; Key Results";#N/A,#N/A,FALSE,"Summary Template";#N/A,#N/A,FALSE,"Budget";#N/A,#N/A,FALSE,"Present Value Comparison";#N/A,#N/A,FALSE,"Cashflow";#N/A,#N/A,FALSE,"Income";#N/A,#N/A,FALSE,"Inputs"}</definedName>
    <definedName name="mason?" localSheetId="10" hidden="1">{#N/A,#N/A,FALSE,"Data &amp; Key Results";#N/A,#N/A,FALSE,"Summary Template";#N/A,#N/A,FALSE,"Budget";#N/A,#N/A,FALSE,"Present Value Comparison";#N/A,#N/A,FALSE,"Cashflow";#N/A,#N/A,FALSE,"Income";#N/A,#N/A,FALSE,"Inputs"}</definedName>
    <definedName name="mason?" hidden="1">{#N/A,#N/A,FALSE,"Data &amp; Key Results";#N/A,#N/A,FALSE,"Summary Template";#N/A,#N/A,FALSE,"Budget";#N/A,#N/A,FALSE,"Present Value Comparison";#N/A,#N/A,FALSE,"Cashflow";#N/A,#N/A,FALSE,"Income";#N/A,#N/A,FALSE,"Inputs"}</definedName>
    <definedName name="mason?_1" localSheetId="8" hidden="1">{#N/A,#N/A,FALSE,"Data &amp; Key Results";#N/A,#N/A,FALSE,"Summary Template";#N/A,#N/A,FALSE,"Budget";#N/A,#N/A,FALSE,"Present Value Comparison";#N/A,#N/A,FALSE,"Cashflow";#N/A,#N/A,FALSE,"Income";#N/A,#N/A,FALSE,"Inputs"}</definedName>
    <definedName name="mason?_1" localSheetId="10" hidden="1">{#N/A,#N/A,FALSE,"Data &amp; Key Results";#N/A,#N/A,FALSE,"Summary Template";#N/A,#N/A,FALSE,"Budget";#N/A,#N/A,FALSE,"Present Value Comparison";#N/A,#N/A,FALSE,"Cashflow";#N/A,#N/A,FALSE,"Income";#N/A,#N/A,FALSE,"Inputs"}</definedName>
    <definedName name="mason?_1" hidden="1">{#N/A,#N/A,FALSE,"Data &amp; Key Results";#N/A,#N/A,FALSE,"Summary Template";#N/A,#N/A,FALSE,"Budget";#N/A,#N/A,FALSE,"Present Value Comparison";#N/A,#N/A,FALSE,"Cashflow";#N/A,#N/A,FALSE,"Income";#N/A,#N/A,FALSE,"Inputs"}</definedName>
    <definedName name="mason2" localSheetId="8" hidden="1">{#N/A,#N/A,FALSE,"Data &amp; Key Results";#N/A,#N/A,FALSE,"Summary Template";#N/A,#N/A,FALSE,"Budget";#N/A,#N/A,FALSE,"Present Value Comparison";#N/A,#N/A,FALSE,"Cashflow";#N/A,#N/A,FALSE,"Income";#N/A,#N/A,FALSE,"Inputs"}</definedName>
    <definedName name="mason2" localSheetId="10" hidden="1">{#N/A,#N/A,FALSE,"Data &amp; Key Results";#N/A,#N/A,FALSE,"Summary Template";#N/A,#N/A,FALSE,"Budget";#N/A,#N/A,FALSE,"Present Value Comparison";#N/A,#N/A,FALSE,"Cashflow";#N/A,#N/A,FALSE,"Income";#N/A,#N/A,FALSE,"Inputs"}</definedName>
    <definedName name="mason2" hidden="1">{#N/A,#N/A,FALSE,"Data &amp; Key Results";#N/A,#N/A,FALSE,"Summary Template";#N/A,#N/A,FALSE,"Budget";#N/A,#N/A,FALSE,"Present Value Comparison";#N/A,#N/A,FALSE,"Cashflow";#N/A,#N/A,FALSE,"Income";#N/A,#N/A,FALSE,"Inputs"}</definedName>
    <definedName name="mason2_1" localSheetId="8" hidden="1">{#N/A,#N/A,FALSE,"Data &amp; Key Results";#N/A,#N/A,FALSE,"Summary Template";#N/A,#N/A,FALSE,"Budget";#N/A,#N/A,FALSE,"Present Value Comparison";#N/A,#N/A,FALSE,"Cashflow";#N/A,#N/A,FALSE,"Income";#N/A,#N/A,FALSE,"Inputs"}</definedName>
    <definedName name="mason2_1" localSheetId="10" hidden="1">{#N/A,#N/A,FALSE,"Data &amp; Key Results";#N/A,#N/A,FALSE,"Summary Template";#N/A,#N/A,FALSE,"Budget";#N/A,#N/A,FALSE,"Present Value Comparison";#N/A,#N/A,FALSE,"Cashflow";#N/A,#N/A,FALSE,"Income";#N/A,#N/A,FALSE,"Inputs"}</definedName>
    <definedName name="mason2_1" hidden="1">{#N/A,#N/A,FALSE,"Data &amp; Key Results";#N/A,#N/A,FALSE,"Summary Template";#N/A,#N/A,FALSE,"Budget";#N/A,#N/A,FALSE,"Present Value Comparison";#N/A,#N/A,FALSE,"Cashflow";#N/A,#N/A,FALSE,"Income";#N/A,#N/A,FALSE,"Inputs"}</definedName>
    <definedName name="mason3" localSheetId="8" hidden="1">{#N/A,#N/A,FALSE,"Data &amp; Key Results";#N/A,#N/A,FALSE,"Summary Template";#N/A,#N/A,FALSE,"Budget";#N/A,#N/A,FALSE,"Present Value Comparison";#N/A,#N/A,FALSE,"Cashflow";#N/A,#N/A,FALSE,"Income";#N/A,#N/A,FALSE,"Inputs"}</definedName>
    <definedName name="mason3" localSheetId="10" hidden="1">{#N/A,#N/A,FALSE,"Data &amp; Key Results";#N/A,#N/A,FALSE,"Summary Template";#N/A,#N/A,FALSE,"Budget";#N/A,#N/A,FALSE,"Present Value Comparison";#N/A,#N/A,FALSE,"Cashflow";#N/A,#N/A,FALSE,"Income";#N/A,#N/A,FALSE,"Inputs"}</definedName>
    <definedName name="mason3" hidden="1">{#N/A,#N/A,FALSE,"Data &amp; Key Results";#N/A,#N/A,FALSE,"Summary Template";#N/A,#N/A,FALSE,"Budget";#N/A,#N/A,FALSE,"Present Value Comparison";#N/A,#N/A,FALSE,"Cashflow";#N/A,#N/A,FALSE,"Income";#N/A,#N/A,FALSE,"Inputs"}</definedName>
    <definedName name="mason3_1" localSheetId="8" hidden="1">{#N/A,#N/A,FALSE,"Data &amp; Key Results";#N/A,#N/A,FALSE,"Summary Template";#N/A,#N/A,FALSE,"Budget";#N/A,#N/A,FALSE,"Present Value Comparison";#N/A,#N/A,FALSE,"Cashflow";#N/A,#N/A,FALSE,"Income";#N/A,#N/A,FALSE,"Inputs"}</definedName>
    <definedName name="mason3_1" localSheetId="10" hidden="1">{#N/A,#N/A,FALSE,"Data &amp; Key Results";#N/A,#N/A,FALSE,"Summary Template";#N/A,#N/A,FALSE,"Budget";#N/A,#N/A,FALSE,"Present Value Comparison";#N/A,#N/A,FALSE,"Cashflow";#N/A,#N/A,FALSE,"Income";#N/A,#N/A,FALSE,"Inputs"}</definedName>
    <definedName name="mason3_1" hidden="1">{#N/A,#N/A,FALSE,"Data &amp; Key Results";#N/A,#N/A,FALSE,"Summary Template";#N/A,#N/A,FALSE,"Budget";#N/A,#N/A,FALSE,"Present Value Comparison";#N/A,#N/A,FALSE,"Cashflow";#N/A,#N/A,FALSE,"Income";#N/A,#N/A,FALSE,"Inputs"}</definedName>
    <definedName name="mason4" localSheetId="8" hidden="1">{#N/A,#N/A,FALSE,"Data &amp; Key Results";#N/A,#N/A,FALSE,"Summary Template";#N/A,#N/A,FALSE,"Budget";#N/A,#N/A,FALSE,"Present Value Comparison";#N/A,#N/A,FALSE,"Cashflow";#N/A,#N/A,FALSE,"Income";#N/A,#N/A,FALSE,"Inputs"}</definedName>
    <definedName name="mason4" localSheetId="10" hidden="1">{#N/A,#N/A,FALSE,"Data &amp; Key Results";#N/A,#N/A,FALSE,"Summary Template";#N/A,#N/A,FALSE,"Budget";#N/A,#N/A,FALSE,"Present Value Comparison";#N/A,#N/A,FALSE,"Cashflow";#N/A,#N/A,FALSE,"Income";#N/A,#N/A,FALSE,"Inputs"}</definedName>
    <definedName name="mason4" hidden="1">{#N/A,#N/A,FALSE,"Data &amp; Key Results";#N/A,#N/A,FALSE,"Summary Template";#N/A,#N/A,FALSE,"Budget";#N/A,#N/A,FALSE,"Present Value Comparison";#N/A,#N/A,FALSE,"Cashflow";#N/A,#N/A,FALSE,"Income";#N/A,#N/A,FALSE,"Inputs"}</definedName>
    <definedName name="mason4_1" localSheetId="8" hidden="1">{#N/A,#N/A,FALSE,"Data &amp; Key Results";#N/A,#N/A,FALSE,"Summary Template";#N/A,#N/A,FALSE,"Budget";#N/A,#N/A,FALSE,"Present Value Comparison";#N/A,#N/A,FALSE,"Cashflow";#N/A,#N/A,FALSE,"Income";#N/A,#N/A,FALSE,"Inputs"}</definedName>
    <definedName name="mason4_1" localSheetId="10" hidden="1">{#N/A,#N/A,FALSE,"Data &amp; Key Results";#N/A,#N/A,FALSE,"Summary Template";#N/A,#N/A,FALSE,"Budget";#N/A,#N/A,FALSE,"Present Value Comparison";#N/A,#N/A,FALSE,"Cashflow";#N/A,#N/A,FALSE,"Income";#N/A,#N/A,FALSE,"Inputs"}</definedName>
    <definedName name="mason4_1" hidden="1">{#N/A,#N/A,FALSE,"Data &amp; Key Results";#N/A,#N/A,FALSE,"Summary Template";#N/A,#N/A,FALSE,"Budget";#N/A,#N/A,FALSE,"Present Value Comparison";#N/A,#N/A,FALSE,"Cashflow";#N/A,#N/A,FALSE,"Income";#N/A,#N/A,FALSE,"Inputs"}</definedName>
    <definedName name="mason5" localSheetId="8" hidden="1">{#N/A,#N/A,FALSE,"Data &amp; Key Results";#N/A,#N/A,FALSE,"Summary Template";#N/A,#N/A,FALSE,"Budget";#N/A,#N/A,FALSE,"Present Value Comparison";#N/A,#N/A,FALSE,"Cashflow";#N/A,#N/A,FALSE,"Income";#N/A,#N/A,FALSE,"Inputs"}</definedName>
    <definedName name="mason5" localSheetId="10" hidden="1">{#N/A,#N/A,FALSE,"Data &amp; Key Results";#N/A,#N/A,FALSE,"Summary Template";#N/A,#N/A,FALSE,"Budget";#N/A,#N/A,FALSE,"Present Value Comparison";#N/A,#N/A,FALSE,"Cashflow";#N/A,#N/A,FALSE,"Income";#N/A,#N/A,FALSE,"Inputs"}</definedName>
    <definedName name="mason5" hidden="1">{#N/A,#N/A,FALSE,"Data &amp; Key Results";#N/A,#N/A,FALSE,"Summary Template";#N/A,#N/A,FALSE,"Budget";#N/A,#N/A,FALSE,"Present Value Comparison";#N/A,#N/A,FALSE,"Cashflow";#N/A,#N/A,FALSE,"Income";#N/A,#N/A,FALSE,"Inputs"}</definedName>
    <definedName name="mason5_1" localSheetId="8" hidden="1">{#N/A,#N/A,FALSE,"Data &amp; Key Results";#N/A,#N/A,FALSE,"Summary Template";#N/A,#N/A,FALSE,"Budget";#N/A,#N/A,FALSE,"Present Value Comparison";#N/A,#N/A,FALSE,"Cashflow";#N/A,#N/A,FALSE,"Income";#N/A,#N/A,FALSE,"Inputs"}</definedName>
    <definedName name="mason5_1" localSheetId="10" hidden="1">{#N/A,#N/A,FALSE,"Data &amp; Key Results";#N/A,#N/A,FALSE,"Summary Template";#N/A,#N/A,FALSE,"Budget";#N/A,#N/A,FALSE,"Present Value Comparison";#N/A,#N/A,FALSE,"Cashflow";#N/A,#N/A,FALSE,"Income";#N/A,#N/A,FALSE,"Inputs"}</definedName>
    <definedName name="mason5_1" hidden="1">{#N/A,#N/A,FALSE,"Data &amp; Key Results";#N/A,#N/A,FALSE,"Summary Template";#N/A,#N/A,FALSE,"Budget";#N/A,#N/A,FALSE,"Present Value Comparison";#N/A,#N/A,FALSE,"Cashflow";#N/A,#N/A,FALSE,"Income";#N/A,#N/A,FALSE,"Inputs"}</definedName>
    <definedName name="masonII" localSheetId="8" hidden="1">{#N/A,#N/A,FALSE,"Data &amp; Key Results";#N/A,#N/A,FALSE,"Summary Template";#N/A,#N/A,FALSE,"Budget";#N/A,#N/A,FALSE,"Present Value Comparison";#N/A,#N/A,FALSE,"Cashflow";#N/A,#N/A,FALSE,"Income";#N/A,#N/A,FALSE,"Inputs"}</definedName>
    <definedName name="masonII" localSheetId="10" hidden="1">{#N/A,#N/A,FALSE,"Data &amp; Key Results";#N/A,#N/A,FALSE,"Summary Template";#N/A,#N/A,FALSE,"Budget";#N/A,#N/A,FALSE,"Present Value Comparison";#N/A,#N/A,FALSE,"Cashflow";#N/A,#N/A,FALSE,"Income";#N/A,#N/A,FALSE,"Inputs"}</definedName>
    <definedName name="masonII" hidden="1">{#N/A,#N/A,FALSE,"Data &amp; Key Results";#N/A,#N/A,FALSE,"Summary Template";#N/A,#N/A,FALSE,"Budget";#N/A,#N/A,FALSE,"Present Value Comparison";#N/A,#N/A,FALSE,"Cashflow";#N/A,#N/A,FALSE,"Income";#N/A,#N/A,FALSE,"Inputs"}</definedName>
    <definedName name="masonII_1" localSheetId="8" hidden="1">{#N/A,#N/A,FALSE,"Data &amp; Key Results";#N/A,#N/A,FALSE,"Summary Template";#N/A,#N/A,FALSE,"Budget";#N/A,#N/A,FALSE,"Present Value Comparison";#N/A,#N/A,FALSE,"Cashflow";#N/A,#N/A,FALSE,"Income";#N/A,#N/A,FALSE,"Inputs"}</definedName>
    <definedName name="masonII_1" localSheetId="10" hidden="1">{#N/A,#N/A,FALSE,"Data &amp; Key Results";#N/A,#N/A,FALSE,"Summary Template";#N/A,#N/A,FALSE,"Budget";#N/A,#N/A,FALSE,"Present Value Comparison";#N/A,#N/A,FALSE,"Cashflow";#N/A,#N/A,FALSE,"Income";#N/A,#N/A,FALSE,"Inputs"}</definedName>
    <definedName name="masonII_1" hidden="1">{#N/A,#N/A,FALSE,"Data &amp; Key Results";#N/A,#N/A,FALSE,"Summary Template";#N/A,#N/A,FALSE,"Budget";#N/A,#N/A,FALSE,"Present Value Comparison";#N/A,#N/A,FALSE,"Cashflow";#N/A,#N/A,FALSE,"Income";#N/A,#N/A,FALSE,"Inputs"}</definedName>
    <definedName name="mb_inputLocation" localSheetId="8" hidden="1">[13]Inputs!#REF!</definedName>
    <definedName name="mb_inputLocation" localSheetId="10" hidden="1">[13]Inputs!#REF!</definedName>
    <definedName name="mb_inputLocation" localSheetId="11" hidden="1">[13]Inputs!#REF!</definedName>
    <definedName name="mb_inputLocation" localSheetId="0" hidden="1">[13]Inputs!#REF!</definedName>
    <definedName name="mb_inputLocation" hidden="1">[13]Inputs!#REF!</definedName>
    <definedName name="McClain" localSheetId="8" hidden="1">{"PAGE_1",#N/A,FALSE,"MONTH"}</definedName>
    <definedName name="McClain" localSheetId="10" hidden="1">{"PAGE_1",#N/A,FALSE,"MONTH"}</definedName>
    <definedName name="McClain" hidden="1">{"PAGE_1",#N/A,FALSE,"MONTH"}</definedName>
    <definedName name="MCCLAIN2" localSheetId="8" hidden="1">{"PAGE_1",#N/A,FALSE,"MONTH"}</definedName>
    <definedName name="MCCLAIN2" localSheetId="10" hidden="1">{"PAGE_1",#N/A,FALSE,"MONTH"}</definedName>
    <definedName name="MCCLAIN2" hidden="1">{"PAGE_1",#N/A,FALSE,"MONTH"}</definedName>
    <definedName name="Miller" localSheetId="8" hidden="1">{#N/A,#N/A,FALSE,"Expenditures";#N/A,#N/A,FALSE,"Property Placed In-Service";#N/A,#N/A,FALSE,"CWIP Balances"}</definedName>
    <definedName name="Miller" localSheetId="10" hidden="1">{#N/A,#N/A,FALSE,"Expenditures";#N/A,#N/A,FALSE,"Property Placed In-Service";#N/A,#N/A,FALSE,"CWIP Balances"}</definedName>
    <definedName name="Miller" hidden="1">{#N/A,#N/A,FALSE,"Expenditures";#N/A,#N/A,FALSE,"Property Placed In-Service";#N/A,#N/A,FALSE,"CWIP Balances"}</definedName>
    <definedName name="Miller_1" localSheetId="8" hidden="1">{#N/A,#N/A,FALSE,"Expenditures";#N/A,#N/A,FALSE,"Property Placed In-Service";#N/A,#N/A,FALSE,"CWIP Balances"}</definedName>
    <definedName name="Miller_1" localSheetId="10" hidden="1">{#N/A,#N/A,FALSE,"Expenditures";#N/A,#N/A,FALSE,"Property Placed In-Service";#N/A,#N/A,FALSE,"CWIP Balances"}</definedName>
    <definedName name="Miller_1" hidden="1">{#N/A,#N/A,FALSE,"Expenditures";#N/A,#N/A,FALSE,"Property Placed In-Service";#N/A,#N/A,FALSE,"CWIP Balances"}</definedName>
    <definedName name="Miller_1_1" localSheetId="8" hidden="1">{#N/A,#N/A,FALSE,"Expenditures";#N/A,#N/A,FALSE,"Property Placed In-Service";#N/A,#N/A,FALSE,"CWIP Balances"}</definedName>
    <definedName name="Miller_1_1" localSheetId="10" hidden="1">{#N/A,#N/A,FALSE,"Expenditures";#N/A,#N/A,FALSE,"Property Placed In-Service";#N/A,#N/A,FALSE,"CWIP Balances"}</definedName>
    <definedName name="Miller_1_1" hidden="1">{#N/A,#N/A,FALSE,"Expenditures";#N/A,#N/A,FALSE,"Property Placed In-Service";#N/A,#N/A,FALSE,"CWIP Balances"}</definedName>
    <definedName name="Miller_1_2" localSheetId="8" hidden="1">{#N/A,#N/A,FALSE,"Expenditures";#N/A,#N/A,FALSE,"Property Placed In-Service";#N/A,#N/A,FALSE,"CWIP Balances"}</definedName>
    <definedName name="Miller_1_2" localSheetId="10" hidden="1">{#N/A,#N/A,FALSE,"Expenditures";#N/A,#N/A,FALSE,"Property Placed In-Service";#N/A,#N/A,FALSE,"CWIP Balances"}</definedName>
    <definedName name="Miller_1_2" hidden="1">{#N/A,#N/A,FALSE,"Expenditures";#N/A,#N/A,FALSE,"Property Placed In-Service";#N/A,#N/A,FALSE,"CWIP Balances"}</definedName>
    <definedName name="Miller_1_3" localSheetId="8" hidden="1">{#N/A,#N/A,FALSE,"Expenditures";#N/A,#N/A,FALSE,"Property Placed In-Service";#N/A,#N/A,FALSE,"CWIP Balances"}</definedName>
    <definedName name="Miller_1_3" localSheetId="10" hidden="1">{#N/A,#N/A,FALSE,"Expenditures";#N/A,#N/A,FALSE,"Property Placed In-Service";#N/A,#N/A,FALSE,"CWIP Balances"}</definedName>
    <definedName name="Miller_1_3" hidden="1">{#N/A,#N/A,FALSE,"Expenditures";#N/A,#N/A,FALSE,"Property Placed In-Service";#N/A,#N/A,FALSE,"CWIP Balances"}</definedName>
    <definedName name="Miller_2" localSheetId="8" hidden="1">{#N/A,#N/A,FALSE,"Expenditures";#N/A,#N/A,FALSE,"Property Placed In-Service";#N/A,#N/A,FALSE,"CWIP Balances"}</definedName>
    <definedName name="Miller_2" localSheetId="10" hidden="1">{#N/A,#N/A,FALSE,"Expenditures";#N/A,#N/A,FALSE,"Property Placed In-Service";#N/A,#N/A,FALSE,"CWIP Balances"}</definedName>
    <definedName name="Miller_2" hidden="1">{#N/A,#N/A,FALSE,"Expenditures";#N/A,#N/A,FALSE,"Property Placed In-Service";#N/A,#N/A,FALSE,"CWIP Balances"}</definedName>
    <definedName name="Miller_2_1" localSheetId="8" hidden="1">{#N/A,#N/A,FALSE,"Expenditures";#N/A,#N/A,FALSE,"Property Placed In-Service";#N/A,#N/A,FALSE,"CWIP Balances"}</definedName>
    <definedName name="Miller_2_1" localSheetId="10" hidden="1">{#N/A,#N/A,FALSE,"Expenditures";#N/A,#N/A,FALSE,"Property Placed In-Service";#N/A,#N/A,FALSE,"CWIP Balances"}</definedName>
    <definedName name="Miller_2_1" hidden="1">{#N/A,#N/A,FALSE,"Expenditures";#N/A,#N/A,FALSE,"Property Placed In-Service";#N/A,#N/A,FALSE,"CWIP Balances"}</definedName>
    <definedName name="Miller_2_2" localSheetId="8" hidden="1">{#N/A,#N/A,FALSE,"Expenditures";#N/A,#N/A,FALSE,"Property Placed In-Service";#N/A,#N/A,FALSE,"CWIP Balances"}</definedName>
    <definedName name="Miller_2_2" localSheetId="10" hidden="1">{#N/A,#N/A,FALSE,"Expenditures";#N/A,#N/A,FALSE,"Property Placed In-Service";#N/A,#N/A,FALSE,"CWIP Balances"}</definedName>
    <definedName name="Miller_2_2" hidden="1">{#N/A,#N/A,FALSE,"Expenditures";#N/A,#N/A,FALSE,"Property Placed In-Service";#N/A,#N/A,FALSE,"CWIP Balances"}</definedName>
    <definedName name="Miller_2_3" localSheetId="8" hidden="1">{#N/A,#N/A,FALSE,"Expenditures";#N/A,#N/A,FALSE,"Property Placed In-Service";#N/A,#N/A,FALSE,"CWIP Balances"}</definedName>
    <definedName name="Miller_2_3" localSheetId="10" hidden="1">{#N/A,#N/A,FALSE,"Expenditures";#N/A,#N/A,FALSE,"Property Placed In-Service";#N/A,#N/A,FALSE,"CWIP Balances"}</definedName>
    <definedName name="Miller_2_3" hidden="1">{#N/A,#N/A,FALSE,"Expenditures";#N/A,#N/A,FALSE,"Property Placed In-Service";#N/A,#N/A,FALSE,"CWIP Balances"}</definedName>
    <definedName name="Miller_3" localSheetId="8" hidden="1">{#N/A,#N/A,FALSE,"Expenditures";#N/A,#N/A,FALSE,"Property Placed In-Service";#N/A,#N/A,FALSE,"CWIP Balances"}</definedName>
    <definedName name="Miller_3" localSheetId="10" hidden="1">{#N/A,#N/A,FALSE,"Expenditures";#N/A,#N/A,FALSE,"Property Placed In-Service";#N/A,#N/A,FALSE,"CWIP Balances"}</definedName>
    <definedName name="Miller_3" hidden="1">{#N/A,#N/A,FALSE,"Expenditures";#N/A,#N/A,FALSE,"Property Placed In-Service";#N/A,#N/A,FALSE,"CWIP Balances"}</definedName>
    <definedName name="Miller_3_1" localSheetId="8" hidden="1">{#N/A,#N/A,FALSE,"Expenditures";#N/A,#N/A,FALSE,"Property Placed In-Service";#N/A,#N/A,FALSE,"CWIP Balances"}</definedName>
    <definedName name="Miller_3_1" localSheetId="10" hidden="1">{#N/A,#N/A,FALSE,"Expenditures";#N/A,#N/A,FALSE,"Property Placed In-Service";#N/A,#N/A,FALSE,"CWIP Balances"}</definedName>
    <definedName name="Miller_3_1" hidden="1">{#N/A,#N/A,FALSE,"Expenditures";#N/A,#N/A,FALSE,"Property Placed In-Service";#N/A,#N/A,FALSE,"CWIP Balances"}</definedName>
    <definedName name="Miller_3_2" localSheetId="8" hidden="1">{#N/A,#N/A,FALSE,"Expenditures";#N/A,#N/A,FALSE,"Property Placed In-Service";#N/A,#N/A,FALSE,"CWIP Balances"}</definedName>
    <definedName name="Miller_3_2" localSheetId="10" hidden="1">{#N/A,#N/A,FALSE,"Expenditures";#N/A,#N/A,FALSE,"Property Placed In-Service";#N/A,#N/A,FALSE,"CWIP Balances"}</definedName>
    <definedName name="Miller_3_2" hidden="1">{#N/A,#N/A,FALSE,"Expenditures";#N/A,#N/A,FALSE,"Property Placed In-Service";#N/A,#N/A,FALSE,"CWIP Balances"}</definedName>
    <definedName name="Miller_3_3" localSheetId="8" hidden="1">{#N/A,#N/A,FALSE,"Expenditures";#N/A,#N/A,FALSE,"Property Placed In-Service";#N/A,#N/A,FALSE,"CWIP Balances"}</definedName>
    <definedName name="Miller_3_3" localSheetId="10" hidden="1">{#N/A,#N/A,FALSE,"Expenditures";#N/A,#N/A,FALSE,"Property Placed In-Service";#N/A,#N/A,FALSE,"CWIP Balances"}</definedName>
    <definedName name="Miller_3_3" hidden="1">{#N/A,#N/A,FALSE,"Expenditures";#N/A,#N/A,FALSE,"Property Placed In-Service";#N/A,#N/A,FALSE,"CWIP Balances"}</definedName>
    <definedName name="Miller_4" localSheetId="8" hidden="1">{#N/A,#N/A,FALSE,"Expenditures";#N/A,#N/A,FALSE,"Property Placed In-Service";#N/A,#N/A,FALSE,"CWIP Balances"}</definedName>
    <definedName name="Miller_4" localSheetId="10" hidden="1">{#N/A,#N/A,FALSE,"Expenditures";#N/A,#N/A,FALSE,"Property Placed In-Service";#N/A,#N/A,FALSE,"CWIP Balances"}</definedName>
    <definedName name="Miller_4" hidden="1">{#N/A,#N/A,FALSE,"Expenditures";#N/A,#N/A,FALSE,"Property Placed In-Service";#N/A,#N/A,FALSE,"CWIP Balances"}</definedName>
    <definedName name="Miller_4_1" localSheetId="8" hidden="1">{#N/A,#N/A,FALSE,"Expenditures";#N/A,#N/A,FALSE,"Property Placed In-Service";#N/A,#N/A,FALSE,"CWIP Balances"}</definedName>
    <definedName name="Miller_4_1" localSheetId="10" hidden="1">{#N/A,#N/A,FALSE,"Expenditures";#N/A,#N/A,FALSE,"Property Placed In-Service";#N/A,#N/A,FALSE,"CWIP Balances"}</definedName>
    <definedName name="Miller_4_1" hidden="1">{#N/A,#N/A,FALSE,"Expenditures";#N/A,#N/A,FALSE,"Property Placed In-Service";#N/A,#N/A,FALSE,"CWIP Balances"}</definedName>
    <definedName name="Miller_4_2" localSheetId="8" hidden="1">{#N/A,#N/A,FALSE,"Expenditures";#N/A,#N/A,FALSE,"Property Placed In-Service";#N/A,#N/A,FALSE,"CWIP Balances"}</definedName>
    <definedName name="Miller_4_2" localSheetId="10" hidden="1">{#N/A,#N/A,FALSE,"Expenditures";#N/A,#N/A,FALSE,"Property Placed In-Service";#N/A,#N/A,FALSE,"CWIP Balances"}</definedName>
    <definedName name="Miller_4_2" hidden="1">{#N/A,#N/A,FALSE,"Expenditures";#N/A,#N/A,FALSE,"Property Placed In-Service";#N/A,#N/A,FALSE,"CWIP Balances"}</definedName>
    <definedName name="Miller_4_3" localSheetId="8" hidden="1">{#N/A,#N/A,FALSE,"Expenditures";#N/A,#N/A,FALSE,"Property Placed In-Service";#N/A,#N/A,FALSE,"CWIP Balances"}</definedName>
    <definedName name="Miller_4_3" localSheetId="10" hidden="1">{#N/A,#N/A,FALSE,"Expenditures";#N/A,#N/A,FALSE,"Property Placed In-Service";#N/A,#N/A,FALSE,"CWIP Balances"}</definedName>
    <definedName name="Miller_4_3" hidden="1">{#N/A,#N/A,FALSE,"Expenditures";#N/A,#N/A,FALSE,"Property Placed In-Service";#N/A,#N/A,FALSE,"CWIP Balances"}</definedName>
    <definedName name="Miller_5" localSheetId="8" hidden="1">{#N/A,#N/A,FALSE,"Expenditures";#N/A,#N/A,FALSE,"Property Placed In-Service";#N/A,#N/A,FALSE,"CWIP Balances"}</definedName>
    <definedName name="Miller_5" localSheetId="10" hidden="1">{#N/A,#N/A,FALSE,"Expenditures";#N/A,#N/A,FALSE,"Property Placed In-Service";#N/A,#N/A,FALSE,"CWIP Balances"}</definedName>
    <definedName name="Miller_5" hidden="1">{#N/A,#N/A,FALSE,"Expenditures";#N/A,#N/A,FALSE,"Property Placed In-Service";#N/A,#N/A,FALSE,"CWIP Balances"}</definedName>
    <definedName name="Miller_5_1" localSheetId="8" hidden="1">{#N/A,#N/A,FALSE,"Expenditures";#N/A,#N/A,FALSE,"Property Placed In-Service";#N/A,#N/A,FALSE,"CWIP Balances"}</definedName>
    <definedName name="Miller_5_1" localSheetId="10" hidden="1">{#N/A,#N/A,FALSE,"Expenditures";#N/A,#N/A,FALSE,"Property Placed In-Service";#N/A,#N/A,FALSE,"CWIP Balances"}</definedName>
    <definedName name="Miller_5_1" hidden="1">{#N/A,#N/A,FALSE,"Expenditures";#N/A,#N/A,FALSE,"Property Placed In-Service";#N/A,#N/A,FALSE,"CWIP Balances"}</definedName>
    <definedName name="Miller_5_2" localSheetId="8" hidden="1">{#N/A,#N/A,FALSE,"Expenditures";#N/A,#N/A,FALSE,"Property Placed In-Service";#N/A,#N/A,FALSE,"CWIP Balances"}</definedName>
    <definedName name="Miller_5_2" localSheetId="10" hidden="1">{#N/A,#N/A,FALSE,"Expenditures";#N/A,#N/A,FALSE,"Property Placed In-Service";#N/A,#N/A,FALSE,"CWIP Balances"}</definedName>
    <definedName name="Miller_5_2" hidden="1">{#N/A,#N/A,FALSE,"Expenditures";#N/A,#N/A,FALSE,"Property Placed In-Service";#N/A,#N/A,FALSE,"CWIP Balances"}</definedName>
    <definedName name="Miller_5_3" localSheetId="8" hidden="1">{#N/A,#N/A,FALSE,"Expenditures";#N/A,#N/A,FALSE,"Property Placed In-Service";#N/A,#N/A,FALSE,"CWIP Balances"}</definedName>
    <definedName name="Miller_5_3" localSheetId="10" hidden="1">{#N/A,#N/A,FALSE,"Expenditures";#N/A,#N/A,FALSE,"Property Placed In-Service";#N/A,#N/A,FALSE,"CWIP Balances"}</definedName>
    <definedName name="Miller_5_3" hidden="1">{#N/A,#N/A,FALSE,"Expenditures";#N/A,#N/A,FALSE,"Property Placed In-Service";#N/A,#N/A,FALSE,"CWIP Balances"}</definedName>
    <definedName name="name45" localSheetId="8" hidden="1">{#N/A,#N/A,FALSE,"DAOCM 2차 검토"}</definedName>
    <definedName name="name45" localSheetId="10" hidden="1">{#N/A,#N/A,FALSE,"DAOCM 2차 검토"}</definedName>
    <definedName name="name45" hidden="1">{#N/A,#N/A,FALSE,"DAOCM 2차 검토"}</definedName>
    <definedName name="new_1"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_1"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1_1"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1_1"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1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2_1"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2_1"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2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K" localSheetId="8" hidden="1">{#N/A,#N/A,FALSE,"Cover";#N/A,#N/A,FALSE,"LUMI";#N/A,#N/A,FALSE,"COMD";#N/A,#N/A,FALSE,"Valuation";#N/A,#N/A,FALSE,"Assumptions";#N/A,#N/A,FALSE,"Pooling";#N/A,#N/A,FALSE,"BalanceSheet"}</definedName>
    <definedName name="OK" localSheetId="10" hidden="1">{#N/A,#N/A,FALSE,"Cover";#N/A,#N/A,FALSE,"LUMI";#N/A,#N/A,FALSE,"COMD";#N/A,#N/A,FALSE,"Valuation";#N/A,#N/A,FALSE,"Assumptions";#N/A,#N/A,FALSE,"Pooling";#N/A,#N/A,FALSE,"BalanceSheet"}</definedName>
    <definedName name="OK" hidden="1">{#N/A,#N/A,FALSE,"Cover";#N/A,#N/A,FALSE,"LUMI";#N/A,#N/A,FALSE,"COMD";#N/A,#N/A,FALSE,"Valuation";#N/A,#N/A,FALSE,"Assumptions";#N/A,#N/A,FALSE,"Pooling";#N/A,#N/A,FALSE,"BalanceSheet"}</definedName>
    <definedName name="OK_1" localSheetId="8" hidden="1">{#N/A,#N/A,FALSE,"Cover";#N/A,#N/A,FALSE,"LUMI";#N/A,#N/A,FALSE,"COMD";#N/A,#N/A,FALSE,"Valuation";#N/A,#N/A,FALSE,"Assumptions";#N/A,#N/A,FALSE,"Pooling";#N/A,#N/A,FALSE,"BalanceSheet"}</definedName>
    <definedName name="OK_1" localSheetId="10" hidden="1">{#N/A,#N/A,FALSE,"Cover";#N/A,#N/A,FALSE,"LUMI";#N/A,#N/A,FALSE,"COMD";#N/A,#N/A,FALSE,"Valuation";#N/A,#N/A,FALSE,"Assumptions";#N/A,#N/A,FALSE,"Pooling";#N/A,#N/A,FALSE,"BalanceSheet"}</definedName>
    <definedName name="OK_1" hidden="1">{#N/A,#N/A,FALSE,"Cover";#N/A,#N/A,FALSE,"LUMI";#N/A,#N/A,FALSE,"COMD";#N/A,#N/A,FALSE,"Valuation";#N/A,#N/A,FALSE,"Assumptions";#N/A,#N/A,FALSE,"Pooling";#N/A,#N/A,FALSE,"BalanceSheet"}</definedName>
    <definedName name="old.cashflow" localSheetId="8" hidden="1">{#N/A,#N/A,TRUE,"Cover";#N/A,#N/A,TRUE,"Inputs";#N/A,#N/A,TRUE,"Results";#N/A,#N/A,TRUE,"Stats";#N/A,#N/A,TRUE,"Capital Cost";#N/A,#N/A,TRUE,"Income Statement";#N/A,#N/A,TRUE,"Cash Flows";#N/A,#N/A,TRUE,"Selldown";#N/A,#N/A,TRUE,"BookDep";#N/A,#N/A,TRUE,"Cash Taxes";#N/A,#N/A,TRUE,"O&amp;M";#N/A,#N/A,TRUE,"Graphs";#N/A,#N/A,TRUE,"Assumptions"}</definedName>
    <definedName name="old.cashflow" localSheetId="10" hidden="1">{#N/A,#N/A,TRUE,"Cover";#N/A,#N/A,TRUE,"Inputs";#N/A,#N/A,TRUE,"Results";#N/A,#N/A,TRUE,"Stats";#N/A,#N/A,TRUE,"Capital Cost";#N/A,#N/A,TRUE,"Income Statement";#N/A,#N/A,TRUE,"Cash Flows";#N/A,#N/A,TRUE,"Selldown";#N/A,#N/A,TRUE,"BookDep";#N/A,#N/A,TRUE,"Cash Taxes";#N/A,#N/A,TRUE,"O&amp;M";#N/A,#N/A,TRUE,"Graphs";#N/A,#N/A,TRUE,"Assumptions"}</definedName>
    <definedName name="old.cashflow" hidden="1">{#N/A,#N/A,TRUE,"Cover";#N/A,#N/A,TRUE,"Inputs";#N/A,#N/A,TRUE,"Results";#N/A,#N/A,TRUE,"Stats";#N/A,#N/A,TRUE,"Capital Cost";#N/A,#N/A,TRUE,"Income Statement";#N/A,#N/A,TRUE,"Cash Flows";#N/A,#N/A,TRUE,"Selldown";#N/A,#N/A,TRUE,"BookDep";#N/A,#N/A,TRUE,"Cash Taxes";#N/A,#N/A,TRUE,"O&amp;M";#N/A,#N/A,TRUE,"Graphs";#N/A,#N/A,TRUE,"Assumptions"}</definedName>
    <definedName name="oo"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o"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o"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rde2" hidden="1">0</definedName>
    <definedName name="order2" hidden="1">0</definedName>
    <definedName name="p" localSheetId="8" hidden="1">{"contributory1",#N/A,FALSE,"Contributory Assets Detail";"contributory2",#N/A,FALSE,"Contributory Assets Detail"}</definedName>
    <definedName name="p" localSheetId="10" hidden="1">{"contributory1",#N/A,FALSE,"Contributory Assets Detail";"contributory2",#N/A,FALSE,"Contributory Assets Detail"}</definedName>
    <definedName name="p" hidden="1">{"contributory1",#N/A,FALSE,"Contributory Assets Detail";"contributory2",#N/A,FALSE,"Contributory Assets Detail"}</definedName>
    <definedName name="p_1" localSheetId="8" hidden="1">{"contributory1",#N/A,FALSE,"Contributory Assets Detail";"contributory2",#N/A,FALSE,"Contributory Assets Detail"}</definedName>
    <definedName name="p_1" localSheetId="10" hidden="1">{"contributory1",#N/A,FALSE,"Contributory Assets Detail";"contributory2",#N/A,FALSE,"Contributory Assets Detail"}</definedName>
    <definedName name="p_1" hidden="1">{"contributory1",#N/A,FALSE,"Contributory Assets Detail";"contributory2",#N/A,FALSE,"Contributory Assets Detail"}</definedName>
    <definedName name="panther_wrn.test1." localSheetId="8" hidden="1">{"Income Statement",#N/A,FALSE,"CFMODEL";"Balance Sheet",#N/A,FALSE,"CFMODEL"}</definedName>
    <definedName name="panther_wrn.test1." localSheetId="10" hidden="1">{"Income Statement",#N/A,FALSE,"CFMODEL";"Balance Sheet",#N/A,FALSE,"CFMODEL"}</definedName>
    <definedName name="panther_wrn.test1." hidden="1">{"Income Statement",#N/A,FALSE,"CFMODEL";"Balance Sheet",#N/A,FALSE,"CFMODEL"}</definedName>
    <definedName name="panther_wrn.test1._1" localSheetId="8" hidden="1">{"Income Statement",#N/A,FALSE,"CFMODEL";"Balance Sheet",#N/A,FALSE,"CFMODEL"}</definedName>
    <definedName name="panther_wrn.test1._1" localSheetId="10" hidden="1">{"Income Statement",#N/A,FALSE,"CFMODEL";"Balance Sheet",#N/A,FALSE,"CFMODEL"}</definedName>
    <definedName name="panther_wrn.test1._1" hidden="1">{"Income Statement",#N/A,FALSE,"CFMODEL";"Balance Sheet",#N/A,FALSE,"CFMODEL"}</definedName>
    <definedName name="panther_wrn.test2." localSheetId="8" hidden="1">{"SourcesUses",#N/A,TRUE,"CFMODEL";"TransOverview",#N/A,TRUE,"CFMODEL"}</definedName>
    <definedName name="panther_wrn.test2." localSheetId="10" hidden="1">{"SourcesUses",#N/A,TRUE,"CFMODEL";"TransOverview",#N/A,TRUE,"CFMODEL"}</definedName>
    <definedName name="panther_wrn.test2." hidden="1">{"SourcesUses",#N/A,TRUE,"CFMODEL";"TransOverview",#N/A,TRUE,"CFMODEL"}</definedName>
    <definedName name="panther_wrn.test2._1" localSheetId="8" hidden="1">{"SourcesUses",#N/A,TRUE,"CFMODEL";"TransOverview",#N/A,TRUE,"CFMODEL"}</definedName>
    <definedName name="panther_wrn.test2._1" localSheetId="10" hidden="1">{"SourcesUses",#N/A,TRUE,"CFMODEL";"TransOverview",#N/A,TRUE,"CFMODEL"}</definedName>
    <definedName name="panther_wrn.test2._1" hidden="1">{"SourcesUses",#N/A,TRUE,"CFMODEL";"TransOverview",#N/A,TRUE,"CFMODEL"}</definedName>
    <definedName name="panther_wrn.test3." localSheetId="8" hidden="1">{"SourcesUses",#N/A,TRUE,#N/A;"TransOverview",#N/A,TRUE,"CFMODEL"}</definedName>
    <definedName name="panther_wrn.test3." localSheetId="10" hidden="1">{"SourcesUses",#N/A,TRUE,#N/A;"TransOverview",#N/A,TRUE,"CFMODEL"}</definedName>
    <definedName name="panther_wrn.test3." hidden="1">{"SourcesUses",#N/A,TRUE,#N/A;"TransOverview",#N/A,TRUE,"CFMODEL"}</definedName>
    <definedName name="panther_wrn.test3._1" localSheetId="8" hidden="1">{"SourcesUses",#N/A,TRUE,#N/A;"TransOverview",#N/A,TRUE,"CFMODEL"}</definedName>
    <definedName name="panther_wrn.test3._1" localSheetId="10" hidden="1">{"SourcesUses",#N/A,TRUE,#N/A;"TransOverview",#N/A,TRUE,"CFMODEL"}</definedName>
    <definedName name="panther_wrn.test3._1" hidden="1">{"SourcesUses",#N/A,TRUE,#N/A;"TransOverview",#N/A,TRUE,"CFMODEL"}</definedName>
    <definedName name="panther_wrn.test4." localSheetId="8" hidden="1">{"SourcesUses",#N/A,TRUE,"FundsFlow";"TransOverview",#N/A,TRUE,"FundsFlow"}</definedName>
    <definedName name="panther_wrn.test4." localSheetId="10" hidden="1">{"SourcesUses",#N/A,TRUE,"FundsFlow";"TransOverview",#N/A,TRUE,"FundsFlow"}</definedName>
    <definedName name="panther_wrn.test4." hidden="1">{"SourcesUses",#N/A,TRUE,"FundsFlow";"TransOverview",#N/A,TRUE,"FundsFlow"}</definedName>
    <definedName name="panther_wrn.test4._1" localSheetId="8" hidden="1">{"SourcesUses",#N/A,TRUE,"FundsFlow";"TransOverview",#N/A,TRUE,"FundsFlow"}</definedName>
    <definedName name="panther_wrn.test4._1" localSheetId="10" hidden="1">{"SourcesUses",#N/A,TRUE,"FundsFlow";"TransOverview",#N/A,TRUE,"FundsFlow"}</definedName>
    <definedName name="panther_wrn.test4._1" hidden="1">{"SourcesUses",#N/A,TRUE,"FundsFlow";"TransOverview",#N/A,TRUE,"FundsFlow"}</definedName>
    <definedName name="pig_dig5" localSheetId="8" hidden="1">{#N/A,#N/A,FALSE,"T COST";#N/A,#N/A,FALSE,"COST_FH"}</definedName>
    <definedName name="pig_dig5" localSheetId="10" hidden="1">{#N/A,#N/A,FALSE,"T COST";#N/A,#N/A,FALSE,"COST_FH"}</definedName>
    <definedName name="pig_dig5" hidden="1">{#N/A,#N/A,FALSE,"T COST";#N/A,#N/A,FALSE,"COST_FH"}</definedName>
    <definedName name="pig_dog" localSheetId="8" hidden="1">{2;#N/A;"R13C16:R17C16";#N/A;"R13C14:R17C15";FALSE;FALSE;FALSE;95;#N/A;#N/A;"R13C19";#N/A;FALSE;FALSE;FALSE;FALSE;#N/A;"";#N/A;FALSE;"";"";#N/A;#N/A;#N/A}</definedName>
    <definedName name="pig_dog" localSheetId="10" hidden="1">{2;#N/A;"R13C16:R17C16";#N/A;"R13C14:R17C15";FALSE;FALSE;FALSE;95;#N/A;#N/A;"R13C19";#N/A;FALSE;FALSE;FALSE;FALSE;#N/A;"";#N/A;FALSE;"";"";#N/A;#N/A;#N/A}</definedName>
    <definedName name="pig_dog" hidden="1">{2;#N/A;"R13C16:R17C16";#N/A;"R13C14:R17C15";FALSE;FALSE;FALSE;95;#N/A;#N/A;"R13C19";#N/A;FALSE;FALSE;FALSE;FALSE;#N/A;"";#N/A;FALSE;"";"";#N/A;#N/A;#N/A}</definedName>
    <definedName name="pig_dog\" localSheetId="8" hidden="1">{"EXCELHLP.HLP!1802";5;10;5;10;13;13;13;8;5;5;10;14;13;13;13;13;5;10;14;13;5;10;1;2;24}</definedName>
    <definedName name="pig_dog\" localSheetId="10" hidden="1">{"EXCELHLP.HLP!1802";5;10;5;10;13;13;13;8;5;5;10;14;13;13;13;13;5;10;14;13;5;10;1;2;24}</definedName>
    <definedName name="pig_dog\" hidden="1">{"EXCELHLP.HLP!1802";5;10;5;10;13;13;13;8;5;5;10;14;13;13;13;13;5;10;14;13;5;10;1;2;24}</definedName>
    <definedName name="pig_dog2" localSheetId="8"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localSheetId="10"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3" localSheetId="8" hidden="1">{#N/A,#N/A,FALSE,"Results";#N/A,#N/A,FALSE,"Input Data";#N/A,#N/A,FALSE,"Generation Calculation";#N/A,#N/A,FALSE,"Unit Heat Rate Calculation";#N/A,#N/A,FALSE,"BEFF.XLS";#N/A,#N/A,FALSE,"TURBEFF.XLS";#N/A,#N/A,FALSE,"Final FWH Extraction Flow";#N/A,#N/A,FALSE,"Condenser Performance";#N/A,#N/A,FALSE,"Stage Pressure Correction"}</definedName>
    <definedName name="pig_dog3" localSheetId="10" hidden="1">{#N/A,#N/A,FALSE,"Results";#N/A,#N/A,FALSE,"Input Data";#N/A,#N/A,FALSE,"Generation Calculation";#N/A,#N/A,FALSE,"Unit Heat Rate Calculation";#N/A,#N/A,FALSE,"BEFF.XLS";#N/A,#N/A,FALSE,"TURBEFF.XLS";#N/A,#N/A,FALSE,"Final FWH Extraction Flow";#N/A,#N/A,FALSE,"Condenser Performance";#N/A,#N/A,FALSE,"Stage Pressure Correction"}</definedName>
    <definedName name="pig_dog3" hidden="1">{#N/A,#N/A,FALSE,"Results";#N/A,#N/A,FALSE,"Input Data";#N/A,#N/A,FALSE,"Generation Calculation";#N/A,#N/A,FALSE,"Unit Heat Rate Calculation";#N/A,#N/A,FALSE,"BEFF.XLS";#N/A,#N/A,FALSE,"TURBEFF.XLS";#N/A,#N/A,FALSE,"Final FWH Extraction Flow";#N/A,#N/A,FALSE,"Condenser Performance";#N/A,#N/A,FALSE,"Stage Pressure Correction"}</definedName>
    <definedName name="pig_dog4" localSheetId="8" hidden="1">{#N/A,#N/A,FALSE,"SUMMARY";#N/A,#N/A,FALSE,"INPUTDATA";#N/A,#N/A,FALSE,"Condenser Performance"}</definedName>
    <definedName name="pig_dog4" localSheetId="10" hidden="1">{#N/A,#N/A,FALSE,"SUMMARY";#N/A,#N/A,FALSE,"INPUTDATA";#N/A,#N/A,FALSE,"Condenser Performance"}</definedName>
    <definedName name="pig_dog4" hidden="1">{#N/A,#N/A,FALSE,"SUMMARY";#N/A,#N/A,FALSE,"INPUTDATA";#N/A,#N/A,FALSE,"Condenser Performance"}</definedName>
    <definedName name="pig_dog6" localSheetId="8" hidden="1">{#N/A,#N/A,FALSE,"INPUTDATA";#N/A,#N/A,FALSE,"SUMMARY";#N/A,#N/A,FALSE,"CTAREP";#N/A,#N/A,FALSE,"CTBREP";#N/A,#N/A,FALSE,"TURBEFF";#N/A,#N/A,FALSE,"Condenser Performance"}</definedName>
    <definedName name="pig_dog6" localSheetId="10" hidden="1">{#N/A,#N/A,FALSE,"INPUTDATA";#N/A,#N/A,FALSE,"SUMMARY";#N/A,#N/A,FALSE,"CTAREP";#N/A,#N/A,FALSE,"CTBREP";#N/A,#N/A,FALSE,"TURBEFF";#N/A,#N/A,FALSE,"Condenser Performance"}</definedName>
    <definedName name="pig_dog6" hidden="1">{#N/A,#N/A,FALSE,"INPUTDATA";#N/A,#N/A,FALSE,"SUMMARY";#N/A,#N/A,FALSE,"CTAREP";#N/A,#N/A,FALSE,"CTBREP";#N/A,#N/A,FALSE,"TURBEFF";#N/A,#N/A,FALSE,"Condenser Performance"}</definedName>
    <definedName name="pig_dog7" localSheetId="8" hidden="1">{#N/A,#N/A,FALSE,"INPUTDATA";#N/A,#N/A,FALSE,"SUMMARY"}</definedName>
    <definedName name="pig_dog7" localSheetId="10" hidden="1">{#N/A,#N/A,FALSE,"INPUTDATA";#N/A,#N/A,FALSE,"SUMMARY"}</definedName>
    <definedName name="pig_dog7" hidden="1">{#N/A,#N/A,FALSE,"INPUTDATA";#N/A,#N/A,FALSE,"SUMMARY"}</definedName>
    <definedName name="pig_dog8" localSheetId="8" hidden="1">{#N/A,#N/A,FALSE,"INPUTDATA";#N/A,#N/A,FALSE,"SUMMARY";#N/A,#N/A,FALSE,"CTAREP";#N/A,#N/A,FALSE,"CTBREP";#N/A,#N/A,FALSE,"PMG4ST86";#N/A,#N/A,FALSE,"TURBEFF";#N/A,#N/A,FALSE,"Condenser Performance"}</definedName>
    <definedName name="pig_dog8" localSheetId="10" hidden="1">{#N/A,#N/A,FALSE,"INPUTDATA";#N/A,#N/A,FALSE,"SUMMARY";#N/A,#N/A,FALSE,"CTAREP";#N/A,#N/A,FALSE,"CTBREP";#N/A,#N/A,FALSE,"PMG4ST86";#N/A,#N/A,FALSE,"TURBEFF";#N/A,#N/A,FALSE,"Condenser Performance"}</definedName>
    <definedName name="pig_dog8" hidden="1">{#N/A,#N/A,FALSE,"INPUTDATA";#N/A,#N/A,FALSE,"SUMMARY";#N/A,#N/A,FALSE,"CTAREP";#N/A,#N/A,FALSE,"CTBREP";#N/A,#N/A,FALSE,"PMG4ST86";#N/A,#N/A,FALSE,"TURBEFF";#N/A,#N/A,FALSE,"Condenser Performance"}</definedName>
    <definedName name="poso_wrn.test1." localSheetId="8" hidden="1">{"Income Statement",#N/A,FALSE,"CFMODEL";"Balance Sheet",#N/A,FALSE,"CFMODEL"}</definedName>
    <definedName name="poso_wrn.test1." localSheetId="10" hidden="1">{"Income Statement",#N/A,FALSE,"CFMODEL";"Balance Sheet",#N/A,FALSE,"CFMODEL"}</definedName>
    <definedName name="poso_wrn.test1." hidden="1">{"Income Statement",#N/A,FALSE,"CFMODEL";"Balance Sheet",#N/A,FALSE,"CFMODEL"}</definedName>
    <definedName name="poso_wrn.test1._1" localSheetId="8" hidden="1">{"Income Statement",#N/A,FALSE,"CFMODEL";"Balance Sheet",#N/A,FALSE,"CFMODEL"}</definedName>
    <definedName name="poso_wrn.test1._1" localSheetId="10" hidden="1">{"Income Statement",#N/A,FALSE,"CFMODEL";"Balance Sheet",#N/A,FALSE,"CFMODEL"}</definedName>
    <definedName name="poso_wrn.test1._1" hidden="1">{"Income Statement",#N/A,FALSE,"CFMODEL";"Balance Sheet",#N/A,FALSE,"CFMODEL"}</definedName>
    <definedName name="poso_wrn.test2." localSheetId="8" hidden="1">{"SourcesUses",#N/A,TRUE,"CFMODEL";"TransOverview",#N/A,TRUE,"CFMODEL"}</definedName>
    <definedName name="poso_wrn.test2." localSheetId="10" hidden="1">{"SourcesUses",#N/A,TRUE,"CFMODEL";"TransOverview",#N/A,TRUE,"CFMODEL"}</definedName>
    <definedName name="poso_wrn.test2." hidden="1">{"SourcesUses",#N/A,TRUE,"CFMODEL";"TransOverview",#N/A,TRUE,"CFMODEL"}</definedName>
    <definedName name="poso_wrn.test2._1" localSheetId="8" hidden="1">{"SourcesUses",#N/A,TRUE,"CFMODEL";"TransOverview",#N/A,TRUE,"CFMODEL"}</definedName>
    <definedName name="poso_wrn.test2._1" localSheetId="10" hidden="1">{"SourcesUses",#N/A,TRUE,"CFMODEL";"TransOverview",#N/A,TRUE,"CFMODEL"}</definedName>
    <definedName name="poso_wrn.test2._1" hidden="1">{"SourcesUses",#N/A,TRUE,"CFMODEL";"TransOverview",#N/A,TRUE,"CFMODEL"}</definedName>
    <definedName name="poso_wrn.test3." localSheetId="8" hidden="1">{"SourcesUses",#N/A,TRUE,#N/A;"TransOverview",#N/A,TRUE,"CFMODEL"}</definedName>
    <definedName name="poso_wrn.test3." localSheetId="10" hidden="1">{"SourcesUses",#N/A,TRUE,#N/A;"TransOverview",#N/A,TRUE,"CFMODEL"}</definedName>
    <definedName name="poso_wrn.test3." hidden="1">{"SourcesUses",#N/A,TRUE,#N/A;"TransOverview",#N/A,TRUE,"CFMODEL"}</definedName>
    <definedName name="poso_wrn.test3._1" localSheetId="8" hidden="1">{"SourcesUses",#N/A,TRUE,#N/A;"TransOverview",#N/A,TRUE,"CFMODEL"}</definedName>
    <definedName name="poso_wrn.test3._1" localSheetId="10" hidden="1">{"SourcesUses",#N/A,TRUE,#N/A;"TransOverview",#N/A,TRUE,"CFMODEL"}</definedName>
    <definedName name="poso_wrn.test3._1" hidden="1">{"SourcesUses",#N/A,TRUE,#N/A;"TransOverview",#N/A,TRUE,"CFMODEL"}</definedName>
    <definedName name="poso_wrn.test4." localSheetId="8" hidden="1">{"SourcesUses",#N/A,TRUE,"FundsFlow";"TransOverview",#N/A,TRUE,"FundsFlow"}</definedName>
    <definedName name="poso_wrn.test4." localSheetId="10" hidden="1">{"SourcesUses",#N/A,TRUE,"FundsFlow";"TransOverview",#N/A,TRUE,"FundsFlow"}</definedName>
    <definedName name="poso_wrn.test4." hidden="1">{"SourcesUses",#N/A,TRUE,"FundsFlow";"TransOverview",#N/A,TRUE,"FundsFlow"}</definedName>
    <definedName name="poso_wrn.test4._1" localSheetId="8" hidden="1">{"SourcesUses",#N/A,TRUE,"FundsFlow";"TransOverview",#N/A,TRUE,"FundsFlow"}</definedName>
    <definedName name="poso_wrn.test4._1" localSheetId="10" hidden="1">{"SourcesUses",#N/A,TRUE,"FundsFlow";"TransOverview",#N/A,TRUE,"FundsFlow"}</definedName>
    <definedName name="poso_wrn.test4._1" hidden="1">{"SourcesUses",#N/A,TRUE,"FundsFlow";"TransOverview",#N/A,TRUE,"FundsFlow"}</definedName>
    <definedName name="ppok" localSheetId="8"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ppok" localSheetId="10"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ppok"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_xlnm.Print_Area" localSheetId="1">'Appendix A'!$A$1:$M$315</definedName>
    <definedName name="_xlnm.Print_Area" localSheetId="2">'Att 1 - Revenue Credits'!$A$1:$H$46</definedName>
    <definedName name="_xlnm.Print_Area" localSheetId="3">'Att 2 - Cost Support '!$A$1:$I$198</definedName>
    <definedName name="_xlnm.Print_Area" localSheetId="5">'Att 3 - Cost Support (cont.)'!$A$1:$M$46</definedName>
    <definedName name="_xlnm.Print_Area" localSheetId="7">'Att 5 - True-Up'!$A$1:$I$45</definedName>
    <definedName name="_xlnm.Print_Area" localSheetId="8">'Att 6a - ADIT Projection'!$A$1:$J$181</definedName>
    <definedName name="_xlnm.Print_Area" localSheetId="9">'Att 6b - ADIT Detail Projection'!$A$1:$L$106</definedName>
    <definedName name="_xlnm.Print_Area" localSheetId="10">'Att 6c - ADIT Actual'!$A$1:$P$193</definedName>
    <definedName name="_xlnm.Print_Area" localSheetId="11">'Att 6d - ADIT Detail Actual'!$A$1:$L$106</definedName>
    <definedName name="_xlnm.Print_Area" localSheetId="12">'Att 7- Depreciation Rates'!$A$1:$E$43</definedName>
    <definedName name="_xlnm.Print_Area" localSheetId="13">'Att 8 - Exc or Def ADIT'!$A$1:$R$130</definedName>
    <definedName name="_xlnm.Print_Area" localSheetId="0">Index!$A$1:$K$21</definedName>
    <definedName name="_xlnm.Print_Area" localSheetId="15">'WP - Att 5 Revenue'!$A$1:$E$12</definedName>
    <definedName name="_xlnm.Print_Area" localSheetId="14">'WP - Tax Perm Diff'!$A$1:$F$23</definedName>
    <definedName name="qqq" localSheetId="8" hidden="1">{#N/A,#N/A,FALSE,"schA"}</definedName>
    <definedName name="qqq" localSheetId="10" hidden="1">{#N/A,#N/A,FALSE,"schA"}</definedName>
    <definedName name="qqq" hidden="1">{#N/A,#N/A,FALSE,"schA"}</definedName>
    <definedName name="qqq_1" localSheetId="8" hidden="1">{#N/A,#N/A,FALSE,"schA"}</definedName>
    <definedName name="qqq_1" localSheetId="10" hidden="1">{#N/A,#N/A,FALSE,"schA"}</definedName>
    <definedName name="qqq_1" hidden="1">{#N/A,#N/A,FALSE,"schA"}</definedName>
    <definedName name="qqq_1_1" localSheetId="8" hidden="1">{#N/A,#N/A,FALSE,"schA"}</definedName>
    <definedName name="qqq_1_1" localSheetId="10" hidden="1">{#N/A,#N/A,FALSE,"schA"}</definedName>
    <definedName name="qqq_1_1" hidden="1">{#N/A,#N/A,FALSE,"schA"}</definedName>
    <definedName name="qqq_1_2" localSheetId="8" hidden="1">{#N/A,#N/A,FALSE,"schA"}</definedName>
    <definedName name="qqq_1_2" localSheetId="10" hidden="1">{#N/A,#N/A,FALSE,"schA"}</definedName>
    <definedName name="qqq_1_2" hidden="1">{#N/A,#N/A,FALSE,"schA"}</definedName>
    <definedName name="qqq_1_3" localSheetId="8" hidden="1">{#N/A,#N/A,FALSE,"schA"}</definedName>
    <definedName name="qqq_1_3" localSheetId="10" hidden="1">{#N/A,#N/A,FALSE,"schA"}</definedName>
    <definedName name="qqq_1_3" hidden="1">{#N/A,#N/A,FALSE,"schA"}</definedName>
    <definedName name="qqq_2" localSheetId="8" hidden="1">{#N/A,#N/A,FALSE,"schA"}</definedName>
    <definedName name="qqq_2" localSheetId="10" hidden="1">{#N/A,#N/A,FALSE,"schA"}</definedName>
    <definedName name="qqq_2" hidden="1">{#N/A,#N/A,FALSE,"schA"}</definedName>
    <definedName name="qqq_2_1" localSheetId="8" hidden="1">{#N/A,#N/A,FALSE,"schA"}</definedName>
    <definedName name="qqq_2_1" localSheetId="10" hidden="1">{#N/A,#N/A,FALSE,"schA"}</definedName>
    <definedName name="qqq_2_1" hidden="1">{#N/A,#N/A,FALSE,"schA"}</definedName>
    <definedName name="qqq_2_2" localSheetId="8" hidden="1">{#N/A,#N/A,FALSE,"schA"}</definedName>
    <definedName name="qqq_2_2" localSheetId="10" hidden="1">{#N/A,#N/A,FALSE,"schA"}</definedName>
    <definedName name="qqq_2_2" hidden="1">{#N/A,#N/A,FALSE,"schA"}</definedName>
    <definedName name="qqq_2_3" localSheetId="8" hidden="1">{#N/A,#N/A,FALSE,"schA"}</definedName>
    <definedName name="qqq_2_3" localSheetId="10" hidden="1">{#N/A,#N/A,FALSE,"schA"}</definedName>
    <definedName name="qqq_2_3" hidden="1">{#N/A,#N/A,FALSE,"schA"}</definedName>
    <definedName name="qqq_3" localSheetId="8" hidden="1">{#N/A,#N/A,FALSE,"schA"}</definedName>
    <definedName name="qqq_3" localSheetId="10" hidden="1">{#N/A,#N/A,FALSE,"schA"}</definedName>
    <definedName name="qqq_3" hidden="1">{#N/A,#N/A,FALSE,"schA"}</definedName>
    <definedName name="qqq_3_1" localSheetId="8" hidden="1">{#N/A,#N/A,FALSE,"schA"}</definedName>
    <definedName name="qqq_3_1" localSheetId="10" hidden="1">{#N/A,#N/A,FALSE,"schA"}</definedName>
    <definedName name="qqq_3_1" hidden="1">{#N/A,#N/A,FALSE,"schA"}</definedName>
    <definedName name="qqq_3_2" localSheetId="8" hidden="1">{#N/A,#N/A,FALSE,"schA"}</definedName>
    <definedName name="qqq_3_2" localSheetId="10" hidden="1">{#N/A,#N/A,FALSE,"schA"}</definedName>
    <definedName name="qqq_3_2" hidden="1">{#N/A,#N/A,FALSE,"schA"}</definedName>
    <definedName name="qqq_3_3" localSheetId="8" hidden="1">{#N/A,#N/A,FALSE,"schA"}</definedName>
    <definedName name="qqq_3_3" localSheetId="10" hidden="1">{#N/A,#N/A,FALSE,"schA"}</definedName>
    <definedName name="qqq_3_3" hidden="1">{#N/A,#N/A,FALSE,"schA"}</definedName>
    <definedName name="qqq_4" localSheetId="8" hidden="1">{#N/A,#N/A,FALSE,"schA"}</definedName>
    <definedName name="qqq_4" localSheetId="10" hidden="1">{#N/A,#N/A,FALSE,"schA"}</definedName>
    <definedName name="qqq_4" hidden="1">{#N/A,#N/A,FALSE,"schA"}</definedName>
    <definedName name="qqq_4_1" localSheetId="8" hidden="1">{#N/A,#N/A,FALSE,"schA"}</definedName>
    <definedName name="qqq_4_1" localSheetId="10" hidden="1">{#N/A,#N/A,FALSE,"schA"}</definedName>
    <definedName name="qqq_4_1" hidden="1">{#N/A,#N/A,FALSE,"schA"}</definedName>
    <definedName name="qqq_4_2" localSheetId="8" hidden="1">{#N/A,#N/A,FALSE,"schA"}</definedName>
    <definedName name="qqq_4_2" localSheetId="10" hidden="1">{#N/A,#N/A,FALSE,"schA"}</definedName>
    <definedName name="qqq_4_2" hidden="1">{#N/A,#N/A,FALSE,"schA"}</definedName>
    <definedName name="qqq_4_3" localSheetId="8" hidden="1">{#N/A,#N/A,FALSE,"schA"}</definedName>
    <definedName name="qqq_4_3" localSheetId="10" hidden="1">{#N/A,#N/A,FALSE,"schA"}</definedName>
    <definedName name="qqq_4_3" hidden="1">{#N/A,#N/A,FALSE,"schA"}</definedName>
    <definedName name="qqq_5" localSheetId="8" hidden="1">{#N/A,#N/A,FALSE,"schA"}</definedName>
    <definedName name="qqq_5" localSheetId="10" hidden="1">{#N/A,#N/A,FALSE,"schA"}</definedName>
    <definedName name="qqq_5" hidden="1">{#N/A,#N/A,FALSE,"schA"}</definedName>
    <definedName name="qqq_5_1" localSheetId="8" hidden="1">{#N/A,#N/A,FALSE,"schA"}</definedName>
    <definedName name="qqq_5_1" localSheetId="10" hidden="1">{#N/A,#N/A,FALSE,"schA"}</definedName>
    <definedName name="qqq_5_1" hidden="1">{#N/A,#N/A,FALSE,"schA"}</definedName>
    <definedName name="qqq_5_2" localSheetId="8" hidden="1">{#N/A,#N/A,FALSE,"schA"}</definedName>
    <definedName name="qqq_5_2" localSheetId="10" hidden="1">{#N/A,#N/A,FALSE,"schA"}</definedName>
    <definedName name="qqq_5_2" hidden="1">{#N/A,#N/A,FALSE,"schA"}</definedName>
    <definedName name="qqq_5_3" localSheetId="8" hidden="1">{#N/A,#N/A,FALSE,"schA"}</definedName>
    <definedName name="qqq_5_3" localSheetId="10" hidden="1">{#N/A,#N/A,FALSE,"schA"}</definedName>
    <definedName name="qqq_5_3" hidden="1">{#N/A,#N/A,FALSE,"schA"}</definedName>
    <definedName name="QUERY1.keep_password" hidden="1">TRUE</definedName>
    <definedName name="QUERY1.query_connection" localSheetId="8" hidden="1">{"DBQ=C:\Access\Theatres.mdb;DefaultDir=C:\Access;Driver={Microsoft Access Driver (*.mdb)};DriverId=25;FIL=MS Access;ImplicitCommitSync=Yes;MaxBufferSize=512;MaxScanRows=8;PageTimeout=5;SafeTransactions=0;Threads=3;UID=admin;UserCommitSync=Yes;"}</definedName>
    <definedName name="QUERY1.query_connection" localSheetId="10" hidden="1">{"DBQ=C:\Access\Theatres.mdb;DefaultDir=C:\Access;Driver={Microsoft Access Driver (*.mdb)};DriverId=25;FIL=MS Access;ImplicitCommitSync=Yes;MaxBufferSize=512;MaxScanRows=8;PageTimeout=5;SafeTransactions=0;Threads=3;UID=admin;UserCommitSync=Yes;"}</definedName>
    <definedName name="QUERY1.query_connection" hidden="1">{"DBQ=C:\Access\Theatres.mdb;DefaultDir=C:\Access;Driver={Microsoft Access Driver (*.mdb)};DriverId=25;FIL=MS Access;ImplicitCommitSync=Yes;MaxBufferSize=512;MaxScanRows=8;PageTimeout=5;SafeTransactions=0;Threads=3;UID=admin;UserCommitSync=Yes;"}</definedName>
    <definedName name="QUERY1.query_connection_1" localSheetId="8" hidden="1">{"DBQ=C:\Access\Theatres.mdb;DefaultDir=C:\Access;Driver={Microsoft Access Driver (*.mdb)};DriverId=25;FIL=MS Access;ImplicitCommitSync=Yes;MaxBufferSize=512;MaxScanRows=8;PageTimeout=5;SafeTransactions=0;Threads=3;UID=admin;UserCommitSync=Yes;"}</definedName>
    <definedName name="QUERY1.query_connection_1" localSheetId="10" hidden="1">{"DBQ=C:\Access\Theatres.mdb;DefaultDir=C:\Access;Driver={Microsoft Access Driver (*.mdb)};DriverId=25;FIL=MS Access;ImplicitCommitSync=Yes;MaxBufferSize=512;MaxScanRows=8;PageTimeout=5;SafeTransactions=0;Threads=3;UID=admin;UserCommitSync=Yes;"}</definedName>
    <definedName name="QUERY1.query_connection_1" hidden="1">{"DBQ=C:\Access\Theatres.mdb;DefaultDir=C:\Access;Driver={Microsoft Access Driver (*.mdb)};DriverId=25;FIL=MS Access;ImplicitCommitSync=Yes;MaxBufferSize=512;MaxScanRows=8;PageTimeout=5;SafeTransactions=0;Threads=3;UID=admin;UserCommitSync=Yes;"}</definedName>
    <definedName name="QUERY1.query_definition" localSheetId="8"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 localSheetId="10"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_1" localSheetId="8"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_1" localSheetId="10"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_1"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options" localSheetId="8" hidden="1">{TRUE;FALSE}</definedName>
    <definedName name="QUERY1.query_options" localSheetId="10" hidden="1">{TRUE;FALSE}</definedName>
    <definedName name="QUERY1.query_options" hidden="1">{TRUE;FALSE}</definedName>
    <definedName name="QUERY1.query_options_1" localSheetId="8" hidden="1">{TRUE;FALSE}</definedName>
    <definedName name="QUERY1.query_options_1" localSheetId="10" hidden="1">{TRUE;FALSE}</definedName>
    <definedName name="QUERY1.query_options_1" hidden="1">{TRUE;FALSE}</definedName>
    <definedName name="QUERY1.query_statement" localSheetId="8"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 localSheetId="10"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_1" localSheetId="8"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_1" localSheetId="10"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_1"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user_name" hidden="1">"admin"</definedName>
    <definedName name="rngCopyFormulasSource" localSheetId="10" hidden="1">'[14]CIN-14'!#REF!</definedName>
    <definedName name="rngCopyFormulasSource" localSheetId="11" hidden="1">'[14]CIN-14'!#REF!</definedName>
    <definedName name="rngCopyFormulasSource" localSheetId="0" hidden="1">'[14]CIN-14'!#REF!</definedName>
    <definedName name="rngCopyFormulasSource" hidden="1">'[14]CIN-14'!#REF!</definedName>
    <definedName name="rrrr" localSheetId="7" hidden="1">{#N/A,#N/A,FALSE,"O&amp;M by processes";#N/A,#N/A,FALSE,"Elec Act vs Bud";#N/A,#N/A,FALSE,"G&amp;A";#N/A,#N/A,FALSE,"BGS";#N/A,#N/A,FALSE,"Res Cost"}</definedName>
    <definedName name="rrrr" hidden="1">{#N/A,#N/A,FALSE,"O&amp;M by processes";#N/A,#N/A,FALSE,"Elec Act vs Bud";#N/A,#N/A,FALSE,"G&amp;A";#N/A,#N/A,FALSE,"BGS";#N/A,#N/A,FALSE,"Res Cost"}</definedName>
    <definedName name="sdggdsdgg" localSheetId="8" hidden="1">{#N/A,#N/A,TRUE,"MAIN FT TERM";#N/A,#N/A,TRUE,"MCI  FT TERM ";#N/A,#N/A,TRUE,"OC12 EQV"}</definedName>
    <definedName name="sdggdsdgg" localSheetId="10" hidden="1">{#N/A,#N/A,TRUE,"MAIN FT TERM";#N/A,#N/A,TRUE,"MCI  FT TERM ";#N/A,#N/A,TRUE,"OC12 EQV"}</definedName>
    <definedName name="sdggdsdgg" hidden="1">{#N/A,#N/A,TRUE,"MAIN FT TERM";#N/A,#N/A,TRUE,"MCI  FT TERM ";#N/A,#N/A,TRUE,"OC12 EQV"}</definedName>
    <definedName name="sencount" hidden="1">1</definedName>
    <definedName name="shiva" localSheetId="7" hidden="1">{#N/A,#N/A,FALSE,"O&amp;M by processes";#N/A,#N/A,FALSE,"Elec Act vs Bud";#N/A,#N/A,FALSE,"G&amp;A";#N/A,#N/A,FALSE,"BGS";#N/A,#N/A,FALSE,"Res Cost"}</definedName>
    <definedName name="shiva" hidden="1">{#N/A,#N/A,FALSE,"O&amp;M by processes";#N/A,#N/A,FALSE,"Elec Act vs Bud";#N/A,#N/A,FALSE,"G&amp;A";#N/A,#N/A,FALSE,"BGS";#N/A,#N/A,FALSE,"Res Cost"}</definedName>
    <definedName name="solver_lin" hidden="1">0</definedName>
    <definedName name="solver_num" hidden="1">0</definedName>
    <definedName name="solver_typ" hidden="1">3</definedName>
    <definedName name="solver_val" hidden="1">0.6</definedName>
    <definedName name="Sort2" localSheetId="10" hidden="1">#REF!</definedName>
    <definedName name="Sort2" localSheetId="11" hidden="1">#REF!</definedName>
    <definedName name="Sort2" localSheetId="0" hidden="1">#REF!</definedName>
    <definedName name="Sort2" hidden="1">#REF!</definedName>
    <definedName name="statsrevised" localSheetId="7" hidden="1">{#N/A,#N/A,FALSE,"O&amp;M by processes";#N/A,#N/A,FALSE,"Elec Act vs Bud";#N/A,#N/A,FALSE,"G&amp;A";#N/A,#N/A,FALSE,"BGS";#N/A,#N/A,FALSE,"Res Cost"}</definedName>
    <definedName name="statsrevised" hidden="1">{#N/A,#N/A,FALSE,"O&amp;M by processes";#N/A,#N/A,FALSE,"Elec Act vs Bud";#N/A,#N/A,FALSE,"G&amp;A";#N/A,#N/A,FALSE,"BGS";#N/A,#N/A,FALSE,"Res Cost"}</definedName>
    <definedName name="storage" localSheetId="8" hidden="1">{#N/A,#N/A,FALSE,"Inv. in cons subs";#N/A,#N/A,FALSE,"Intercomp.";#N/A,#N/A,FALSE,"Common Stock";#N/A,#N/A,FALSE,"Beg. or year re";#N/A,#N/A,FALSE,"Inv. NC sub-undist"}</definedName>
    <definedName name="storage" localSheetId="10" hidden="1">{#N/A,#N/A,FALSE,"Inv. in cons subs";#N/A,#N/A,FALSE,"Intercomp.";#N/A,#N/A,FALSE,"Common Stock";#N/A,#N/A,FALSE,"Beg. or year re";#N/A,#N/A,FALSE,"Inv. NC sub-undist"}</definedName>
    <definedName name="storage" hidden="1">{#N/A,#N/A,FALSE,"Inv. in cons subs";#N/A,#N/A,FALSE,"Intercomp.";#N/A,#N/A,FALSE,"Common Stock";#N/A,#N/A,FALSE,"Beg. or year re";#N/A,#N/A,FALSE,"Inv. NC sub-undist"}</definedName>
    <definedName name="support" localSheetId="7"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7" hidden="1">{#N/A,#N/A,FALSE,"O&amp;M by processes";#N/A,#N/A,FALSE,"Elec Act vs Bud";#N/A,#N/A,FALSE,"G&amp;A";#N/A,#N/A,FALSE,"BGS";#N/A,#N/A,FALSE,"Res Cost"}</definedName>
    <definedName name="supporti" hidden="1">{#N/A,#N/A,FALSE,"O&amp;M by processes";#N/A,#N/A,FALSE,"Elec Act vs Bud";#N/A,#N/A,FALSE,"G&amp;A";#N/A,#N/A,FALSE,"BGS";#N/A,#N/A,FALSE,"Res Cost"}</definedName>
    <definedName name="test1" localSheetId="8" hidden="1">{#N/A,#N/A,TRUE,"MAIN FT TERM";#N/A,#N/A,TRUE,"MCI  FT TERM ";#N/A,#N/A,TRUE,"OC12 EQV"}</definedName>
    <definedName name="test1" localSheetId="10" hidden="1">{#N/A,#N/A,TRUE,"MAIN FT TERM";#N/A,#N/A,TRUE,"MCI  FT TERM ";#N/A,#N/A,TRUE,"OC12 EQV"}</definedName>
    <definedName name="test1" hidden="1">{#N/A,#N/A,TRUE,"MAIN FT TERM";#N/A,#N/A,TRUE,"MCI  FT TERM ";#N/A,#N/A,TRUE,"OC12 EQV"}</definedName>
    <definedName name="test4" localSheetId="8" hidden="1">{#N/A,#N/A,TRUE,"MAIN FT TERM";#N/A,#N/A,TRUE,"MCI  FT TERM ";#N/A,#N/A,TRUE,"OC12 EQV"}</definedName>
    <definedName name="test4" localSheetId="10" hidden="1">{#N/A,#N/A,TRUE,"MAIN FT TERM";#N/A,#N/A,TRUE,"MCI  FT TERM ";#N/A,#N/A,TRUE,"OC12 EQV"}</definedName>
    <definedName name="test4" hidden="1">{#N/A,#N/A,TRUE,"MAIN FT TERM";#N/A,#N/A,TRUE,"MCI  FT TERM ";#N/A,#N/A,TRUE,"OC12 EQV"}</definedName>
    <definedName name="test5" localSheetId="8" hidden="1">{#N/A,#N/A,FALSE,"DAOCM 2차 검토"}</definedName>
    <definedName name="test5" localSheetId="10" hidden="1">{#N/A,#N/A,FALSE,"DAOCM 2차 검토"}</definedName>
    <definedName name="test5" hidden="1">{#N/A,#N/A,FALSE,"DAOCM 2차 검토"}</definedName>
    <definedName name="testing" localSheetId="8" hidden="1">{"detail305",#N/A,FALSE,"BI-305"}</definedName>
    <definedName name="testing" localSheetId="10" hidden="1">{"detail305",#N/A,FALSE,"BI-305"}</definedName>
    <definedName name="testing" hidden="1">{"detail305",#N/A,FALSE,"BI-305"}</definedName>
    <definedName name="TextRefCopyRangeCount" hidden="1">6</definedName>
    <definedName name="toma" localSheetId="7"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7"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7"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7"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7"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7"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7" hidden="1">{#N/A,#N/A,FALSE,"O&amp;M by processes";#N/A,#N/A,FALSE,"Elec Act vs Bud";#N/A,#N/A,FALSE,"G&amp;A";#N/A,#N/A,FALSE,"BGS";#N/A,#N/A,FALSE,"Res Cost"}</definedName>
    <definedName name="tomz" hidden="1">{#N/A,#N/A,FALSE,"O&amp;M by processes";#N/A,#N/A,FALSE,"Elec Act vs Bud";#N/A,#N/A,FALSE,"G&amp;A";#N/A,#N/A,FALSE,"BGS";#N/A,#N/A,FALSE,"Res Cost"}</definedName>
    <definedName name="tt"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_1"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_1"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8" hidden="1">{"document1",#N/A,FALSE,"Documentation";"document2",#N/A,FALSE,"Documentation"}</definedName>
    <definedName name="v" localSheetId="10" hidden="1">{"document1",#N/A,FALSE,"Documentation";"document2",#N/A,FALSE,"Documentation"}</definedName>
    <definedName name="v" hidden="1">{"document1",#N/A,FALSE,"Documentation";"document2",#N/A,FALSE,"Documentation"}</definedName>
    <definedName name="v_1" localSheetId="8" hidden="1">{"document1",#N/A,FALSE,"Documentation";"document2",#N/A,FALSE,"Documentation"}</definedName>
    <definedName name="v_1" localSheetId="10" hidden="1">{"document1",#N/A,FALSE,"Documentation";"document2",#N/A,FALSE,"Documentation"}</definedName>
    <definedName name="v_1" hidden="1">{"document1",#N/A,FALSE,"Documentation";"document2",#N/A,FALSE,"Documentation"}</definedName>
    <definedName name="w" localSheetId="8"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 localSheetId="10"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_1" localSheetId="8"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_1" localSheetId="10"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_1"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h" localSheetId="7" hidden="1">{#N/A,#N/A,FALSE,"O&amp;M by processes";#N/A,#N/A,FALSE,"Elec Act vs Bud";#N/A,#N/A,FALSE,"G&amp;A";#N/A,#N/A,FALSE,"BGS";#N/A,#N/A,FALSE,"Res Cost"}</definedName>
    <definedName name="wh" hidden="1">{#N/A,#N/A,FALSE,"O&amp;M by processes";#N/A,#N/A,FALSE,"Elec Act vs Bud";#N/A,#N/A,FALSE,"G&amp;A";#N/A,#N/A,FALSE,"BGS";#N/A,#N/A,FALSE,"Res Cost"}</definedName>
    <definedName name="what" localSheetId="7" hidden="1">{#N/A,#N/A,FALSE,"O&amp;M by processes";#N/A,#N/A,FALSE,"Elec Act vs Bud";#N/A,#N/A,FALSE,"G&amp;A";#N/A,#N/A,FALSE,"BGS";#N/A,#N/A,FALSE,"Res Cost"}</definedName>
    <definedName name="what" hidden="1">{#N/A,#N/A,FALSE,"O&amp;M by processes";#N/A,#N/A,FALSE,"Elec Act vs Bud";#N/A,#N/A,FALSE,"G&amp;A";#N/A,#N/A,FALSE,"BGS";#N/A,#N/A,FALSE,"Res Cost"}</definedName>
    <definedName name="Whatwhat" localSheetId="7"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7"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7"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7"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7" hidden="1">{#N/A,#N/A,FALSE,"O&amp;M by processes";#N/A,#N/A,FALSE,"Elec Act vs Bud";#N/A,#N/A,FALSE,"G&amp;A";#N/A,#N/A,FALSE,"BGS";#N/A,#N/A,FALSE,"Res Cost"}</definedName>
    <definedName name="why" hidden="1">{#N/A,#N/A,FALSE,"O&amp;M by processes";#N/A,#N/A,FALSE,"Elec Act vs Bud";#N/A,#N/A,FALSE,"G&amp;A";#N/A,#N/A,FALSE,"BGS";#N/A,#N/A,FALSE,"Res Cost"}</definedName>
    <definedName name="wrn" localSheetId="7" hidden="1">{#N/A,#N/A,FALSE,"O&amp;M by processes";#N/A,#N/A,FALSE,"Elec Act vs Bud";#N/A,#N/A,FALSE,"G&amp;A";#N/A,#N/A,FALSE,"BGS";#N/A,#N/A,FALSE,"Res Cost"}</definedName>
    <definedName name="wrn" hidden="1">{#N/A,#N/A,FALSE,"O&amp;M by processes";#N/A,#N/A,FALSE,"Elec Act vs Bud";#N/A,#N/A,FALSE,"G&amp;A";#N/A,#N/A,FALSE,"BGS";#N/A,#N/A,FALSE,"Res Cost"}</definedName>
    <definedName name="wrn.722." localSheetId="7" hidden="1">{#N/A,#N/A,FALSE,"CURRENT"}</definedName>
    <definedName name="wrn.722." hidden="1">{#N/A,#N/A,FALSE,"CURRENT"}</definedName>
    <definedName name="wrn.ACCT._.ANALYSIS." localSheetId="8" hidden="1">{#N/A,#N/A,TRUE,"CASH";#N/A,#N/A,TRUE,"AR";#N/A,#N/A,TRUE,"PREPD";#N/A,#N/A,TRUE,"PPE";#N/A,#N/A,TRUE,"Vehicles";#N/A,#N/A,TRUE,"LIMPR";#N/A,#N/A,TRUE,"AP TRADE";#N/A,#N/A,TRUE,"AP AFFIL";#N/A,#N/A,TRUE,"ACCRDS";#N/A,#N/A,TRUE,"DEFERRED REV.";#N/A,#N/A,TRUE,"LT LIAB";#N/A,#N/A,TRUE,"EQUITY";#N/A,#N/A,TRUE,"REV";#N/A,#N/A,TRUE,"OTHR SALES-SERV.REV";#N/A,#N/A,TRUE,"SETTLEMENTS";#N/A,#N/A,TRUE,"INTERCO.SETTLEMENTS";#N/A,#N/A,TRUE,"FUEL";#N/A,#N/A,TRUE,"O&amp;M";#N/A,#N/A,TRUE,"PERMITS&amp;FEES";#N/A,#N/A,TRUE,"SITE LEASE";#N/A,#N/A,TRUE,"OTHER RENTAL";#N/A,#N/A,TRUE,"WATER-SEWAGE";#N/A,#N/A,TRUE,"PROPERTY DAMAGE";#N/A,#N/A,TRUE,"AD VALOREM";#N/A,#N/A,TRUE,"FREIGHT";#N/A,#N/A,TRUE,"OTHER MISC.";#N/A,#N/A,TRUE,"ASSETS DEPR.";#N/A,#N/A,TRUE,"MISC.OTHER INTEREST";#N/A,#N/A,TRUE,"INTEREST EXP. INTERCO."}</definedName>
    <definedName name="wrn.ACCT._.ANALYSIS." localSheetId="10" hidden="1">{#N/A,#N/A,TRUE,"CASH";#N/A,#N/A,TRUE,"AR";#N/A,#N/A,TRUE,"PREPD";#N/A,#N/A,TRUE,"PPE";#N/A,#N/A,TRUE,"Vehicles";#N/A,#N/A,TRUE,"LIMPR";#N/A,#N/A,TRUE,"AP TRADE";#N/A,#N/A,TRUE,"AP AFFIL";#N/A,#N/A,TRUE,"ACCRDS";#N/A,#N/A,TRUE,"DEFERRED REV.";#N/A,#N/A,TRUE,"LT LIAB";#N/A,#N/A,TRUE,"EQUITY";#N/A,#N/A,TRUE,"REV";#N/A,#N/A,TRUE,"OTHR SALES-SERV.REV";#N/A,#N/A,TRUE,"SETTLEMENTS";#N/A,#N/A,TRUE,"INTERCO.SETTLEMENTS";#N/A,#N/A,TRUE,"FUEL";#N/A,#N/A,TRUE,"O&amp;M";#N/A,#N/A,TRUE,"PERMITS&amp;FEES";#N/A,#N/A,TRUE,"SITE LEASE";#N/A,#N/A,TRUE,"OTHER RENTAL";#N/A,#N/A,TRUE,"WATER-SEWAGE";#N/A,#N/A,TRUE,"PROPERTY DAMAGE";#N/A,#N/A,TRUE,"AD VALOREM";#N/A,#N/A,TRUE,"FREIGHT";#N/A,#N/A,TRUE,"OTHER MISC.";#N/A,#N/A,TRUE,"ASSETS DEPR.";#N/A,#N/A,TRUE,"MISC.OTHER INTEREST";#N/A,#N/A,TRUE,"INTEREST EXP. INTERCO."}</definedName>
    <definedName name="wrn.ACCT._.ANALYSIS." hidden="1">{#N/A,#N/A,TRUE,"CASH";#N/A,#N/A,TRUE,"AR";#N/A,#N/A,TRUE,"PREPD";#N/A,#N/A,TRUE,"PPE";#N/A,#N/A,TRUE,"Vehicles";#N/A,#N/A,TRUE,"LIMPR";#N/A,#N/A,TRUE,"AP TRADE";#N/A,#N/A,TRUE,"AP AFFIL";#N/A,#N/A,TRUE,"ACCRDS";#N/A,#N/A,TRUE,"DEFERRED REV.";#N/A,#N/A,TRUE,"LT LIAB";#N/A,#N/A,TRUE,"EQUITY";#N/A,#N/A,TRUE,"REV";#N/A,#N/A,TRUE,"OTHR SALES-SERV.REV";#N/A,#N/A,TRUE,"SETTLEMENTS";#N/A,#N/A,TRUE,"INTERCO.SETTLEMENTS";#N/A,#N/A,TRUE,"FUEL";#N/A,#N/A,TRUE,"O&amp;M";#N/A,#N/A,TRUE,"PERMITS&amp;FEES";#N/A,#N/A,TRUE,"SITE LEASE";#N/A,#N/A,TRUE,"OTHER RENTAL";#N/A,#N/A,TRUE,"WATER-SEWAGE";#N/A,#N/A,TRUE,"PROPERTY DAMAGE";#N/A,#N/A,TRUE,"AD VALOREM";#N/A,#N/A,TRUE,"FREIGHT";#N/A,#N/A,TRUE,"OTHER MISC.";#N/A,#N/A,TRUE,"ASSETS DEPR.";#N/A,#N/A,TRUE,"MISC.OTHER INTEREST";#N/A,#N/A,TRUE,"INTEREST EXP. INTERCO."}</definedName>
    <definedName name="wrn.ACCT._.RECONS."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_1" localSheetId="8"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_1" localSheetId="10"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ging._.and._.Trend._.Analysis." localSheetId="8"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_1" localSheetId="8" hidden="1">{#N/A,#N/A,FALSE,"Aging Summary";#N/A,#N/A,FALSE,"Ratio Analysis";#N/A,#N/A,FALSE,"Test 120 Day Accts";#N/A,#N/A,FALSE,"Tickmarks"}</definedName>
    <definedName name="wrn.Aging._.and._.Trend._.Analysis._1" localSheetId="10"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GN._.MODELS." localSheetId="8" hidden="1">{"QTRINC1",#N/A,FALSE,"QTRINC";"QTRINC2",#N/A,FALSE,"QTRINC";"QTRSALES",#N/A,FALSE,"QTRSALES";"ANNSALES",#N/A,FALSE,"ANNSALES";"CASHFLOW",#N/A,FALSE,"CASHFLOW"}</definedName>
    <definedName name="wrn.AGN._.MODELS." localSheetId="10" hidden="1">{"QTRINC1",#N/A,FALSE,"QTRINC";"QTRINC2",#N/A,FALSE,"QTRINC";"QTRSALES",#N/A,FALSE,"QTRSALES";"ANNSALES",#N/A,FALSE,"ANNSALES";"CASHFLOW",#N/A,FALSE,"CASHFLOW"}</definedName>
    <definedName name="wrn.AGN._.MODELS." hidden="1">{"QTRINC1",#N/A,FALSE,"QTRINC";"QTRINC2",#N/A,FALSE,"QTRINC";"QTRSALES",#N/A,FALSE,"QTRSALES";"ANNSALES",#N/A,FALSE,"ANNSALES";"CASHFLOW",#N/A,FALSE,"CASHFLOW"}</definedName>
    <definedName name="wrn.AGN._.MODELS._1" localSheetId="8" hidden="1">{"QTRINC1",#N/A,FALSE,"QTRINC";"QTRINC2",#N/A,FALSE,"QTRINC";"QTRSALES",#N/A,FALSE,"QTRSALES";"ANNSALES",#N/A,FALSE,"ANNSALES";"CASHFLOW",#N/A,FALSE,"CASHFLOW"}</definedName>
    <definedName name="wrn.AGN._.MODELS._1" localSheetId="10" hidden="1">{"QTRINC1",#N/A,FALSE,"QTRINC";"QTRINC2",#N/A,FALSE,"QTRINC";"QTRSALES",#N/A,FALSE,"QTRSALES";"ANNSALES",#N/A,FALSE,"ANNSALES";"CASHFLOW",#N/A,FALSE,"CASHFLOW"}</definedName>
    <definedName name="wrn.AGN._.MODELS._1" hidden="1">{"QTRINC1",#N/A,FALSE,"QTRINC";"QTRINC2",#N/A,FALSE,"QTRINC";"QTRSALES",#N/A,FALSE,"QTRSALES";"ANNSALES",#N/A,FALSE,"ANNSALES";"CASHFLOW",#N/A,FALSE,"CASHFLOW"}</definedName>
    <definedName name="wrn.AGT." localSheetId="7" hidden="1">{"AGT",#N/A,FALSE,"Revenue"}</definedName>
    <definedName name="wrn.AGT." hidden="1">{"AGT",#N/A,FALSE,"Revenue"}</definedName>
    <definedName name="wrn.ALL." localSheetId="8"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localSheetId="10"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_.Exhibits." localSheetId="8"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 localSheetId="10"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_1" localSheetId="8"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_1" localSheetId="10"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_1"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input." localSheetId="8"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localSheetId="10"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1" localSheetId="8"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1" localSheetId="10"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1"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Pages." localSheetId="8"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 localSheetId="10"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_1" localSheetId="8"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_1" localSheetId="10"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_1"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sheet." localSheetId="8" hidden="1">{#N/A,#N/A,TRUE,"MAIN FT TERM";#N/A,#N/A,TRUE,"MCI  FT TERM ";#N/A,#N/A,TRUE,"OC12 EQV"}</definedName>
    <definedName name="wrn.all._.sheet." localSheetId="10" hidden="1">{#N/A,#N/A,TRUE,"MAIN FT TERM";#N/A,#N/A,TRUE,"MCI  FT TERM ";#N/A,#N/A,TRUE,"OC12 EQV"}</definedName>
    <definedName name="wrn.all._.sheet." hidden="1">{#N/A,#N/A,TRUE,"MAIN FT TERM";#N/A,#N/A,TRUE,"MCI  FT TERM ";#N/A,#N/A,TRUE,"OC12 EQV"}</definedName>
    <definedName name="wrn.all._.sheets." localSheetId="8" hidden="1">{#N/A,#N/A,TRUE,"MAIN FT TERM";#N/A,#N/A,TRUE,"MCI  FT TERM ";#N/A,#N/A,TRUE,"OC12 EQV"}</definedName>
    <definedName name="wrn.all._.sheets." localSheetId="10" hidden="1">{#N/A,#N/A,TRUE,"MAIN FT TERM";#N/A,#N/A,TRUE,"MCI  FT TERM ";#N/A,#N/A,TRUE,"OC12 EQV"}</definedName>
    <definedName name="wrn.all._.sheets." hidden="1">{#N/A,#N/A,TRUE,"MAIN FT TERM";#N/A,#N/A,TRUE,"MCI  FT TERM ";#N/A,#N/A,TRUE,"OC12 EQV"}</definedName>
    <definedName name="wrn.ALL._.STATEMENTS." localSheetId="8" hidden="1">{"BALANCE SHEET",#N/A,FALSE,"Balance Sheet";"INCOME STATEMENT",#N/A,FALSE,"Income Statement";"STMT OF CASH FLOWS",#N/A,FALSE,"Cash Flows Indirect";"PARTNERS CAPITAL STMT",#N/A,FALSE,"Partners Capital"}</definedName>
    <definedName name="wrn.ALL._.STATEMENTS." localSheetId="10" hidden="1">{"BALANCE SHEET",#N/A,FALSE,"Balance Sheet";"INCOME STATEMENT",#N/A,FALSE,"Income Statement";"STMT OF CASH FLOWS",#N/A,FALSE,"Cash Flows Indirect";"PARTNERS CAPITAL STMT",#N/A,FALSE,"Partners Capital"}</definedName>
    <definedName name="wrn.ALL._.STATEMENTS." hidden="1">{"BALANCE SHEET",#N/A,FALSE,"Balance Sheet";"INCOME STATEMENT",#N/A,FALSE,"Income Statement";"STMT OF CASH FLOWS",#N/A,FALSE,"Cash Flows Indirect";"PARTNERS CAPITAL STMT",#N/A,FALSE,"Partners Capital"}</definedName>
    <definedName name="wrn.ALL._.STATEMENTS._1" localSheetId="8" hidden="1">{"BALANCE SHEET",#N/A,FALSE,"Balance Sheet";"INCOME STATEMENT",#N/A,FALSE,"Income Statement";"STMT OF CASH FLOWS",#N/A,FALSE,"Cash Flows Indirect";"PARTNERS CAPITAL STMT",#N/A,FALSE,"Partners Capital"}</definedName>
    <definedName name="wrn.ALL._.STATEMENTS._1" localSheetId="10" hidden="1">{"BALANCE SHEET",#N/A,FALSE,"Balance Sheet";"INCOME STATEMENT",#N/A,FALSE,"Income Statement";"STMT OF CASH FLOWS",#N/A,FALSE,"Cash Flows Indirect";"PARTNERS CAPITAL STMT",#N/A,FALSE,"Partners Capital"}</definedName>
    <definedName name="wrn.ALL._.STATEMENTS._1" hidden="1">{"BALANCE SHEET",#N/A,FALSE,"Balance Sheet";"INCOME STATEMENT",#N/A,FALSE,"Income Statement";"STMT OF CASH FLOWS",#N/A,FALSE,"Cash Flows Indirect";"PARTNERS CAPITAL STMT",#N/A,FALSE,"Partners Capital"}</definedName>
    <definedName name="wrn.All._.Worksheets." localSheetId="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_1" localSheetId="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_1" localSheetId="1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_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1" localSheetId="8" hidden="1">{#N/A,#N/A,FALSE,"Detail";#N/A,#N/A,FALSE,"10019";#N/A,#N/A,FALSE,"10001 JE";#N/A,#N/A,FALSE,"10004 JE";#N/A,#N/A,FALSE,"10014 JE";#N/A,#N/A,FALSE,"10017 JE";#N/A,#N/A,FALSE,"66101 JE";#N/A,#N/A,FALSE,"21001 JE";#N/A,#N/A,FALSE,"21002 JE";#N/A,#N/A,FALSE,"21003 JE";#N/A,#N/A,FALSE,"21004 JE";#N/A,#N/A,FALSE,"66001 JE"}</definedName>
    <definedName name="wrn.all._1" localSheetId="10" hidden="1">{#N/A,#N/A,FALSE,"Detail";#N/A,#N/A,FALSE,"10019";#N/A,#N/A,FALSE,"10001 JE";#N/A,#N/A,FALSE,"10004 JE";#N/A,#N/A,FALSE,"10014 JE";#N/A,#N/A,FALSE,"10017 JE";#N/A,#N/A,FALSE,"66101 JE";#N/A,#N/A,FALSE,"21001 JE";#N/A,#N/A,FALSE,"21002 JE";#N/A,#N/A,FALSE,"21003 JE";#N/A,#N/A,FALSE,"21004 JE";#N/A,#N/A,FALSE,"66001 JE"}</definedName>
    <definedName name="wrn.all._1" hidden="1">{#N/A,#N/A,FALSE,"Detail";#N/A,#N/A,FALSE,"10019";#N/A,#N/A,FALSE,"10001 JE";#N/A,#N/A,FALSE,"10004 JE";#N/A,#N/A,FALSE,"10014 JE";#N/A,#N/A,FALSE,"10017 JE";#N/A,#N/A,FALSE,"66101 JE";#N/A,#N/A,FALSE,"21001 JE";#N/A,#N/A,FALSE,"21002 JE";#N/A,#N/A,FALSE,"21003 JE";#N/A,#N/A,FALSE,"21004 JE";#N/A,#N/A,FALSE,"66001 JE"}</definedName>
    <definedName name="wrn.assumptions." localSheetId="8" hidden="1">{"assumptions1",#N/A,FALSE,"Valuation Analysis";"assumptions2",#N/A,FALSE,"Valuation Analysis"}</definedName>
    <definedName name="wrn.assumptions." localSheetId="10" hidden="1">{"assumptions1",#N/A,FALSE,"Valuation Analysis";"assumptions2",#N/A,FALSE,"Valuation Analysis"}</definedName>
    <definedName name="wrn.assumptions." hidden="1">{"assumptions1",#N/A,FALSE,"Valuation Analysis";"assumptions2",#N/A,FALSE,"Valuation Analysis"}</definedName>
    <definedName name="wrn.assumptions._1" localSheetId="8" hidden="1">{"assumptions1",#N/A,FALSE,"Valuation Analysis";"assumptions2",#N/A,FALSE,"Valuation Analysis"}</definedName>
    <definedName name="wrn.assumptions._1" localSheetId="10" hidden="1">{"assumptions1",#N/A,FALSE,"Valuation Analysis";"assumptions2",#N/A,FALSE,"Valuation Analysis"}</definedName>
    <definedName name="wrn.assumptions._1" hidden="1">{"assumptions1",#N/A,FALSE,"Valuation Analysis";"assumptions2",#N/A,FALSE,"Valuation Analysis"}</definedName>
    <definedName name="wrn.August._.1._.2003._.Rate._.Change." localSheetId="7"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Auto._.Comp." localSheetId="8" hidden="1">{#N/A,#N/A,FALSE,"Sheet1"}</definedName>
    <definedName name="wrn.Auto._.Comp." localSheetId="10" hidden="1">{#N/A,#N/A,FALSE,"Sheet1"}</definedName>
    <definedName name="wrn.Auto._.Comp." hidden="1">{#N/A,#N/A,FALSE,"Sheet1"}</definedName>
    <definedName name="wrn.Auto._.Comp._1" localSheetId="8" hidden="1">{#N/A,#N/A,FALSE,"Sheet1"}</definedName>
    <definedName name="wrn.Auto._.Comp._1" localSheetId="10" hidden="1">{#N/A,#N/A,FALSE,"Sheet1"}</definedName>
    <definedName name="wrn.Auto._.Comp._1" hidden="1">{#N/A,#N/A,FALSE,"Sheet1"}</definedName>
    <definedName name="wrn.BALANCE._.SHEET." localSheetId="8" hidden="1">{"BALANCE SHEET",#N/A,FALSE,"Balance Sheet"}</definedName>
    <definedName name="wrn.BALANCE._.SHEET." localSheetId="10" hidden="1">{"BALANCE SHEET",#N/A,FALSE,"Balance Sheet"}</definedName>
    <definedName name="wrn.BALANCE._.SHEET." hidden="1">{"BALANCE SHEET",#N/A,FALSE,"Balance Sheet"}</definedName>
    <definedName name="wrn.BALANCE._.SHEET._1" localSheetId="8" hidden="1">{"BALANCE SHEET",#N/A,FALSE,"Balance Sheet"}</definedName>
    <definedName name="wrn.BALANCE._.SHEET._1" localSheetId="10" hidden="1">{"BALANCE SHEET",#N/A,FALSE,"Balance Sheet"}</definedName>
    <definedName name="wrn.BALANCE._.SHEET._1" hidden="1">{"BALANCE SHEET",#N/A,FALSE,"Balance Sheet"}</definedName>
    <definedName name="wrn.Basic." localSheetId="7" hidden="1">{#N/A,#N/A,FALSE,"O&amp;M by processes";#N/A,#N/A,FALSE,"Elec Act vs Bud";#N/A,#N/A,FALSE,"G&amp;A";#N/A,#N/A,FALSE,"BGS";#N/A,#N/A,FALSE,"Res Cost"}</definedName>
    <definedName name="wrn.Basic." localSheetId="8" hidden="1">{#N/A,#N/A,FALSE,"Cover";#N/A,#N/A,FALSE,"Assumptions";#N/A,#N/A,FALSE,"Acquirer";#N/A,#N/A,FALSE,"Target";#N/A,#N/A,FALSE,"Income Statement";#N/A,#N/A,FALSE,"Summary Tables"}</definedName>
    <definedName name="wrn.Basic." localSheetId="9" hidden="1">{#N/A,#N/A,FALSE,"Cover";#N/A,#N/A,FALSE,"Assumptions";#N/A,#N/A,FALSE,"Acquirer";#N/A,#N/A,FALSE,"Target";#N/A,#N/A,FALSE,"Income Statement";#N/A,#N/A,FALSE,"Summary Tables"}</definedName>
    <definedName name="wrn.Basic." localSheetId="10" hidden="1">{#N/A,#N/A,FALSE,"Cover";#N/A,#N/A,FALSE,"Assumptions";#N/A,#N/A,FALSE,"Acquirer";#N/A,#N/A,FALSE,"Target";#N/A,#N/A,FALSE,"Income Statement";#N/A,#N/A,FALSE,"Summary Tables"}</definedName>
    <definedName name="wrn.Basic." localSheetId="11" hidden="1">{#N/A,#N/A,FALSE,"Cover";#N/A,#N/A,FALSE,"Assumptions";#N/A,#N/A,FALSE,"Acquirer";#N/A,#N/A,FALSE,"Target";#N/A,#N/A,FALSE,"Income Statement";#N/A,#N/A,FALSE,"Summary Tables"}</definedName>
    <definedName name="wrn.Basic." hidden="1">{#N/A,#N/A,FALSE,"O&amp;M by processes";#N/A,#N/A,FALSE,"Elec Act vs Bud";#N/A,#N/A,FALSE,"G&amp;A";#N/A,#N/A,FALSE,"BGS";#N/A,#N/A,FALSE,"Res Cost"}</definedName>
    <definedName name="wrn.Basic._1" localSheetId="8" hidden="1">{#N/A,#N/A,FALSE,"Cover";#N/A,#N/A,FALSE,"Assumptions";#N/A,#N/A,FALSE,"Acquirer";#N/A,#N/A,FALSE,"Target";#N/A,#N/A,FALSE,"Income Statement";#N/A,#N/A,FALSE,"Summary Tables"}</definedName>
    <definedName name="wrn.Basic._1" localSheetId="10" hidden="1">{#N/A,#N/A,FALSE,"Cover";#N/A,#N/A,FALSE,"Assumptions";#N/A,#N/A,FALSE,"Acquirer";#N/A,#N/A,FALSE,"Target";#N/A,#N/A,FALSE,"Income Statement";#N/A,#N/A,FALSE,"Summary Tables"}</definedName>
    <definedName name="wrn.Basic._1" hidden="1">{#N/A,#N/A,FALSE,"Cover";#N/A,#N/A,FALSE,"Assumptions";#N/A,#N/A,FALSE,"Acquirer";#N/A,#N/A,FALSE,"Target";#N/A,#N/A,FALSE,"Income Statement";#N/A,#N/A,FALSE,"Summary Tables"}</definedName>
    <definedName name="wrn.BidCo." localSheetId="8" hidden="1">{#N/A,#N/A,FALSE,"BidCo Assumptions";#N/A,#N/A,FALSE,"Credit Stats";#N/A,#N/A,FALSE,"Bidco Summary";#N/A,#N/A,FALSE,"BIDCO Consolidated"}</definedName>
    <definedName name="wrn.BidCo." localSheetId="10" hidden="1">{#N/A,#N/A,FALSE,"BidCo Assumptions";#N/A,#N/A,FALSE,"Credit Stats";#N/A,#N/A,FALSE,"Bidco Summary";#N/A,#N/A,FALSE,"BIDCO Consolidated"}</definedName>
    <definedName name="wrn.BidCo." hidden="1">{#N/A,#N/A,FALSE,"BidCo Assumptions";#N/A,#N/A,FALSE,"Credit Stats";#N/A,#N/A,FALSE,"Bidco Summary";#N/A,#N/A,FALSE,"BIDCO Consolidated"}</definedName>
    <definedName name="wrn.BidCo._1" localSheetId="8" hidden="1">{#N/A,#N/A,FALSE,"BidCo Assumptions";#N/A,#N/A,FALSE,"Credit Stats";#N/A,#N/A,FALSE,"Bidco Summary";#N/A,#N/A,FALSE,"BIDCO Consolidated"}</definedName>
    <definedName name="wrn.BidCo._1" localSheetId="10" hidden="1">{#N/A,#N/A,FALSE,"BidCo Assumptions";#N/A,#N/A,FALSE,"Credit Stats";#N/A,#N/A,FALSE,"Bidco Summary";#N/A,#N/A,FALSE,"BIDCO Consolidated"}</definedName>
    <definedName name="wrn.BidCo._1" hidden="1">{#N/A,#N/A,FALSE,"BidCo Assumptions";#N/A,#N/A,FALSE,"Credit Stats";#N/A,#N/A,FALSE,"Bidco Summary";#N/A,#N/A,FALSE,"BIDCO Consolidated"}</definedName>
    <definedName name="wrn.calc_all." localSheetId="8"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 localSheetId="10"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_1" localSheetId="8"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_1" localSheetId="10"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_1"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paciy._.Management._.Report." localSheetId="8" hidden="1">{#N/A,#N/A,FALSE,"EXTRNL";#N/A,#N/A,FALSE,"302L";#N/A,#N/A,FALSE,"401CL";#N/A,#N/A,FALSE,"303L";#N/A,#N/A,FALSE,"402CL";#N/A,#N/A,FALSE,"401KL";#N/A,#N/A,FALSE,"402KL"}</definedName>
    <definedName name="wrn.Capaciy._.Management._.Report." localSheetId="10" hidden="1">{#N/A,#N/A,FALSE,"EXTRNL";#N/A,#N/A,FALSE,"302L";#N/A,#N/A,FALSE,"401CL";#N/A,#N/A,FALSE,"303L";#N/A,#N/A,FALSE,"402CL";#N/A,#N/A,FALSE,"401KL";#N/A,#N/A,FALSE,"402KL"}</definedName>
    <definedName name="wrn.Capaciy._.Management._.Report." hidden="1">{#N/A,#N/A,FALSE,"EXTRNL";#N/A,#N/A,FALSE,"302L";#N/A,#N/A,FALSE,"401CL";#N/A,#N/A,FALSE,"303L";#N/A,#N/A,FALSE,"402CL";#N/A,#N/A,FALSE,"401KL";#N/A,#N/A,FALSE,"402KL"}</definedName>
    <definedName name="wrn.Capaciy._.Management._.Report._1" localSheetId="8" hidden="1">{#N/A,#N/A,FALSE,"EXTRNL";#N/A,#N/A,FALSE,"302L";#N/A,#N/A,FALSE,"401CL";#N/A,#N/A,FALSE,"303L";#N/A,#N/A,FALSE,"402CL";#N/A,#N/A,FALSE,"401KL";#N/A,#N/A,FALSE,"402KL"}</definedName>
    <definedName name="wrn.Capaciy._.Management._.Report._1" localSheetId="10" hidden="1">{#N/A,#N/A,FALSE,"EXTRNL";#N/A,#N/A,FALSE,"302L";#N/A,#N/A,FALSE,"401CL";#N/A,#N/A,FALSE,"303L";#N/A,#N/A,FALSE,"402CL";#N/A,#N/A,FALSE,"401KL";#N/A,#N/A,FALSE,"402KL"}</definedName>
    <definedName name="wrn.Capaciy._.Management._.Report._1" hidden="1">{#N/A,#N/A,FALSE,"EXTRNL";#N/A,#N/A,FALSE,"302L";#N/A,#N/A,FALSE,"401CL";#N/A,#N/A,FALSE,"303L";#N/A,#N/A,FALSE,"402CL";#N/A,#N/A,FALSE,"401KL";#N/A,#N/A,FALSE,"402KL"}</definedName>
    <definedName name="wrn.CASH." localSheetId="8"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 localSheetId="10"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_1" localSheetId="8"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_1" localSheetId="10"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_1"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flow." localSheetId="8" hidden="1">{#N/A,#N/A,TRUE,"Cover";#N/A,#N/A,TRUE,"Inputs";#N/A,#N/A,TRUE,"Results";#N/A,#N/A,TRUE,"Stats";#N/A,#N/A,TRUE,"Capital Cost";#N/A,#N/A,TRUE,"Income Statement";#N/A,#N/A,TRUE,"Cash Flows";#N/A,#N/A,TRUE,"Selldown";#N/A,#N/A,TRUE,"BookDep";#N/A,#N/A,TRUE,"Cash Taxes";#N/A,#N/A,TRUE,"O&amp;M";#N/A,#N/A,TRUE,"Graphs";#N/A,#N/A,TRUE,"Assumptions"}</definedName>
    <definedName name="wrn.Cashflow." localSheetId="10" hidden="1">{#N/A,#N/A,TRUE,"Cover";#N/A,#N/A,TRUE,"Inputs";#N/A,#N/A,TRUE,"Results";#N/A,#N/A,TRUE,"Stats";#N/A,#N/A,TRUE,"Capital Cost";#N/A,#N/A,TRUE,"Income Statement";#N/A,#N/A,TRUE,"Cash Flows";#N/A,#N/A,TRUE,"Selldown";#N/A,#N/A,TRUE,"BookDep";#N/A,#N/A,TRUE,"Cash Taxes";#N/A,#N/A,TRUE,"O&amp;M";#N/A,#N/A,TRUE,"Graphs";#N/A,#N/A,TRUE,"Assumptions"}</definedName>
    <definedName name="wrn.Cashflow." hidden="1">{#N/A,#N/A,TRUE,"Cover";#N/A,#N/A,TRUE,"Inputs";#N/A,#N/A,TRUE,"Results";#N/A,#N/A,TRUE,"Stats";#N/A,#N/A,TRUE,"Capital Cost";#N/A,#N/A,TRUE,"Income Statement";#N/A,#N/A,TRUE,"Cash Flows";#N/A,#N/A,TRUE,"Selldown";#N/A,#N/A,TRUE,"BookDep";#N/A,#N/A,TRUE,"Cash Taxes";#N/A,#N/A,TRUE,"O&amp;M";#N/A,#N/A,TRUE,"Graphs";#N/A,#N/A,TRUE,"Assumptions"}</definedName>
    <definedName name="wrn.CGE" localSheetId="8" hidden="1">{#N/A,#N/A,TRUE,"CIN-11";#N/A,#N/A,TRUE,"CIN-13";#N/A,#N/A,TRUE,"CIN-14";#N/A,#N/A,TRUE,"CIN-16";#N/A,#N/A,TRUE,"CIN-17";#N/A,#N/A,TRUE,"CIN-18";#N/A,#N/A,TRUE,"CIN Earnings To Fixed Charges";#N/A,#N/A,TRUE,"CIN Financial Ratios";#N/A,#N/A,TRUE,"CIN-IS";#N/A,#N/A,TRUE,"CIN-BS";#N/A,#N/A,TRUE,"CIN-CS";#N/A,#N/A,TRUE,"Invest In Unconsol Subs"}</definedName>
    <definedName name="wrn.CGE" localSheetId="10" hidden="1">{#N/A,#N/A,TRUE,"CIN-11";#N/A,#N/A,TRUE,"CIN-13";#N/A,#N/A,TRUE,"CIN-14";#N/A,#N/A,TRUE,"CIN-16";#N/A,#N/A,TRUE,"CIN-17";#N/A,#N/A,TRUE,"CIN-18";#N/A,#N/A,TRUE,"CIN Earnings To Fixed Charges";#N/A,#N/A,TRUE,"CIN Financial Ratios";#N/A,#N/A,TRUE,"CIN-IS";#N/A,#N/A,TRUE,"CIN-BS";#N/A,#N/A,TRUE,"CIN-CS";#N/A,#N/A,TRUE,"Invest In Unconsol Subs"}</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CGE_1" localSheetId="8" hidden="1">{#N/A,#N/A,TRUE,"CIN-11";#N/A,#N/A,TRUE,"CIN-13";#N/A,#N/A,TRUE,"CIN-14";#N/A,#N/A,TRUE,"CIN-16";#N/A,#N/A,TRUE,"CIN-17";#N/A,#N/A,TRUE,"CIN-18";#N/A,#N/A,TRUE,"CIN Earnings To Fixed Charges";#N/A,#N/A,TRUE,"CIN Financial Ratios";#N/A,#N/A,TRUE,"CIN-IS";#N/A,#N/A,TRUE,"CIN-BS";#N/A,#N/A,TRUE,"CIN-CS";#N/A,#N/A,TRUE,"Invest In Unconsol Subs"}</definedName>
    <definedName name="wrn.CGE_1" localSheetId="10" hidden="1">{#N/A,#N/A,TRUE,"CIN-11";#N/A,#N/A,TRUE,"CIN-13";#N/A,#N/A,TRUE,"CIN-14";#N/A,#N/A,TRUE,"CIN-16";#N/A,#N/A,TRUE,"CIN-17";#N/A,#N/A,TRUE,"CIN-18";#N/A,#N/A,TRUE,"CIN Earnings To Fixed Charges";#N/A,#N/A,TRUE,"CIN Financial Ratios";#N/A,#N/A,TRUE,"CIN-IS";#N/A,#N/A,TRUE,"CIN-BS";#N/A,#N/A,TRUE,"CIN-CS";#N/A,#N/A,TRUE,"Invest In Unconsol Subs"}</definedName>
    <definedName name="wrn.CGE_1" hidden="1">{#N/A,#N/A,TRUE,"CIN-11";#N/A,#N/A,TRUE,"CIN-13";#N/A,#N/A,TRUE,"CIN-14";#N/A,#N/A,TRUE,"CIN-16";#N/A,#N/A,TRUE,"CIN-17";#N/A,#N/A,TRUE,"CIN-18";#N/A,#N/A,TRUE,"CIN Earnings To Fixed Charges";#N/A,#N/A,TRUE,"CIN Financial Ratios";#N/A,#N/A,TRUE,"CIN-IS";#N/A,#N/A,TRUE,"CIN-BS";#N/A,#N/A,TRUE,"CIN-CS";#N/A,#N/A,TRUE,"Invest In Unconsol Subs"}</definedName>
    <definedName name="wrn.ChartSet." localSheetId="7"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omponent._.Analy." localSheetId="8"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localSheetId="10"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localSheetId="8" hidden="1">{#N/A,#N/A,FALSE,"SUMMARY";#N/A,#N/A,FALSE,"INPUTDATA";#N/A,#N/A,FALSE,"Condenser Performance"}</definedName>
    <definedName name="wrn.Condenser._.Summary." localSheetId="10" hidden="1">{#N/A,#N/A,FALSE,"SUMMARY";#N/A,#N/A,FALSE,"INPUTDATA";#N/A,#N/A,FALSE,"Condenser Performance"}</definedName>
    <definedName name="wrn.Condenser._.Summary." hidden="1">{#N/A,#N/A,FALSE,"SUMMARY";#N/A,#N/A,FALSE,"INPUTDATA";#N/A,#N/A,FALSE,"Condenser Performance"}</definedName>
    <definedName name="wrn.contributory._.asset._.charges." localSheetId="8" hidden="1">{"contributory1",#N/A,FALSE,"Contributory Assets Detail";"contributory2",#N/A,FALSE,"Contributory Assets Detail"}</definedName>
    <definedName name="wrn.contributory._.asset._.charges." localSheetId="10" hidden="1">{"contributory1",#N/A,FALSE,"Contributory Assets Detail";"contributory2",#N/A,FALSE,"Contributory Assets Detail"}</definedName>
    <definedName name="wrn.contributory._.asset._.charges." hidden="1">{"contributory1",#N/A,FALSE,"Contributory Assets Detail";"contributory2",#N/A,FALSE,"Contributory Assets Detail"}</definedName>
    <definedName name="wrn.contributory._.asset._.charges._1" localSheetId="8" hidden="1">{"contributory1",#N/A,FALSE,"Contributory Assets Detail";"contributory2",#N/A,FALSE,"Contributory Assets Detail"}</definedName>
    <definedName name="wrn.contributory._.asset._.charges._1" localSheetId="10" hidden="1">{"contributory1",#N/A,FALSE,"Contributory Assets Detail";"contributory2",#N/A,FALSE,"Contributory Assets Detail"}</definedName>
    <definedName name="wrn.contributory._.asset._.charges._1" hidden="1">{"contributory1",#N/A,FALSE,"Contributory Assets Detail";"contributory2",#N/A,FALSE,"Contributory Assets Detail"}</definedName>
    <definedName name="wrn.COST." localSheetId="8" hidden="1">{#N/A,#N/A,FALSE,"T COST";#N/A,#N/A,FALSE,"COST_FH"}</definedName>
    <definedName name="wrn.COST." localSheetId="10" hidden="1">{#N/A,#N/A,FALSE,"T COST";#N/A,#N/A,FALSE,"COST_FH"}</definedName>
    <definedName name="wrn.COST." hidden="1">{#N/A,#N/A,FALSE,"T COST";#N/A,#N/A,FALSE,"COST_FH"}</definedName>
    <definedName name="wrn.DACOM._.광전송장치._.투찰가._.검토." localSheetId="8" hidden="1">{#N/A,#N/A,FALSE,"DAOCM 2차 검토"}</definedName>
    <definedName name="wrn.DACOM._.광전송장치._.투찰가._.검토." localSheetId="10" hidden="1">{#N/A,#N/A,FALSE,"DAOCM 2차 검토"}</definedName>
    <definedName name="wrn.DACOM._.광전송장치._.투찰가._.검토." hidden="1">{#N/A,#N/A,FALSE,"DAOCM 2차 검토"}</definedName>
    <definedName name="wrn.Data._.dump." localSheetId="7" hidden="1">{"Input Data",#N/A,FALSE,"Input";"Income and Cash Flow",#N/A,FALSE,"Calculations"}</definedName>
    <definedName name="wrn.Data._.dump." hidden="1">{"Input Data",#N/A,FALSE,"Input";"Income and Cash Flow",#N/A,FALSE,"Calculations"}</definedName>
    <definedName name="wrn.DCF._.Valuation." localSheetId="8" hidden="1">{"value box",#N/A,TRUE,"DPL Inc. Fin Statements";"unlevered free cash flows",#N/A,TRUE,"DPL Inc. Fin Statements"}</definedName>
    <definedName name="wrn.DCF._.Valuation." localSheetId="10" hidden="1">{"value box",#N/A,TRUE,"DPL Inc. Fin Statements";"unlevered free cash flows",#N/A,TRUE,"DPL Inc. Fin Statements"}</definedName>
    <definedName name="wrn.DCF._.Valuation." hidden="1">{"value box",#N/A,TRUE,"DPL Inc. Fin Statements";"unlevered free cash flows",#N/A,TRUE,"DPL Inc. Fin Statements"}</definedName>
    <definedName name="wrn.DCF._.Valuation._1" localSheetId="8" hidden="1">{"value box",#N/A,TRUE,"DPL Inc. Fin Statements";"unlevered free cash flows",#N/A,TRUE,"DPL Inc. Fin Statements"}</definedName>
    <definedName name="wrn.DCF._.Valuation._1" localSheetId="10" hidden="1">{"value box",#N/A,TRUE,"DPL Inc. Fin Statements";"unlevered free cash flows",#N/A,TRUE,"DPL Inc. Fin Statements"}</definedName>
    <definedName name="wrn.DCF._.Valuation._1" hidden="1">{"value box",#N/A,TRUE,"DPL Inc. Fin Statements";"unlevered free cash flows",#N/A,TRUE,"DPL Inc. Fin Statements"}</definedName>
    <definedName name="wrn.Debt." localSheetId="8" hidden="1">{"debt summary",#N/A,FALSE,"Debt";"loan details",#N/A,FALSE,"Debt"}</definedName>
    <definedName name="wrn.Debt." localSheetId="10" hidden="1">{"debt summary",#N/A,FALSE,"Debt";"loan details",#N/A,FALSE,"Debt"}</definedName>
    <definedName name="wrn.Debt." hidden="1">{"debt summary",#N/A,FALSE,"Debt";"loan details",#N/A,FALSE,"Debt"}</definedName>
    <definedName name="wrn.Debt._1" localSheetId="8" hidden="1">{"debt summary",#N/A,FALSE,"Debt";"loan details",#N/A,FALSE,"Debt"}</definedName>
    <definedName name="wrn.Debt._1" localSheetId="10" hidden="1">{"debt summary",#N/A,FALSE,"Debt";"loan details",#N/A,FALSE,"Debt"}</definedName>
    <definedName name="wrn.Debt._1" hidden="1">{"debt summary",#N/A,FALSE,"Debt";"loan details",#N/A,FALSE,"Debt"}</definedName>
    <definedName name="wrn.Deferral._.Forecast." localSheetId="7"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DetailThru2007." localSheetId="8"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 localSheetId="10"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_1" localSheetId="8"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_1" localSheetId="10"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_1"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15." localSheetId="8"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 localSheetId="10"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_1" localSheetId="8"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_1" localSheetId="10"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_1"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ocumentation." localSheetId="8" hidden="1">{"document1",#N/A,FALSE,"Documentation";"document2",#N/A,FALSE,"Documentation"}</definedName>
    <definedName name="wrn.documentation." localSheetId="10" hidden="1">{"document1",#N/A,FALSE,"Documentation";"document2",#N/A,FALSE,"Documentation"}</definedName>
    <definedName name="wrn.documentation." hidden="1">{"document1",#N/A,FALSE,"Documentation";"document2",#N/A,FALSE,"Documentation"}</definedName>
    <definedName name="wrn.documentation._1" localSheetId="8" hidden="1">{"document1",#N/A,FALSE,"Documentation";"document2",#N/A,FALSE,"Documentation"}</definedName>
    <definedName name="wrn.documentation._1" localSheetId="10" hidden="1">{"document1",#N/A,FALSE,"Documentation";"document2",#N/A,FALSE,"Documentation"}</definedName>
    <definedName name="wrn.documentation._1" hidden="1">{"document1",#N/A,FALSE,"Documentation";"document2",#N/A,FALSE,"Documentation"}</definedName>
    <definedName name="wrn.Earnings._.Model." localSheetId="8"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localSheetId="8"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localSheetId="1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CR." localSheetId="8" hidden="1">{#N/A,#N/A,FALSE,"schA"}</definedName>
    <definedName name="wrn.ECR." localSheetId="10" hidden="1">{#N/A,#N/A,FALSE,"schA"}</definedName>
    <definedName name="wrn.ECR." hidden="1">{#N/A,#N/A,FALSE,"schA"}</definedName>
    <definedName name="wrn.ECR._1" localSheetId="8" hidden="1">{#N/A,#N/A,FALSE,"schA"}</definedName>
    <definedName name="wrn.ECR._1" localSheetId="10" hidden="1">{#N/A,#N/A,FALSE,"schA"}</definedName>
    <definedName name="wrn.ECR._1" hidden="1">{#N/A,#N/A,FALSE,"schA"}</definedName>
    <definedName name="wrn.ECR._1_1" localSheetId="8" hidden="1">{#N/A,#N/A,FALSE,"schA"}</definedName>
    <definedName name="wrn.ECR._1_1" localSheetId="10" hidden="1">{#N/A,#N/A,FALSE,"schA"}</definedName>
    <definedName name="wrn.ECR._1_1" hidden="1">{#N/A,#N/A,FALSE,"schA"}</definedName>
    <definedName name="wrn.ECR._1_2" localSheetId="8" hidden="1">{#N/A,#N/A,FALSE,"schA"}</definedName>
    <definedName name="wrn.ECR._1_2" localSheetId="10" hidden="1">{#N/A,#N/A,FALSE,"schA"}</definedName>
    <definedName name="wrn.ECR._1_2" hidden="1">{#N/A,#N/A,FALSE,"schA"}</definedName>
    <definedName name="wrn.ECR._1_3" localSheetId="8" hidden="1">{#N/A,#N/A,FALSE,"schA"}</definedName>
    <definedName name="wrn.ECR._1_3" localSheetId="10" hidden="1">{#N/A,#N/A,FALSE,"schA"}</definedName>
    <definedName name="wrn.ECR._1_3" hidden="1">{#N/A,#N/A,FALSE,"schA"}</definedName>
    <definedName name="wrn.ECR._2" localSheetId="8" hidden="1">{#N/A,#N/A,FALSE,"schA"}</definedName>
    <definedName name="wrn.ECR._2" localSheetId="10" hidden="1">{#N/A,#N/A,FALSE,"schA"}</definedName>
    <definedName name="wrn.ECR._2" hidden="1">{#N/A,#N/A,FALSE,"schA"}</definedName>
    <definedName name="wrn.ECR._2_1" localSheetId="8" hidden="1">{#N/A,#N/A,FALSE,"schA"}</definedName>
    <definedName name="wrn.ECR._2_1" localSheetId="10" hidden="1">{#N/A,#N/A,FALSE,"schA"}</definedName>
    <definedName name="wrn.ECR._2_1" hidden="1">{#N/A,#N/A,FALSE,"schA"}</definedName>
    <definedName name="wrn.ECR._2_2" localSheetId="8" hidden="1">{#N/A,#N/A,FALSE,"schA"}</definedName>
    <definedName name="wrn.ECR._2_2" localSheetId="10" hidden="1">{#N/A,#N/A,FALSE,"schA"}</definedName>
    <definedName name="wrn.ECR._2_2" hidden="1">{#N/A,#N/A,FALSE,"schA"}</definedName>
    <definedName name="wrn.ECR._2_3" localSheetId="8" hidden="1">{#N/A,#N/A,FALSE,"schA"}</definedName>
    <definedName name="wrn.ECR._2_3" localSheetId="10" hidden="1">{#N/A,#N/A,FALSE,"schA"}</definedName>
    <definedName name="wrn.ECR._2_3" hidden="1">{#N/A,#N/A,FALSE,"schA"}</definedName>
    <definedName name="wrn.ECR._3" localSheetId="8" hidden="1">{#N/A,#N/A,FALSE,"schA"}</definedName>
    <definedName name="wrn.ECR._3" localSheetId="10" hidden="1">{#N/A,#N/A,FALSE,"schA"}</definedName>
    <definedName name="wrn.ECR._3" hidden="1">{#N/A,#N/A,FALSE,"schA"}</definedName>
    <definedName name="wrn.ECR._3_1" localSheetId="8" hidden="1">{#N/A,#N/A,FALSE,"schA"}</definedName>
    <definedName name="wrn.ECR._3_1" localSheetId="10" hidden="1">{#N/A,#N/A,FALSE,"schA"}</definedName>
    <definedName name="wrn.ECR._3_1" hidden="1">{#N/A,#N/A,FALSE,"schA"}</definedName>
    <definedName name="wrn.ECR._3_2" localSheetId="8" hidden="1">{#N/A,#N/A,FALSE,"schA"}</definedName>
    <definedName name="wrn.ECR._3_2" localSheetId="10" hidden="1">{#N/A,#N/A,FALSE,"schA"}</definedName>
    <definedName name="wrn.ECR._3_2" hidden="1">{#N/A,#N/A,FALSE,"schA"}</definedName>
    <definedName name="wrn.ECR._3_3" localSheetId="8" hidden="1">{#N/A,#N/A,FALSE,"schA"}</definedName>
    <definedName name="wrn.ECR._3_3" localSheetId="10" hidden="1">{#N/A,#N/A,FALSE,"schA"}</definedName>
    <definedName name="wrn.ECR._3_3" hidden="1">{#N/A,#N/A,FALSE,"schA"}</definedName>
    <definedName name="wrn.ECR._4" localSheetId="8" hidden="1">{#N/A,#N/A,FALSE,"schA"}</definedName>
    <definedName name="wrn.ECR._4" localSheetId="10" hidden="1">{#N/A,#N/A,FALSE,"schA"}</definedName>
    <definedName name="wrn.ECR._4" hidden="1">{#N/A,#N/A,FALSE,"schA"}</definedName>
    <definedName name="wrn.ECR._4_1" localSheetId="8" hidden="1">{#N/A,#N/A,FALSE,"schA"}</definedName>
    <definedName name="wrn.ECR._4_1" localSheetId="10" hidden="1">{#N/A,#N/A,FALSE,"schA"}</definedName>
    <definedName name="wrn.ECR._4_1" hidden="1">{#N/A,#N/A,FALSE,"schA"}</definedName>
    <definedName name="wrn.ECR._4_2" localSheetId="8" hidden="1">{#N/A,#N/A,FALSE,"schA"}</definedName>
    <definedName name="wrn.ECR._4_2" localSheetId="10" hidden="1">{#N/A,#N/A,FALSE,"schA"}</definedName>
    <definedName name="wrn.ECR._4_2" hidden="1">{#N/A,#N/A,FALSE,"schA"}</definedName>
    <definedName name="wrn.ECR._4_3" localSheetId="8" hidden="1">{#N/A,#N/A,FALSE,"schA"}</definedName>
    <definedName name="wrn.ECR._4_3" localSheetId="10" hidden="1">{#N/A,#N/A,FALSE,"schA"}</definedName>
    <definedName name="wrn.ECR._4_3" hidden="1">{#N/A,#N/A,FALSE,"schA"}</definedName>
    <definedName name="wrn.ECR._5" localSheetId="8" hidden="1">{#N/A,#N/A,FALSE,"schA"}</definedName>
    <definedName name="wrn.ECR._5" localSheetId="10" hidden="1">{#N/A,#N/A,FALSE,"schA"}</definedName>
    <definedName name="wrn.ECR._5" hidden="1">{#N/A,#N/A,FALSE,"schA"}</definedName>
    <definedName name="wrn.ECR._5_1" localSheetId="8" hidden="1">{#N/A,#N/A,FALSE,"schA"}</definedName>
    <definedName name="wrn.ECR._5_1" localSheetId="10" hidden="1">{#N/A,#N/A,FALSE,"schA"}</definedName>
    <definedName name="wrn.ECR._5_1" hidden="1">{#N/A,#N/A,FALSE,"schA"}</definedName>
    <definedName name="wrn.ECR._5_2" localSheetId="8" hidden="1">{#N/A,#N/A,FALSE,"schA"}</definedName>
    <definedName name="wrn.ECR._5_2" localSheetId="10" hidden="1">{#N/A,#N/A,FALSE,"schA"}</definedName>
    <definedName name="wrn.ECR._5_2" hidden="1">{#N/A,#N/A,FALSE,"schA"}</definedName>
    <definedName name="wrn.ECR._5_3" localSheetId="8" hidden="1">{#N/A,#N/A,FALSE,"schA"}</definedName>
    <definedName name="wrn.ECR._5_3" localSheetId="10" hidden="1">{#N/A,#N/A,FALSE,"schA"}</definedName>
    <definedName name="wrn.ECR._5_3" hidden="1">{#N/A,#N/A,FALSE,"schA"}</definedName>
    <definedName name="wrn.Engr._.Summary." localSheetId="8" hidden="1">{#N/A,#N/A,FALSE,"INPUTDATA";#N/A,#N/A,FALSE,"SUMMARY";#N/A,#N/A,FALSE,"CTAREP";#N/A,#N/A,FALSE,"CTBREP";#N/A,#N/A,FALSE,"TURBEFF";#N/A,#N/A,FALSE,"Condenser Performance"}</definedName>
    <definedName name="wrn.Engr._.Summary." localSheetId="10" hidden="1">{#N/A,#N/A,FALSE,"INPUTDATA";#N/A,#N/A,FALSE,"SUMMARY";#N/A,#N/A,FALSE,"CTAREP";#N/A,#N/A,FALSE,"CTBREP";#N/A,#N/A,FALSE,"TURBEFF";#N/A,#N/A,FALSE,"Condenser Performance"}</definedName>
    <definedName name="wrn.Engr._.Summary." hidden="1">{#N/A,#N/A,FALSE,"INPUTDATA";#N/A,#N/A,FALSE,"SUMMARY";#N/A,#N/A,FALSE,"CTAREP";#N/A,#N/A,FALSE,"CTBREP";#N/A,#N/A,FALSE,"TURBEFF";#N/A,#N/A,FALSE,"Condenser Performance"}</definedName>
    <definedName name="wrn.Exec._.Summary." localSheetId="8" hidden="1">{#N/A,#N/A,FALSE,"INPUTDATA";#N/A,#N/A,FALSE,"SUMMARY"}</definedName>
    <definedName name="wrn.Exec._.Summary." localSheetId="10" hidden="1">{#N/A,#N/A,FALSE,"INPUTDATA";#N/A,#N/A,FALSE,"SUMMARY"}</definedName>
    <definedName name="wrn.Exec._.Summary." hidden="1">{#N/A,#N/A,FALSE,"INPUTDATA";#N/A,#N/A,FALSE,"SUMMARY"}</definedName>
    <definedName name="wrn.Exec1._.Summary" localSheetId="8" hidden="1">{#N/A,#N/A,FALSE,"INPUTDATA";#N/A,#N/A,FALSE,"SUMMARY"}</definedName>
    <definedName name="wrn.Exec1._.Summary" localSheetId="10" hidden="1">{#N/A,#N/A,FALSE,"INPUTDATA";#N/A,#N/A,FALSE,"SUMMARY"}</definedName>
    <definedName name="wrn.Exec1._.Summary" hidden="1">{#N/A,#N/A,FALSE,"INPUTDATA";#N/A,#N/A,FALSE,"SUMMARY"}</definedName>
    <definedName name="wrn.Exhibit_draft_report." localSheetId="8" hidden="1">{"Historic",#N/A,FALSE,"Historic IS";"BS",#N/A,FALSE,"DCF BS conversion";"Market_summary_2",#N/A,FALSE,"Market summary";"GCM_summary",#N/A,FALSE,"Market approach";"DCF",#N/A,FALSE,"DCF Projected IS unlevered";"DCF_value",#N/A,FALSE,"DCF Indications of value"}</definedName>
    <definedName name="wrn.Exhibit_draft_report." localSheetId="10" hidden="1">{"Historic",#N/A,FALSE,"Historic IS";"BS",#N/A,FALSE,"DCF BS conversion";"Market_summary_2",#N/A,FALSE,"Market summary";"GCM_summary",#N/A,FALSE,"Market approach";"DCF",#N/A,FALSE,"DCF Projected IS unlevered";"DCF_value",#N/A,FALSE,"DCF Indications of value"}</definedName>
    <definedName name="wrn.Exhibit_draft_report." hidden="1">{"Historic",#N/A,FALSE,"Historic IS";"BS",#N/A,FALSE,"DCF BS conversion";"Market_summary_2",#N/A,FALSE,"Market summary";"GCM_summary",#N/A,FALSE,"Market approach";"DCF",#N/A,FALSE,"DCF Projected IS unlevered";"DCF_value",#N/A,FALSE,"DCF Indications of value"}</definedName>
    <definedName name="wrn.Exhibit_draft_report._1" localSheetId="8" hidden="1">{"Historic",#N/A,FALSE,"Historic IS";"BS",#N/A,FALSE,"DCF BS conversion";"Market_summary_2",#N/A,FALSE,"Market summary";"GCM_summary",#N/A,FALSE,"Market approach";"DCF",#N/A,FALSE,"DCF Projected IS unlevered";"DCF_value",#N/A,FALSE,"DCF Indications of value"}</definedName>
    <definedName name="wrn.Exhibit_draft_report._1" localSheetId="10" hidden="1">{"Historic",#N/A,FALSE,"Historic IS";"BS",#N/A,FALSE,"DCF BS conversion";"Market_summary_2",#N/A,FALSE,"Market summary";"GCM_summary",#N/A,FALSE,"Market approach";"DCF",#N/A,FALSE,"DCF Projected IS unlevered";"DCF_value",#N/A,FALSE,"DCF Indications of value"}</definedName>
    <definedName name="wrn.Exhibit_draft_report._1" hidden="1">{"Historic",#N/A,FALSE,"Historic IS";"BS",#N/A,FALSE,"DCF BS conversion";"Market_summary_2",#N/A,FALSE,"Market summary";"GCM_summary",#N/A,FALSE,"Market approach";"DCF",#N/A,FALSE,"DCF Projected IS unlevered";"DCF_value",#N/A,FALSE,"DCF Indications of value"}</definedName>
    <definedName name="wrn.EXHIBITS." localSheetId="8"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 localSheetId="10"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_1" localSheetId="8"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_1" localSheetId="10"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_1"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Filing." localSheetId="7"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nancials." localSheetId="8" hidden="1">{#N/A,#N/A,TRUE,"Income Statement";#N/A,#N/A,TRUE,"Balance Sheet";#N/A,#N/A,TRUE,"Cash Flow"}</definedName>
    <definedName name="wrn.Financials." localSheetId="10" hidden="1">{#N/A,#N/A,TRUE,"Income Statement";#N/A,#N/A,TRUE,"Balance Sheet";#N/A,#N/A,TRUE,"Cash Flow"}</definedName>
    <definedName name="wrn.Financials." hidden="1">{#N/A,#N/A,TRUE,"Income Statement";#N/A,#N/A,TRUE,"Balance Sheet";#N/A,#N/A,TRUE,"Cash Flow"}</definedName>
    <definedName name="wrn.Financials._1" localSheetId="8" hidden="1">{#N/A,#N/A,TRUE,"Income Statement";#N/A,#N/A,TRUE,"Balance Sheet";#N/A,#N/A,TRUE,"Cash Flow"}</definedName>
    <definedName name="wrn.Financials._1" localSheetId="10" hidden="1">{#N/A,#N/A,TRUE,"Income Statement";#N/A,#N/A,TRUE,"Balance Sheet";#N/A,#N/A,TRUE,"Cash Flow"}</definedName>
    <definedName name="wrn.Financials._1" hidden="1">{#N/A,#N/A,TRUE,"Income Statement";#N/A,#N/A,TRUE,"Balance Sheet";#N/A,#N/A,TRUE,"Cash Flow"}</definedName>
    <definedName name="wrn.For._.filling._.out._.assessments." localSheetId="7" hidden="1">{"Print Empty Template",#N/A,FALSE,"Input"}</definedName>
    <definedName name="wrn.For._.filling._.out._.assessments." hidden="1">{"Print Empty Template",#N/A,FALSE,"Input"}</definedName>
    <definedName name="wrn.Full._.Report." localSheetId="8" hidden="1">{#N/A,#N/A,FALSE,"Budget";#N/A,#N/A,FALSE,"Balance Sheet";#N/A,#N/A,FALSE,"Cash Flow"}</definedName>
    <definedName name="wrn.Full._.Report." localSheetId="10" hidden="1">{#N/A,#N/A,FALSE,"Budget";#N/A,#N/A,FALSE,"Balance Sheet";#N/A,#N/A,FALSE,"Cash Flow"}</definedName>
    <definedName name="wrn.Full._.Report." hidden="1">{#N/A,#N/A,FALSE,"Budget";#N/A,#N/A,FALSE,"Balance Sheet";#N/A,#N/A,FALSE,"Cash Flow"}</definedName>
    <definedName name="wrn.Full._.Report._1" localSheetId="8" hidden="1">{#N/A,#N/A,FALSE,"Budget";#N/A,#N/A,FALSE,"Balance Sheet";#N/A,#N/A,FALSE,"Cash Flow"}</definedName>
    <definedName name="wrn.Full._.Report._1" localSheetId="10" hidden="1">{#N/A,#N/A,FALSE,"Budget";#N/A,#N/A,FALSE,"Balance Sheet";#N/A,#N/A,FALSE,"Cash Flow"}</definedName>
    <definedName name="wrn.Full._.Report._1" hidden="1">{#N/A,#N/A,FALSE,"Budget";#N/A,#N/A,FALSE,"Balance Sheet";#N/A,#N/A,FALSE,"Cash Flow"}</definedName>
    <definedName name="wrn.FY97SBP." localSheetId="8" hidden="1">{#N/A,#N/A,FALSE,"FY97";#N/A,#N/A,FALSE,"FY98";#N/A,#N/A,FALSE,"FY99";#N/A,#N/A,FALSE,"FY00";#N/A,#N/A,FALSE,"FY01"}</definedName>
    <definedName name="wrn.FY97SBP." localSheetId="10" hidden="1">{#N/A,#N/A,FALSE,"FY97";#N/A,#N/A,FALSE,"FY98";#N/A,#N/A,FALSE,"FY99";#N/A,#N/A,FALSE,"FY00";#N/A,#N/A,FALSE,"FY01"}</definedName>
    <definedName name="wrn.FY97SBP." hidden="1">{#N/A,#N/A,FALSE,"FY97";#N/A,#N/A,FALSE,"FY98";#N/A,#N/A,FALSE,"FY99";#N/A,#N/A,FALSE,"FY00";#N/A,#N/A,FALSE,"FY01"}</definedName>
    <definedName name="wrn.FY97SBP._1" localSheetId="8" hidden="1">{#N/A,#N/A,FALSE,"FY97";#N/A,#N/A,FALSE,"FY98";#N/A,#N/A,FALSE,"FY99";#N/A,#N/A,FALSE,"FY00";#N/A,#N/A,FALSE,"FY01"}</definedName>
    <definedName name="wrn.FY97SBP._1" localSheetId="10" hidden="1">{#N/A,#N/A,FALSE,"FY97";#N/A,#N/A,FALSE,"FY98";#N/A,#N/A,FALSE,"FY99";#N/A,#N/A,FALSE,"FY00";#N/A,#N/A,FALSE,"FY01"}</definedName>
    <definedName name="wrn.FY97SBP._1" hidden="1">{#N/A,#N/A,FALSE,"FY97";#N/A,#N/A,FALSE,"FY98";#N/A,#N/A,FALSE,"FY99";#N/A,#N/A,FALSE,"FY00";#N/A,#N/A,FALSE,"FY01"}</definedName>
    <definedName name="wrn.gross._.margin._.detail." localSheetId="8" hidden="1">{"gross_margin1",#N/A,FALSE,"Gross Margin Detail";"gross_margin2",#N/A,FALSE,"Gross Margin Detail"}</definedName>
    <definedName name="wrn.gross._.margin._.detail." localSheetId="10" hidden="1">{"gross_margin1",#N/A,FALSE,"Gross Margin Detail";"gross_margin2",#N/A,FALSE,"Gross Margin Detail"}</definedName>
    <definedName name="wrn.gross._.margin._.detail." hidden="1">{"gross_margin1",#N/A,FALSE,"Gross Margin Detail";"gross_margin2",#N/A,FALSE,"Gross Margin Detail"}</definedName>
    <definedName name="wrn.gross._.margin._.detail._1" localSheetId="8" hidden="1">{"gross_margin1",#N/A,FALSE,"Gross Margin Detail";"gross_margin2",#N/A,FALSE,"Gross Margin Detail"}</definedName>
    <definedName name="wrn.gross._.margin._.detail._1" localSheetId="10" hidden="1">{"gross_margin1",#N/A,FALSE,"Gross Margin Detail";"gross_margin2",#N/A,FALSE,"Gross Margin Detail"}</definedName>
    <definedName name="wrn.gross._.margin._.detail._1" hidden="1">{"gross_margin1",#N/A,FALSE,"Gross Margin Detail";"gross_margin2",#N/A,FALSE,"Gross Margin Detail"}</definedName>
    <definedName name="wrn.historical._.performance." localSheetId="8" hidden="1">{"historical acquirer",#N/A,FALSE,"Historical Performance";"historical target",#N/A,FALSE,"Historical Performance"}</definedName>
    <definedName name="wrn.historical._.performance." localSheetId="10" hidden="1">{"historical acquirer",#N/A,FALSE,"Historical Performance";"historical target",#N/A,FALSE,"Historical Performance"}</definedName>
    <definedName name="wrn.historical._.performance." hidden="1">{"historical acquirer",#N/A,FALSE,"Historical Performance";"historical target",#N/A,FALSE,"Historical Performance"}</definedName>
    <definedName name="wrn.historical._.performance._1" localSheetId="8" hidden="1">{"historical acquirer",#N/A,FALSE,"Historical Performance";"historical target",#N/A,FALSE,"Historical Performance"}</definedName>
    <definedName name="wrn.historical._.performance._1" localSheetId="10" hidden="1">{"historical acquirer",#N/A,FALSE,"Historical Performance";"historical target",#N/A,FALSE,"Historical Performance"}</definedName>
    <definedName name="wrn.historical._.performance._1" hidden="1">{"historical acquirer",#N/A,FALSE,"Historical Performance";"historical target",#N/A,FALSE,"Historical Performance"}</definedName>
    <definedName name="wrn.HLP._.Detail." localSheetId="7"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Ilijan._.Print." localSheetId="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_1" localSheetId="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_1" localSheetId="1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_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COME._.STATEMENT." localSheetId="8" hidden="1">{"INCOME STATEMENT",#N/A,FALSE,"Income Statement"}</definedName>
    <definedName name="wrn.INCOME._.STATEMENT." localSheetId="10" hidden="1">{"INCOME STATEMENT",#N/A,FALSE,"Income Statement"}</definedName>
    <definedName name="wrn.INCOME._.STATEMENT." hidden="1">{"INCOME STATEMENT",#N/A,FALSE,"Income Statement"}</definedName>
    <definedName name="wrn.INCOME._.STATEMENT._1" localSheetId="8" hidden="1">{"INCOME STATEMENT",#N/A,FALSE,"Income Statement"}</definedName>
    <definedName name="wrn.INCOME._.STATEMENT._1" localSheetId="10" hidden="1">{"INCOME STATEMENT",#N/A,FALSE,"Income Statement"}</definedName>
    <definedName name="wrn.INCOME._.STATEMENT._1" hidden="1">{"INCOME STATEMENT",#N/A,FALSE,"Income Statement"}</definedName>
    <definedName name="wrn.input._.and._.output." localSheetId="8" hidden="1">{"EBITDA",#N/A,TRUE,"P&amp;L Net of Disc Ops";"output net of disc ops",#N/A,TRUE,"Revenue";"input",#N/A,TRUE,"Revenue";"output",#N/A,TRUE,"DC";"Input",#N/A,TRUE,"DC";"MTN and MCN",#N/A,TRUE,"Margin";"output detail line items",#N/A,TRUE,"SGA";"personnel by year",#N/A,TRUE,"Payroll";#N/A,#N/A,TRUE,"CapEx"}</definedName>
    <definedName name="wrn.input._.and._.output." localSheetId="10" hidden="1">{"EBITDA",#N/A,TRUE,"P&amp;L Net of Disc Ops";"output net of disc ops",#N/A,TRUE,"Revenue";"input",#N/A,TRUE,"Revenue";"output",#N/A,TRUE,"DC";"Input",#N/A,TRUE,"DC";"MTN and MCN",#N/A,TRUE,"Margin";"output detail line items",#N/A,TRUE,"SGA";"personnel by year",#N/A,TRUE,"Payroll";#N/A,#N/A,TRUE,"CapEx"}</definedName>
    <definedName name="wrn.input._.and._.output." hidden="1">{"EBITDA",#N/A,TRUE,"P&amp;L Net of Disc Ops";"output net of disc ops",#N/A,TRUE,"Revenue";"input",#N/A,TRUE,"Revenue";"output",#N/A,TRUE,"DC";"Input",#N/A,TRUE,"DC";"MTN and MCN",#N/A,TRUE,"Margin";"output detail line items",#N/A,TRUE,"SGA";"personnel by year",#N/A,TRUE,"Payroll";#N/A,#N/A,TRUE,"CapEx"}</definedName>
    <definedName name="wrn.input._.and._.output._1" localSheetId="8" hidden="1">{"EBITDA",#N/A,TRUE,"P&amp;L Net of Disc Ops";"output net of disc ops",#N/A,TRUE,"Revenue";"input",#N/A,TRUE,"Revenue";"output",#N/A,TRUE,"DC";"Input",#N/A,TRUE,"DC";"MTN and MCN",#N/A,TRUE,"Margin";"output detail line items",#N/A,TRUE,"SGA";"personnel by year",#N/A,TRUE,"Payroll";#N/A,#N/A,TRUE,"CapEx"}</definedName>
    <definedName name="wrn.input._.and._.output._1" localSheetId="10" hidden="1">{"EBITDA",#N/A,TRUE,"P&amp;L Net of Disc Ops";"output net of disc ops",#N/A,TRUE,"Revenue";"input",#N/A,TRUE,"Revenue";"output",#N/A,TRUE,"DC";"Input",#N/A,TRUE,"DC";"MTN and MCN",#N/A,TRUE,"Margin";"output detail line items",#N/A,TRUE,"SGA";"personnel by year",#N/A,TRUE,"Payroll";#N/A,#N/A,TRUE,"CapEx"}</definedName>
    <definedName name="wrn.input._.and._.output._1" hidden="1">{"EBITDA",#N/A,TRUE,"P&amp;L Net of Disc Ops";"output net of disc ops",#N/A,TRUE,"Revenue";"input",#N/A,TRUE,"Revenue";"output",#N/A,TRUE,"DC";"Input",#N/A,TRUE,"DC";"MTN and MCN",#N/A,TRUE,"Margin";"output detail line items",#N/A,TRUE,"SGA";"personnel by year",#N/A,TRUE,"Payroll";#N/A,#N/A,TRUE,"CapEx"}</definedName>
    <definedName name="wrn.input._.sheet." localSheetId="8" hidden="1">{#N/A,#N/A,FALSE,"TICKERS INPUT SHEET"}</definedName>
    <definedName name="wrn.input._.sheet." localSheetId="10" hidden="1">{#N/A,#N/A,FALSE,"TICKERS INPUT SHEET"}</definedName>
    <definedName name="wrn.input._.sheet." hidden="1">{#N/A,#N/A,FALSE,"TICKERS INPUT SHEET"}</definedName>
    <definedName name="wrn.input._.sheet._1" localSheetId="8" hidden="1">{#N/A,#N/A,FALSE,"TICKERS INPUT SHEET"}</definedName>
    <definedName name="wrn.input._.sheet._1" localSheetId="10" hidden="1">{#N/A,#N/A,FALSE,"TICKERS INPUT SHEET"}</definedName>
    <definedName name="wrn.input._.sheet._1" hidden="1">{#N/A,#N/A,FALSE,"TICKERS INPUT SHEET"}</definedName>
    <definedName name="wrn.IPO._.Valuation." localSheetId="8" hidden="1">{"assumptions",#N/A,FALSE,"Scenario 1";"valuation",#N/A,FALSE,"Scenario 1"}</definedName>
    <definedName name="wrn.IPO._.Valuation." localSheetId="10" hidden="1">{"assumptions",#N/A,FALSE,"Scenario 1";"valuation",#N/A,FALSE,"Scenario 1"}</definedName>
    <definedName name="wrn.IPO._.Valuation." hidden="1">{"assumptions",#N/A,FALSE,"Scenario 1";"valuation",#N/A,FALSE,"Scenario 1"}</definedName>
    <definedName name="wrn.IPO._.Valuation._1" localSheetId="8" hidden="1">{"assumptions",#N/A,FALSE,"Scenario 1";"valuation",#N/A,FALSE,"Scenario 1"}</definedName>
    <definedName name="wrn.IPO._.Valuation._1" localSheetId="10" hidden="1">{"assumptions",#N/A,FALSE,"Scenario 1";"valuation",#N/A,FALSE,"Scenario 1"}</definedName>
    <definedName name="wrn.IPO._.Valuation._1" hidden="1">{"assumptions",#N/A,FALSE,"Scenario 1";"valuation",#N/A,FALSE,"Scenario 1"}</definedName>
    <definedName name="wrn.LBO._.Summary." localSheetId="8" hidden="1">{"LBO Summary",#N/A,FALSE,"Summary"}</definedName>
    <definedName name="wrn.LBO._.Summary." localSheetId="10" hidden="1">{"LBO Summary",#N/A,FALSE,"Summary"}</definedName>
    <definedName name="wrn.LBO._.Summary." hidden="1">{"LBO Summary",#N/A,FALSE,"Summary"}</definedName>
    <definedName name="wrn.LBO._.Summary._1" localSheetId="8" hidden="1">{"LBO Summary",#N/A,FALSE,"Summary"}</definedName>
    <definedName name="wrn.LBO._.Summary._1" localSheetId="10" hidden="1">{"LBO Summary",#N/A,FALSE,"Summary"}</definedName>
    <definedName name="wrn.LBO._.Summary._1" hidden="1">{"LBO Summary",#N/A,FALSE,"Summary"}</definedName>
    <definedName name="wrn.Leases.xls." localSheetId="8" hidden="1">{#N/A,#N/A,FALSE,"Initial Year";#N/A,#N/A,FALSE,"Historical";#N/A,#N/A,FALSE,"balsheet";#N/A,#N/A,FALSE,"incstate";#N/A,#N/A,FALSE,"Fleet"}</definedName>
    <definedName name="wrn.Leases.xls." localSheetId="10" hidden="1">{#N/A,#N/A,FALSE,"Initial Year";#N/A,#N/A,FALSE,"Historical";#N/A,#N/A,FALSE,"balsheet";#N/A,#N/A,FALSE,"incstate";#N/A,#N/A,FALSE,"Fleet"}</definedName>
    <definedName name="wrn.Leases.xls." hidden="1">{#N/A,#N/A,FALSE,"Initial Year";#N/A,#N/A,FALSE,"Historical";#N/A,#N/A,FALSE,"balsheet";#N/A,#N/A,FALSE,"incstate";#N/A,#N/A,FALSE,"Fleet"}</definedName>
    <definedName name="wrn.Leases.xls._1" localSheetId="8" hidden="1">{#N/A,#N/A,FALSE,"Initial Year";#N/A,#N/A,FALSE,"Historical";#N/A,#N/A,FALSE,"balsheet";#N/A,#N/A,FALSE,"incstate";#N/A,#N/A,FALSE,"Fleet"}</definedName>
    <definedName name="wrn.Leases.xls._1" localSheetId="10" hidden="1">{#N/A,#N/A,FALSE,"Initial Year";#N/A,#N/A,FALSE,"Historical";#N/A,#N/A,FALSE,"balsheet";#N/A,#N/A,FALSE,"incstate";#N/A,#N/A,FALSE,"Fleet"}</definedName>
    <definedName name="wrn.Leases.xls._1" hidden="1">{#N/A,#N/A,FALSE,"Initial Year";#N/A,#N/A,FALSE,"Historical";#N/A,#N/A,FALSE,"balsheet";#N/A,#N/A,FALSE,"incstate";#N/A,#N/A,FALSE,"Fleet"}</definedName>
    <definedName name="wrn.Mason._.Deliverables." localSheetId="8" hidden="1">{#N/A,#N/A,FALSE,"Data &amp; Key Results";#N/A,#N/A,FALSE,"Summary Template";#N/A,#N/A,FALSE,"Budget";#N/A,#N/A,FALSE,"Present Value Comparison";#N/A,#N/A,FALSE,"Cashflow";#N/A,#N/A,FALSE,"Income";#N/A,#N/A,FALSE,"Inputs"}</definedName>
    <definedName name="wrn.Mason._.Deliverables." localSheetId="10" hidden="1">{#N/A,#N/A,FALSE,"Data &amp; Key Results";#N/A,#N/A,FALSE,"Summary Template";#N/A,#N/A,FALSE,"Budget";#N/A,#N/A,FALSE,"Present Value Comparison";#N/A,#N/A,FALSE,"Cashflow";#N/A,#N/A,FALSE,"Income";#N/A,#N/A,FALSE,"Inputs"}</definedName>
    <definedName name="wrn.Mason._.Deliverables." hidden="1">{#N/A,#N/A,FALSE,"Data &amp; Key Results";#N/A,#N/A,FALSE,"Summary Template";#N/A,#N/A,FALSE,"Budget";#N/A,#N/A,FALSE,"Present Value Comparison";#N/A,#N/A,FALSE,"Cashflow";#N/A,#N/A,FALSE,"Income";#N/A,#N/A,FALSE,"Inputs"}</definedName>
    <definedName name="wrn.Mason._.Deliverables._1" localSheetId="8" hidden="1">{#N/A,#N/A,FALSE,"Data &amp; Key Results";#N/A,#N/A,FALSE,"Summary Template";#N/A,#N/A,FALSE,"Budget";#N/A,#N/A,FALSE,"Present Value Comparison";#N/A,#N/A,FALSE,"Cashflow";#N/A,#N/A,FALSE,"Income";#N/A,#N/A,FALSE,"Inputs"}</definedName>
    <definedName name="wrn.Mason._.Deliverables._1" localSheetId="10" hidden="1">{#N/A,#N/A,FALSE,"Data &amp; Key Results";#N/A,#N/A,FALSE,"Summary Template";#N/A,#N/A,FALSE,"Budget";#N/A,#N/A,FALSE,"Present Value Comparison";#N/A,#N/A,FALSE,"Cashflow";#N/A,#N/A,FALSE,"Income";#N/A,#N/A,FALSE,"Inputs"}</definedName>
    <definedName name="wrn.Mason._.Deliverables._1" hidden="1">{#N/A,#N/A,FALSE,"Data &amp; Key Results";#N/A,#N/A,FALSE,"Summary Template";#N/A,#N/A,FALSE,"Budget";#N/A,#N/A,FALSE,"Present Value Comparison";#N/A,#N/A,FALSE,"Cashflow";#N/A,#N/A,FALSE,"Income";#N/A,#N/A,FALSE,"Inputs"}</definedName>
    <definedName name="wrn.Model." localSheetId="8" hidden="1">{#N/A,#N/A,FALSE,"Cover";#N/A,#N/A,FALSE,"LUMI";#N/A,#N/A,FALSE,"COMD";#N/A,#N/A,FALSE,"Valuation";#N/A,#N/A,FALSE,"Assumptions";#N/A,#N/A,FALSE,"Pooling";#N/A,#N/A,FALSE,"BalanceSheet"}</definedName>
    <definedName name="wrn.Model." localSheetId="10" hidden="1">{#N/A,#N/A,FALSE,"Cover";#N/A,#N/A,FALSE,"LUMI";#N/A,#N/A,FALSE,"COMD";#N/A,#N/A,FALSE,"Valuation";#N/A,#N/A,FALSE,"Assumptions";#N/A,#N/A,FALSE,"Pooling";#N/A,#N/A,FALSE,"BalanceSheet"}</definedName>
    <definedName name="wrn.Model." hidden="1">{#N/A,#N/A,FALSE,"Cover";#N/A,#N/A,FALSE,"LUMI";#N/A,#N/A,FALSE,"COMD";#N/A,#N/A,FALSE,"Valuation";#N/A,#N/A,FALSE,"Assumptions";#N/A,#N/A,FALSE,"Pooling";#N/A,#N/A,FALSE,"BalanceSheet"}</definedName>
    <definedName name="wrn.Model._1" localSheetId="8" hidden="1">{#N/A,#N/A,FALSE,"Cover";#N/A,#N/A,FALSE,"LUMI";#N/A,#N/A,FALSE,"COMD";#N/A,#N/A,FALSE,"Valuation";#N/A,#N/A,FALSE,"Assumptions";#N/A,#N/A,FALSE,"Pooling";#N/A,#N/A,FALSE,"BalanceSheet"}</definedName>
    <definedName name="wrn.Model._1" localSheetId="10" hidden="1">{#N/A,#N/A,FALSE,"Cover";#N/A,#N/A,FALSE,"LUMI";#N/A,#N/A,FALSE,"COMD";#N/A,#N/A,FALSE,"Valuation";#N/A,#N/A,FALSE,"Assumptions";#N/A,#N/A,FALSE,"Pooling";#N/A,#N/A,FALSE,"BalanceSheet"}</definedName>
    <definedName name="wrn.Model._1" hidden="1">{#N/A,#N/A,FALSE,"Cover";#N/A,#N/A,FALSE,"LUMI";#N/A,#N/A,FALSE,"COMD";#N/A,#N/A,FALSE,"Valuation";#N/A,#N/A,FALSE,"Assumptions";#N/A,#N/A,FALSE,"Pooling";#N/A,#N/A,FALSE,"BalanceSheet"}</definedName>
    <definedName name="wrn.MODELS." localSheetId="8" hidden="1">{"QTRINC",#N/A,FALSE,"QTRINC";"MARGIN",#N/A,FALSE,"MARGIN";"SALES1",#N/A,FALSE,"SALES";"SALES2",#N/A,FALSE,"SALES";"CASHFLOW",#N/A,FALSE,"CASHFLOW"}</definedName>
    <definedName name="wrn.MODELS." localSheetId="10" hidden="1">{"QTRINC",#N/A,FALSE,"QTRINC";"MARGIN",#N/A,FALSE,"MARGIN";"SALES1",#N/A,FALSE,"SALES";"SALES2",#N/A,FALSE,"SALES";"CASHFLOW",#N/A,FALSE,"CASHFLOW"}</definedName>
    <definedName name="wrn.MODELS." hidden="1">{"QTRINC",#N/A,FALSE,"QTRINC";"MARGIN",#N/A,FALSE,"MARGIN";"SALES1",#N/A,FALSE,"SALES";"SALES2",#N/A,FALSE,"SALES";"CASHFLOW",#N/A,FALSE,"CASHFLOW"}</definedName>
    <definedName name="wrn.MODELS._1" localSheetId="8" hidden="1">{"QTRINC",#N/A,FALSE,"QTRINC";"MARGIN",#N/A,FALSE,"MARGIN";"SALES1",#N/A,FALSE,"SALES";"SALES2",#N/A,FALSE,"SALES";"CASHFLOW",#N/A,FALSE,"CASHFLOW"}</definedName>
    <definedName name="wrn.MODELS._1" localSheetId="10" hidden="1">{"QTRINC",#N/A,FALSE,"QTRINC";"MARGIN",#N/A,FALSE,"MARGIN";"SALES1",#N/A,FALSE,"SALES";"SALES2",#N/A,FALSE,"SALES";"CASHFLOW",#N/A,FALSE,"CASHFLOW"}</definedName>
    <definedName name="wrn.MODELS._1" hidden="1">{"QTRINC",#N/A,FALSE,"QTRINC";"MARGIN",#N/A,FALSE,"MARGIN";"SALES1",#N/A,FALSE,"SALES";"SALES2",#N/A,FALSE,"SALES";"CASHFLOW",#N/A,FALSE,"CASHFLOW"}</definedName>
    <definedName name="wrn.Multiples._.Calculation." localSheetId="8" hidden="1">{#N/A,#N/A,FALSE,"GCM Data Sum";#N/A,#N/A,FALSE,"TIC-Calculation";#N/A,#N/A,FALSE,"TIC  Multiples";#N/A,#N/A,FALSE,"P-E &amp; Price to Book Multiples";#N/A,#N/A,FALSE,"Margins-EBITDA-to-Growth"}</definedName>
    <definedName name="wrn.Multiples._.Calculation." localSheetId="10" hidden="1">{#N/A,#N/A,FALSE,"GCM Data Sum";#N/A,#N/A,FALSE,"TIC-Calculation";#N/A,#N/A,FALSE,"TIC  Multiples";#N/A,#N/A,FALSE,"P-E &amp; Price to Book Multiples";#N/A,#N/A,FALSE,"Margins-EBITDA-to-Growth"}</definedName>
    <definedName name="wrn.Multiples._.Calculation." hidden="1">{#N/A,#N/A,FALSE,"GCM Data Sum";#N/A,#N/A,FALSE,"TIC-Calculation";#N/A,#N/A,FALSE,"TIC  Multiples";#N/A,#N/A,FALSE,"P-E &amp; Price to Book Multiples";#N/A,#N/A,FALSE,"Margins-EBITDA-to-Growth"}</definedName>
    <definedName name="wrn.Multiples._.Calculation._1" localSheetId="8" hidden="1">{#N/A,#N/A,FALSE,"GCM Data Sum";#N/A,#N/A,FALSE,"TIC-Calculation";#N/A,#N/A,FALSE,"TIC  Multiples";#N/A,#N/A,FALSE,"P-E &amp; Price to Book Multiples";#N/A,#N/A,FALSE,"Margins-EBITDA-to-Growth"}</definedName>
    <definedName name="wrn.Multiples._.Calculation._1" localSheetId="10" hidden="1">{#N/A,#N/A,FALSE,"GCM Data Sum";#N/A,#N/A,FALSE,"TIC-Calculation";#N/A,#N/A,FALSE,"TIC  Multiples";#N/A,#N/A,FALSE,"P-E &amp; Price to Book Multiples";#N/A,#N/A,FALSE,"Margins-EBITDA-to-Growth"}</definedName>
    <definedName name="wrn.Multiples._.Calculation._1" hidden="1">{#N/A,#N/A,FALSE,"GCM Data Sum";#N/A,#N/A,FALSE,"TIC-Calculation";#N/A,#N/A,FALSE,"TIC  Multiples";#N/A,#N/A,FALSE,"P-E &amp; Price to Book Multiples";#N/A,#N/A,FALSE,"Margins-EBITDA-to-Growth"}</definedName>
    <definedName name="wrn.ops._.costs." localSheetId="8" hidden="1">{"page1",#N/A,FALSE,"APCI Operations Detail  ";"page2",#N/A,FALSE,"APCI Operations Detail  ";"page3",#N/A,FALSE,"APCI Operations Detail  ";"page4",#N/A,FALSE,"APCI Operations Detail  "}</definedName>
    <definedName name="wrn.ops._.costs." localSheetId="10" hidden="1">{"page1",#N/A,FALSE,"APCI Operations Detail  ";"page2",#N/A,FALSE,"APCI Operations Detail  ";"page3",#N/A,FALSE,"APCI Operations Detail  ";"page4",#N/A,FALSE,"APCI Operations Detail  "}</definedName>
    <definedName name="wrn.ops._.costs." hidden="1">{"page1",#N/A,FALSE,"APCI Operations Detail  ";"page2",#N/A,FALSE,"APCI Operations Detail  ";"page3",#N/A,FALSE,"APCI Operations Detail  ";"page4",#N/A,FALSE,"APCI Operations Detail  "}</definedName>
    <definedName name="wrn.ops._.costs._1" localSheetId="8" hidden="1">{"page1",#N/A,FALSE,"APCI Operations Detail  ";"page2",#N/A,FALSE,"APCI Operations Detail  ";"page3",#N/A,FALSE,"APCI Operations Detail  ";"page4",#N/A,FALSE,"APCI Operations Detail  "}</definedName>
    <definedName name="wrn.ops._.costs._1" localSheetId="10" hidden="1">{"page1",#N/A,FALSE,"APCI Operations Detail  ";"page2",#N/A,FALSE,"APCI Operations Detail  ";"page3",#N/A,FALSE,"APCI Operations Detail  ";"page4",#N/A,FALSE,"APCI Operations Detail  "}</definedName>
    <definedName name="wrn.ops._.costs._1" hidden="1">{"page1",#N/A,FALSE,"APCI Operations Detail  ";"page2",#N/A,FALSE,"APCI Operations Detail  ";"page3",#N/A,FALSE,"APCI Operations Detail  ";"page4",#N/A,FALSE,"APCI Operations Detail  "}</definedName>
    <definedName name="wrn.Output." localSheetId="8" hidden="1">{"calspreads",#N/A,FALSE,"Sheet1";"curves",#N/A,FALSE,"Sheet1";"libor",#N/A,FALSE,"Sheet1"}</definedName>
    <definedName name="wrn.Output." localSheetId="10" hidden="1">{"calspreads",#N/A,FALSE,"Sheet1";"curves",#N/A,FALSE,"Sheet1";"libor",#N/A,FALSE,"Sheet1"}</definedName>
    <definedName name="wrn.Output." hidden="1">{"calspreads",#N/A,FALSE,"Sheet1";"curves",#N/A,FALSE,"Sheet1";"libor",#N/A,FALSE,"Sheet1"}</definedName>
    <definedName name="wrn.PARTNERS._.CAPITAL._.STMT." localSheetId="8" hidden="1">{"PARTNERS CAPITAL STMT",#N/A,FALSE,"Partners Capital"}</definedName>
    <definedName name="wrn.PARTNERS._.CAPITAL._.STMT." localSheetId="10" hidden="1">{"PARTNERS CAPITAL STMT",#N/A,FALSE,"Partners Capital"}</definedName>
    <definedName name="wrn.PARTNERS._.CAPITAL._.STMT." hidden="1">{"PARTNERS CAPITAL STMT",#N/A,FALSE,"Partners Capital"}</definedName>
    <definedName name="wrn.PARTNERS._.CAPITAL._.STMT._1" localSheetId="8" hidden="1">{"PARTNERS CAPITAL STMT",#N/A,FALSE,"Partners Capital"}</definedName>
    <definedName name="wrn.PARTNERS._.CAPITAL._.STMT._1" localSheetId="10" hidden="1">{"PARTNERS CAPITAL STMT",#N/A,FALSE,"Partners Capital"}</definedName>
    <definedName name="wrn.PARTNERS._.CAPITAL._.STMT._1" hidden="1">{"PARTNERS CAPITAL STMT",#N/A,FALSE,"Partners Capital"}</definedName>
    <definedName name="wrn.print." localSheetId="8" hidden="1">{#N/A,#N/A,FALSE,"Inv. in cons subs";#N/A,#N/A,FALSE,"Intercomp.";#N/A,#N/A,FALSE,"Common Stock";#N/A,#N/A,FALSE,"Beg. or year re";#N/A,#N/A,FALSE,"Inv. NC sub-undist"}</definedName>
    <definedName name="wrn.print." localSheetId="10" hidden="1">{#N/A,#N/A,FALSE,"Inv. in cons subs";#N/A,#N/A,FALSE,"Intercomp.";#N/A,#N/A,FALSE,"Common Stock";#N/A,#N/A,FALSE,"Beg. or year re";#N/A,#N/A,FALSE,"Inv. NC sub-undist"}</definedName>
    <definedName name="wrn.print." hidden="1">{#N/A,#N/A,FALSE,"Inv. in cons subs";#N/A,#N/A,FALSE,"Intercomp.";#N/A,#N/A,FALSE,"Common Stock";#N/A,#N/A,FALSE,"Beg. or year re";#N/A,#N/A,FALSE,"Inv. NC sub-undist"}</definedName>
    <definedName name="wrn.Print._.All._.Exhibits." localSheetId="8" hidden="1">{"Inc Stmt Dollar",#N/A,FALSE,"IS";"Inc Stmt CS",#N/A,FALSE,"IS";"BS Dollar",#N/A,FALSE,"BS";"BS CS",#N/A,FALSE,"BS";"CF Dollar",#N/A,FALSE,"CF";"Ratio No.1",#N/A,FALSE,"Ratio";"Ratio No.2",#N/A,FALSE,"Ratio"}</definedName>
    <definedName name="wrn.Print._.All._.Exhibits." localSheetId="10" hidden="1">{"Inc Stmt Dollar",#N/A,FALSE,"IS";"Inc Stmt CS",#N/A,FALSE,"IS";"BS Dollar",#N/A,FALSE,"BS";"BS CS",#N/A,FALSE,"BS";"CF Dollar",#N/A,FALSE,"CF";"Ratio No.1",#N/A,FALSE,"Ratio";"Ratio No.2",#N/A,FALSE,"Ratio"}</definedName>
    <definedName name="wrn.Print._.All._.Exhibits." hidden="1">{"Inc Stmt Dollar",#N/A,FALSE,"IS";"Inc Stmt CS",#N/A,FALSE,"IS";"BS Dollar",#N/A,FALSE,"BS";"BS CS",#N/A,FALSE,"BS";"CF Dollar",#N/A,FALSE,"CF";"Ratio No.1",#N/A,FALSE,"Ratio";"Ratio No.2",#N/A,FALSE,"Ratio"}</definedName>
    <definedName name="wrn.Print._.All._.Exhibits._1" localSheetId="8" hidden="1">{"Inc Stmt Dollar",#N/A,FALSE,"IS";"Inc Stmt CS",#N/A,FALSE,"IS";"BS Dollar",#N/A,FALSE,"BS";"BS CS",#N/A,FALSE,"BS";"CF Dollar",#N/A,FALSE,"CF";"Ratio No.1",#N/A,FALSE,"Ratio";"Ratio No.2",#N/A,FALSE,"Ratio"}</definedName>
    <definedName name="wrn.Print._.All._.Exhibits._1" localSheetId="10" hidden="1">{"Inc Stmt Dollar",#N/A,FALSE,"IS";"Inc Stmt CS",#N/A,FALSE,"IS";"BS Dollar",#N/A,FALSE,"BS";"BS CS",#N/A,FALSE,"BS";"CF Dollar",#N/A,FALSE,"CF";"Ratio No.1",#N/A,FALSE,"Ratio";"Ratio No.2",#N/A,FALSE,"Ratio"}</definedName>
    <definedName name="wrn.Print._.All._.Exhibits._1" hidden="1">{"Inc Stmt Dollar",#N/A,FALSE,"IS";"Inc Stmt CS",#N/A,FALSE,"IS";"BS Dollar",#N/A,FALSE,"BS";"BS CS",#N/A,FALSE,"BS";"CF Dollar",#N/A,FALSE,"CF";"Ratio No.1",#N/A,FALSE,"Ratio";"Ratio No.2",#N/A,FALSE,"Ratio"}</definedName>
    <definedName name="wrn.Print._.All._.Pages." localSheetId="8" hidden="1">{"LBO Summary",#N/A,FALSE,"Summary";"Income Statement",#N/A,FALSE,"Model";"Cash Flow",#N/A,FALSE,"Model";"Balance Sheet",#N/A,FALSE,"Model";"Working Capital",#N/A,FALSE,"Model";"Pro Forma Balance Sheets",#N/A,FALSE,"PFBS";"Debt Balances",#N/A,FALSE,"Model";"Fee Schedules",#N/A,FALSE,"Model"}</definedName>
    <definedName name="wrn.Print._.All._.Pages." localSheetId="10"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nt._.All._.Pages._1" localSheetId="8" hidden="1">{"LBO Summary",#N/A,FALSE,"Summary";"Income Statement",#N/A,FALSE,"Model";"Cash Flow",#N/A,FALSE,"Model";"Balance Sheet",#N/A,FALSE,"Model";"Working Capital",#N/A,FALSE,"Model";"Pro Forma Balance Sheets",#N/A,FALSE,"PFBS";"Debt Balances",#N/A,FALSE,"Model";"Fee Schedules",#N/A,FALSE,"Model"}</definedName>
    <definedName name="wrn.Print._.All._.Pages._1" localSheetId="10" hidden="1">{"LBO Summary",#N/A,FALSE,"Summary";"Income Statement",#N/A,FALSE,"Model";"Cash Flow",#N/A,FALSE,"Model";"Balance Sheet",#N/A,FALSE,"Model";"Working Capital",#N/A,FALSE,"Model";"Pro Forma Balance Sheets",#N/A,FALSE,"PFBS";"Debt Balances",#N/A,FALSE,"Model";"Fee Schedules",#N/A,FALSE,"Model"}</definedName>
    <definedName name="wrn.Print._.All._.Pages._1" hidden="1">{"LBO Summary",#N/A,FALSE,"Summary";"Income Statement",#N/A,FALSE,"Model";"Cash Flow",#N/A,FALSE,"Model";"Balance Sheet",#N/A,FALSE,"Model";"Working Capital",#N/A,FALSE,"Model";"Pro Forma Balance Sheets",#N/A,FALSE,"PFBS";"Debt Balances",#N/A,FALSE,"Model";"Fee Schedules",#N/A,FALSE,"Model"}</definedName>
    <definedName name="wrn.print._.all._.sheets." localSheetId="8" hidden="1">{"summary",#N/A,FALSE,"Valuation Analysis";"assumptions1",#N/A,FALSE,"Valuation Analysis";"assumptions2",#N/A,FALSE,"Valuation Analysis"}</definedName>
    <definedName name="wrn.print._.all._.sheets." localSheetId="10" hidden="1">{"summary",#N/A,FALSE,"Valuation Analysis";"assumptions1",#N/A,FALSE,"Valuation Analysis";"assumptions2",#N/A,FALSE,"Valuation Analysis"}</definedName>
    <definedName name="wrn.print._.all._.sheets." hidden="1">{"summary",#N/A,FALSE,"Valuation Analysis";"assumptions1",#N/A,FALSE,"Valuation Analysis";"assumptions2",#N/A,FALSE,"Valuation Analysis"}</definedName>
    <definedName name="wrn.print._.all._.sheets._1" localSheetId="8" hidden="1">{"summary",#N/A,FALSE,"Valuation Analysis";"assumptions1",#N/A,FALSE,"Valuation Analysis";"assumptions2",#N/A,FALSE,"Valuation Analysis"}</definedName>
    <definedName name="wrn.print._.all._.sheets._1" localSheetId="10" hidden="1">{"summary",#N/A,FALSE,"Valuation Analysis";"assumptions1",#N/A,FALSE,"Valuation Analysis";"assumptions2",#N/A,FALSE,"Valuation Analysis"}</definedName>
    <definedName name="wrn.print._.all._.sheets._1" hidden="1">{"summary",#N/A,FALSE,"Valuation Analysis";"assumptions1",#N/A,FALSE,"Valuation Analysis";"assumptions2",#N/A,FALSE,"Valuation Analysis"}</definedName>
    <definedName name="wrn.Print._.Blank._.Exhibit." localSheetId="8" hidden="1">{"Extra 1",#N/A,FALSE,"Blank"}</definedName>
    <definedName name="wrn.Print._.Blank._.Exhibit." localSheetId="10" hidden="1">{"Extra 1",#N/A,FALSE,"Blank"}</definedName>
    <definedName name="wrn.Print._.Blank._.Exhibit." hidden="1">{"Extra 1",#N/A,FALSE,"Blank"}</definedName>
    <definedName name="wrn.Print._.Blank._.Exhibit._1" localSheetId="8" hidden="1">{"Extra 1",#N/A,FALSE,"Blank"}</definedName>
    <definedName name="wrn.Print._.Blank._.Exhibit._1" localSheetId="10" hidden="1">{"Extra 1",#N/A,FALSE,"Blank"}</definedName>
    <definedName name="wrn.Print._.Blank._.Exhibit._1" hidden="1">{"Extra 1",#N/A,FALSE,"Blank"}</definedName>
    <definedName name="wrn.Print._.BS._.Exhibits." localSheetId="8" hidden="1">{"BS Dollar",#N/A,FALSE,"BS";"BS CS",#N/A,FALSE,"BS"}</definedName>
    <definedName name="wrn.Print._.BS._.Exhibits." localSheetId="10" hidden="1">{"BS Dollar",#N/A,FALSE,"BS";"BS CS",#N/A,FALSE,"BS"}</definedName>
    <definedName name="wrn.Print._.BS._.Exhibits." hidden="1">{"BS Dollar",#N/A,FALSE,"BS";"BS CS",#N/A,FALSE,"BS"}</definedName>
    <definedName name="wrn.Print._.BS._.Exhibits._1" localSheetId="8" hidden="1">{"BS Dollar",#N/A,FALSE,"BS";"BS CS",#N/A,FALSE,"BS"}</definedName>
    <definedName name="wrn.Print._.BS._.Exhibits._1" localSheetId="10" hidden="1">{"BS Dollar",#N/A,FALSE,"BS";"BS CS",#N/A,FALSE,"BS"}</definedName>
    <definedName name="wrn.Print._.BS._.Exhibits._1" hidden="1">{"BS Dollar",#N/A,FALSE,"BS";"BS CS",#N/A,FALSE,"BS"}</definedName>
    <definedName name="wrn.Print._.CF._.Exhibit." localSheetId="8" hidden="1">{"CF Dollar",#N/A,FALSE,"CF"}</definedName>
    <definedName name="wrn.Print._.CF._.Exhibit." localSheetId="10" hidden="1">{"CF Dollar",#N/A,FALSE,"CF"}</definedName>
    <definedName name="wrn.Print._.CF._.Exhibit." hidden="1">{"CF Dollar",#N/A,FALSE,"CF"}</definedName>
    <definedName name="wrn.Print._.CF._.Exhibit._1" localSheetId="8" hidden="1">{"CF Dollar",#N/A,FALSE,"CF"}</definedName>
    <definedName name="wrn.Print._.CF._.Exhibit._1" localSheetId="10" hidden="1">{"CF Dollar",#N/A,FALSE,"CF"}</definedName>
    <definedName name="wrn.Print._.CF._.Exhibit._1" hidden="1">{"CF Dollar",#N/A,FALSE,"CF"}</definedName>
    <definedName name="wrn.print._.graphs." localSheetId="8" hidden="1">{"cap_structure",#N/A,FALSE,"Graph-Mkt Cap";"price",#N/A,FALSE,"Graph-Price";"ebit",#N/A,FALSE,"Graph-EBITDA";"ebitda",#N/A,FALSE,"Graph-EBITDA"}</definedName>
    <definedName name="wrn.print._.graphs." localSheetId="10"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graphs._1" localSheetId="8" hidden="1">{"cap_structure",#N/A,FALSE,"Graph-Mkt Cap";"price",#N/A,FALSE,"Graph-Price";"ebit",#N/A,FALSE,"Graph-EBITDA";"ebitda",#N/A,FALSE,"Graph-EBITDA"}</definedName>
    <definedName name="wrn.print._.graphs._1" localSheetId="10" hidden="1">{"cap_structure",#N/A,FALSE,"Graph-Mkt Cap";"price",#N/A,FALSE,"Graph-Price";"ebit",#N/A,FALSE,"Graph-EBITDA";"ebitda",#N/A,FALSE,"Graph-EBITDA"}</definedName>
    <definedName name="wrn.print._.graphs._1" hidden="1">{"cap_structure",#N/A,FALSE,"Graph-Mkt Cap";"price",#N/A,FALSE,"Graph-Price";"ebit",#N/A,FALSE,"Graph-EBITDA";"ebitda",#N/A,FALSE,"Graph-EBITDA"}</definedName>
    <definedName name="wrn.Print._.IS._.Exhibits." localSheetId="8" hidden="1">{"Inc Stmt Dollar",#N/A,FALSE,"IS";"Inc Stmt CS",#N/A,FALSE,"IS"}</definedName>
    <definedName name="wrn.Print._.IS._.Exhibits." localSheetId="10" hidden="1">{"Inc Stmt Dollar",#N/A,FALSE,"IS";"Inc Stmt CS",#N/A,FALSE,"IS"}</definedName>
    <definedName name="wrn.Print._.IS._.Exhibits." hidden="1">{"Inc Stmt Dollar",#N/A,FALSE,"IS";"Inc Stmt CS",#N/A,FALSE,"IS"}</definedName>
    <definedName name="wrn.Print._.IS._.Exhibits._1" localSheetId="8" hidden="1">{"Inc Stmt Dollar",#N/A,FALSE,"IS";"Inc Stmt CS",#N/A,FALSE,"IS"}</definedName>
    <definedName name="wrn.Print._.IS._.Exhibits._1" localSheetId="10" hidden="1">{"Inc Stmt Dollar",#N/A,FALSE,"IS";"Inc Stmt CS",#N/A,FALSE,"IS"}</definedName>
    <definedName name="wrn.Print._.IS._.Exhibits._1" hidden="1">{"Inc Stmt Dollar",#N/A,FALSE,"IS";"Inc Stmt CS",#N/A,FALSE,"IS"}</definedName>
    <definedName name="wrn.Print._.PNL._.Download." localSheetId="8" hidden="1">{"PNLProjDL",#N/A,FALSE,"PROJCO";"PNLParDL",#N/A,FALSE,"Parent"}</definedName>
    <definedName name="wrn.Print._.PNL._.Download." localSheetId="10" hidden="1">{"PNLProjDL",#N/A,FALSE,"PROJCO";"PNLParDL",#N/A,FALSE,"Parent"}</definedName>
    <definedName name="wrn.Print._.PNL._.Download." hidden="1">{"PNLProjDL",#N/A,FALSE,"PROJCO";"PNLParDL",#N/A,FALSE,"Parent"}</definedName>
    <definedName name="wrn.Print._.PNL._.Download._1" localSheetId="8" hidden="1">{"PNLProjDL",#N/A,FALSE,"PROJCO";"PNLParDL",#N/A,FALSE,"Parent"}</definedName>
    <definedName name="wrn.Print._.PNL._.Download._1" localSheetId="10" hidden="1">{"PNLProjDL",#N/A,FALSE,"PROJCO";"PNLParDL",#N/A,FALSE,"Parent"}</definedName>
    <definedName name="wrn.Print._.PNL._.Download._1" hidden="1">{"PNLProjDL",#N/A,FALSE,"PROJCO";"PNLParDL",#N/A,FALSE,"Parent"}</definedName>
    <definedName name="wrn.Print._.Ratio._.Exhibits." localSheetId="8" hidden="1">{"Ratio No.1",#N/A,FALSE,"Ratio";"Ratio No.2",#N/A,FALSE,"Ratio"}</definedName>
    <definedName name="wrn.Print._.Ratio._.Exhibits." localSheetId="10" hidden="1">{"Ratio No.1",#N/A,FALSE,"Ratio";"Ratio No.2",#N/A,FALSE,"Ratio"}</definedName>
    <definedName name="wrn.Print._.Ratio._.Exhibits." hidden="1">{"Ratio No.1",#N/A,FALSE,"Ratio";"Ratio No.2",#N/A,FALSE,"Ratio"}</definedName>
    <definedName name="wrn.Print._.Ratio._.Exhibits._1" localSheetId="8" hidden="1">{"Ratio No.1",#N/A,FALSE,"Ratio";"Ratio No.2",#N/A,FALSE,"Ratio"}</definedName>
    <definedName name="wrn.Print._.Ratio._.Exhibits._1" localSheetId="10" hidden="1">{"Ratio No.1",#N/A,FALSE,"Ratio";"Ratio No.2",#N/A,FALSE,"Ratio"}</definedName>
    <definedName name="wrn.Print._.Ratio._.Exhibits._1" hidden="1">{"Ratio No.1",#N/A,FALSE,"Ratio";"Ratio No.2",#N/A,FALSE,"Ratio"}</definedName>
    <definedName name="wrn.print._.raw._.data._.entry." localSheetId="8" hidden="1">{"inputs raw data",#N/A,TRUE,"INPUT"}</definedName>
    <definedName name="wrn.print._.raw._.data._.entry." localSheetId="10" hidden="1">{"inputs raw data",#N/A,TRUE,"INPUT"}</definedName>
    <definedName name="wrn.print._.raw._.data._.entry." hidden="1">{"inputs raw data",#N/A,TRUE,"INPUT"}</definedName>
    <definedName name="wrn.print._.raw._.data._.entry._1" localSheetId="8" hidden="1">{"inputs raw data",#N/A,TRUE,"INPUT"}</definedName>
    <definedName name="wrn.print._.raw._.data._.entry._1" localSheetId="10" hidden="1">{"inputs raw data",#N/A,TRUE,"INPUT"}</definedName>
    <definedName name="wrn.print._.raw._.data._.entry._1" hidden="1">{"inputs raw data",#N/A,TRUE,"INPUT"}</definedName>
    <definedName name="wrn.print._.summary._.sheets." localSheetId="8" hidden="1">{"summary1",#N/A,TRUE,"Comps";"summary2",#N/A,TRUE,"Comps";"summary3",#N/A,TRUE,"Comps"}</definedName>
    <definedName name="wrn.print._.summary._.sheets." localSheetId="10" hidden="1">{"summary1",#N/A,TRUE,"Comps";"summary2",#N/A,TRUE,"Comps";"summary3",#N/A,TRUE,"Comps"}</definedName>
    <definedName name="wrn.print._.summary._.sheets." hidden="1">{"summary1",#N/A,TRUE,"Comps";"summary2",#N/A,TRUE,"Comps";"summary3",#N/A,TRUE,"Comps"}</definedName>
    <definedName name="wrn.print._.summary._.sheets._1" localSheetId="8" hidden="1">{"summary1",#N/A,TRUE,"Comps";"summary2",#N/A,TRUE,"Comps";"summary3",#N/A,TRUE,"Comps"}</definedName>
    <definedName name="wrn.print._.summary._.sheets._1" localSheetId="10" hidden="1">{"summary1",#N/A,TRUE,"Comps";"summary2",#N/A,TRUE,"Comps";"summary3",#N/A,TRUE,"Comps"}</definedName>
    <definedName name="wrn.print._.summary._.sheets._1" hidden="1">{"summary1",#N/A,TRUE,"Comps";"summary2",#N/A,TRUE,"Comps";"summary3",#N/A,TRUE,"Comps"}</definedName>
    <definedName name="wrn.print._1" localSheetId="8" hidden="1">{#N/A,#N/A,FALSE,"Inv. in cons subs";#N/A,#N/A,FALSE,"Intercomp.";#N/A,#N/A,FALSE,"Common Stock";#N/A,#N/A,FALSE,"Beg. or year re";#N/A,#N/A,FALSE,"Inv. NC sub-undist"}</definedName>
    <definedName name="wrn.print._1" localSheetId="10" hidden="1">{#N/A,#N/A,FALSE,"Inv. in cons subs";#N/A,#N/A,FALSE,"Intercomp.";#N/A,#N/A,FALSE,"Common Stock";#N/A,#N/A,FALSE,"Beg. or year re";#N/A,#N/A,FALSE,"Inv. NC sub-undist"}</definedName>
    <definedName name="wrn.print._1" hidden="1">{#N/A,#N/A,FALSE,"Inv. in cons subs";#N/A,#N/A,FALSE,"Intercomp.";#N/A,#N/A,FALSE,"Common Stock";#N/A,#N/A,FALSE,"Beg. or year re";#N/A,#N/A,FALSE,"Inv. NC sub-undist"}</definedName>
    <definedName name="wrn.Print_Earnings_template." localSheetId="8" hidden="1">{"by_month",#N/A,TRUE,"template";"destec_month",#N/A,TRUE,"template";"by_quarter",#N/A,TRUE,"template";"destec_quarter",#N/A,TRUE,"template";"by_year",#N/A,TRUE,"template";"destec_annual",#N/A,TRUE,"template"}</definedName>
    <definedName name="wrn.Print_Earnings_template." localSheetId="10" hidden="1">{"by_month",#N/A,TRUE,"template";"destec_month",#N/A,TRUE,"template";"by_quarter",#N/A,TRUE,"template";"destec_quarter",#N/A,TRUE,"template";"by_year",#N/A,TRUE,"template";"destec_annual",#N/A,TRUE,"template"}</definedName>
    <definedName name="wrn.Print_Earnings_template." hidden="1">{"by_month",#N/A,TRUE,"template";"destec_month",#N/A,TRUE,"template";"by_quarter",#N/A,TRUE,"template";"destec_quarter",#N/A,TRUE,"template";"by_year",#N/A,TRUE,"template";"destec_annual",#N/A,TRUE,"template"}</definedName>
    <definedName name="wrn.Print_Earnings_template._1" localSheetId="8" hidden="1">{"by_month",#N/A,TRUE,"template";"destec_month",#N/A,TRUE,"template";"by_quarter",#N/A,TRUE,"template";"destec_quarter",#N/A,TRUE,"template";"by_year",#N/A,TRUE,"template";"destec_annual",#N/A,TRUE,"template"}</definedName>
    <definedName name="wrn.Print_Earnings_template._1" localSheetId="10" hidden="1">{"by_month",#N/A,TRUE,"template";"destec_month",#N/A,TRUE,"template";"by_quarter",#N/A,TRUE,"template";"destec_quarter",#N/A,TRUE,"template";"by_year",#N/A,TRUE,"template";"destec_annual",#N/A,TRUE,"template"}</definedName>
    <definedName name="wrn.Print_Earnings_template._1" hidden="1">{"by_month",#N/A,TRUE,"template";"destec_month",#N/A,TRUE,"template";"by_quarter",#N/A,TRUE,"template";"destec_quarter",#N/A,TRUE,"template";"by_year",#N/A,TRUE,"template";"destec_annual",#N/A,TRUE,"template"}</definedName>
    <definedName name="wrn.Print_Var_page." localSheetId="8" hidden="1">{"var_page",#N/A,FALSE,"template"}</definedName>
    <definedName name="wrn.Print_Var_page." localSheetId="10" hidden="1">{"var_page",#N/A,FALSE,"template"}</definedName>
    <definedName name="wrn.Print_Var_page." hidden="1">{"var_page",#N/A,FALSE,"template"}</definedName>
    <definedName name="wrn.Print_Var_page._1" localSheetId="8" hidden="1">{"var_page",#N/A,FALSE,"template"}</definedName>
    <definedName name="wrn.Print_Var_page._1" localSheetId="10" hidden="1">{"var_page",#N/A,FALSE,"template"}</definedName>
    <definedName name="wrn.Print_Var_page._1" hidden="1">{"var_page",#N/A,FALSE,"template"}</definedName>
    <definedName name="wrn.print_variance." localSheetId="8" hidden="1">{"var_report",#N/A,FALSE,"template"}</definedName>
    <definedName name="wrn.print_variance." localSheetId="10" hidden="1">{"var_report",#N/A,FALSE,"template"}</definedName>
    <definedName name="wrn.print_variance." hidden="1">{"var_report",#N/A,FALSE,"template"}</definedName>
    <definedName name="wrn.print_variance._1" localSheetId="8" hidden="1">{"var_report",#N/A,FALSE,"template"}</definedName>
    <definedName name="wrn.print_variance._1" localSheetId="10" hidden="1">{"var_report",#N/A,FALSE,"template"}</definedName>
    <definedName name="wrn.print_variance._1" hidden="1">{"var_report",#N/A,FALSE,"template"}</definedName>
    <definedName name="wrn.Print_Variance_Page." localSheetId="8" hidden="1">{"variance_page",#N/A,FALSE,"template"}</definedName>
    <definedName name="wrn.Print_Variance_Page." localSheetId="10" hidden="1">{"variance_page",#N/A,FALSE,"template"}</definedName>
    <definedName name="wrn.Print_Variance_Page." hidden="1">{"variance_page",#N/A,FALSE,"template"}</definedName>
    <definedName name="wrn.Print_Variance_Page._1" localSheetId="8" hidden="1">{"variance_page",#N/A,FALSE,"template"}</definedName>
    <definedName name="wrn.Print_Variance_Page._1" localSheetId="10" hidden="1">{"variance_page",#N/A,FALSE,"template"}</definedName>
    <definedName name="wrn.Print_Variance_Page._1" hidden="1">{"variance_page",#N/A,FALSE,"template"}</definedName>
    <definedName name="wrn.print1." localSheetId="8" hidden="1">{"assumption1",#N/A,FALSE,"Assumptions";"assumption2",#N/A,FALSE,"Assumptions";"assumption3",#N/A,FALSE,"Assumptions";"prod",#N/A,FALSE,"Financials";"prod2",#N/A,FALSE,"Financials";"pnl",#N/A,FALSE,"Financials";"pnl2",#N/A,FALSE,"Financials";"cash",#N/A,FALSE,"Financials";"cash2",#N/A,FALSE,"Financials"}</definedName>
    <definedName name="wrn.print1." localSheetId="10" hidden="1">{"assumption1",#N/A,FALSE,"Assumptions";"assumption2",#N/A,FALSE,"Assumptions";"assumption3",#N/A,FALSE,"Assumptions";"prod",#N/A,FALSE,"Financials";"prod2",#N/A,FALSE,"Financials";"pnl",#N/A,FALSE,"Financials";"pnl2",#N/A,FALSE,"Financials";"cash",#N/A,FALSE,"Financials";"cash2",#N/A,FALSE,"Financials"}</definedName>
    <definedName name="wrn.print1." hidden="1">{"assumption1",#N/A,FALSE,"Assumptions";"assumption2",#N/A,FALSE,"Assumptions";"assumption3",#N/A,FALSE,"Assumptions";"prod",#N/A,FALSE,"Financials";"prod2",#N/A,FALSE,"Financials";"pnl",#N/A,FALSE,"Financials";"pnl2",#N/A,FALSE,"Financials";"cash",#N/A,FALSE,"Financials";"cash2",#N/A,FALSE,"Financials"}</definedName>
    <definedName name="wrn.print1._1" localSheetId="8" hidden="1">{"assumption1",#N/A,FALSE,"Assumptions";"assumption2",#N/A,FALSE,"Assumptions";"assumption3",#N/A,FALSE,"Assumptions";"prod",#N/A,FALSE,"Financials";"prod2",#N/A,FALSE,"Financials";"pnl",#N/A,FALSE,"Financials";"pnl2",#N/A,FALSE,"Financials";"cash",#N/A,FALSE,"Financials";"cash2",#N/A,FALSE,"Financials"}</definedName>
    <definedName name="wrn.print1._1" localSheetId="10" hidden="1">{"assumption1",#N/A,FALSE,"Assumptions";"assumption2",#N/A,FALSE,"Assumptions";"assumption3",#N/A,FALSE,"Assumptions";"prod",#N/A,FALSE,"Financials";"prod2",#N/A,FALSE,"Financials";"pnl",#N/A,FALSE,"Financials";"pnl2",#N/A,FALSE,"Financials";"cash",#N/A,FALSE,"Financials";"cash2",#N/A,FALSE,"Financials"}</definedName>
    <definedName name="wrn.print1._1" hidden="1">{"assumption1",#N/A,FALSE,"Assumptions";"assumption2",#N/A,FALSE,"Assumptions";"assumption3",#N/A,FALSE,"Assumptions";"prod",#N/A,FALSE,"Financials";"prod2",#N/A,FALSE,"Financials";"pnl",#N/A,FALSE,"Financials";"pnl2",#N/A,FALSE,"Financials";"cash",#N/A,FALSE,"Financials";"cash2",#N/A,FALSE,"Financials"}</definedName>
    <definedName name="wrn.print1._1_1" localSheetId="8" hidden="1">{"assumption1",#N/A,FALSE,"Assumptions";"assumption2",#N/A,FALSE,"Assumptions";"assumption3",#N/A,FALSE,"Assumptions";"prod",#N/A,FALSE,"Financials";"prod2",#N/A,FALSE,"Financials";"pnl",#N/A,FALSE,"Financials";"pnl2",#N/A,FALSE,"Financials";"cash",#N/A,FALSE,"Financials";"cash2",#N/A,FALSE,"Financials"}</definedName>
    <definedName name="wrn.print1._1_1" localSheetId="10" hidden="1">{"assumption1",#N/A,FALSE,"Assumptions";"assumption2",#N/A,FALSE,"Assumptions";"assumption3",#N/A,FALSE,"Assumptions";"prod",#N/A,FALSE,"Financials";"prod2",#N/A,FALSE,"Financials";"pnl",#N/A,FALSE,"Financials";"pnl2",#N/A,FALSE,"Financials";"cash",#N/A,FALSE,"Financials";"cash2",#N/A,FALSE,"Financials"}</definedName>
    <definedName name="wrn.print1._1_1" hidden="1">{"assumption1",#N/A,FALSE,"Assumptions";"assumption2",#N/A,FALSE,"Assumptions";"assumption3",#N/A,FALSE,"Assumptions";"prod",#N/A,FALSE,"Financials";"prod2",#N/A,FALSE,"Financials";"pnl",#N/A,FALSE,"Financials";"pnl2",#N/A,FALSE,"Financials";"cash",#N/A,FALSE,"Financials";"cash2",#N/A,FALSE,"Financials"}</definedName>
    <definedName name="wrn.print1._1_2" localSheetId="8" hidden="1">{"assumption1",#N/A,FALSE,"Assumptions";"assumption2",#N/A,FALSE,"Assumptions";"assumption3",#N/A,FALSE,"Assumptions";"prod",#N/A,FALSE,"Financials";"prod2",#N/A,FALSE,"Financials";"pnl",#N/A,FALSE,"Financials";"pnl2",#N/A,FALSE,"Financials";"cash",#N/A,FALSE,"Financials";"cash2",#N/A,FALSE,"Financials"}</definedName>
    <definedName name="wrn.print1._1_2" localSheetId="10" hidden="1">{"assumption1",#N/A,FALSE,"Assumptions";"assumption2",#N/A,FALSE,"Assumptions";"assumption3",#N/A,FALSE,"Assumptions";"prod",#N/A,FALSE,"Financials";"prod2",#N/A,FALSE,"Financials";"pnl",#N/A,FALSE,"Financials";"pnl2",#N/A,FALSE,"Financials";"cash",#N/A,FALSE,"Financials";"cash2",#N/A,FALSE,"Financials"}</definedName>
    <definedName name="wrn.print1._1_2" hidden="1">{"assumption1",#N/A,FALSE,"Assumptions";"assumption2",#N/A,FALSE,"Assumptions";"assumption3",#N/A,FALSE,"Assumptions";"prod",#N/A,FALSE,"Financials";"prod2",#N/A,FALSE,"Financials";"pnl",#N/A,FALSE,"Financials";"pnl2",#N/A,FALSE,"Financials";"cash",#N/A,FALSE,"Financials";"cash2",#N/A,FALSE,"Financials"}</definedName>
    <definedName name="wrn.print1._1_3" localSheetId="8" hidden="1">{"assumption1",#N/A,FALSE,"Assumptions";"assumption2",#N/A,FALSE,"Assumptions";"assumption3",#N/A,FALSE,"Assumptions";"prod",#N/A,FALSE,"Financials";"prod2",#N/A,FALSE,"Financials";"pnl",#N/A,FALSE,"Financials";"pnl2",#N/A,FALSE,"Financials";"cash",#N/A,FALSE,"Financials";"cash2",#N/A,FALSE,"Financials"}</definedName>
    <definedName name="wrn.print1._1_3" localSheetId="10" hidden="1">{"assumption1",#N/A,FALSE,"Assumptions";"assumption2",#N/A,FALSE,"Assumptions";"assumption3",#N/A,FALSE,"Assumptions";"prod",#N/A,FALSE,"Financials";"prod2",#N/A,FALSE,"Financials";"pnl",#N/A,FALSE,"Financials";"pnl2",#N/A,FALSE,"Financials";"cash",#N/A,FALSE,"Financials";"cash2",#N/A,FALSE,"Financials"}</definedName>
    <definedName name="wrn.print1._1_3" hidden="1">{"assumption1",#N/A,FALSE,"Assumptions";"assumption2",#N/A,FALSE,"Assumptions";"assumption3",#N/A,FALSE,"Assumptions";"prod",#N/A,FALSE,"Financials";"prod2",#N/A,FALSE,"Financials";"pnl",#N/A,FALSE,"Financials";"pnl2",#N/A,FALSE,"Financials";"cash",#N/A,FALSE,"Financials";"cash2",#N/A,FALSE,"Financials"}</definedName>
    <definedName name="wrn.print1._2" localSheetId="8" hidden="1">{"assumption1",#N/A,FALSE,"Assumptions";"assumption2",#N/A,FALSE,"Assumptions";"assumption3",#N/A,FALSE,"Assumptions";"prod",#N/A,FALSE,"Financials";"prod2",#N/A,FALSE,"Financials";"pnl",#N/A,FALSE,"Financials";"pnl2",#N/A,FALSE,"Financials";"cash",#N/A,FALSE,"Financials";"cash2",#N/A,FALSE,"Financials"}</definedName>
    <definedName name="wrn.print1._2" localSheetId="10" hidden="1">{"assumption1",#N/A,FALSE,"Assumptions";"assumption2",#N/A,FALSE,"Assumptions";"assumption3",#N/A,FALSE,"Assumptions";"prod",#N/A,FALSE,"Financials";"prod2",#N/A,FALSE,"Financials";"pnl",#N/A,FALSE,"Financials";"pnl2",#N/A,FALSE,"Financials";"cash",#N/A,FALSE,"Financials";"cash2",#N/A,FALSE,"Financials"}</definedName>
    <definedName name="wrn.print1._2" hidden="1">{"assumption1",#N/A,FALSE,"Assumptions";"assumption2",#N/A,FALSE,"Assumptions";"assumption3",#N/A,FALSE,"Assumptions";"prod",#N/A,FALSE,"Financials";"prod2",#N/A,FALSE,"Financials";"pnl",#N/A,FALSE,"Financials";"pnl2",#N/A,FALSE,"Financials";"cash",#N/A,FALSE,"Financials";"cash2",#N/A,FALSE,"Financials"}</definedName>
    <definedName name="wrn.print1._2_1" localSheetId="8" hidden="1">{"assumption1",#N/A,FALSE,"Assumptions";"assumption2",#N/A,FALSE,"Assumptions";"assumption3",#N/A,FALSE,"Assumptions";"prod",#N/A,FALSE,"Financials";"prod2",#N/A,FALSE,"Financials";"pnl",#N/A,FALSE,"Financials";"pnl2",#N/A,FALSE,"Financials";"cash",#N/A,FALSE,"Financials";"cash2",#N/A,FALSE,"Financials"}</definedName>
    <definedName name="wrn.print1._2_1" localSheetId="10" hidden="1">{"assumption1",#N/A,FALSE,"Assumptions";"assumption2",#N/A,FALSE,"Assumptions";"assumption3",#N/A,FALSE,"Assumptions";"prod",#N/A,FALSE,"Financials";"prod2",#N/A,FALSE,"Financials";"pnl",#N/A,FALSE,"Financials";"pnl2",#N/A,FALSE,"Financials";"cash",#N/A,FALSE,"Financials";"cash2",#N/A,FALSE,"Financials"}</definedName>
    <definedName name="wrn.print1._2_1" hidden="1">{"assumption1",#N/A,FALSE,"Assumptions";"assumption2",#N/A,FALSE,"Assumptions";"assumption3",#N/A,FALSE,"Assumptions";"prod",#N/A,FALSE,"Financials";"prod2",#N/A,FALSE,"Financials";"pnl",#N/A,FALSE,"Financials";"pnl2",#N/A,FALSE,"Financials";"cash",#N/A,FALSE,"Financials";"cash2",#N/A,FALSE,"Financials"}</definedName>
    <definedName name="wrn.print1._2_2" localSheetId="8" hidden="1">{"assumption1",#N/A,FALSE,"Assumptions";"assumption2",#N/A,FALSE,"Assumptions";"assumption3",#N/A,FALSE,"Assumptions";"prod",#N/A,FALSE,"Financials";"prod2",#N/A,FALSE,"Financials";"pnl",#N/A,FALSE,"Financials";"pnl2",#N/A,FALSE,"Financials";"cash",#N/A,FALSE,"Financials";"cash2",#N/A,FALSE,"Financials"}</definedName>
    <definedName name="wrn.print1._2_2" localSheetId="10" hidden="1">{"assumption1",#N/A,FALSE,"Assumptions";"assumption2",#N/A,FALSE,"Assumptions";"assumption3",#N/A,FALSE,"Assumptions";"prod",#N/A,FALSE,"Financials";"prod2",#N/A,FALSE,"Financials";"pnl",#N/A,FALSE,"Financials";"pnl2",#N/A,FALSE,"Financials";"cash",#N/A,FALSE,"Financials";"cash2",#N/A,FALSE,"Financials"}</definedName>
    <definedName name="wrn.print1._2_2" hidden="1">{"assumption1",#N/A,FALSE,"Assumptions";"assumption2",#N/A,FALSE,"Assumptions";"assumption3",#N/A,FALSE,"Assumptions";"prod",#N/A,FALSE,"Financials";"prod2",#N/A,FALSE,"Financials";"pnl",#N/A,FALSE,"Financials";"pnl2",#N/A,FALSE,"Financials";"cash",#N/A,FALSE,"Financials";"cash2",#N/A,FALSE,"Financials"}</definedName>
    <definedName name="wrn.print1._2_3" localSheetId="8" hidden="1">{"assumption1",#N/A,FALSE,"Assumptions";"assumption2",#N/A,FALSE,"Assumptions";"assumption3",#N/A,FALSE,"Assumptions";"prod",#N/A,FALSE,"Financials";"prod2",#N/A,FALSE,"Financials";"pnl",#N/A,FALSE,"Financials";"pnl2",#N/A,FALSE,"Financials";"cash",#N/A,FALSE,"Financials";"cash2",#N/A,FALSE,"Financials"}</definedName>
    <definedName name="wrn.print1._2_3" localSheetId="10" hidden="1">{"assumption1",#N/A,FALSE,"Assumptions";"assumption2",#N/A,FALSE,"Assumptions";"assumption3",#N/A,FALSE,"Assumptions";"prod",#N/A,FALSE,"Financials";"prod2",#N/A,FALSE,"Financials";"pnl",#N/A,FALSE,"Financials";"pnl2",#N/A,FALSE,"Financials";"cash",#N/A,FALSE,"Financials";"cash2",#N/A,FALSE,"Financials"}</definedName>
    <definedName name="wrn.print1._2_3" hidden="1">{"assumption1",#N/A,FALSE,"Assumptions";"assumption2",#N/A,FALSE,"Assumptions";"assumption3",#N/A,FALSE,"Assumptions";"prod",#N/A,FALSE,"Financials";"prod2",#N/A,FALSE,"Financials";"pnl",#N/A,FALSE,"Financials";"pnl2",#N/A,FALSE,"Financials";"cash",#N/A,FALSE,"Financials";"cash2",#N/A,FALSE,"Financials"}</definedName>
    <definedName name="wrn.print1._3" localSheetId="8" hidden="1">{"assumption1",#N/A,FALSE,"Assumptions";"assumption2",#N/A,FALSE,"Assumptions";"assumption3",#N/A,FALSE,"Assumptions";"prod",#N/A,FALSE,"Financials";"prod2",#N/A,FALSE,"Financials";"pnl",#N/A,FALSE,"Financials";"pnl2",#N/A,FALSE,"Financials";"cash",#N/A,FALSE,"Financials";"cash2",#N/A,FALSE,"Financials"}</definedName>
    <definedName name="wrn.print1._3" localSheetId="10" hidden="1">{"assumption1",#N/A,FALSE,"Assumptions";"assumption2",#N/A,FALSE,"Assumptions";"assumption3",#N/A,FALSE,"Assumptions";"prod",#N/A,FALSE,"Financials";"prod2",#N/A,FALSE,"Financials";"pnl",#N/A,FALSE,"Financials";"pnl2",#N/A,FALSE,"Financials";"cash",#N/A,FALSE,"Financials";"cash2",#N/A,FALSE,"Financials"}</definedName>
    <definedName name="wrn.print1._3" hidden="1">{"assumption1",#N/A,FALSE,"Assumptions";"assumption2",#N/A,FALSE,"Assumptions";"assumption3",#N/A,FALSE,"Assumptions";"prod",#N/A,FALSE,"Financials";"prod2",#N/A,FALSE,"Financials";"pnl",#N/A,FALSE,"Financials";"pnl2",#N/A,FALSE,"Financials";"cash",#N/A,FALSE,"Financials";"cash2",#N/A,FALSE,"Financials"}</definedName>
    <definedName name="wrn.print1._3_1" localSheetId="8" hidden="1">{"assumption1",#N/A,FALSE,"Assumptions";"assumption2",#N/A,FALSE,"Assumptions";"assumption3",#N/A,FALSE,"Assumptions";"prod",#N/A,FALSE,"Financials";"prod2",#N/A,FALSE,"Financials";"pnl",#N/A,FALSE,"Financials";"pnl2",#N/A,FALSE,"Financials";"cash",#N/A,FALSE,"Financials";"cash2",#N/A,FALSE,"Financials"}</definedName>
    <definedName name="wrn.print1._3_1" localSheetId="10" hidden="1">{"assumption1",#N/A,FALSE,"Assumptions";"assumption2",#N/A,FALSE,"Assumptions";"assumption3",#N/A,FALSE,"Assumptions";"prod",#N/A,FALSE,"Financials";"prod2",#N/A,FALSE,"Financials";"pnl",#N/A,FALSE,"Financials";"pnl2",#N/A,FALSE,"Financials";"cash",#N/A,FALSE,"Financials";"cash2",#N/A,FALSE,"Financials"}</definedName>
    <definedName name="wrn.print1._3_1" hidden="1">{"assumption1",#N/A,FALSE,"Assumptions";"assumption2",#N/A,FALSE,"Assumptions";"assumption3",#N/A,FALSE,"Assumptions";"prod",#N/A,FALSE,"Financials";"prod2",#N/A,FALSE,"Financials";"pnl",#N/A,FALSE,"Financials";"pnl2",#N/A,FALSE,"Financials";"cash",#N/A,FALSE,"Financials";"cash2",#N/A,FALSE,"Financials"}</definedName>
    <definedName name="wrn.print1._3_2" localSheetId="8" hidden="1">{"assumption1",#N/A,FALSE,"Assumptions";"assumption2",#N/A,FALSE,"Assumptions";"assumption3",#N/A,FALSE,"Assumptions";"prod",#N/A,FALSE,"Financials";"prod2",#N/A,FALSE,"Financials";"pnl",#N/A,FALSE,"Financials";"pnl2",#N/A,FALSE,"Financials";"cash",#N/A,FALSE,"Financials";"cash2",#N/A,FALSE,"Financials"}</definedName>
    <definedName name="wrn.print1._3_2" localSheetId="10" hidden="1">{"assumption1",#N/A,FALSE,"Assumptions";"assumption2",#N/A,FALSE,"Assumptions";"assumption3",#N/A,FALSE,"Assumptions";"prod",#N/A,FALSE,"Financials";"prod2",#N/A,FALSE,"Financials";"pnl",#N/A,FALSE,"Financials";"pnl2",#N/A,FALSE,"Financials";"cash",#N/A,FALSE,"Financials";"cash2",#N/A,FALSE,"Financials"}</definedName>
    <definedName name="wrn.print1._3_2" hidden="1">{"assumption1",#N/A,FALSE,"Assumptions";"assumption2",#N/A,FALSE,"Assumptions";"assumption3",#N/A,FALSE,"Assumptions";"prod",#N/A,FALSE,"Financials";"prod2",#N/A,FALSE,"Financials";"pnl",#N/A,FALSE,"Financials";"pnl2",#N/A,FALSE,"Financials";"cash",#N/A,FALSE,"Financials";"cash2",#N/A,FALSE,"Financials"}</definedName>
    <definedName name="wrn.print1._3_3" localSheetId="8" hidden="1">{"assumption1",#N/A,FALSE,"Assumptions";"assumption2",#N/A,FALSE,"Assumptions";"assumption3",#N/A,FALSE,"Assumptions";"prod",#N/A,FALSE,"Financials";"prod2",#N/A,FALSE,"Financials";"pnl",#N/A,FALSE,"Financials";"pnl2",#N/A,FALSE,"Financials";"cash",#N/A,FALSE,"Financials";"cash2",#N/A,FALSE,"Financials"}</definedName>
    <definedName name="wrn.print1._3_3" localSheetId="10" hidden="1">{"assumption1",#N/A,FALSE,"Assumptions";"assumption2",#N/A,FALSE,"Assumptions";"assumption3",#N/A,FALSE,"Assumptions";"prod",#N/A,FALSE,"Financials";"prod2",#N/A,FALSE,"Financials";"pnl",#N/A,FALSE,"Financials";"pnl2",#N/A,FALSE,"Financials";"cash",#N/A,FALSE,"Financials";"cash2",#N/A,FALSE,"Financials"}</definedName>
    <definedName name="wrn.print1._3_3" hidden="1">{"assumption1",#N/A,FALSE,"Assumptions";"assumption2",#N/A,FALSE,"Assumptions";"assumption3",#N/A,FALSE,"Assumptions";"prod",#N/A,FALSE,"Financials";"prod2",#N/A,FALSE,"Financials";"pnl",#N/A,FALSE,"Financials";"pnl2",#N/A,FALSE,"Financials";"cash",#N/A,FALSE,"Financials";"cash2",#N/A,FALSE,"Financials"}</definedName>
    <definedName name="wrn.print1._4" localSheetId="8" hidden="1">{"assumption1",#N/A,FALSE,"Assumptions";"assumption2",#N/A,FALSE,"Assumptions";"assumption3",#N/A,FALSE,"Assumptions";"prod",#N/A,FALSE,"Financials";"prod2",#N/A,FALSE,"Financials";"pnl",#N/A,FALSE,"Financials";"pnl2",#N/A,FALSE,"Financials";"cash",#N/A,FALSE,"Financials";"cash2",#N/A,FALSE,"Financials"}</definedName>
    <definedName name="wrn.print1._4" localSheetId="10" hidden="1">{"assumption1",#N/A,FALSE,"Assumptions";"assumption2",#N/A,FALSE,"Assumptions";"assumption3",#N/A,FALSE,"Assumptions";"prod",#N/A,FALSE,"Financials";"prod2",#N/A,FALSE,"Financials";"pnl",#N/A,FALSE,"Financials";"pnl2",#N/A,FALSE,"Financials";"cash",#N/A,FALSE,"Financials";"cash2",#N/A,FALSE,"Financials"}</definedName>
    <definedName name="wrn.print1._4" hidden="1">{"assumption1",#N/A,FALSE,"Assumptions";"assumption2",#N/A,FALSE,"Assumptions";"assumption3",#N/A,FALSE,"Assumptions";"prod",#N/A,FALSE,"Financials";"prod2",#N/A,FALSE,"Financials";"pnl",#N/A,FALSE,"Financials";"pnl2",#N/A,FALSE,"Financials";"cash",#N/A,FALSE,"Financials";"cash2",#N/A,FALSE,"Financials"}</definedName>
    <definedName name="wrn.print1._4_1" localSheetId="8" hidden="1">{"assumption1",#N/A,FALSE,"Assumptions";"assumption2",#N/A,FALSE,"Assumptions";"assumption3",#N/A,FALSE,"Assumptions";"prod",#N/A,FALSE,"Financials";"prod2",#N/A,FALSE,"Financials";"pnl",#N/A,FALSE,"Financials";"pnl2",#N/A,FALSE,"Financials";"cash",#N/A,FALSE,"Financials";"cash2",#N/A,FALSE,"Financials"}</definedName>
    <definedName name="wrn.print1._4_1" localSheetId="10" hidden="1">{"assumption1",#N/A,FALSE,"Assumptions";"assumption2",#N/A,FALSE,"Assumptions";"assumption3",#N/A,FALSE,"Assumptions";"prod",#N/A,FALSE,"Financials";"prod2",#N/A,FALSE,"Financials";"pnl",#N/A,FALSE,"Financials";"pnl2",#N/A,FALSE,"Financials";"cash",#N/A,FALSE,"Financials";"cash2",#N/A,FALSE,"Financials"}</definedName>
    <definedName name="wrn.print1._4_1" hidden="1">{"assumption1",#N/A,FALSE,"Assumptions";"assumption2",#N/A,FALSE,"Assumptions";"assumption3",#N/A,FALSE,"Assumptions";"prod",#N/A,FALSE,"Financials";"prod2",#N/A,FALSE,"Financials";"pnl",#N/A,FALSE,"Financials";"pnl2",#N/A,FALSE,"Financials";"cash",#N/A,FALSE,"Financials";"cash2",#N/A,FALSE,"Financials"}</definedName>
    <definedName name="wrn.print1._4_2" localSheetId="8" hidden="1">{"assumption1",#N/A,FALSE,"Assumptions";"assumption2",#N/A,FALSE,"Assumptions";"assumption3",#N/A,FALSE,"Assumptions";"prod",#N/A,FALSE,"Financials";"prod2",#N/A,FALSE,"Financials";"pnl",#N/A,FALSE,"Financials";"pnl2",#N/A,FALSE,"Financials";"cash",#N/A,FALSE,"Financials";"cash2",#N/A,FALSE,"Financials"}</definedName>
    <definedName name="wrn.print1._4_2" localSheetId="10" hidden="1">{"assumption1",#N/A,FALSE,"Assumptions";"assumption2",#N/A,FALSE,"Assumptions";"assumption3",#N/A,FALSE,"Assumptions";"prod",#N/A,FALSE,"Financials";"prod2",#N/A,FALSE,"Financials";"pnl",#N/A,FALSE,"Financials";"pnl2",#N/A,FALSE,"Financials";"cash",#N/A,FALSE,"Financials";"cash2",#N/A,FALSE,"Financials"}</definedName>
    <definedName name="wrn.print1._4_2" hidden="1">{"assumption1",#N/A,FALSE,"Assumptions";"assumption2",#N/A,FALSE,"Assumptions";"assumption3",#N/A,FALSE,"Assumptions";"prod",#N/A,FALSE,"Financials";"prod2",#N/A,FALSE,"Financials";"pnl",#N/A,FALSE,"Financials";"pnl2",#N/A,FALSE,"Financials";"cash",#N/A,FALSE,"Financials";"cash2",#N/A,FALSE,"Financials"}</definedName>
    <definedName name="wrn.print1._4_3" localSheetId="8" hidden="1">{"assumption1",#N/A,FALSE,"Assumptions";"assumption2",#N/A,FALSE,"Assumptions";"assumption3",#N/A,FALSE,"Assumptions";"prod",#N/A,FALSE,"Financials";"prod2",#N/A,FALSE,"Financials";"pnl",#N/A,FALSE,"Financials";"pnl2",#N/A,FALSE,"Financials";"cash",#N/A,FALSE,"Financials";"cash2",#N/A,FALSE,"Financials"}</definedName>
    <definedName name="wrn.print1._4_3" localSheetId="10" hidden="1">{"assumption1",#N/A,FALSE,"Assumptions";"assumption2",#N/A,FALSE,"Assumptions";"assumption3",#N/A,FALSE,"Assumptions";"prod",#N/A,FALSE,"Financials";"prod2",#N/A,FALSE,"Financials";"pnl",#N/A,FALSE,"Financials";"pnl2",#N/A,FALSE,"Financials";"cash",#N/A,FALSE,"Financials";"cash2",#N/A,FALSE,"Financials"}</definedName>
    <definedName name="wrn.print1._4_3" hidden="1">{"assumption1",#N/A,FALSE,"Assumptions";"assumption2",#N/A,FALSE,"Assumptions";"assumption3",#N/A,FALSE,"Assumptions";"prod",#N/A,FALSE,"Financials";"prod2",#N/A,FALSE,"Financials";"pnl",#N/A,FALSE,"Financials";"pnl2",#N/A,FALSE,"Financials";"cash",#N/A,FALSE,"Financials";"cash2",#N/A,FALSE,"Financials"}</definedName>
    <definedName name="wrn.print1._5" localSheetId="8" hidden="1">{"assumption1",#N/A,FALSE,"Assumptions";"assumption2",#N/A,FALSE,"Assumptions";"assumption3",#N/A,FALSE,"Assumptions";"prod",#N/A,FALSE,"Financials";"prod2",#N/A,FALSE,"Financials";"pnl",#N/A,FALSE,"Financials";"pnl2",#N/A,FALSE,"Financials";"cash",#N/A,FALSE,"Financials";"cash2",#N/A,FALSE,"Financials"}</definedName>
    <definedName name="wrn.print1._5" localSheetId="10" hidden="1">{"assumption1",#N/A,FALSE,"Assumptions";"assumption2",#N/A,FALSE,"Assumptions";"assumption3",#N/A,FALSE,"Assumptions";"prod",#N/A,FALSE,"Financials";"prod2",#N/A,FALSE,"Financials";"pnl",#N/A,FALSE,"Financials";"pnl2",#N/A,FALSE,"Financials";"cash",#N/A,FALSE,"Financials";"cash2",#N/A,FALSE,"Financials"}</definedName>
    <definedName name="wrn.print1._5" hidden="1">{"assumption1",#N/A,FALSE,"Assumptions";"assumption2",#N/A,FALSE,"Assumptions";"assumption3",#N/A,FALSE,"Assumptions";"prod",#N/A,FALSE,"Financials";"prod2",#N/A,FALSE,"Financials";"pnl",#N/A,FALSE,"Financials";"pnl2",#N/A,FALSE,"Financials";"cash",#N/A,FALSE,"Financials";"cash2",#N/A,FALSE,"Financials"}</definedName>
    <definedName name="wrn.print1._5_1" localSheetId="8" hidden="1">{"assumption1",#N/A,FALSE,"Assumptions";"assumption2",#N/A,FALSE,"Assumptions";"assumption3",#N/A,FALSE,"Assumptions";"prod",#N/A,FALSE,"Financials";"prod2",#N/A,FALSE,"Financials";"pnl",#N/A,FALSE,"Financials";"pnl2",#N/A,FALSE,"Financials";"cash",#N/A,FALSE,"Financials";"cash2",#N/A,FALSE,"Financials"}</definedName>
    <definedName name="wrn.print1._5_1" localSheetId="10" hidden="1">{"assumption1",#N/A,FALSE,"Assumptions";"assumption2",#N/A,FALSE,"Assumptions";"assumption3",#N/A,FALSE,"Assumptions";"prod",#N/A,FALSE,"Financials";"prod2",#N/A,FALSE,"Financials";"pnl",#N/A,FALSE,"Financials";"pnl2",#N/A,FALSE,"Financials";"cash",#N/A,FALSE,"Financials";"cash2",#N/A,FALSE,"Financials"}</definedName>
    <definedName name="wrn.print1._5_1" hidden="1">{"assumption1",#N/A,FALSE,"Assumptions";"assumption2",#N/A,FALSE,"Assumptions";"assumption3",#N/A,FALSE,"Assumptions";"prod",#N/A,FALSE,"Financials";"prod2",#N/A,FALSE,"Financials";"pnl",#N/A,FALSE,"Financials";"pnl2",#N/A,FALSE,"Financials";"cash",#N/A,FALSE,"Financials";"cash2",#N/A,FALSE,"Financials"}</definedName>
    <definedName name="wrn.print1._5_2" localSheetId="8" hidden="1">{"assumption1",#N/A,FALSE,"Assumptions";"assumption2",#N/A,FALSE,"Assumptions";"assumption3",#N/A,FALSE,"Assumptions";"prod",#N/A,FALSE,"Financials";"prod2",#N/A,FALSE,"Financials";"pnl",#N/A,FALSE,"Financials";"pnl2",#N/A,FALSE,"Financials";"cash",#N/A,FALSE,"Financials";"cash2",#N/A,FALSE,"Financials"}</definedName>
    <definedName name="wrn.print1._5_2" localSheetId="10" hidden="1">{"assumption1",#N/A,FALSE,"Assumptions";"assumption2",#N/A,FALSE,"Assumptions";"assumption3",#N/A,FALSE,"Assumptions";"prod",#N/A,FALSE,"Financials";"prod2",#N/A,FALSE,"Financials";"pnl",#N/A,FALSE,"Financials";"pnl2",#N/A,FALSE,"Financials";"cash",#N/A,FALSE,"Financials";"cash2",#N/A,FALSE,"Financials"}</definedName>
    <definedName name="wrn.print1._5_2" hidden="1">{"assumption1",#N/A,FALSE,"Assumptions";"assumption2",#N/A,FALSE,"Assumptions";"assumption3",#N/A,FALSE,"Assumptions";"prod",#N/A,FALSE,"Financials";"prod2",#N/A,FALSE,"Financials";"pnl",#N/A,FALSE,"Financials";"pnl2",#N/A,FALSE,"Financials";"cash",#N/A,FALSE,"Financials";"cash2",#N/A,FALSE,"Financials"}</definedName>
    <definedName name="wrn.print1._5_3" localSheetId="8" hidden="1">{"assumption1",#N/A,FALSE,"Assumptions";"assumption2",#N/A,FALSE,"Assumptions";"assumption3",#N/A,FALSE,"Assumptions";"prod",#N/A,FALSE,"Financials";"prod2",#N/A,FALSE,"Financials";"pnl",#N/A,FALSE,"Financials";"pnl2",#N/A,FALSE,"Financials";"cash",#N/A,FALSE,"Financials";"cash2",#N/A,FALSE,"Financials"}</definedName>
    <definedName name="wrn.print1._5_3" localSheetId="10" hidden="1">{"assumption1",#N/A,FALSE,"Assumptions";"assumption2",#N/A,FALSE,"Assumptions";"assumption3",#N/A,FALSE,"Assumptions";"prod",#N/A,FALSE,"Financials";"prod2",#N/A,FALSE,"Financials";"pnl",#N/A,FALSE,"Financials";"pnl2",#N/A,FALSE,"Financials";"cash",#N/A,FALSE,"Financials";"cash2",#N/A,FALSE,"Financials"}</definedName>
    <definedName name="wrn.print1._5_3" hidden="1">{"assumption1",#N/A,FALSE,"Assumptions";"assumption2",#N/A,FALSE,"Assumptions";"assumption3",#N/A,FALSE,"Assumptions";"prod",#N/A,FALSE,"Financials";"prod2",#N/A,FALSE,"Financials";"pnl",#N/A,FALSE,"Financials";"pnl2",#N/A,FALSE,"Financials";"cash",#N/A,FALSE,"Financials";"cash2",#N/A,FALSE,"Financials"}</definedName>
    <definedName name="wrn.PrintAll." localSheetId="8" hidden="1">{"PA1",#N/A,TRUE,"BORDMW";"pa2",#N/A,TRUE,"BORDMW";"PA3",#N/A,TRUE,"BORDMW";"PA4",#N/A,TRUE,"BORDMW"}</definedName>
    <definedName name="wrn.PrintAll." localSheetId="10" hidden="1">{"PA1",#N/A,TRUE,"BORDMW";"pa2",#N/A,TRUE,"BORDMW";"PA3",#N/A,TRUE,"BORDMW";"PA4",#N/A,TRUE,"BORDMW"}</definedName>
    <definedName name="wrn.PrintAll." hidden="1">{"PA1",#N/A,TRUE,"BORDMW";"pa2",#N/A,TRUE,"BORDMW";"PA3",#N/A,TRUE,"BORDMW";"PA4",#N/A,TRUE,"BORDMW"}</definedName>
    <definedName name="wrn.PrintAll._1" localSheetId="8" hidden="1">{"PA1",#N/A,TRUE,"BORDMW";"pa2",#N/A,TRUE,"BORDMW";"PA3",#N/A,TRUE,"BORDMW";"PA4",#N/A,TRUE,"BORDMW"}</definedName>
    <definedName name="wrn.PrintAll._1" localSheetId="10" hidden="1">{"PA1",#N/A,TRUE,"BORDMW";"pa2",#N/A,TRUE,"BORDMW";"PA3",#N/A,TRUE,"BORDMW";"PA4",#N/A,TRUE,"BORDMW"}</definedName>
    <definedName name="wrn.PrintAll._1" hidden="1">{"PA1",#N/A,TRUE,"BORDMW";"pa2",#N/A,TRUE,"BORDMW";"PA3",#N/A,TRUE,"BORDMW";"PA4",#N/A,TRUE,"BORDMW"}</definedName>
    <definedName name="wrn.Project._.Summary." localSheetId="8" hidden="1">{"Summary",#N/A,FALSE,"MICMULT";"Income Statement",#N/A,FALSE,"MICMULT";"Cash Flows",#N/A,FALSE,"MICMULT"}</definedName>
    <definedName name="wrn.Project._.Summary." localSheetId="10" hidden="1">{"Summary",#N/A,FALSE,"MICMULT";"Income Statement",#N/A,FALSE,"MICMULT";"Cash Flows",#N/A,FALSE,"MICMULT"}</definedName>
    <definedName name="wrn.Project._.Summary." hidden="1">{"Summary",#N/A,FALSE,"MICMULT";"Income Statement",#N/A,FALSE,"MICMULT";"Cash Flows",#N/A,FALSE,"MICMULT"}</definedName>
    <definedName name="wrn.Project._.Summary._1" localSheetId="8" hidden="1">{"Summary",#N/A,FALSE,"MICMULT";"Income Statement",#N/A,FALSE,"MICMULT";"Cash Flows",#N/A,FALSE,"MICMULT"}</definedName>
    <definedName name="wrn.Project._.Summary._1" localSheetId="10" hidden="1">{"Summary",#N/A,FALSE,"MICMULT";"Income Statement",#N/A,FALSE,"MICMULT";"Cash Flows",#N/A,FALSE,"MICMULT"}</definedName>
    <definedName name="wrn.Project._.Summary._1" hidden="1">{"Summary",#N/A,FALSE,"MICMULT";"Income Statement",#N/A,FALSE,"MICMULT";"Cash Flows",#N/A,FALSE,"MICMULT"}</definedName>
    <definedName name="wrn.Projected._.Data._.and._.Subject._.Company._.Data." localSheetId="8" hidden="1">{#N/A,#N/A,FALSE,"Projected Data &amp; SUBJECT-INPUTS"}</definedName>
    <definedName name="wrn.Projected._.Data._.and._.Subject._.Company._.Data." localSheetId="10" hidden="1">{#N/A,#N/A,FALSE,"Projected Data &amp; SUBJECT-INPUTS"}</definedName>
    <definedName name="wrn.Projected._.Data._.and._.Subject._.Company._.Data." hidden="1">{#N/A,#N/A,FALSE,"Projected Data &amp; SUBJECT-INPUTS"}</definedName>
    <definedName name="wrn.Projected._.Data._.and._.Subject._.Company._.Data._1" localSheetId="8" hidden="1">{#N/A,#N/A,FALSE,"Projected Data &amp; SUBJECT-INPUTS"}</definedName>
    <definedName name="wrn.Projected._.Data._.and._.Subject._.Company._.Data._1" localSheetId="10" hidden="1">{#N/A,#N/A,FALSE,"Projected Data &amp; SUBJECT-INPUTS"}</definedName>
    <definedName name="wrn.Projected._.Data._.and._.Subject._.Company._.Data._1" hidden="1">{#N/A,#N/A,FALSE,"Projected Data &amp; SUBJECT-INPUTS"}</definedName>
    <definedName name="wrn.recap." localSheetId="8" hidden="1">{#N/A,#N/A,FALSE,"RECAP";#N/A,#N/A,FALSE,"CW_B";#N/A,#N/A,FALSE,"CW_M";#N/A,#N/A,FALSE,"CW_E";#N/A,#N/A,FALSE,"CW_F";#N/A,#N/A,FALSE,"FC_B";#N/A,#N/A,FALSE,"FC_M";#N/A,#N/A,FALSE,"FC_E";#N/A,#N/A,FALSE,"FC_F";#N/A,#N/A,FALSE,"CS"}</definedName>
    <definedName name="wrn.recap." localSheetId="10" hidden="1">{#N/A,#N/A,FALSE,"RECAP";#N/A,#N/A,FALSE,"CW_B";#N/A,#N/A,FALSE,"CW_M";#N/A,#N/A,FALSE,"CW_E";#N/A,#N/A,FALSE,"CW_F";#N/A,#N/A,FALSE,"FC_B";#N/A,#N/A,FALSE,"FC_M";#N/A,#N/A,FALSE,"FC_E";#N/A,#N/A,FALSE,"FC_F";#N/A,#N/A,FALSE,"CS"}</definedName>
    <definedName name="wrn.recap." hidden="1">{#N/A,#N/A,FALSE,"RECAP";#N/A,#N/A,FALSE,"CW_B";#N/A,#N/A,FALSE,"CW_M";#N/A,#N/A,FALSE,"CW_E";#N/A,#N/A,FALSE,"CW_F";#N/A,#N/A,FALSE,"FC_B";#N/A,#N/A,FALSE,"FC_M";#N/A,#N/A,FALSE,"FC_E";#N/A,#N/A,FALSE,"FC_F";#N/A,#N/A,FALSE,"CS"}</definedName>
    <definedName name="wrn.red_take." localSheetId="8" hidden="1">{"red_take_pg1",#N/A,FALSE,"reduced_take";"red_take_pg2",#N/A,FALSE,"reduced_take";"red_take_pg3",#N/A,FALSE,"reduced_take";"red_take_pg4",#N/A,FALSE,"reduced_take";"red_take_pg5",#N/A,FALSE,"reduced_take";"red_take_pg6",#N/A,FALSE,"reduced_take"}</definedName>
    <definedName name="wrn.red_take." localSheetId="10" hidden="1">{"red_take_pg1",#N/A,FALSE,"reduced_take";"red_take_pg2",#N/A,FALSE,"reduced_take";"red_take_pg3",#N/A,FALSE,"reduced_take";"red_take_pg4",#N/A,FALSE,"reduced_take";"red_take_pg5",#N/A,FALSE,"reduced_take";"red_take_pg6",#N/A,FALSE,"reduced_take"}</definedName>
    <definedName name="wrn.red_take." hidden="1">{"red_take_pg1",#N/A,FALSE,"reduced_take";"red_take_pg2",#N/A,FALSE,"reduced_take";"red_take_pg3",#N/A,FALSE,"reduced_take";"red_take_pg4",#N/A,FALSE,"reduced_take";"red_take_pg5",#N/A,FALSE,"reduced_take";"red_take_pg6",#N/A,FALSE,"reduced_take"}</definedName>
    <definedName name="wrn.red_take._1" localSheetId="8" hidden="1">{"red_take_pg1",#N/A,FALSE,"reduced_take";"red_take_pg2",#N/A,FALSE,"reduced_take";"red_take_pg3",#N/A,FALSE,"reduced_take";"red_take_pg4",#N/A,FALSE,"reduced_take";"red_take_pg5",#N/A,FALSE,"reduced_take";"red_take_pg6",#N/A,FALSE,"reduced_take"}</definedName>
    <definedName name="wrn.red_take._1" localSheetId="10" hidden="1">{"red_take_pg1",#N/A,FALSE,"reduced_take";"red_take_pg2",#N/A,FALSE,"reduced_take";"red_take_pg3",#N/A,FALSE,"reduced_take";"red_take_pg4",#N/A,FALSE,"reduced_take";"red_take_pg5",#N/A,FALSE,"reduced_take";"red_take_pg6",#N/A,FALSE,"reduced_take"}</definedName>
    <definedName name="wrn.red_take._1" hidden="1">{"red_take_pg1",#N/A,FALSE,"reduced_take";"red_take_pg2",#N/A,FALSE,"reduced_take";"red_take_pg3",#N/A,FALSE,"reduced_take";"red_take_pg4",#N/A,FALSE,"reduced_take";"red_take_pg5",#N/A,FALSE,"reduced_take";"red_take_pg6",#N/A,FALSE,"reduced_take"}</definedName>
    <definedName name="wrn.Report." localSheetId="7" hidden="1">{#N/A,#N/A,FALSE,"Work performed";#N/A,#N/A,FALSE,"Resources"}</definedName>
    <definedName name="wrn.Report." hidden="1">{#N/A,#N/A,FALSE,"Work performed";#N/A,#N/A,FALSE,"Resources"}</definedName>
    <definedName name="wrn.Report._.Exhibits." localSheetId="8" hidden="1">{"Inc Stmt Exhibit",#N/A,FALSE,"IS";"BS Exhibit",#N/A,FALSE,"BS";"Ratio No.1",#N/A,FALSE,"Ratio";"Ratio No.2",#N/A,FALSE,"Ratio"}</definedName>
    <definedName name="wrn.Report._.Exhibits." localSheetId="10" hidden="1">{"Inc Stmt Exhibit",#N/A,FALSE,"IS";"BS Exhibit",#N/A,FALSE,"BS";"Ratio No.1",#N/A,FALSE,"Ratio";"Ratio No.2",#N/A,FALSE,"Ratio"}</definedName>
    <definedName name="wrn.Report._.Exhibits." hidden="1">{"Inc Stmt Exhibit",#N/A,FALSE,"IS";"BS Exhibit",#N/A,FALSE,"BS";"Ratio No.1",#N/A,FALSE,"Ratio";"Ratio No.2",#N/A,FALSE,"Ratio"}</definedName>
    <definedName name="wrn.Report._.Exhibits._1" localSheetId="8" hidden="1">{"Inc Stmt Exhibit",#N/A,FALSE,"IS";"BS Exhibit",#N/A,FALSE,"BS";"Ratio No.1",#N/A,FALSE,"Ratio";"Ratio No.2",#N/A,FALSE,"Ratio"}</definedName>
    <definedName name="wrn.Report._.Exhibits._1" localSheetId="10" hidden="1">{"Inc Stmt Exhibit",#N/A,FALSE,"IS";"BS Exhibit",#N/A,FALSE,"BS";"Ratio No.1",#N/A,FALSE,"Ratio";"Ratio No.2",#N/A,FALSE,"Ratio"}</definedName>
    <definedName name="wrn.Report._.Exhibits._1" hidden="1">{"Inc Stmt Exhibit",#N/A,FALSE,"IS";"BS Exhibit",#N/A,FALSE,"BS";"Ratio No.1",#N/A,FALSE,"Ratio";"Ratio No.2",#N/A,FALSE,"Ratio"}</definedName>
    <definedName name="wrn.Revenue._.Analysis." localSheetId="7"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detail." localSheetId="8" hidden="1">{"revenue detail 1",#N/A,FALSE,"Revenue Detail";"revenue detail 2",#N/A,FALSE,"Revenue Detail";"revenue detail 3",#N/A,FALSE,"Revenue Detail";"revenue detail 4",#N/A,FALSE,"Revenue Detail"}</definedName>
    <definedName name="wrn.revenue._.detail." localSheetId="10" hidden="1">{"revenue detail 1",#N/A,FALSE,"Revenue Detail";"revenue detail 2",#N/A,FALSE,"Revenue Detail";"revenue detail 3",#N/A,FALSE,"Revenue Detail";"revenue detail 4",#N/A,FALSE,"Revenue Detail"}</definedName>
    <definedName name="wrn.revenue._.detail." hidden="1">{"revenue detail 1",#N/A,FALSE,"Revenue Detail";"revenue detail 2",#N/A,FALSE,"Revenue Detail";"revenue detail 3",#N/A,FALSE,"Revenue Detail";"revenue detail 4",#N/A,FALSE,"Revenue Detail"}</definedName>
    <definedName name="wrn.revenue._.detail._1" localSheetId="8" hidden="1">{"revenue detail 1",#N/A,FALSE,"Revenue Detail";"revenue detail 2",#N/A,FALSE,"Revenue Detail";"revenue detail 3",#N/A,FALSE,"Revenue Detail";"revenue detail 4",#N/A,FALSE,"Revenue Detail"}</definedName>
    <definedName name="wrn.revenue._.detail._1" localSheetId="10" hidden="1">{"revenue detail 1",#N/A,FALSE,"Revenue Detail";"revenue detail 2",#N/A,FALSE,"Revenue Detail";"revenue detail 3",#N/A,FALSE,"Revenue Detail";"revenue detail 4",#N/A,FALSE,"Revenue Detail"}</definedName>
    <definedName name="wrn.revenue._.detail._1" hidden="1">{"revenue detail 1",#N/A,FALSE,"Revenue Detail";"revenue detail 2",#N/A,FALSE,"Revenue Detail";"revenue detail 3",#N/A,FALSE,"Revenue Detail";"revenue detail 4",#N/A,FALSE,"Revenue Detail"}</definedName>
    <definedName name="wrn.revenue._.graph." localSheetId="8" hidden="1">{"revenue graph",#N/A,FALSE,"Revenue Graph"}</definedName>
    <definedName name="wrn.revenue._.graph." localSheetId="10" hidden="1">{"revenue graph",#N/A,FALSE,"Revenue Graph"}</definedName>
    <definedName name="wrn.revenue._.graph." hidden="1">{"revenue graph",#N/A,FALSE,"Revenue Graph"}</definedName>
    <definedName name="wrn.revenue._.graph._1" localSheetId="8" hidden="1">{"revenue graph",#N/A,FALSE,"Revenue Graph"}</definedName>
    <definedName name="wrn.revenue._.graph._1" localSheetId="10" hidden="1">{"revenue graph",#N/A,FALSE,"Revenue Graph"}</definedName>
    <definedName name="wrn.revenue._.graph._1" hidden="1">{"revenue graph",#N/A,FALSE,"Revenue Graph"}</definedName>
    <definedName name="wrn.sales." localSheetId="8" hidden="1">{"sales",#N/A,FALSE,"Sales";"sales existing",#N/A,FALSE,"Sales";"sales rd1",#N/A,FALSE,"Sales";"sales rd2",#N/A,FALSE,"Sales"}</definedName>
    <definedName name="wrn.sales." localSheetId="10" hidden="1">{"sales",#N/A,FALSE,"Sales";"sales existing",#N/A,FALSE,"Sales";"sales rd1",#N/A,FALSE,"Sales";"sales rd2",#N/A,FALSE,"Sales"}</definedName>
    <definedName name="wrn.sales." hidden="1">{"sales",#N/A,FALSE,"Sales";"sales existing",#N/A,FALSE,"Sales";"sales rd1",#N/A,FALSE,"Sales";"sales rd2",#N/A,FALSE,"Sales"}</definedName>
    <definedName name="wrn.sales._1" localSheetId="8" hidden="1">{"sales",#N/A,FALSE,"Sales";"sales existing",#N/A,FALSE,"Sales";"sales rd1",#N/A,FALSE,"Sales";"sales rd2",#N/A,FALSE,"Sales"}</definedName>
    <definedName name="wrn.sales._1" localSheetId="10" hidden="1">{"sales",#N/A,FALSE,"Sales";"sales existing",#N/A,FALSE,"Sales";"sales rd1",#N/A,FALSE,"Sales";"sales rd2",#N/A,FALSE,"Sales"}</definedName>
    <definedName name="wrn.sales._1" hidden="1">{"sales",#N/A,FALSE,"Sales";"sales existing",#N/A,FALSE,"Sales";"sales rd1",#N/A,FALSE,"Sales";"sales rd2",#N/A,FALSE,"Sales"}</definedName>
    <definedName name="wrn.sample." localSheetId="8" hidden="1">{"sample",#N/A,FALSE,"Client Input Sheet"}</definedName>
    <definedName name="wrn.sample." localSheetId="10" hidden="1">{"sample",#N/A,FALSE,"Client Input Sheet"}</definedName>
    <definedName name="wrn.sample." hidden="1">{"sample",#N/A,FALSE,"Client Input Sheet"}</definedName>
    <definedName name="wrn.sample._1" localSheetId="8" hidden="1">{"sample",#N/A,FALSE,"Client Input Sheet"}</definedName>
    <definedName name="wrn.sample._1" localSheetId="10" hidden="1">{"sample",#N/A,FALSE,"Client Input Sheet"}</definedName>
    <definedName name="wrn.sample._1" hidden="1">{"sample",#N/A,FALSE,"Client Input Sheet"}</definedName>
    <definedName name="wrn.Shorten._.Version." localSheetId="8" hidden="1">{#N/A,#N/A,FALSE,"changes";#N/A,#N/A,FALSE,"Assumptions";"view1",#N/A,FALSE,"BE Analysis";"view2",#N/A,FALSE,"BE Analysis";#N/A,#N/A,FALSE,"DCF Calculation - Scenario 1";"Dollar",#N/A,FALSE,"Consolidated - Scenario 1";"CS",#N/A,FALSE,"Consolidated - Scenario 1"}</definedName>
    <definedName name="wrn.Shorten._.Version." localSheetId="10" hidden="1">{#N/A,#N/A,FALSE,"changes";#N/A,#N/A,FALSE,"Assumptions";"view1",#N/A,FALSE,"BE Analysis";"view2",#N/A,FALSE,"BE Analysis";#N/A,#N/A,FALSE,"DCF Calculation - Scenario 1";"Dollar",#N/A,FALSE,"Consolidated - Scenario 1";"CS",#N/A,FALSE,"Consolidated - Scenario 1"}</definedName>
    <definedName name="wrn.Shorten._.Version." hidden="1">{#N/A,#N/A,FALSE,"changes";#N/A,#N/A,FALSE,"Assumptions";"view1",#N/A,FALSE,"BE Analysis";"view2",#N/A,FALSE,"BE Analysis";#N/A,#N/A,FALSE,"DCF Calculation - Scenario 1";"Dollar",#N/A,FALSE,"Consolidated - Scenario 1";"CS",#N/A,FALSE,"Consolidated - Scenario 1"}</definedName>
    <definedName name="wrn.Shorten._.Version._1" localSheetId="8" hidden="1">{#N/A,#N/A,FALSE,"changes";#N/A,#N/A,FALSE,"Assumptions";"view1",#N/A,FALSE,"BE Analysis";"view2",#N/A,FALSE,"BE Analysis";#N/A,#N/A,FALSE,"DCF Calculation - Scenario 1";"Dollar",#N/A,FALSE,"Consolidated - Scenario 1";"CS",#N/A,FALSE,"Consolidated - Scenario 1"}</definedName>
    <definedName name="wrn.Shorten._.Version._1" localSheetId="10" hidden="1">{#N/A,#N/A,FALSE,"changes";#N/A,#N/A,FALSE,"Assumptions";"view1",#N/A,FALSE,"BE Analysis";"view2",#N/A,FALSE,"BE Analysis";#N/A,#N/A,FALSE,"DCF Calculation - Scenario 1";"Dollar",#N/A,FALSE,"Consolidated - Scenario 1";"CS",#N/A,FALSE,"Consolidated - Scenario 1"}</definedName>
    <definedName name="wrn.Shorten._.Version._1" hidden="1">{#N/A,#N/A,FALSE,"changes";#N/A,#N/A,FALSE,"Assumptions";"view1",#N/A,FALSE,"BE Analysis";"view2",#N/A,FALSE,"BE Analysis";#N/A,#N/A,FALSE,"DCF Calculation - Scenario 1";"Dollar",#N/A,FALSE,"Consolidated - Scenario 1";"CS",#N/A,FALSE,"Consolidated - Scenario 1"}</definedName>
    <definedName name="wrn.STMT._.OF._.CASH._.FLOWS." localSheetId="8" hidden="1">{"STMT OF CASH FLOWS",#N/A,FALSE,"Cash Flows Indirect"}</definedName>
    <definedName name="wrn.STMT._.OF._.CASH._.FLOWS." localSheetId="10" hidden="1">{"STMT OF CASH FLOWS",#N/A,FALSE,"Cash Flows Indirect"}</definedName>
    <definedName name="wrn.STMT._.OF._.CASH._.FLOWS." hidden="1">{"STMT OF CASH FLOWS",#N/A,FALSE,"Cash Flows Indirect"}</definedName>
    <definedName name="wrn.STMT._.OF._.CASH._.FLOWS._1" localSheetId="8" hidden="1">{"STMT OF CASH FLOWS",#N/A,FALSE,"Cash Flows Indirect"}</definedName>
    <definedName name="wrn.STMT._.OF._.CASH._.FLOWS._1" localSheetId="10" hidden="1">{"STMT OF CASH FLOWS",#N/A,FALSE,"Cash Flows Indirect"}</definedName>
    <definedName name="wrn.STMT._.OF._.CASH._.FLOWS._1" hidden="1">{"STMT OF CASH FLOWS",#N/A,FALSE,"Cash Flows Indirect"}</definedName>
    <definedName name="wrn.SUM._.OF._.UNIT._.3." localSheetId="8" hidden="1">{#N/A,#N/A,FALSE,"INPUTDATA";#N/A,#N/A,FALSE,"SUMMARY";#N/A,#N/A,FALSE,"CTAREP";#N/A,#N/A,FALSE,"CTBREP";#N/A,#N/A,FALSE,"PMG4ST86";#N/A,#N/A,FALSE,"TURBEFF";#N/A,#N/A,FALSE,"Condenser Performance"}</definedName>
    <definedName name="wrn.SUM._.OF._.UNIT._.3." localSheetId="10" hidden="1">{#N/A,#N/A,FALSE,"INPUTDATA";#N/A,#N/A,FALSE,"SUMMARY";#N/A,#N/A,FALSE,"CTAREP";#N/A,#N/A,FALSE,"CTBREP";#N/A,#N/A,FALSE,"PMG4ST86";#N/A,#N/A,FALSE,"TURBEFF";#N/A,#N/A,FALSE,"Condenser Performance"}</definedName>
    <definedName name="wrn.SUM._.OF._.UNIT._.3." hidden="1">{#N/A,#N/A,FALSE,"INPUTDATA";#N/A,#N/A,FALSE,"SUMMARY";#N/A,#N/A,FALSE,"CTAREP";#N/A,#N/A,FALSE,"CTBREP";#N/A,#N/A,FALSE,"PMG4ST86";#N/A,#N/A,FALSE,"TURBEFF";#N/A,#N/A,FALSE,"Condenser Performance"}</definedName>
    <definedName name="wrn.summary." localSheetId="8" hidden="1">{"summary",#N/A,FALSE,"Valuation Analysis"}</definedName>
    <definedName name="wrn.summary." localSheetId="10" hidden="1">{"summary",#N/A,FALSE,"Valuation Analysis"}</definedName>
    <definedName name="wrn.summary." hidden="1">{"summary",#N/A,FALSE,"Valuation Analysis"}</definedName>
    <definedName name="wrn.summary._.schedules." localSheetId="8" hidden="1">{"summary1",#N/A,FALSE,"Summary of Values";"summary2",#N/A,FALSE,"Summary of Values"}</definedName>
    <definedName name="wrn.summary._.schedules." localSheetId="10" hidden="1">{"summary1",#N/A,FALSE,"Summary of Values";"summary2",#N/A,FALSE,"Summary of Values"}</definedName>
    <definedName name="wrn.summary._.schedules." hidden="1">{"summary1",#N/A,FALSE,"Summary of Values";"summary2",#N/A,FALSE,"Summary of Values"}</definedName>
    <definedName name="wrn.summary._.schedules._1" localSheetId="8" hidden="1">{"summary1",#N/A,FALSE,"Summary of Values";"summary2",#N/A,FALSE,"Summary of Values"}</definedName>
    <definedName name="wrn.summary._.schedules._1" localSheetId="10" hidden="1">{"summary1",#N/A,FALSE,"Summary of Values";"summary2",#N/A,FALSE,"Summary of Values"}</definedName>
    <definedName name="wrn.summary._.schedules._1" hidden="1">{"summary1",#N/A,FALSE,"Summary of Values";"summary2",#N/A,FALSE,"Summary of Values"}</definedName>
    <definedName name="wrn.summary._1" localSheetId="8" hidden="1">{"summary",#N/A,FALSE,"Valuation Analysis"}</definedName>
    <definedName name="wrn.summary._1" localSheetId="10" hidden="1">{"summary",#N/A,FALSE,"Valuation Analysis"}</definedName>
    <definedName name="wrn.summary._1" hidden="1">{"summary",#N/A,FALSE,"Valuation Analysis"}</definedName>
    <definedName name="wrn.Supporting._.Calculations." localSheetId="7" hidden="1">{#N/A,#N/A,FALSE,"Work performed";#N/A,#N/A,FALSE,"Resources"}</definedName>
    <definedName name="wrn.Supporting._.Calculations." hidden="1">{#N/A,#N/A,FALSE,"Work performed";#N/A,#N/A,FALSE,"Resources"}</definedName>
    <definedName name="wrn.Tax._.Accrual." localSheetId="7" hidden="1">{#N/A,#N/A,TRUE,"TAXPROV";#N/A,#N/A,TRUE,"FLOWTHRU";#N/A,#N/A,TRUE,"SCHEDULE M'S";#N/A,#N/A,TRUE,"PLANT M'S";#N/A,#N/A,TRUE,"TAXJE"}</definedName>
    <definedName name="wrn.Tax._.Accrual." hidden="1">{#N/A,#N/A,TRUE,"TAXPROV";#N/A,#N/A,TRUE,"FLOWTHRU";#N/A,#N/A,TRUE,"SCHEDULE M'S";#N/A,#N/A,TRUE,"PLANT M'S";#N/A,#N/A,TRUE,"TAXJE"}</definedName>
    <definedName name="wrn.TB._.ALL._.ACCTS." localSheetId="8" hidden="1">{"BALANCE SHEET ACCTS",#N/A,TRUE,"Working Trial Balance";"INCOME STMT ACCTS",#N/A,TRUE,"Working Trial Balance"}</definedName>
    <definedName name="wrn.TB._.ALL._.ACCTS." localSheetId="10" hidden="1">{"BALANCE SHEET ACCTS",#N/A,TRUE,"Working Trial Balance";"INCOME STMT ACCTS",#N/A,TRUE,"Working Trial Balance"}</definedName>
    <definedName name="wrn.TB._.ALL._.ACCTS." hidden="1">{"BALANCE SHEET ACCTS",#N/A,TRUE,"Working Trial Balance";"INCOME STMT ACCTS",#N/A,TRUE,"Working Trial Balance"}</definedName>
    <definedName name="wrn.TB._.ALL._.ACCTS._1" localSheetId="8" hidden="1">{"BALANCE SHEET ACCTS",#N/A,TRUE,"Working Trial Balance";"INCOME STMT ACCTS",#N/A,TRUE,"Working Trial Balance"}</definedName>
    <definedName name="wrn.TB._.ALL._.ACCTS._1" localSheetId="10" hidden="1">{"BALANCE SHEET ACCTS",#N/A,TRUE,"Working Trial Balance";"INCOME STMT ACCTS",#N/A,TRUE,"Working Trial Balance"}</definedName>
    <definedName name="wrn.TB._.ALL._.ACCTS._1" hidden="1">{"BALANCE SHEET ACCTS",#N/A,TRUE,"Working Trial Balance";"INCOME STMT ACCTS",#N/A,TRUE,"Working Trial Balance"}</definedName>
    <definedName name="wrn.TB._.BALANCE._.SHEET." localSheetId="8" hidden="1">{"BALANCE SHEET ACCTS",#N/A,FALSE,"Working Trial Balance"}</definedName>
    <definedName name="wrn.TB._.BALANCE._.SHEET." localSheetId="10" hidden="1">{"BALANCE SHEET ACCTS",#N/A,FALSE,"Working Trial Balance"}</definedName>
    <definedName name="wrn.TB._.BALANCE._.SHEET." hidden="1">{"BALANCE SHEET ACCTS",#N/A,FALSE,"Working Trial Balance"}</definedName>
    <definedName name="wrn.TB._.BALANCE._.SHEET._1" localSheetId="8" hidden="1">{"BALANCE SHEET ACCTS",#N/A,FALSE,"Working Trial Balance"}</definedName>
    <definedName name="wrn.TB._.BALANCE._.SHEET._1" localSheetId="10" hidden="1">{"BALANCE SHEET ACCTS",#N/A,FALSE,"Working Trial Balance"}</definedName>
    <definedName name="wrn.TB._.BALANCE._.SHEET._1" hidden="1">{"BALANCE SHEET ACCTS",#N/A,FALSE,"Working Trial Balance"}</definedName>
    <definedName name="wrn.TB._.EXPLANATIONS." localSheetId="8" hidden="1">{"EXPLANATIONS",#N/A,FALSE,"Working Trial Balance"}</definedName>
    <definedName name="wrn.TB._.EXPLANATIONS." localSheetId="10" hidden="1">{"EXPLANATIONS",#N/A,FALSE,"Working Trial Balance"}</definedName>
    <definedName name="wrn.TB._.EXPLANATIONS." hidden="1">{"EXPLANATIONS",#N/A,FALSE,"Working Trial Balance"}</definedName>
    <definedName name="wrn.TB._.EXPLANATIONS._1" localSheetId="8" hidden="1">{"EXPLANATIONS",#N/A,FALSE,"Working Trial Balance"}</definedName>
    <definedName name="wrn.TB._.EXPLANATIONS._1" localSheetId="10" hidden="1">{"EXPLANATIONS",#N/A,FALSE,"Working Trial Balance"}</definedName>
    <definedName name="wrn.TB._.EXPLANATIONS._1" hidden="1">{"EXPLANATIONS",#N/A,FALSE,"Working Trial Balance"}</definedName>
    <definedName name="wrn.TB._.INCOME._.STMT." localSheetId="8" hidden="1">{"INCOME STMT ACCTS",#N/A,FALSE,"Working Trial Balance"}</definedName>
    <definedName name="wrn.TB._.INCOME._.STMT." localSheetId="10" hidden="1">{"INCOME STMT ACCTS",#N/A,FALSE,"Working Trial Balance"}</definedName>
    <definedName name="wrn.TB._.INCOME._.STMT." hidden="1">{"INCOME STMT ACCTS",#N/A,FALSE,"Working Trial Balance"}</definedName>
    <definedName name="wrn.TB._.INCOME._.STMT._1" localSheetId="8" hidden="1">{"INCOME STMT ACCTS",#N/A,FALSE,"Working Trial Balance"}</definedName>
    <definedName name="wrn.TB._.INCOME._.STMT._1" localSheetId="10" hidden="1">{"INCOME STMT ACCTS",#N/A,FALSE,"Working Trial Balance"}</definedName>
    <definedName name="wrn.TB._.INCOME._.STMT._1" hidden="1">{"INCOME STMT ACCTS",#N/A,FALSE,"Working Trial Balance"}</definedName>
    <definedName name="wrn.technology." localSheetId="8" hidden="1">{"developed valuation",#N/A,FALSE,"Valuation Analysis";"developed income statement",#N/A,FALSE,"Abbreviated Income Statement";"inprocess valuation",#N/A,FALSE,"Valuation Analysis";"inprocess income statement",#N/A,FALSE,"Abbreviated Income Statement"}</definedName>
    <definedName name="wrn.technology." localSheetId="10" hidden="1">{"developed valuation",#N/A,FALSE,"Valuation Analysis";"developed income statement",#N/A,FALSE,"Abbreviated Income Statement";"inprocess valuation",#N/A,FALSE,"Valuation Analysis";"inprocess income statement",#N/A,FALSE,"Abbreviated Income Statement"}</definedName>
    <definedName name="wrn.technology." hidden="1">{"developed valuation",#N/A,FALSE,"Valuation Analysis";"developed income statement",#N/A,FALSE,"Abbreviated Income Statement";"inprocess valuation",#N/A,FALSE,"Valuation Analysis";"inprocess income statement",#N/A,FALSE,"Abbreviated Income Statement"}</definedName>
    <definedName name="wrn.technology._1" localSheetId="8" hidden="1">{"developed valuation",#N/A,FALSE,"Valuation Analysis";"developed income statement",#N/A,FALSE,"Abbreviated Income Statement";"inprocess valuation",#N/A,FALSE,"Valuation Analysis";"inprocess income statement",#N/A,FALSE,"Abbreviated Income Statement"}</definedName>
    <definedName name="wrn.technology._1" localSheetId="10" hidden="1">{"developed valuation",#N/A,FALSE,"Valuation Analysis";"developed income statement",#N/A,FALSE,"Abbreviated Income Statement";"inprocess valuation",#N/A,FALSE,"Valuation Analysis";"inprocess income statement",#N/A,FALSE,"Abbreviated Income Statement"}</definedName>
    <definedName name="wrn.technology._1" hidden="1">{"developed valuation",#N/A,FALSE,"Valuation Analysis";"developed income statement",#N/A,FALSE,"Abbreviated Income Statement";"inprocess valuation",#N/A,FALSE,"Valuation Analysis";"inprocess income statement",#N/A,FALSE,"Abbreviated Income Statement"}</definedName>
    <definedName name="wrn.test1." localSheetId="8" hidden="1">{"Income Statement",#N/A,FALSE,"CFMODEL";"Balance Sheet",#N/A,FALSE,"CFMODEL"}</definedName>
    <definedName name="wrn.test1." localSheetId="10" hidden="1">{"Income Statement",#N/A,FALSE,"CFMODEL";"Balance Sheet",#N/A,FALSE,"CFMODEL"}</definedName>
    <definedName name="wrn.test1." hidden="1">{"Income Statement",#N/A,FALSE,"CFMODEL";"Balance Sheet",#N/A,FALSE,"CFMODEL"}</definedName>
    <definedName name="wrn.test1._1" localSheetId="8" hidden="1">{"Income Statement",#N/A,FALSE,"CFMODEL";"Balance Sheet",#N/A,FALSE,"CFMODEL"}</definedName>
    <definedName name="wrn.test1._1" localSheetId="10" hidden="1">{"Income Statement",#N/A,FALSE,"CFMODEL";"Balance Sheet",#N/A,FALSE,"CFMODEL"}</definedName>
    <definedName name="wrn.test1._1" hidden="1">{"Income Statement",#N/A,FALSE,"CFMODEL";"Balance Sheet",#N/A,FALSE,"CFMODEL"}</definedName>
    <definedName name="wrn.test2." localSheetId="8" hidden="1">{"SourcesUses",#N/A,TRUE,"CFMODEL";"TransOverview",#N/A,TRUE,"CFMODEL"}</definedName>
    <definedName name="wrn.test2." localSheetId="10" hidden="1">{"SourcesUses",#N/A,TRUE,"CFMODEL";"TransOverview",#N/A,TRUE,"CFMODEL"}</definedName>
    <definedName name="wrn.test2." hidden="1">{"SourcesUses",#N/A,TRUE,"CFMODEL";"TransOverview",#N/A,TRUE,"CFMODEL"}</definedName>
    <definedName name="wrn.test2._1" localSheetId="8" hidden="1">{"SourcesUses",#N/A,TRUE,"CFMODEL";"TransOverview",#N/A,TRUE,"CFMODEL"}</definedName>
    <definedName name="wrn.test2._1" localSheetId="10" hidden="1">{"SourcesUses",#N/A,TRUE,"CFMODEL";"TransOverview",#N/A,TRUE,"CFMODEL"}</definedName>
    <definedName name="wrn.test2._1" hidden="1">{"SourcesUses",#N/A,TRUE,"CFMODEL";"TransOverview",#N/A,TRUE,"CFMODEL"}</definedName>
    <definedName name="wrn.test3." localSheetId="8" hidden="1">{"SourcesUses",#N/A,TRUE,#N/A;"TransOverview",#N/A,TRUE,"CFMODEL"}</definedName>
    <definedName name="wrn.test3." localSheetId="10" hidden="1">{"SourcesUses",#N/A,TRUE,#N/A;"TransOverview",#N/A,TRUE,"CFMODEL"}</definedName>
    <definedName name="wrn.test3." hidden="1">{"SourcesUses",#N/A,TRUE,#N/A;"TransOverview",#N/A,TRUE,"CFMODEL"}</definedName>
    <definedName name="wrn.test3._1" localSheetId="8" hidden="1">{"SourcesUses",#N/A,TRUE,#N/A;"TransOverview",#N/A,TRUE,"CFMODEL"}</definedName>
    <definedName name="wrn.test3._1" localSheetId="10" hidden="1">{"SourcesUses",#N/A,TRUE,#N/A;"TransOverview",#N/A,TRUE,"CFMODEL"}</definedName>
    <definedName name="wrn.test3._1" hidden="1">{"SourcesUses",#N/A,TRUE,#N/A;"TransOverview",#N/A,TRUE,"CFMODEL"}</definedName>
    <definedName name="wrn.test4." localSheetId="8" hidden="1">{"SourcesUses",#N/A,TRUE,"FundsFlow";"TransOverview",#N/A,TRUE,"FundsFlow"}</definedName>
    <definedName name="wrn.test4." localSheetId="10" hidden="1">{"SourcesUses",#N/A,TRUE,"FundsFlow";"TransOverview",#N/A,TRUE,"FundsFlow"}</definedName>
    <definedName name="wrn.test4." hidden="1">{"SourcesUses",#N/A,TRUE,"FundsFlow";"TransOverview",#N/A,TRUE,"FundsFlow"}</definedName>
    <definedName name="wrn.test4._1" localSheetId="8" hidden="1">{"SourcesUses",#N/A,TRUE,"FundsFlow";"TransOverview",#N/A,TRUE,"FundsFlow"}</definedName>
    <definedName name="wrn.test4._1" localSheetId="10" hidden="1">{"SourcesUses",#N/A,TRUE,"FundsFlow";"TransOverview",#N/A,TRUE,"FundsFlow"}</definedName>
    <definedName name="wrn.test4._1" hidden="1">{"SourcesUses",#N/A,TRUE,"FundsFlow";"TransOverview",#N/A,TRUE,"FundsFlow"}</definedName>
    <definedName name="wrn.TESTS." localSheetId="8" hidden="1">{"PAGE_1",#N/A,FALSE,"MONTH"}</definedName>
    <definedName name="wrn.TESTS." localSheetId="10" hidden="1">{"PAGE_1",#N/A,FALSE,"MONTH"}</definedName>
    <definedName name="wrn.TESTS." hidden="1">{"PAGE_1",#N/A,FALSE,"MONTH"}</definedName>
    <definedName name="wrn.Total._.Printout." localSheetId="8" hidden="1">{#N/A,#N/A,FALSE,"System Totals";#N/A,#N/A,FALSE,"SegA";#N/A,#N/A,FALSE,"SegB";#N/A,#N/A,FALSE,"SegC";#N/A,#N/A,FALSE,"SegD";#N/A,#N/A,FALSE,"SegE";#N/A,#N/A,FALSE,"SegF";#N/A,#N/A,FALSE,"SegG"}</definedName>
    <definedName name="wrn.Total._.Printout." localSheetId="10" hidden="1">{#N/A,#N/A,FALSE,"System Totals";#N/A,#N/A,FALSE,"SegA";#N/A,#N/A,FALSE,"SegB";#N/A,#N/A,FALSE,"SegC";#N/A,#N/A,FALSE,"SegD";#N/A,#N/A,FALSE,"SegE";#N/A,#N/A,FALSE,"SegF";#N/A,#N/A,FALSE,"SegG"}</definedName>
    <definedName name="wrn.Total._.Printout." hidden="1">{#N/A,#N/A,FALSE,"System Totals";#N/A,#N/A,FALSE,"SegA";#N/A,#N/A,FALSE,"SegB";#N/A,#N/A,FALSE,"SegC";#N/A,#N/A,FALSE,"SegD";#N/A,#N/A,FALSE,"SegE";#N/A,#N/A,FALSE,"SegF";#N/A,#N/A,FALSE,"SegG"}</definedName>
    <definedName name="wrn.trademark._.and._.trade._.name." localSheetId="8" hidden="1">{"trademark1",#N/A,FALSE,"Trademark(s) and Trade Name(s)"}</definedName>
    <definedName name="wrn.trademark._.and._.trade._.name." localSheetId="10" hidden="1">{"trademark1",#N/A,FALSE,"Trademark(s) and Trade Name(s)"}</definedName>
    <definedName name="wrn.trademark._.and._.trade._.name." hidden="1">{"trademark1",#N/A,FALSE,"Trademark(s) and Trade Name(s)"}</definedName>
    <definedName name="wrn.trademark._.and._.trade._.name._1" localSheetId="8" hidden="1">{"trademark1",#N/A,FALSE,"Trademark(s) and Trade Name(s)"}</definedName>
    <definedName name="wrn.trademark._.and._.trade._.name._1" localSheetId="10" hidden="1">{"trademark1",#N/A,FALSE,"Trademark(s) and Trade Name(s)"}</definedName>
    <definedName name="wrn.trademark._.and._.trade._.name._1" hidden="1">{"trademark1",#N/A,FALSE,"Trademark(s) and Trade Name(s)"}</definedName>
    <definedName name="wrn.Unit._.Financials." localSheetId="8"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localSheetId="10"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_1" localSheetId="8"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_1" localSheetId="10"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_1"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SIM_Data."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1"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1"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2"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2"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3"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3"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1"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1"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2"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2"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3"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3"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1"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1"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2"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2"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3"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3"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1"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1"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2"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2"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3"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3"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1"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1"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2"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2"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3"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3"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8" hidden="1">{#N/A,#N/A,FALSE,"Expenditures";#N/A,#N/A,FALSE,"Property Placed In-Service";#N/A,#N/A,FALSE,"Removals";#N/A,#N/A,FALSE,"Retirements";#N/A,#N/A,FALSE,"CWIP Balances";#N/A,#N/A,FALSE,"CWIP_Expend_Ratios";#N/A,#N/A,FALSE,"CWIP_Yr_End"}</definedName>
    <definedName name="wrn.USIM_Data_Abbrev." localSheetId="10"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_1" localSheetId="8" hidden="1">{#N/A,#N/A,FALSE,"Expenditures";#N/A,#N/A,FALSE,"Property Placed In-Service";#N/A,#N/A,FALSE,"Removals";#N/A,#N/A,FALSE,"Retirements";#N/A,#N/A,FALSE,"CWIP Balances";#N/A,#N/A,FALSE,"CWIP_Expend_Ratios";#N/A,#N/A,FALSE,"CWIP_Yr_End"}</definedName>
    <definedName name="wrn.USIM_Data_Abbrev._1" localSheetId="10" hidden="1">{#N/A,#N/A,FALSE,"Expenditures";#N/A,#N/A,FALSE,"Property Placed In-Service";#N/A,#N/A,FALSE,"Removals";#N/A,#N/A,FALSE,"Retirements";#N/A,#N/A,FALSE,"CWIP Balances";#N/A,#N/A,FALSE,"CWIP_Expend_Ratios";#N/A,#N/A,FALSE,"CWIP_Yr_End"}</definedName>
    <definedName name="wrn.USIM_Data_Abbrev._1" hidden="1">{#N/A,#N/A,FALSE,"Expenditures";#N/A,#N/A,FALSE,"Property Placed In-Service";#N/A,#N/A,FALSE,"Removals";#N/A,#N/A,FALSE,"Retirements";#N/A,#N/A,FALSE,"CWIP Balances";#N/A,#N/A,FALSE,"CWIP_Expend_Ratios";#N/A,#N/A,FALSE,"CWIP_Yr_End"}</definedName>
    <definedName name="wrn.USIM_Data_Abbrev._1_1" localSheetId="8" hidden="1">{#N/A,#N/A,FALSE,"Expenditures";#N/A,#N/A,FALSE,"Property Placed In-Service";#N/A,#N/A,FALSE,"Removals";#N/A,#N/A,FALSE,"Retirements";#N/A,#N/A,FALSE,"CWIP Balances";#N/A,#N/A,FALSE,"CWIP_Expend_Ratios";#N/A,#N/A,FALSE,"CWIP_Yr_End"}</definedName>
    <definedName name="wrn.USIM_Data_Abbrev._1_1" localSheetId="10" hidden="1">{#N/A,#N/A,FALSE,"Expenditures";#N/A,#N/A,FALSE,"Property Placed In-Service";#N/A,#N/A,FALSE,"Removals";#N/A,#N/A,FALSE,"Retirements";#N/A,#N/A,FALSE,"CWIP Balances";#N/A,#N/A,FALSE,"CWIP_Expend_Ratios";#N/A,#N/A,FALSE,"CWIP_Yr_End"}</definedName>
    <definedName name="wrn.USIM_Data_Abbrev._1_1" hidden="1">{#N/A,#N/A,FALSE,"Expenditures";#N/A,#N/A,FALSE,"Property Placed In-Service";#N/A,#N/A,FALSE,"Removals";#N/A,#N/A,FALSE,"Retirements";#N/A,#N/A,FALSE,"CWIP Balances";#N/A,#N/A,FALSE,"CWIP_Expend_Ratios";#N/A,#N/A,FALSE,"CWIP_Yr_End"}</definedName>
    <definedName name="wrn.USIM_Data_Abbrev._1_2" localSheetId="8" hidden="1">{#N/A,#N/A,FALSE,"Expenditures";#N/A,#N/A,FALSE,"Property Placed In-Service";#N/A,#N/A,FALSE,"Removals";#N/A,#N/A,FALSE,"Retirements";#N/A,#N/A,FALSE,"CWIP Balances";#N/A,#N/A,FALSE,"CWIP_Expend_Ratios";#N/A,#N/A,FALSE,"CWIP_Yr_End"}</definedName>
    <definedName name="wrn.USIM_Data_Abbrev._1_2" localSheetId="10" hidden="1">{#N/A,#N/A,FALSE,"Expenditures";#N/A,#N/A,FALSE,"Property Placed In-Service";#N/A,#N/A,FALSE,"Removals";#N/A,#N/A,FALSE,"Retirements";#N/A,#N/A,FALSE,"CWIP Balances";#N/A,#N/A,FALSE,"CWIP_Expend_Ratios";#N/A,#N/A,FALSE,"CWIP_Yr_End"}</definedName>
    <definedName name="wrn.USIM_Data_Abbrev._1_2" hidden="1">{#N/A,#N/A,FALSE,"Expenditures";#N/A,#N/A,FALSE,"Property Placed In-Service";#N/A,#N/A,FALSE,"Removals";#N/A,#N/A,FALSE,"Retirements";#N/A,#N/A,FALSE,"CWIP Balances";#N/A,#N/A,FALSE,"CWIP_Expend_Ratios";#N/A,#N/A,FALSE,"CWIP_Yr_End"}</definedName>
    <definedName name="wrn.USIM_Data_Abbrev._1_3" localSheetId="8" hidden="1">{#N/A,#N/A,FALSE,"Expenditures";#N/A,#N/A,FALSE,"Property Placed In-Service";#N/A,#N/A,FALSE,"Removals";#N/A,#N/A,FALSE,"Retirements";#N/A,#N/A,FALSE,"CWIP Balances";#N/A,#N/A,FALSE,"CWIP_Expend_Ratios";#N/A,#N/A,FALSE,"CWIP_Yr_End"}</definedName>
    <definedName name="wrn.USIM_Data_Abbrev._1_3" localSheetId="10" hidden="1">{#N/A,#N/A,FALSE,"Expenditures";#N/A,#N/A,FALSE,"Property Placed In-Service";#N/A,#N/A,FALSE,"Removals";#N/A,#N/A,FALSE,"Retirements";#N/A,#N/A,FALSE,"CWIP Balances";#N/A,#N/A,FALSE,"CWIP_Expend_Ratios";#N/A,#N/A,FALSE,"CWIP_Yr_End"}</definedName>
    <definedName name="wrn.USIM_Data_Abbrev._1_3" hidden="1">{#N/A,#N/A,FALSE,"Expenditures";#N/A,#N/A,FALSE,"Property Placed In-Service";#N/A,#N/A,FALSE,"Removals";#N/A,#N/A,FALSE,"Retirements";#N/A,#N/A,FALSE,"CWIP Balances";#N/A,#N/A,FALSE,"CWIP_Expend_Ratios";#N/A,#N/A,FALSE,"CWIP_Yr_End"}</definedName>
    <definedName name="wrn.USIM_Data_Abbrev._2" localSheetId="8" hidden="1">{#N/A,#N/A,FALSE,"Expenditures";#N/A,#N/A,FALSE,"Property Placed In-Service";#N/A,#N/A,FALSE,"Removals";#N/A,#N/A,FALSE,"Retirements";#N/A,#N/A,FALSE,"CWIP Balances";#N/A,#N/A,FALSE,"CWIP_Expend_Ratios";#N/A,#N/A,FALSE,"CWIP_Yr_End"}</definedName>
    <definedName name="wrn.USIM_Data_Abbrev._2" localSheetId="10" hidden="1">{#N/A,#N/A,FALSE,"Expenditures";#N/A,#N/A,FALSE,"Property Placed In-Service";#N/A,#N/A,FALSE,"Removals";#N/A,#N/A,FALSE,"Retirements";#N/A,#N/A,FALSE,"CWIP Balances";#N/A,#N/A,FALSE,"CWIP_Expend_Ratios";#N/A,#N/A,FALSE,"CWIP_Yr_End"}</definedName>
    <definedName name="wrn.USIM_Data_Abbrev._2" hidden="1">{#N/A,#N/A,FALSE,"Expenditures";#N/A,#N/A,FALSE,"Property Placed In-Service";#N/A,#N/A,FALSE,"Removals";#N/A,#N/A,FALSE,"Retirements";#N/A,#N/A,FALSE,"CWIP Balances";#N/A,#N/A,FALSE,"CWIP_Expend_Ratios";#N/A,#N/A,FALSE,"CWIP_Yr_End"}</definedName>
    <definedName name="wrn.USIM_Data_Abbrev._2_1" localSheetId="8" hidden="1">{#N/A,#N/A,FALSE,"Expenditures";#N/A,#N/A,FALSE,"Property Placed In-Service";#N/A,#N/A,FALSE,"Removals";#N/A,#N/A,FALSE,"Retirements";#N/A,#N/A,FALSE,"CWIP Balances";#N/A,#N/A,FALSE,"CWIP_Expend_Ratios";#N/A,#N/A,FALSE,"CWIP_Yr_End"}</definedName>
    <definedName name="wrn.USIM_Data_Abbrev._2_1" localSheetId="10" hidden="1">{#N/A,#N/A,FALSE,"Expenditures";#N/A,#N/A,FALSE,"Property Placed In-Service";#N/A,#N/A,FALSE,"Removals";#N/A,#N/A,FALSE,"Retirements";#N/A,#N/A,FALSE,"CWIP Balances";#N/A,#N/A,FALSE,"CWIP_Expend_Ratios";#N/A,#N/A,FALSE,"CWIP_Yr_End"}</definedName>
    <definedName name="wrn.USIM_Data_Abbrev._2_1" hidden="1">{#N/A,#N/A,FALSE,"Expenditures";#N/A,#N/A,FALSE,"Property Placed In-Service";#N/A,#N/A,FALSE,"Removals";#N/A,#N/A,FALSE,"Retirements";#N/A,#N/A,FALSE,"CWIP Balances";#N/A,#N/A,FALSE,"CWIP_Expend_Ratios";#N/A,#N/A,FALSE,"CWIP_Yr_End"}</definedName>
    <definedName name="wrn.USIM_Data_Abbrev._2_2" localSheetId="8" hidden="1">{#N/A,#N/A,FALSE,"Expenditures";#N/A,#N/A,FALSE,"Property Placed In-Service";#N/A,#N/A,FALSE,"Removals";#N/A,#N/A,FALSE,"Retirements";#N/A,#N/A,FALSE,"CWIP Balances";#N/A,#N/A,FALSE,"CWIP_Expend_Ratios";#N/A,#N/A,FALSE,"CWIP_Yr_End"}</definedName>
    <definedName name="wrn.USIM_Data_Abbrev._2_2" localSheetId="10" hidden="1">{#N/A,#N/A,FALSE,"Expenditures";#N/A,#N/A,FALSE,"Property Placed In-Service";#N/A,#N/A,FALSE,"Removals";#N/A,#N/A,FALSE,"Retirements";#N/A,#N/A,FALSE,"CWIP Balances";#N/A,#N/A,FALSE,"CWIP_Expend_Ratios";#N/A,#N/A,FALSE,"CWIP_Yr_End"}</definedName>
    <definedName name="wrn.USIM_Data_Abbrev._2_2" hidden="1">{#N/A,#N/A,FALSE,"Expenditures";#N/A,#N/A,FALSE,"Property Placed In-Service";#N/A,#N/A,FALSE,"Removals";#N/A,#N/A,FALSE,"Retirements";#N/A,#N/A,FALSE,"CWIP Balances";#N/A,#N/A,FALSE,"CWIP_Expend_Ratios";#N/A,#N/A,FALSE,"CWIP_Yr_End"}</definedName>
    <definedName name="wrn.USIM_Data_Abbrev._2_3" localSheetId="8" hidden="1">{#N/A,#N/A,FALSE,"Expenditures";#N/A,#N/A,FALSE,"Property Placed In-Service";#N/A,#N/A,FALSE,"Removals";#N/A,#N/A,FALSE,"Retirements";#N/A,#N/A,FALSE,"CWIP Balances";#N/A,#N/A,FALSE,"CWIP_Expend_Ratios";#N/A,#N/A,FALSE,"CWIP_Yr_End"}</definedName>
    <definedName name="wrn.USIM_Data_Abbrev._2_3" localSheetId="10" hidden="1">{#N/A,#N/A,FALSE,"Expenditures";#N/A,#N/A,FALSE,"Property Placed In-Service";#N/A,#N/A,FALSE,"Removals";#N/A,#N/A,FALSE,"Retirements";#N/A,#N/A,FALSE,"CWIP Balances";#N/A,#N/A,FALSE,"CWIP_Expend_Ratios";#N/A,#N/A,FALSE,"CWIP_Yr_End"}</definedName>
    <definedName name="wrn.USIM_Data_Abbrev._2_3" hidden="1">{#N/A,#N/A,FALSE,"Expenditures";#N/A,#N/A,FALSE,"Property Placed In-Service";#N/A,#N/A,FALSE,"Removals";#N/A,#N/A,FALSE,"Retirements";#N/A,#N/A,FALSE,"CWIP Balances";#N/A,#N/A,FALSE,"CWIP_Expend_Ratios";#N/A,#N/A,FALSE,"CWIP_Yr_End"}</definedName>
    <definedName name="wrn.USIM_Data_Abbrev._3" localSheetId="8" hidden="1">{#N/A,#N/A,FALSE,"Expenditures";#N/A,#N/A,FALSE,"Property Placed In-Service";#N/A,#N/A,FALSE,"Removals";#N/A,#N/A,FALSE,"Retirements";#N/A,#N/A,FALSE,"CWIP Balances";#N/A,#N/A,FALSE,"CWIP_Expend_Ratios";#N/A,#N/A,FALSE,"CWIP_Yr_End"}</definedName>
    <definedName name="wrn.USIM_Data_Abbrev._3" localSheetId="10" hidden="1">{#N/A,#N/A,FALSE,"Expenditures";#N/A,#N/A,FALSE,"Property Placed In-Service";#N/A,#N/A,FALSE,"Removals";#N/A,#N/A,FALSE,"Retirements";#N/A,#N/A,FALSE,"CWIP Balances";#N/A,#N/A,FALSE,"CWIP_Expend_Ratios";#N/A,#N/A,FALSE,"CWIP_Yr_End"}</definedName>
    <definedName name="wrn.USIM_Data_Abbrev._3" hidden="1">{#N/A,#N/A,FALSE,"Expenditures";#N/A,#N/A,FALSE,"Property Placed In-Service";#N/A,#N/A,FALSE,"Removals";#N/A,#N/A,FALSE,"Retirements";#N/A,#N/A,FALSE,"CWIP Balances";#N/A,#N/A,FALSE,"CWIP_Expend_Ratios";#N/A,#N/A,FALSE,"CWIP_Yr_End"}</definedName>
    <definedName name="wrn.USIM_Data_Abbrev._3_1" localSheetId="8" hidden="1">{#N/A,#N/A,FALSE,"Expenditures";#N/A,#N/A,FALSE,"Property Placed In-Service";#N/A,#N/A,FALSE,"Removals";#N/A,#N/A,FALSE,"Retirements";#N/A,#N/A,FALSE,"CWIP Balances";#N/A,#N/A,FALSE,"CWIP_Expend_Ratios";#N/A,#N/A,FALSE,"CWIP_Yr_End"}</definedName>
    <definedName name="wrn.USIM_Data_Abbrev._3_1" localSheetId="10" hidden="1">{#N/A,#N/A,FALSE,"Expenditures";#N/A,#N/A,FALSE,"Property Placed In-Service";#N/A,#N/A,FALSE,"Removals";#N/A,#N/A,FALSE,"Retirements";#N/A,#N/A,FALSE,"CWIP Balances";#N/A,#N/A,FALSE,"CWIP_Expend_Ratios";#N/A,#N/A,FALSE,"CWIP_Yr_End"}</definedName>
    <definedName name="wrn.USIM_Data_Abbrev._3_1" hidden="1">{#N/A,#N/A,FALSE,"Expenditures";#N/A,#N/A,FALSE,"Property Placed In-Service";#N/A,#N/A,FALSE,"Removals";#N/A,#N/A,FALSE,"Retirements";#N/A,#N/A,FALSE,"CWIP Balances";#N/A,#N/A,FALSE,"CWIP_Expend_Ratios";#N/A,#N/A,FALSE,"CWIP_Yr_End"}</definedName>
    <definedName name="wrn.USIM_Data_Abbrev._3_2" localSheetId="8" hidden="1">{#N/A,#N/A,FALSE,"Expenditures";#N/A,#N/A,FALSE,"Property Placed In-Service";#N/A,#N/A,FALSE,"Removals";#N/A,#N/A,FALSE,"Retirements";#N/A,#N/A,FALSE,"CWIP Balances";#N/A,#N/A,FALSE,"CWIP_Expend_Ratios";#N/A,#N/A,FALSE,"CWIP_Yr_End"}</definedName>
    <definedName name="wrn.USIM_Data_Abbrev._3_2" localSheetId="10" hidden="1">{#N/A,#N/A,FALSE,"Expenditures";#N/A,#N/A,FALSE,"Property Placed In-Service";#N/A,#N/A,FALSE,"Removals";#N/A,#N/A,FALSE,"Retirements";#N/A,#N/A,FALSE,"CWIP Balances";#N/A,#N/A,FALSE,"CWIP_Expend_Ratios";#N/A,#N/A,FALSE,"CWIP_Yr_End"}</definedName>
    <definedName name="wrn.USIM_Data_Abbrev._3_2" hidden="1">{#N/A,#N/A,FALSE,"Expenditures";#N/A,#N/A,FALSE,"Property Placed In-Service";#N/A,#N/A,FALSE,"Removals";#N/A,#N/A,FALSE,"Retirements";#N/A,#N/A,FALSE,"CWIP Balances";#N/A,#N/A,FALSE,"CWIP_Expend_Ratios";#N/A,#N/A,FALSE,"CWIP_Yr_End"}</definedName>
    <definedName name="wrn.USIM_Data_Abbrev._3_3" localSheetId="8" hidden="1">{#N/A,#N/A,FALSE,"Expenditures";#N/A,#N/A,FALSE,"Property Placed In-Service";#N/A,#N/A,FALSE,"Removals";#N/A,#N/A,FALSE,"Retirements";#N/A,#N/A,FALSE,"CWIP Balances";#N/A,#N/A,FALSE,"CWIP_Expend_Ratios";#N/A,#N/A,FALSE,"CWIP_Yr_End"}</definedName>
    <definedName name="wrn.USIM_Data_Abbrev._3_3" localSheetId="10" hidden="1">{#N/A,#N/A,FALSE,"Expenditures";#N/A,#N/A,FALSE,"Property Placed In-Service";#N/A,#N/A,FALSE,"Removals";#N/A,#N/A,FALSE,"Retirements";#N/A,#N/A,FALSE,"CWIP Balances";#N/A,#N/A,FALSE,"CWIP_Expend_Ratios";#N/A,#N/A,FALSE,"CWIP_Yr_End"}</definedName>
    <definedName name="wrn.USIM_Data_Abbrev._3_3" hidden="1">{#N/A,#N/A,FALSE,"Expenditures";#N/A,#N/A,FALSE,"Property Placed In-Service";#N/A,#N/A,FALSE,"Removals";#N/A,#N/A,FALSE,"Retirements";#N/A,#N/A,FALSE,"CWIP Balances";#N/A,#N/A,FALSE,"CWIP_Expend_Ratios";#N/A,#N/A,FALSE,"CWIP_Yr_End"}</definedName>
    <definedName name="wrn.USIM_Data_Abbrev._4" localSheetId="8" hidden="1">{#N/A,#N/A,FALSE,"Expenditures";#N/A,#N/A,FALSE,"Property Placed In-Service";#N/A,#N/A,FALSE,"Removals";#N/A,#N/A,FALSE,"Retirements";#N/A,#N/A,FALSE,"CWIP Balances";#N/A,#N/A,FALSE,"CWIP_Expend_Ratios";#N/A,#N/A,FALSE,"CWIP_Yr_End"}</definedName>
    <definedName name="wrn.USIM_Data_Abbrev._4" localSheetId="10" hidden="1">{#N/A,#N/A,FALSE,"Expenditures";#N/A,#N/A,FALSE,"Property Placed In-Service";#N/A,#N/A,FALSE,"Removals";#N/A,#N/A,FALSE,"Retirements";#N/A,#N/A,FALSE,"CWIP Balances";#N/A,#N/A,FALSE,"CWIP_Expend_Ratios";#N/A,#N/A,FALSE,"CWIP_Yr_End"}</definedName>
    <definedName name="wrn.USIM_Data_Abbrev._4" hidden="1">{#N/A,#N/A,FALSE,"Expenditures";#N/A,#N/A,FALSE,"Property Placed In-Service";#N/A,#N/A,FALSE,"Removals";#N/A,#N/A,FALSE,"Retirements";#N/A,#N/A,FALSE,"CWIP Balances";#N/A,#N/A,FALSE,"CWIP_Expend_Ratios";#N/A,#N/A,FALSE,"CWIP_Yr_End"}</definedName>
    <definedName name="wrn.USIM_Data_Abbrev._4_1" localSheetId="8" hidden="1">{#N/A,#N/A,FALSE,"Expenditures";#N/A,#N/A,FALSE,"Property Placed In-Service";#N/A,#N/A,FALSE,"Removals";#N/A,#N/A,FALSE,"Retirements";#N/A,#N/A,FALSE,"CWIP Balances";#N/A,#N/A,FALSE,"CWIP_Expend_Ratios";#N/A,#N/A,FALSE,"CWIP_Yr_End"}</definedName>
    <definedName name="wrn.USIM_Data_Abbrev._4_1" localSheetId="10" hidden="1">{#N/A,#N/A,FALSE,"Expenditures";#N/A,#N/A,FALSE,"Property Placed In-Service";#N/A,#N/A,FALSE,"Removals";#N/A,#N/A,FALSE,"Retirements";#N/A,#N/A,FALSE,"CWIP Balances";#N/A,#N/A,FALSE,"CWIP_Expend_Ratios";#N/A,#N/A,FALSE,"CWIP_Yr_End"}</definedName>
    <definedName name="wrn.USIM_Data_Abbrev._4_1" hidden="1">{#N/A,#N/A,FALSE,"Expenditures";#N/A,#N/A,FALSE,"Property Placed In-Service";#N/A,#N/A,FALSE,"Removals";#N/A,#N/A,FALSE,"Retirements";#N/A,#N/A,FALSE,"CWIP Balances";#N/A,#N/A,FALSE,"CWIP_Expend_Ratios";#N/A,#N/A,FALSE,"CWIP_Yr_End"}</definedName>
    <definedName name="wrn.USIM_Data_Abbrev._4_2" localSheetId="8" hidden="1">{#N/A,#N/A,FALSE,"Expenditures";#N/A,#N/A,FALSE,"Property Placed In-Service";#N/A,#N/A,FALSE,"Removals";#N/A,#N/A,FALSE,"Retirements";#N/A,#N/A,FALSE,"CWIP Balances";#N/A,#N/A,FALSE,"CWIP_Expend_Ratios";#N/A,#N/A,FALSE,"CWIP_Yr_End"}</definedName>
    <definedName name="wrn.USIM_Data_Abbrev._4_2" localSheetId="10" hidden="1">{#N/A,#N/A,FALSE,"Expenditures";#N/A,#N/A,FALSE,"Property Placed In-Service";#N/A,#N/A,FALSE,"Removals";#N/A,#N/A,FALSE,"Retirements";#N/A,#N/A,FALSE,"CWIP Balances";#N/A,#N/A,FALSE,"CWIP_Expend_Ratios";#N/A,#N/A,FALSE,"CWIP_Yr_End"}</definedName>
    <definedName name="wrn.USIM_Data_Abbrev._4_2" hidden="1">{#N/A,#N/A,FALSE,"Expenditures";#N/A,#N/A,FALSE,"Property Placed In-Service";#N/A,#N/A,FALSE,"Removals";#N/A,#N/A,FALSE,"Retirements";#N/A,#N/A,FALSE,"CWIP Balances";#N/A,#N/A,FALSE,"CWIP_Expend_Ratios";#N/A,#N/A,FALSE,"CWIP_Yr_End"}</definedName>
    <definedName name="wrn.USIM_Data_Abbrev._4_3" localSheetId="8" hidden="1">{#N/A,#N/A,FALSE,"Expenditures";#N/A,#N/A,FALSE,"Property Placed In-Service";#N/A,#N/A,FALSE,"Removals";#N/A,#N/A,FALSE,"Retirements";#N/A,#N/A,FALSE,"CWIP Balances";#N/A,#N/A,FALSE,"CWIP_Expend_Ratios";#N/A,#N/A,FALSE,"CWIP_Yr_End"}</definedName>
    <definedName name="wrn.USIM_Data_Abbrev._4_3" localSheetId="10" hidden="1">{#N/A,#N/A,FALSE,"Expenditures";#N/A,#N/A,FALSE,"Property Placed In-Service";#N/A,#N/A,FALSE,"Removals";#N/A,#N/A,FALSE,"Retirements";#N/A,#N/A,FALSE,"CWIP Balances";#N/A,#N/A,FALSE,"CWIP_Expend_Ratios";#N/A,#N/A,FALSE,"CWIP_Yr_End"}</definedName>
    <definedName name="wrn.USIM_Data_Abbrev._4_3" hidden="1">{#N/A,#N/A,FALSE,"Expenditures";#N/A,#N/A,FALSE,"Property Placed In-Service";#N/A,#N/A,FALSE,"Removals";#N/A,#N/A,FALSE,"Retirements";#N/A,#N/A,FALSE,"CWIP Balances";#N/A,#N/A,FALSE,"CWIP_Expend_Ratios";#N/A,#N/A,FALSE,"CWIP_Yr_End"}</definedName>
    <definedName name="wrn.USIM_Data_Abbrev._5" localSheetId="8" hidden="1">{#N/A,#N/A,FALSE,"Expenditures";#N/A,#N/A,FALSE,"Property Placed In-Service";#N/A,#N/A,FALSE,"Removals";#N/A,#N/A,FALSE,"Retirements";#N/A,#N/A,FALSE,"CWIP Balances";#N/A,#N/A,FALSE,"CWIP_Expend_Ratios";#N/A,#N/A,FALSE,"CWIP_Yr_End"}</definedName>
    <definedName name="wrn.USIM_Data_Abbrev._5" localSheetId="10" hidden="1">{#N/A,#N/A,FALSE,"Expenditures";#N/A,#N/A,FALSE,"Property Placed In-Service";#N/A,#N/A,FALSE,"Removals";#N/A,#N/A,FALSE,"Retirements";#N/A,#N/A,FALSE,"CWIP Balances";#N/A,#N/A,FALSE,"CWIP_Expend_Ratios";#N/A,#N/A,FALSE,"CWIP_Yr_End"}</definedName>
    <definedName name="wrn.USIM_Data_Abbrev._5" hidden="1">{#N/A,#N/A,FALSE,"Expenditures";#N/A,#N/A,FALSE,"Property Placed In-Service";#N/A,#N/A,FALSE,"Removals";#N/A,#N/A,FALSE,"Retirements";#N/A,#N/A,FALSE,"CWIP Balances";#N/A,#N/A,FALSE,"CWIP_Expend_Ratios";#N/A,#N/A,FALSE,"CWIP_Yr_End"}</definedName>
    <definedName name="wrn.USIM_Data_Abbrev._5_1" localSheetId="8" hidden="1">{#N/A,#N/A,FALSE,"Expenditures";#N/A,#N/A,FALSE,"Property Placed In-Service";#N/A,#N/A,FALSE,"Removals";#N/A,#N/A,FALSE,"Retirements";#N/A,#N/A,FALSE,"CWIP Balances";#N/A,#N/A,FALSE,"CWIP_Expend_Ratios";#N/A,#N/A,FALSE,"CWIP_Yr_End"}</definedName>
    <definedName name="wrn.USIM_Data_Abbrev._5_1" localSheetId="10" hidden="1">{#N/A,#N/A,FALSE,"Expenditures";#N/A,#N/A,FALSE,"Property Placed In-Service";#N/A,#N/A,FALSE,"Removals";#N/A,#N/A,FALSE,"Retirements";#N/A,#N/A,FALSE,"CWIP Balances";#N/A,#N/A,FALSE,"CWIP_Expend_Ratios";#N/A,#N/A,FALSE,"CWIP_Yr_End"}</definedName>
    <definedName name="wrn.USIM_Data_Abbrev._5_1" hidden="1">{#N/A,#N/A,FALSE,"Expenditures";#N/A,#N/A,FALSE,"Property Placed In-Service";#N/A,#N/A,FALSE,"Removals";#N/A,#N/A,FALSE,"Retirements";#N/A,#N/A,FALSE,"CWIP Balances";#N/A,#N/A,FALSE,"CWIP_Expend_Ratios";#N/A,#N/A,FALSE,"CWIP_Yr_End"}</definedName>
    <definedName name="wrn.USIM_Data_Abbrev._5_2" localSheetId="8" hidden="1">{#N/A,#N/A,FALSE,"Expenditures";#N/A,#N/A,FALSE,"Property Placed In-Service";#N/A,#N/A,FALSE,"Removals";#N/A,#N/A,FALSE,"Retirements";#N/A,#N/A,FALSE,"CWIP Balances";#N/A,#N/A,FALSE,"CWIP_Expend_Ratios";#N/A,#N/A,FALSE,"CWIP_Yr_End"}</definedName>
    <definedName name="wrn.USIM_Data_Abbrev._5_2" localSheetId="10" hidden="1">{#N/A,#N/A,FALSE,"Expenditures";#N/A,#N/A,FALSE,"Property Placed In-Service";#N/A,#N/A,FALSE,"Removals";#N/A,#N/A,FALSE,"Retirements";#N/A,#N/A,FALSE,"CWIP Balances";#N/A,#N/A,FALSE,"CWIP_Expend_Ratios";#N/A,#N/A,FALSE,"CWIP_Yr_End"}</definedName>
    <definedName name="wrn.USIM_Data_Abbrev._5_2" hidden="1">{#N/A,#N/A,FALSE,"Expenditures";#N/A,#N/A,FALSE,"Property Placed In-Service";#N/A,#N/A,FALSE,"Removals";#N/A,#N/A,FALSE,"Retirements";#N/A,#N/A,FALSE,"CWIP Balances";#N/A,#N/A,FALSE,"CWIP_Expend_Ratios";#N/A,#N/A,FALSE,"CWIP_Yr_End"}</definedName>
    <definedName name="wrn.USIM_Data_Abbrev._5_3" localSheetId="8" hidden="1">{#N/A,#N/A,FALSE,"Expenditures";#N/A,#N/A,FALSE,"Property Placed In-Service";#N/A,#N/A,FALSE,"Removals";#N/A,#N/A,FALSE,"Retirements";#N/A,#N/A,FALSE,"CWIP Balances";#N/A,#N/A,FALSE,"CWIP_Expend_Ratios";#N/A,#N/A,FALSE,"CWIP_Yr_End"}</definedName>
    <definedName name="wrn.USIM_Data_Abbrev._5_3" localSheetId="10" hidden="1">{#N/A,#N/A,FALSE,"Expenditures";#N/A,#N/A,FALSE,"Property Placed In-Service";#N/A,#N/A,FALSE,"Removals";#N/A,#N/A,FALSE,"Retirements";#N/A,#N/A,FALSE,"CWIP Balances";#N/A,#N/A,FALSE,"CWIP_Expend_Ratios";#N/A,#N/A,FALSE,"CWIP_Yr_End"}</definedName>
    <definedName name="wrn.USIM_Data_Abbrev._5_3" hidden="1">{#N/A,#N/A,FALSE,"Expenditures";#N/A,#N/A,FALSE,"Property Placed In-Service";#N/A,#N/A,FALSE,"Removals";#N/A,#N/A,FALSE,"Retirements";#N/A,#N/A,FALSE,"CWIP Balances";#N/A,#N/A,FALSE,"CWIP_Expend_Ratios";#N/A,#N/A,FALSE,"CWIP_Yr_End"}</definedName>
    <definedName name="wrn.USIM_Data_Abbrev3." localSheetId="8" hidden="1">{#N/A,#N/A,FALSE,"Expenditures";#N/A,#N/A,FALSE,"Property Placed In-Service";#N/A,#N/A,FALSE,"CWIP Balances"}</definedName>
    <definedName name="wrn.USIM_Data_Abbrev3." localSheetId="10" hidden="1">{#N/A,#N/A,FALSE,"Expenditures";#N/A,#N/A,FALSE,"Property Placed In-Service";#N/A,#N/A,FALSE,"CWIP Balances"}</definedName>
    <definedName name="wrn.USIM_Data_Abbrev3." hidden="1">{#N/A,#N/A,FALSE,"Expenditures";#N/A,#N/A,FALSE,"Property Placed In-Service";#N/A,#N/A,FALSE,"CWIP Balances"}</definedName>
    <definedName name="wrn.USIM_Data_Abbrev3._1" localSheetId="8" hidden="1">{#N/A,#N/A,FALSE,"Expenditures";#N/A,#N/A,FALSE,"Property Placed In-Service";#N/A,#N/A,FALSE,"CWIP Balances"}</definedName>
    <definedName name="wrn.USIM_Data_Abbrev3._1" localSheetId="10" hidden="1">{#N/A,#N/A,FALSE,"Expenditures";#N/A,#N/A,FALSE,"Property Placed In-Service";#N/A,#N/A,FALSE,"CWIP Balances"}</definedName>
    <definedName name="wrn.USIM_Data_Abbrev3._1" hidden="1">{#N/A,#N/A,FALSE,"Expenditures";#N/A,#N/A,FALSE,"Property Placed In-Service";#N/A,#N/A,FALSE,"CWIP Balances"}</definedName>
    <definedName name="wrn.USIM_Data_Abbrev3._1_1" localSheetId="8" hidden="1">{#N/A,#N/A,FALSE,"Expenditures";#N/A,#N/A,FALSE,"Property Placed In-Service";#N/A,#N/A,FALSE,"CWIP Balances"}</definedName>
    <definedName name="wrn.USIM_Data_Abbrev3._1_1" localSheetId="10" hidden="1">{#N/A,#N/A,FALSE,"Expenditures";#N/A,#N/A,FALSE,"Property Placed In-Service";#N/A,#N/A,FALSE,"CWIP Balances"}</definedName>
    <definedName name="wrn.USIM_Data_Abbrev3._1_1" hidden="1">{#N/A,#N/A,FALSE,"Expenditures";#N/A,#N/A,FALSE,"Property Placed In-Service";#N/A,#N/A,FALSE,"CWIP Balances"}</definedName>
    <definedName name="wrn.USIM_Data_Abbrev3._1_2" localSheetId="8" hidden="1">{#N/A,#N/A,FALSE,"Expenditures";#N/A,#N/A,FALSE,"Property Placed In-Service";#N/A,#N/A,FALSE,"CWIP Balances"}</definedName>
    <definedName name="wrn.USIM_Data_Abbrev3._1_2" localSheetId="10" hidden="1">{#N/A,#N/A,FALSE,"Expenditures";#N/A,#N/A,FALSE,"Property Placed In-Service";#N/A,#N/A,FALSE,"CWIP Balances"}</definedName>
    <definedName name="wrn.USIM_Data_Abbrev3._1_2" hidden="1">{#N/A,#N/A,FALSE,"Expenditures";#N/A,#N/A,FALSE,"Property Placed In-Service";#N/A,#N/A,FALSE,"CWIP Balances"}</definedName>
    <definedName name="wrn.USIM_Data_Abbrev3._1_3" localSheetId="8" hidden="1">{#N/A,#N/A,FALSE,"Expenditures";#N/A,#N/A,FALSE,"Property Placed In-Service";#N/A,#N/A,FALSE,"CWIP Balances"}</definedName>
    <definedName name="wrn.USIM_Data_Abbrev3._1_3" localSheetId="10" hidden="1">{#N/A,#N/A,FALSE,"Expenditures";#N/A,#N/A,FALSE,"Property Placed In-Service";#N/A,#N/A,FALSE,"CWIP Balances"}</definedName>
    <definedName name="wrn.USIM_Data_Abbrev3._1_3" hidden="1">{#N/A,#N/A,FALSE,"Expenditures";#N/A,#N/A,FALSE,"Property Placed In-Service";#N/A,#N/A,FALSE,"CWIP Balances"}</definedName>
    <definedName name="wrn.USIM_Data_Abbrev3._2" localSheetId="8" hidden="1">{#N/A,#N/A,FALSE,"Expenditures";#N/A,#N/A,FALSE,"Property Placed In-Service";#N/A,#N/A,FALSE,"CWIP Balances"}</definedName>
    <definedName name="wrn.USIM_Data_Abbrev3._2" localSheetId="10" hidden="1">{#N/A,#N/A,FALSE,"Expenditures";#N/A,#N/A,FALSE,"Property Placed In-Service";#N/A,#N/A,FALSE,"CWIP Balances"}</definedName>
    <definedName name="wrn.USIM_Data_Abbrev3._2" hidden="1">{#N/A,#N/A,FALSE,"Expenditures";#N/A,#N/A,FALSE,"Property Placed In-Service";#N/A,#N/A,FALSE,"CWIP Balances"}</definedName>
    <definedName name="wrn.USIM_Data_Abbrev3._2_1" localSheetId="8" hidden="1">{#N/A,#N/A,FALSE,"Expenditures";#N/A,#N/A,FALSE,"Property Placed In-Service";#N/A,#N/A,FALSE,"CWIP Balances"}</definedName>
    <definedName name="wrn.USIM_Data_Abbrev3._2_1" localSheetId="10" hidden="1">{#N/A,#N/A,FALSE,"Expenditures";#N/A,#N/A,FALSE,"Property Placed In-Service";#N/A,#N/A,FALSE,"CWIP Balances"}</definedName>
    <definedName name="wrn.USIM_Data_Abbrev3._2_1" hidden="1">{#N/A,#N/A,FALSE,"Expenditures";#N/A,#N/A,FALSE,"Property Placed In-Service";#N/A,#N/A,FALSE,"CWIP Balances"}</definedName>
    <definedName name="wrn.USIM_Data_Abbrev3._2_2" localSheetId="8" hidden="1">{#N/A,#N/A,FALSE,"Expenditures";#N/A,#N/A,FALSE,"Property Placed In-Service";#N/A,#N/A,FALSE,"CWIP Balances"}</definedName>
    <definedName name="wrn.USIM_Data_Abbrev3._2_2" localSheetId="10" hidden="1">{#N/A,#N/A,FALSE,"Expenditures";#N/A,#N/A,FALSE,"Property Placed In-Service";#N/A,#N/A,FALSE,"CWIP Balances"}</definedName>
    <definedName name="wrn.USIM_Data_Abbrev3._2_2" hidden="1">{#N/A,#N/A,FALSE,"Expenditures";#N/A,#N/A,FALSE,"Property Placed In-Service";#N/A,#N/A,FALSE,"CWIP Balances"}</definedName>
    <definedName name="wrn.USIM_Data_Abbrev3._2_3" localSheetId="8" hidden="1">{#N/A,#N/A,FALSE,"Expenditures";#N/A,#N/A,FALSE,"Property Placed In-Service";#N/A,#N/A,FALSE,"CWIP Balances"}</definedName>
    <definedName name="wrn.USIM_Data_Abbrev3._2_3" localSheetId="10" hidden="1">{#N/A,#N/A,FALSE,"Expenditures";#N/A,#N/A,FALSE,"Property Placed In-Service";#N/A,#N/A,FALSE,"CWIP Balances"}</definedName>
    <definedName name="wrn.USIM_Data_Abbrev3._2_3" hidden="1">{#N/A,#N/A,FALSE,"Expenditures";#N/A,#N/A,FALSE,"Property Placed In-Service";#N/A,#N/A,FALSE,"CWIP Balances"}</definedName>
    <definedName name="wrn.USIM_Data_Abbrev3._3" localSheetId="8" hidden="1">{#N/A,#N/A,FALSE,"Expenditures";#N/A,#N/A,FALSE,"Property Placed In-Service";#N/A,#N/A,FALSE,"CWIP Balances"}</definedName>
    <definedName name="wrn.USIM_Data_Abbrev3._3" localSheetId="10" hidden="1">{#N/A,#N/A,FALSE,"Expenditures";#N/A,#N/A,FALSE,"Property Placed In-Service";#N/A,#N/A,FALSE,"CWIP Balances"}</definedName>
    <definedName name="wrn.USIM_Data_Abbrev3._3" hidden="1">{#N/A,#N/A,FALSE,"Expenditures";#N/A,#N/A,FALSE,"Property Placed In-Service";#N/A,#N/A,FALSE,"CWIP Balances"}</definedName>
    <definedName name="wrn.USIM_Data_Abbrev3._3_1" localSheetId="8" hidden="1">{#N/A,#N/A,FALSE,"Expenditures";#N/A,#N/A,FALSE,"Property Placed In-Service";#N/A,#N/A,FALSE,"CWIP Balances"}</definedName>
    <definedName name="wrn.USIM_Data_Abbrev3._3_1" localSheetId="10" hidden="1">{#N/A,#N/A,FALSE,"Expenditures";#N/A,#N/A,FALSE,"Property Placed In-Service";#N/A,#N/A,FALSE,"CWIP Balances"}</definedName>
    <definedName name="wrn.USIM_Data_Abbrev3._3_1" hidden="1">{#N/A,#N/A,FALSE,"Expenditures";#N/A,#N/A,FALSE,"Property Placed In-Service";#N/A,#N/A,FALSE,"CWIP Balances"}</definedName>
    <definedName name="wrn.USIM_Data_Abbrev3._3_2" localSheetId="8" hidden="1">{#N/A,#N/A,FALSE,"Expenditures";#N/A,#N/A,FALSE,"Property Placed In-Service";#N/A,#N/A,FALSE,"CWIP Balances"}</definedName>
    <definedName name="wrn.USIM_Data_Abbrev3._3_2" localSheetId="10" hidden="1">{#N/A,#N/A,FALSE,"Expenditures";#N/A,#N/A,FALSE,"Property Placed In-Service";#N/A,#N/A,FALSE,"CWIP Balances"}</definedName>
    <definedName name="wrn.USIM_Data_Abbrev3._3_2" hidden="1">{#N/A,#N/A,FALSE,"Expenditures";#N/A,#N/A,FALSE,"Property Placed In-Service";#N/A,#N/A,FALSE,"CWIP Balances"}</definedName>
    <definedName name="wrn.USIM_Data_Abbrev3._3_3" localSheetId="8" hidden="1">{#N/A,#N/A,FALSE,"Expenditures";#N/A,#N/A,FALSE,"Property Placed In-Service";#N/A,#N/A,FALSE,"CWIP Balances"}</definedName>
    <definedName name="wrn.USIM_Data_Abbrev3._3_3" localSheetId="10" hidden="1">{#N/A,#N/A,FALSE,"Expenditures";#N/A,#N/A,FALSE,"Property Placed In-Service";#N/A,#N/A,FALSE,"CWIP Balances"}</definedName>
    <definedName name="wrn.USIM_Data_Abbrev3._3_3" hidden="1">{#N/A,#N/A,FALSE,"Expenditures";#N/A,#N/A,FALSE,"Property Placed In-Service";#N/A,#N/A,FALSE,"CWIP Balances"}</definedName>
    <definedName name="wrn.USIM_Data_Abbrev3._4" localSheetId="8" hidden="1">{#N/A,#N/A,FALSE,"Expenditures";#N/A,#N/A,FALSE,"Property Placed In-Service";#N/A,#N/A,FALSE,"CWIP Balances"}</definedName>
    <definedName name="wrn.USIM_Data_Abbrev3._4" localSheetId="10" hidden="1">{#N/A,#N/A,FALSE,"Expenditures";#N/A,#N/A,FALSE,"Property Placed In-Service";#N/A,#N/A,FALSE,"CWIP Balances"}</definedName>
    <definedName name="wrn.USIM_Data_Abbrev3._4" hidden="1">{#N/A,#N/A,FALSE,"Expenditures";#N/A,#N/A,FALSE,"Property Placed In-Service";#N/A,#N/A,FALSE,"CWIP Balances"}</definedName>
    <definedName name="wrn.USIM_Data_Abbrev3._4_1" localSheetId="8" hidden="1">{#N/A,#N/A,FALSE,"Expenditures";#N/A,#N/A,FALSE,"Property Placed In-Service";#N/A,#N/A,FALSE,"CWIP Balances"}</definedName>
    <definedName name="wrn.USIM_Data_Abbrev3._4_1" localSheetId="10" hidden="1">{#N/A,#N/A,FALSE,"Expenditures";#N/A,#N/A,FALSE,"Property Placed In-Service";#N/A,#N/A,FALSE,"CWIP Balances"}</definedName>
    <definedName name="wrn.USIM_Data_Abbrev3._4_1" hidden="1">{#N/A,#N/A,FALSE,"Expenditures";#N/A,#N/A,FALSE,"Property Placed In-Service";#N/A,#N/A,FALSE,"CWIP Balances"}</definedName>
    <definedName name="wrn.USIM_Data_Abbrev3._4_2" localSheetId="8" hidden="1">{#N/A,#N/A,FALSE,"Expenditures";#N/A,#N/A,FALSE,"Property Placed In-Service";#N/A,#N/A,FALSE,"CWIP Balances"}</definedName>
    <definedName name="wrn.USIM_Data_Abbrev3._4_2" localSheetId="10" hidden="1">{#N/A,#N/A,FALSE,"Expenditures";#N/A,#N/A,FALSE,"Property Placed In-Service";#N/A,#N/A,FALSE,"CWIP Balances"}</definedName>
    <definedName name="wrn.USIM_Data_Abbrev3._4_2" hidden="1">{#N/A,#N/A,FALSE,"Expenditures";#N/A,#N/A,FALSE,"Property Placed In-Service";#N/A,#N/A,FALSE,"CWIP Balances"}</definedName>
    <definedName name="wrn.USIM_Data_Abbrev3._4_3" localSheetId="8" hidden="1">{#N/A,#N/A,FALSE,"Expenditures";#N/A,#N/A,FALSE,"Property Placed In-Service";#N/A,#N/A,FALSE,"CWIP Balances"}</definedName>
    <definedName name="wrn.USIM_Data_Abbrev3._4_3" localSheetId="10" hidden="1">{#N/A,#N/A,FALSE,"Expenditures";#N/A,#N/A,FALSE,"Property Placed In-Service";#N/A,#N/A,FALSE,"CWIP Balances"}</definedName>
    <definedName name="wrn.USIM_Data_Abbrev3._4_3" hidden="1">{#N/A,#N/A,FALSE,"Expenditures";#N/A,#N/A,FALSE,"Property Placed In-Service";#N/A,#N/A,FALSE,"CWIP Balances"}</definedName>
    <definedName name="wrn.USIM_Data_Abbrev3._5" localSheetId="8" hidden="1">{#N/A,#N/A,FALSE,"Expenditures";#N/A,#N/A,FALSE,"Property Placed In-Service";#N/A,#N/A,FALSE,"CWIP Balances"}</definedName>
    <definedName name="wrn.USIM_Data_Abbrev3._5" localSheetId="10" hidden="1">{#N/A,#N/A,FALSE,"Expenditures";#N/A,#N/A,FALSE,"Property Placed In-Service";#N/A,#N/A,FALSE,"CWIP Balances"}</definedName>
    <definedName name="wrn.USIM_Data_Abbrev3._5" hidden="1">{#N/A,#N/A,FALSE,"Expenditures";#N/A,#N/A,FALSE,"Property Placed In-Service";#N/A,#N/A,FALSE,"CWIP Balances"}</definedName>
    <definedName name="wrn.USIM_Data_Abbrev3._5_1" localSheetId="8" hidden="1">{#N/A,#N/A,FALSE,"Expenditures";#N/A,#N/A,FALSE,"Property Placed In-Service";#N/A,#N/A,FALSE,"CWIP Balances"}</definedName>
    <definedName name="wrn.USIM_Data_Abbrev3._5_1" localSheetId="10" hidden="1">{#N/A,#N/A,FALSE,"Expenditures";#N/A,#N/A,FALSE,"Property Placed In-Service";#N/A,#N/A,FALSE,"CWIP Balances"}</definedName>
    <definedName name="wrn.USIM_Data_Abbrev3._5_1" hidden="1">{#N/A,#N/A,FALSE,"Expenditures";#N/A,#N/A,FALSE,"Property Placed In-Service";#N/A,#N/A,FALSE,"CWIP Balances"}</definedName>
    <definedName name="wrn.USIM_Data_Abbrev3._5_2" localSheetId="8" hidden="1">{#N/A,#N/A,FALSE,"Expenditures";#N/A,#N/A,FALSE,"Property Placed In-Service";#N/A,#N/A,FALSE,"CWIP Balances"}</definedName>
    <definedName name="wrn.USIM_Data_Abbrev3._5_2" localSheetId="10" hidden="1">{#N/A,#N/A,FALSE,"Expenditures";#N/A,#N/A,FALSE,"Property Placed In-Service";#N/A,#N/A,FALSE,"CWIP Balances"}</definedName>
    <definedName name="wrn.USIM_Data_Abbrev3._5_2" hidden="1">{#N/A,#N/A,FALSE,"Expenditures";#N/A,#N/A,FALSE,"Property Placed In-Service";#N/A,#N/A,FALSE,"CWIP Balances"}</definedName>
    <definedName name="wrn.USIM_Data_Abbrev3._5_3" localSheetId="8" hidden="1">{#N/A,#N/A,FALSE,"Expenditures";#N/A,#N/A,FALSE,"Property Placed In-Service";#N/A,#N/A,FALSE,"CWIP Balances"}</definedName>
    <definedName name="wrn.USIM_Data_Abbrev3._5_3" localSheetId="10" hidden="1">{#N/A,#N/A,FALSE,"Expenditures";#N/A,#N/A,FALSE,"Property Placed In-Service";#N/A,#N/A,FALSE,"CWIP Balances"}</definedName>
    <definedName name="wrn.USIM_Data_Abbrev3._5_3" hidden="1">{#N/A,#N/A,FALSE,"Expenditures";#N/A,#N/A,FALSE,"Property Placed In-Service";#N/A,#N/A,FALSE,"CWIP Balances"}</definedName>
    <definedName name="wrn.Virg._.Worksheets." localSheetId="8" hidden="1">{#N/A,#N/A,FALSE,"1F";#N/A,#N/A,FALSE,"2Aand2B";#N/A,#N/A,FALSE,"2Cand2D";#N/A,#N/A,FALSE,"2F";#N/A,#N/A,FALSE,"2G";#N/A,#N/A,FALSE,"2H";#N/A,#N/A,FALSE,"2Land2M";#N/A,#N/A,FALSE,"2N";#N/A,#N/A,FALSE,"2T";#N/A,#N/A,FALSE,"2Uand2Ui";#N/A,#N/A,FALSE,"2V";#N/A,#N/A,FALSE,"2Xand2X1";#N/A,#N/A,FALSE,"2Y";#N/A,#N/A,FALSE,"2Z";#N/A,#N/A,FALSE,"2AA";#N/A,#N/A,FALSE,"2CCand2CC1";#N/A,#N/A,FALSE,"2LL1"}</definedName>
    <definedName name="wrn.Virg._.Worksheets." localSheetId="10" hidden="1">{#N/A,#N/A,FALSE,"1F";#N/A,#N/A,FALSE,"2Aand2B";#N/A,#N/A,FALSE,"2Cand2D";#N/A,#N/A,FALSE,"2F";#N/A,#N/A,FALSE,"2G";#N/A,#N/A,FALSE,"2H";#N/A,#N/A,FALSE,"2Land2M";#N/A,#N/A,FALSE,"2N";#N/A,#N/A,FALSE,"2T";#N/A,#N/A,FALSE,"2Uand2Ui";#N/A,#N/A,FALSE,"2V";#N/A,#N/A,FALSE,"2Xand2X1";#N/A,#N/A,FALSE,"2Y";#N/A,#N/A,FALSE,"2Z";#N/A,#N/A,FALSE,"2AA";#N/A,#N/A,FALSE,"2CCand2CC1";#N/A,#N/A,FALSE,"2LL1"}</definedName>
    <definedName name="wrn.Virg._.Worksheets." hidden="1">{#N/A,#N/A,FALSE,"1F";#N/A,#N/A,FALSE,"2Aand2B";#N/A,#N/A,FALSE,"2Cand2D";#N/A,#N/A,FALSE,"2F";#N/A,#N/A,FALSE,"2G";#N/A,#N/A,FALSE,"2H";#N/A,#N/A,FALSE,"2Land2M";#N/A,#N/A,FALSE,"2N";#N/A,#N/A,FALSE,"2T";#N/A,#N/A,FALSE,"2Uand2Ui";#N/A,#N/A,FALSE,"2V";#N/A,#N/A,FALSE,"2Xand2X1";#N/A,#N/A,FALSE,"2Y";#N/A,#N/A,FALSE,"2Z";#N/A,#N/A,FALSE,"2AA";#N/A,#N/A,FALSE,"2CCand2CC1";#N/A,#N/A,FALSE,"2LL1"}</definedName>
    <definedName name="wrn.Virg._.Worksheets._1" localSheetId="8" hidden="1">{#N/A,#N/A,FALSE,"1F";#N/A,#N/A,FALSE,"2Aand2B";#N/A,#N/A,FALSE,"2Cand2D";#N/A,#N/A,FALSE,"2F";#N/A,#N/A,FALSE,"2G";#N/A,#N/A,FALSE,"2H";#N/A,#N/A,FALSE,"2Land2M";#N/A,#N/A,FALSE,"2N";#N/A,#N/A,FALSE,"2T";#N/A,#N/A,FALSE,"2Uand2Ui";#N/A,#N/A,FALSE,"2V";#N/A,#N/A,FALSE,"2Xand2X1";#N/A,#N/A,FALSE,"2Y";#N/A,#N/A,FALSE,"2Z";#N/A,#N/A,FALSE,"2AA";#N/A,#N/A,FALSE,"2CCand2CC1";#N/A,#N/A,FALSE,"2LL1"}</definedName>
    <definedName name="wrn.Virg._.Worksheets._1" localSheetId="10" hidden="1">{#N/A,#N/A,FALSE,"1F";#N/A,#N/A,FALSE,"2Aand2B";#N/A,#N/A,FALSE,"2Cand2D";#N/A,#N/A,FALSE,"2F";#N/A,#N/A,FALSE,"2G";#N/A,#N/A,FALSE,"2H";#N/A,#N/A,FALSE,"2Land2M";#N/A,#N/A,FALSE,"2N";#N/A,#N/A,FALSE,"2T";#N/A,#N/A,FALSE,"2Uand2Ui";#N/A,#N/A,FALSE,"2V";#N/A,#N/A,FALSE,"2Xand2X1";#N/A,#N/A,FALSE,"2Y";#N/A,#N/A,FALSE,"2Z";#N/A,#N/A,FALSE,"2AA";#N/A,#N/A,FALSE,"2CCand2CC1";#N/A,#N/A,FALSE,"2LL1"}</definedName>
    <definedName name="wrn.Virg._.Worksheets._1" hidden="1">{#N/A,#N/A,FALSE,"1F";#N/A,#N/A,FALSE,"2Aand2B";#N/A,#N/A,FALSE,"2Cand2D";#N/A,#N/A,FALSE,"2F";#N/A,#N/A,FALSE,"2G";#N/A,#N/A,FALSE,"2H";#N/A,#N/A,FALSE,"2Land2M";#N/A,#N/A,FALSE,"2N";#N/A,#N/A,FALSE,"2T";#N/A,#N/A,FALSE,"2Uand2Ui";#N/A,#N/A,FALSE,"2V";#N/A,#N/A,FALSE,"2Xand2X1";#N/A,#N/A,FALSE,"2Y";#N/A,#N/A,FALSE,"2Z";#N/A,#N/A,FALSE,"2AA";#N/A,#N/A,FALSE,"2CCand2CC1";#N/A,#N/A,FALSE,"2LL1"}</definedName>
    <definedName name="wrn.Wacc." localSheetId="8" hidden="1">{"Area1",#N/A,FALSE,"OREWACC";"Area2",#N/A,FALSE,"OREWACC"}</definedName>
    <definedName name="wrn.Wacc." localSheetId="10" hidden="1">{"Area1",#N/A,FALSE,"OREWACC";"Area2",#N/A,FALSE,"OREWACC"}</definedName>
    <definedName name="wrn.Wacc." hidden="1">{"Area1",#N/A,FALSE,"OREWACC";"Area2",#N/A,FALSE,"OREWACC"}</definedName>
    <definedName name="wrn.Wacc._1" localSheetId="8" hidden="1">{"Area1",#N/A,FALSE,"OREWACC";"Area2",#N/A,FALSE,"OREWACC"}</definedName>
    <definedName name="wrn.Wacc._1" localSheetId="10" hidden="1">{"Area1",#N/A,FALSE,"OREWACC";"Area2",#N/A,FALSE,"OREWACC"}</definedName>
    <definedName name="wrn.Wacc._1" hidden="1">{"Area1",#N/A,FALSE,"OREWACC";"Area2",#N/A,FALSE,"OREWACC"}</definedName>
    <definedName name="wrn.work._.paper._.shcedules." localSheetId="8" hidden="1">{"summary1",#N/A,FALSE,"Summary of Values";"summary2",#N/A,FALSE,"Summary of Values";"weighted average returns",#N/A,FALSE,"WACC and WARA";"fixed asset detail",#N/A,FALSE,"Fixed Asset Detail"}</definedName>
    <definedName name="wrn.work._.paper._.shcedules." localSheetId="10" hidden="1">{"summary1",#N/A,FALSE,"Summary of Values";"summary2",#N/A,FALSE,"Summary of Values";"weighted average returns",#N/A,FALSE,"WACC and WARA";"fixed asset detail",#N/A,FALSE,"Fixed Asset Detail"}</definedName>
    <definedName name="wrn.work._.paper._.shcedules." hidden="1">{"summary1",#N/A,FALSE,"Summary of Values";"summary2",#N/A,FALSE,"Summary of Values";"weighted average returns",#N/A,FALSE,"WACC and WARA";"fixed asset detail",#N/A,FALSE,"Fixed Asset Detail"}</definedName>
    <definedName name="wrn.work._.paper._.shcedules._1" localSheetId="8" hidden="1">{"summary1",#N/A,FALSE,"Summary of Values";"summary2",#N/A,FALSE,"Summary of Values";"weighted average returns",#N/A,FALSE,"WACC and WARA";"fixed asset detail",#N/A,FALSE,"Fixed Asset Detail"}</definedName>
    <definedName name="wrn.work._.paper._.shcedules._1" localSheetId="10" hidden="1">{"summary1",#N/A,FALSE,"Summary of Values";"summary2",#N/A,FALSE,"Summary of Values";"weighted average returns",#N/A,FALSE,"WACC and WARA";"fixed asset detail",#N/A,FALSE,"Fixed Asset Detail"}</definedName>
    <definedName name="wrn.work._.paper._.shcedules._1" hidden="1">{"summary1",#N/A,FALSE,"Summary of Values";"summary2",#N/A,FALSE,"Summary of Values";"weighted average returns",#N/A,FALSE,"WACC and WARA";"fixed asset detail",#N/A,FALSE,"Fixed Asset Detail"}</definedName>
    <definedName name="wvu.inputs._.raw._.data." localSheetId="8"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0"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localSheetId="8"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localSheetId="10"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8"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localSheetId="8"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localSheetId="1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8"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localSheetId="8"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localSheetId="1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localSheetId="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localSheetId="1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w" localSheetId="8" hidden="1">{#N/A,#N/A,FALSE,"schA"}</definedName>
    <definedName name="www" localSheetId="10" hidden="1">{#N/A,#N/A,FALSE,"schA"}</definedName>
    <definedName name="www" hidden="1">{#N/A,#N/A,FALSE,"schA"}</definedName>
    <definedName name="www_1" localSheetId="8" hidden="1">{#N/A,#N/A,FALSE,"schA"}</definedName>
    <definedName name="www_1" localSheetId="10" hidden="1">{#N/A,#N/A,FALSE,"schA"}</definedName>
    <definedName name="www_1" hidden="1">{#N/A,#N/A,FALSE,"schA"}</definedName>
    <definedName name="www_1_1" localSheetId="8" hidden="1">{#N/A,#N/A,FALSE,"schA"}</definedName>
    <definedName name="www_1_1" localSheetId="10" hidden="1">{#N/A,#N/A,FALSE,"schA"}</definedName>
    <definedName name="www_1_1" hidden="1">{#N/A,#N/A,FALSE,"schA"}</definedName>
    <definedName name="www_1_2" localSheetId="8" hidden="1">{#N/A,#N/A,FALSE,"schA"}</definedName>
    <definedName name="www_1_2" localSheetId="10" hidden="1">{#N/A,#N/A,FALSE,"schA"}</definedName>
    <definedName name="www_1_2" hidden="1">{#N/A,#N/A,FALSE,"schA"}</definedName>
    <definedName name="www_1_3" localSheetId="8" hidden="1">{#N/A,#N/A,FALSE,"schA"}</definedName>
    <definedName name="www_1_3" localSheetId="10" hidden="1">{#N/A,#N/A,FALSE,"schA"}</definedName>
    <definedName name="www_1_3" hidden="1">{#N/A,#N/A,FALSE,"schA"}</definedName>
    <definedName name="www_2" localSheetId="8" hidden="1">{#N/A,#N/A,FALSE,"schA"}</definedName>
    <definedName name="www_2" localSheetId="10" hidden="1">{#N/A,#N/A,FALSE,"schA"}</definedName>
    <definedName name="www_2" hidden="1">{#N/A,#N/A,FALSE,"schA"}</definedName>
    <definedName name="www_2_1" localSheetId="8" hidden="1">{#N/A,#N/A,FALSE,"schA"}</definedName>
    <definedName name="www_2_1" localSheetId="10" hidden="1">{#N/A,#N/A,FALSE,"schA"}</definedName>
    <definedName name="www_2_1" hidden="1">{#N/A,#N/A,FALSE,"schA"}</definedName>
    <definedName name="www_2_2" localSheetId="8" hidden="1">{#N/A,#N/A,FALSE,"schA"}</definedName>
    <definedName name="www_2_2" localSheetId="10" hidden="1">{#N/A,#N/A,FALSE,"schA"}</definedName>
    <definedName name="www_2_2" hidden="1">{#N/A,#N/A,FALSE,"schA"}</definedName>
    <definedName name="www_2_3" localSheetId="8" hidden="1">{#N/A,#N/A,FALSE,"schA"}</definedName>
    <definedName name="www_2_3" localSheetId="10" hidden="1">{#N/A,#N/A,FALSE,"schA"}</definedName>
    <definedName name="www_2_3" hidden="1">{#N/A,#N/A,FALSE,"schA"}</definedName>
    <definedName name="www_3" localSheetId="8" hidden="1">{#N/A,#N/A,FALSE,"schA"}</definedName>
    <definedName name="www_3" localSheetId="10" hidden="1">{#N/A,#N/A,FALSE,"schA"}</definedName>
    <definedName name="www_3" hidden="1">{#N/A,#N/A,FALSE,"schA"}</definedName>
    <definedName name="www_3_1" localSheetId="8" hidden="1">{#N/A,#N/A,FALSE,"schA"}</definedName>
    <definedName name="www_3_1" localSheetId="10" hidden="1">{#N/A,#N/A,FALSE,"schA"}</definedName>
    <definedName name="www_3_1" hidden="1">{#N/A,#N/A,FALSE,"schA"}</definedName>
    <definedName name="www_3_2" localSheetId="8" hidden="1">{#N/A,#N/A,FALSE,"schA"}</definedName>
    <definedName name="www_3_2" localSheetId="10" hidden="1">{#N/A,#N/A,FALSE,"schA"}</definedName>
    <definedName name="www_3_2" hidden="1">{#N/A,#N/A,FALSE,"schA"}</definedName>
    <definedName name="www_3_3" localSheetId="8" hidden="1">{#N/A,#N/A,FALSE,"schA"}</definedName>
    <definedName name="www_3_3" localSheetId="10" hidden="1">{#N/A,#N/A,FALSE,"schA"}</definedName>
    <definedName name="www_3_3" hidden="1">{#N/A,#N/A,FALSE,"schA"}</definedName>
    <definedName name="www_4" localSheetId="8" hidden="1">{#N/A,#N/A,FALSE,"schA"}</definedName>
    <definedName name="www_4" localSheetId="10" hidden="1">{#N/A,#N/A,FALSE,"schA"}</definedName>
    <definedName name="www_4" hidden="1">{#N/A,#N/A,FALSE,"schA"}</definedName>
    <definedName name="www_4_1" localSheetId="8" hidden="1">{#N/A,#N/A,FALSE,"schA"}</definedName>
    <definedName name="www_4_1" localSheetId="10" hidden="1">{#N/A,#N/A,FALSE,"schA"}</definedName>
    <definedName name="www_4_1" hidden="1">{#N/A,#N/A,FALSE,"schA"}</definedName>
    <definedName name="www_4_2" localSheetId="8" hidden="1">{#N/A,#N/A,FALSE,"schA"}</definedName>
    <definedName name="www_4_2" localSheetId="10" hidden="1">{#N/A,#N/A,FALSE,"schA"}</definedName>
    <definedName name="www_4_2" hidden="1">{#N/A,#N/A,FALSE,"schA"}</definedName>
    <definedName name="www_4_3" localSheetId="8" hidden="1">{#N/A,#N/A,FALSE,"schA"}</definedName>
    <definedName name="www_4_3" localSheetId="10" hidden="1">{#N/A,#N/A,FALSE,"schA"}</definedName>
    <definedName name="www_4_3" hidden="1">{#N/A,#N/A,FALSE,"schA"}</definedName>
    <definedName name="www_5" localSheetId="8" hidden="1">{#N/A,#N/A,FALSE,"schA"}</definedName>
    <definedName name="www_5" localSheetId="10" hidden="1">{#N/A,#N/A,FALSE,"schA"}</definedName>
    <definedName name="www_5" hidden="1">{#N/A,#N/A,FALSE,"schA"}</definedName>
    <definedName name="www_5_1" localSheetId="8" hidden="1">{#N/A,#N/A,FALSE,"schA"}</definedName>
    <definedName name="www_5_1" localSheetId="10" hidden="1">{#N/A,#N/A,FALSE,"schA"}</definedName>
    <definedName name="www_5_1" hidden="1">{#N/A,#N/A,FALSE,"schA"}</definedName>
    <definedName name="www_5_2" localSheetId="8" hidden="1">{#N/A,#N/A,FALSE,"schA"}</definedName>
    <definedName name="www_5_2" localSheetId="10" hidden="1">{#N/A,#N/A,FALSE,"schA"}</definedName>
    <definedName name="www_5_2" hidden="1">{#N/A,#N/A,FALSE,"schA"}</definedName>
    <definedName name="www_5_3" localSheetId="8" hidden="1">{#N/A,#N/A,FALSE,"schA"}</definedName>
    <definedName name="www_5_3" localSheetId="10" hidden="1">{#N/A,#N/A,FALSE,"schA"}</definedName>
    <definedName name="www_5_3" hidden="1">{#N/A,#N/A,FALSE,"schA"}</definedName>
    <definedName name="wwww" localSheetId="8" hidden="1">{#N/A,#N/A,FALSE,"schA"}</definedName>
    <definedName name="wwww" localSheetId="10" hidden="1">{#N/A,#N/A,FALSE,"schA"}</definedName>
    <definedName name="wwww" hidden="1">{#N/A,#N/A,FALSE,"schA"}</definedName>
    <definedName name="wwww_1" localSheetId="8" hidden="1">{#N/A,#N/A,FALSE,"schA"}</definedName>
    <definedName name="wwww_1" localSheetId="10" hidden="1">{#N/A,#N/A,FALSE,"schA"}</definedName>
    <definedName name="wwww_1" hidden="1">{#N/A,#N/A,FALSE,"schA"}</definedName>
    <definedName name="wwww_1_1" localSheetId="8" hidden="1">{#N/A,#N/A,FALSE,"schA"}</definedName>
    <definedName name="wwww_1_1" localSheetId="10" hidden="1">{#N/A,#N/A,FALSE,"schA"}</definedName>
    <definedName name="wwww_1_1" hidden="1">{#N/A,#N/A,FALSE,"schA"}</definedName>
    <definedName name="wwww_1_2" localSheetId="8" hidden="1">{#N/A,#N/A,FALSE,"schA"}</definedName>
    <definedName name="wwww_1_2" localSheetId="10" hidden="1">{#N/A,#N/A,FALSE,"schA"}</definedName>
    <definedName name="wwww_1_2" hidden="1">{#N/A,#N/A,FALSE,"schA"}</definedName>
    <definedName name="wwww_1_3" localSheetId="8" hidden="1">{#N/A,#N/A,FALSE,"schA"}</definedName>
    <definedName name="wwww_1_3" localSheetId="10" hidden="1">{#N/A,#N/A,FALSE,"schA"}</definedName>
    <definedName name="wwww_1_3" hidden="1">{#N/A,#N/A,FALSE,"schA"}</definedName>
    <definedName name="wwww_2" localSheetId="8" hidden="1">{#N/A,#N/A,FALSE,"schA"}</definedName>
    <definedName name="wwww_2" localSheetId="10" hidden="1">{#N/A,#N/A,FALSE,"schA"}</definedName>
    <definedName name="wwww_2" hidden="1">{#N/A,#N/A,FALSE,"schA"}</definedName>
    <definedName name="wwww_2_1" localSheetId="8" hidden="1">{#N/A,#N/A,FALSE,"schA"}</definedName>
    <definedName name="wwww_2_1" localSheetId="10" hidden="1">{#N/A,#N/A,FALSE,"schA"}</definedName>
    <definedName name="wwww_2_1" hidden="1">{#N/A,#N/A,FALSE,"schA"}</definedName>
    <definedName name="wwww_2_2" localSheetId="8" hidden="1">{#N/A,#N/A,FALSE,"schA"}</definedName>
    <definedName name="wwww_2_2" localSheetId="10" hidden="1">{#N/A,#N/A,FALSE,"schA"}</definedName>
    <definedName name="wwww_2_2" hidden="1">{#N/A,#N/A,FALSE,"schA"}</definedName>
    <definedName name="wwww_2_3" localSheetId="8" hidden="1">{#N/A,#N/A,FALSE,"schA"}</definedName>
    <definedName name="wwww_2_3" localSheetId="10" hidden="1">{#N/A,#N/A,FALSE,"schA"}</definedName>
    <definedName name="wwww_2_3" hidden="1">{#N/A,#N/A,FALSE,"schA"}</definedName>
    <definedName name="wwww_3" localSheetId="8" hidden="1">{#N/A,#N/A,FALSE,"schA"}</definedName>
    <definedName name="wwww_3" localSheetId="10" hidden="1">{#N/A,#N/A,FALSE,"schA"}</definedName>
    <definedName name="wwww_3" hidden="1">{#N/A,#N/A,FALSE,"schA"}</definedName>
    <definedName name="wwww_3_1" localSheetId="8" hidden="1">{#N/A,#N/A,FALSE,"schA"}</definedName>
    <definedName name="wwww_3_1" localSheetId="10" hidden="1">{#N/A,#N/A,FALSE,"schA"}</definedName>
    <definedName name="wwww_3_1" hidden="1">{#N/A,#N/A,FALSE,"schA"}</definedName>
    <definedName name="wwww_3_2" localSheetId="8" hidden="1">{#N/A,#N/A,FALSE,"schA"}</definedName>
    <definedName name="wwww_3_2" localSheetId="10" hidden="1">{#N/A,#N/A,FALSE,"schA"}</definedName>
    <definedName name="wwww_3_2" hidden="1">{#N/A,#N/A,FALSE,"schA"}</definedName>
    <definedName name="wwww_3_3" localSheetId="8" hidden="1">{#N/A,#N/A,FALSE,"schA"}</definedName>
    <definedName name="wwww_3_3" localSheetId="10" hidden="1">{#N/A,#N/A,FALSE,"schA"}</definedName>
    <definedName name="wwww_3_3" hidden="1">{#N/A,#N/A,FALSE,"schA"}</definedName>
    <definedName name="wwww_4" localSheetId="8" hidden="1">{#N/A,#N/A,FALSE,"schA"}</definedName>
    <definedName name="wwww_4" localSheetId="10" hidden="1">{#N/A,#N/A,FALSE,"schA"}</definedName>
    <definedName name="wwww_4" hidden="1">{#N/A,#N/A,FALSE,"schA"}</definedName>
    <definedName name="wwww_4_1" localSheetId="8" hidden="1">{#N/A,#N/A,FALSE,"schA"}</definedName>
    <definedName name="wwww_4_1" localSheetId="10" hidden="1">{#N/A,#N/A,FALSE,"schA"}</definedName>
    <definedName name="wwww_4_1" hidden="1">{#N/A,#N/A,FALSE,"schA"}</definedName>
    <definedName name="wwww_4_2" localSheetId="8" hidden="1">{#N/A,#N/A,FALSE,"schA"}</definedName>
    <definedName name="wwww_4_2" localSheetId="10" hidden="1">{#N/A,#N/A,FALSE,"schA"}</definedName>
    <definedName name="wwww_4_2" hidden="1">{#N/A,#N/A,FALSE,"schA"}</definedName>
    <definedName name="wwww_4_3" localSheetId="8" hidden="1">{#N/A,#N/A,FALSE,"schA"}</definedName>
    <definedName name="wwww_4_3" localSheetId="10" hidden="1">{#N/A,#N/A,FALSE,"schA"}</definedName>
    <definedName name="wwww_4_3" hidden="1">{#N/A,#N/A,FALSE,"schA"}</definedName>
    <definedName name="wwww_5" localSheetId="8" hidden="1">{#N/A,#N/A,FALSE,"schA"}</definedName>
    <definedName name="wwww_5" localSheetId="10" hidden="1">{#N/A,#N/A,FALSE,"schA"}</definedName>
    <definedName name="wwww_5" hidden="1">{#N/A,#N/A,FALSE,"schA"}</definedName>
    <definedName name="wwww_5_1" localSheetId="8" hidden="1">{#N/A,#N/A,FALSE,"schA"}</definedName>
    <definedName name="wwww_5_1" localSheetId="10" hidden="1">{#N/A,#N/A,FALSE,"schA"}</definedName>
    <definedName name="wwww_5_1" hidden="1">{#N/A,#N/A,FALSE,"schA"}</definedName>
    <definedName name="wwww_5_2" localSheetId="8" hidden="1">{#N/A,#N/A,FALSE,"schA"}</definedName>
    <definedName name="wwww_5_2" localSheetId="10" hidden="1">{#N/A,#N/A,FALSE,"schA"}</definedName>
    <definedName name="wwww_5_2" hidden="1">{#N/A,#N/A,FALSE,"schA"}</definedName>
    <definedName name="wwww_5_3" localSheetId="8" hidden="1">{#N/A,#N/A,FALSE,"schA"}</definedName>
    <definedName name="wwww_5_3" localSheetId="10" hidden="1">{#N/A,#N/A,FALSE,"schA"}</definedName>
    <definedName name="wwww_5_3" hidden="1">{#N/A,#N/A,FALSE,"schA"}</definedName>
    <definedName name="x" localSheetId="8" hidden="1">{#N/A,#N/A,FALSE,"FY97";#N/A,#N/A,FALSE,"FY98";#N/A,#N/A,FALSE,"FY99";#N/A,#N/A,FALSE,"FY00";#N/A,#N/A,FALSE,"FY01"}</definedName>
    <definedName name="x" localSheetId="10" hidden="1">{#N/A,#N/A,FALSE,"FY97";#N/A,#N/A,FALSE,"FY98";#N/A,#N/A,FALSE,"FY99";#N/A,#N/A,FALSE,"FY00";#N/A,#N/A,FALSE,"FY01"}</definedName>
    <definedName name="x" hidden="1">{#N/A,#N/A,FALSE,"FY97";#N/A,#N/A,FALSE,"FY98";#N/A,#N/A,FALSE,"FY99";#N/A,#N/A,FALSE,"FY00";#N/A,#N/A,FALSE,"FY01"}</definedName>
    <definedName name="x_1" localSheetId="8" hidden="1">{#N/A,#N/A,FALSE,"FY97";#N/A,#N/A,FALSE,"FY98";#N/A,#N/A,FALSE,"FY99";#N/A,#N/A,FALSE,"FY00";#N/A,#N/A,FALSE,"FY01"}</definedName>
    <definedName name="x_1" localSheetId="10" hidden="1">{#N/A,#N/A,FALSE,"FY97";#N/A,#N/A,FALSE,"FY98";#N/A,#N/A,FALSE,"FY99";#N/A,#N/A,FALSE,"FY00";#N/A,#N/A,FALSE,"FY01"}</definedName>
    <definedName name="x_1" hidden="1">{#N/A,#N/A,FALSE,"FY97";#N/A,#N/A,FALSE,"FY98";#N/A,#N/A,FALSE,"FY99";#N/A,#N/A,FALSE,"FY00";#N/A,#N/A,FALSE,"FY01"}</definedName>
    <definedName name="XRefColumnsCount" hidden="1">2</definedName>
    <definedName name="XRefCopyRangeCount" hidden="1">3</definedName>
    <definedName name="XRefPasteRangeCount" hidden="1">2</definedName>
    <definedName name="xx" localSheetId="8" hidden="1">{2;#N/A;"R13C16:R17C16";#N/A;"R13C14:R17C15";FALSE;FALSE;FALSE;95;#N/A;#N/A;"R13C19";#N/A;FALSE;FALSE;FALSE;FALSE;#N/A;"";#N/A;FALSE;"";"";#N/A;#N/A;#N/A}</definedName>
    <definedName name="xx" localSheetId="10" hidden="1">{2;#N/A;"R13C16:R17C16";#N/A;"R13C14:R17C15";FALSE;FALSE;FALSE;95;#N/A;#N/A;"R13C19";#N/A;FALSE;FALSE;FALSE;FALSE;#N/A;"";#N/A;FALSE;"";"";#N/A;#N/A;#N/A}</definedName>
    <definedName name="xx" hidden="1">{2;#N/A;"R13C16:R17C16";#N/A;"R13C14:R17C15";FALSE;FALSE;FALSE;95;#N/A;#N/A;"R13C19";#N/A;FALSE;FALSE;FALSE;FALSE;#N/A;"";#N/A;FALSE;"";"";#N/A;#N/A;#N/A}</definedName>
    <definedName name="xxx" localSheetId="7" hidden="1">{#N/A,#N/A,FALSE,"O&amp;M by processes";#N/A,#N/A,FALSE,"Elec Act vs Bud";#N/A,#N/A,FALSE,"G&amp;A";#N/A,#N/A,FALSE,"BGS";#N/A,#N/A,FALSE,"Res Cost"}</definedName>
    <definedName name="xxx" hidden="1">{#N/A,#N/A,FALSE,"O&amp;M by processes";#N/A,#N/A,FALSE,"Elec Act vs Bud";#N/A,#N/A,FALSE,"G&amp;A";#N/A,#N/A,FALSE,"BGS";#N/A,#N/A,FALSE,"Res Cost"}</definedName>
    <definedName name="xxx.detail" localSheetId="8" hidden="1">{"detail305",#N/A,FALSE,"BI-305"}</definedName>
    <definedName name="xxx.detail" localSheetId="10" hidden="1">{"detail305",#N/A,FALSE,"BI-305"}</definedName>
    <definedName name="xxx.detail" hidden="1">{"detail305",#N/A,FALSE,"BI-305"}</definedName>
    <definedName name="xxx.directory" localSheetId="8" hidden="1">{"summary",#N/A,FALSE,"PCR DIRECTORY"}</definedName>
    <definedName name="xxx.directory" localSheetId="10" hidden="1">{"summary",#N/A,FALSE,"PCR DIRECTORY"}</definedName>
    <definedName name="xxx.directory" hidden="1">{"summary",#N/A,FALSE,"PCR DIRECTORY"}</definedName>
    <definedName name="xxxx" localSheetId="7" hidden="1">{#N/A,#N/A,FALSE,"O&amp;M by processes";#N/A,#N/A,FALSE,"Elec Act vs Bud";#N/A,#N/A,FALSE,"G&amp;A";#N/A,#N/A,FALSE,"BGS";#N/A,#N/A,FALSE,"Res Cost"}</definedName>
    <definedName name="xxxx" hidden="1">{#N/A,#N/A,FALSE,"O&amp;M by processes";#N/A,#N/A,FALSE,"Elec Act vs Bud";#N/A,#N/A,FALSE,"G&amp;A";#N/A,#N/A,FALSE,"BGS";#N/A,#N/A,FALSE,"Res Cost"}</definedName>
    <definedName name="z" localSheetId="8" hidden="1">{"PAGE_1",#N/A,FALSE,"MONTH"}</definedName>
    <definedName name="z" localSheetId="10" hidden="1">{"PAGE_1",#N/A,FALSE,"MONTH"}</definedName>
    <definedName name="z" hidden="1">{"PAGE_1",#N/A,FALSE,"MONTH"}</definedName>
    <definedName name="Z_3768C7C8_9953_11DA_B318_000FB55D51DC_.wvu.PrintArea" localSheetId="2" hidden="1">'Att 1 - Revenue Credits'!$A$5:$D$19</definedName>
    <definedName name="Z_3768C7C8_9953_11DA_B318_000FB55D51DC_.wvu.PrintArea" localSheetId="3" hidden="1">'Att 2 - Cost Support '!#REF!</definedName>
    <definedName name="Z_3768C7C8_9953_11DA_B318_000FB55D51DC_.wvu.PrintArea" localSheetId="4" hidden="1">'Att 3 - Cost Support'!$A$75:$M$105</definedName>
    <definedName name="Z_3768C7C8_9953_11DA_B318_000FB55D51DC_.wvu.PrintTitles" localSheetId="3" hidden="1">'Att 2 - Cost Support '!#REF!</definedName>
    <definedName name="Z_3768C7C8_9953_11DA_B318_000FB55D51DC_.wvu.PrintTitles" localSheetId="4" hidden="1">'Att 3 - Cost Support'!#REF!</definedName>
    <definedName name="Z_3768C7C8_9953_11DA_B318_000FB55D51DC_.wvu.Rows" localSheetId="3" hidden="1">'Att 2 - Cost Support '!#REF!</definedName>
    <definedName name="Z_3768C7C8_9953_11DA_B318_000FB55D51DC_.wvu.Rows" localSheetId="4" hidden="1">'Att 3 - Cost Support'!#REF!</definedName>
    <definedName name="Z_3BDD6235_B127_4929_8311_BDAF7BB89818_.wvu.PrintArea" localSheetId="2" hidden="1">'Att 1 - Revenue Credits'!$A$5:$D$19</definedName>
    <definedName name="Z_3BDD6235_B127_4929_8311_BDAF7BB89818_.wvu.PrintArea" localSheetId="3" hidden="1">'Att 2 - Cost Support '!#REF!</definedName>
    <definedName name="Z_3BDD6235_B127_4929_8311_BDAF7BB89818_.wvu.PrintArea" localSheetId="4" hidden="1">'Att 3 - Cost Support'!$A$75:$M$105</definedName>
    <definedName name="Z_3BDD6235_B127_4929_8311_BDAF7BB89818_.wvu.PrintTitles" localSheetId="3" hidden="1">'Att 2 - Cost Support '!#REF!</definedName>
    <definedName name="Z_3BDD6235_B127_4929_8311_BDAF7BB89818_.wvu.PrintTitles" localSheetId="4" hidden="1">'Att 3 - Cost Support'!#REF!</definedName>
    <definedName name="Z_3BDD6235_B127_4929_8311_BDAF7BB89818_.wvu.Rows" localSheetId="3" hidden="1">'Att 2 - Cost Support '!#REF!</definedName>
    <definedName name="Z_3BDD6235_B127_4929_8311_BDAF7BB89818_.wvu.Rows" localSheetId="4" hidden="1">'Att 3 - Cost Support'!#REF!</definedName>
    <definedName name="Z_B0241363_5C8A_48FC_89A6_56D55586BABE_.wvu.PrintArea" localSheetId="2" hidden="1">'Att 1 - Revenue Credits'!$A$5:$D$19</definedName>
    <definedName name="Z_B0241363_5C8A_48FC_89A6_56D55586BABE_.wvu.PrintArea" localSheetId="3" hidden="1">'Att 2 - Cost Support '!#REF!</definedName>
    <definedName name="Z_B0241363_5C8A_48FC_89A6_56D55586BABE_.wvu.PrintArea" localSheetId="4" hidden="1">'Att 3 - Cost Support'!$A$75:$M$105</definedName>
    <definedName name="Z_B0241363_5C8A_48FC_89A6_56D55586BABE_.wvu.PrintTitles" localSheetId="3" hidden="1">'Att 2 - Cost Support '!#REF!</definedName>
    <definedName name="Z_B0241363_5C8A_48FC_89A6_56D55586BABE_.wvu.PrintTitles" localSheetId="4" hidden="1">'Att 3 - Cost Support'!#REF!</definedName>
    <definedName name="Z_B0241363_5C8A_48FC_89A6_56D55586BABE_.wvu.Rows" localSheetId="3" hidden="1">'Att 2 - Cost Support '!#REF!</definedName>
    <definedName name="Z_B0241363_5C8A_48FC_89A6_56D55586BABE_.wvu.Rows" localSheetId="4" hidden="1">'Att 3 - Cost Support'!#REF!</definedName>
    <definedName name="Z_C0EA0F9F_7310_4201_82C9_7B8FC8DB9137_.wvu.PrintArea" localSheetId="2" hidden="1">'Att 1 - Revenue Credits'!$A$5:$D$19</definedName>
    <definedName name="Z_C0EA0F9F_7310_4201_82C9_7B8FC8DB9137_.wvu.PrintArea" localSheetId="3" hidden="1">'Att 2 - Cost Support '!#REF!</definedName>
    <definedName name="Z_C0EA0F9F_7310_4201_82C9_7B8FC8DB9137_.wvu.PrintArea" localSheetId="4" hidden="1">'Att 3 - Cost Support'!$A$75:$M$105</definedName>
    <definedName name="Z_C0EA0F9F_7310_4201_82C9_7B8FC8DB9137_.wvu.PrintTitles" localSheetId="3" hidden="1">'Att 2 - Cost Support '!#REF!</definedName>
    <definedName name="Z_C0EA0F9F_7310_4201_82C9_7B8FC8DB9137_.wvu.PrintTitles" localSheetId="4" hidden="1">'Att 3 - Cost Support'!#REF!</definedName>
    <definedName name="Z_C0EA0F9F_7310_4201_82C9_7B8FC8DB9137_.wvu.Rows" localSheetId="3" hidden="1">'Att 2 - Cost Support '!#REF!</definedName>
    <definedName name="Z_C0EA0F9F_7310_4201_82C9_7B8FC8DB9137_.wvu.Rows" localSheetId="4" hidden="1">'Att 3 - Cost Support'!#REF!</definedName>
    <definedName name="端局単価情報" localSheetId="8" hidden="1">{#N/A,#N/A,FALSE,"RECAP";#N/A,#N/A,FALSE,"CW_B";#N/A,#N/A,FALSE,"CW_M";#N/A,#N/A,FALSE,"CW_E";#N/A,#N/A,FALSE,"CW_F";#N/A,#N/A,FALSE,"FC_B";#N/A,#N/A,FALSE,"FC_M";#N/A,#N/A,FALSE,"FC_E";#N/A,#N/A,FALSE,"FC_F";#N/A,#N/A,FALSE,"CS"}</definedName>
    <definedName name="端局単価情報" localSheetId="10" hidden="1">{#N/A,#N/A,FALSE,"RECAP";#N/A,#N/A,FALSE,"CW_B";#N/A,#N/A,FALSE,"CW_M";#N/A,#N/A,FALSE,"CW_E";#N/A,#N/A,FALSE,"CW_F";#N/A,#N/A,FALSE,"FC_B";#N/A,#N/A,FALSE,"FC_M";#N/A,#N/A,FALSE,"FC_E";#N/A,#N/A,FALSE,"FC_F";#N/A,#N/A,FALSE,"CS"}</definedName>
    <definedName name="端局単価情報" hidden="1">{#N/A,#N/A,FALSE,"RECAP";#N/A,#N/A,FALSE,"CW_B";#N/A,#N/A,FALSE,"CW_M";#N/A,#N/A,FALSE,"CW_E";#N/A,#N/A,FALSE,"CW_F";#N/A,#N/A,FALSE,"FC_B";#N/A,#N/A,FALSE,"FC_M";#N/A,#N/A,FALSE,"FC_E";#N/A,#N/A,FALSE,"FC_F";#N/A,#N/A,FALSE,"CS"}</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57" l="1"/>
  <c r="F138" i="9"/>
  <c r="E14" i="41" l="1"/>
  <c r="E183" i="3"/>
  <c r="M83" i="29"/>
  <c r="C20" i="57"/>
  <c r="C14" i="57"/>
  <c r="C18" i="57" s="1"/>
  <c r="C22" i="57" s="1"/>
  <c r="I20" i="38" l="1"/>
  <c r="F20" i="9"/>
  <c r="B1" i="56" l="1"/>
  <c r="C8" i="56"/>
  <c r="F32" i="29" l="1"/>
  <c r="F106" i="9"/>
  <c r="F8" i="38" l="1"/>
  <c r="E109" i="3" l="1"/>
  <c r="G234" i="3" l="1"/>
  <c r="E20" i="25" s="1"/>
  <c r="E85" i="25" l="1"/>
  <c r="E52" i="25"/>
  <c r="E160" i="3"/>
  <c r="D59" i="29" l="1"/>
  <c r="E31" i="29"/>
  <c r="E30" i="29"/>
  <c r="E29" i="29"/>
  <c r="E28" i="29"/>
  <c r="E27" i="29"/>
  <c r="E26" i="29"/>
  <c r="E25" i="29"/>
  <c r="E24" i="29"/>
  <c r="E23" i="29"/>
  <c r="E22" i="29"/>
  <c r="E21" i="29"/>
  <c r="E20" i="29"/>
  <c r="E19" i="29"/>
  <c r="E105" i="9"/>
  <c r="E104" i="9"/>
  <c r="E103" i="9"/>
  <c r="E102" i="9"/>
  <c r="E101" i="9"/>
  <c r="E100" i="9"/>
  <c r="E99" i="9"/>
  <c r="E98" i="9"/>
  <c r="E97" i="9"/>
  <c r="E96" i="9"/>
  <c r="E95" i="9"/>
  <c r="E94" i="9"/>
  <c r="E93" i="9"/>
  <c r="E137" i="9"/>
  <c r="E136" i="9"/>
  <c r="E135" i="9"/>
  <c r="E134" i="9"/>
  <c r="E133" i="9"/>
  <c r="E132" i="9"/>
  <c r="E131" i="9"/>
  <c r="E130" i="9"/>
  <c r="E129" i="9"/>
  <c r="E128" i="9"/>
  <c r="E127" i="9"/>
  <c r="E126" i="9"/>
  <c r="E125" i="9"/>
  <c r="E55" i="9"/>
  <c r="E56" i="9"/>
  <c r="E57" i="9"/>
  <c r="E58" i="9"/>
  <c r="E59" i="9"/>
  <c r="E60" i="9"/>
  <c r="E61" i="9"/>
  <c r="E62" i="9"/>
  <c r="E63" i="9"/>
  <c r="E64" i="9"/>
  <c r="E65" i="9"/>
  <c r="E66" i="9"/>
  <c r="E67" i="9"/>
  <c r="E39" i="9"/>
  <c r="E40" i="9"/>
  <c r="E41" i="9"/>
  <c r="E42" i="9"/>
  <c r="E43" i="9"/>
  <c r="E44" i="9"/>
  <c r="E45" i="9"/>
  <c r="E46" i="9"/>
  <c r="E47" i="9"/>
  <c r="E48" i="9"/>
  <c r="E49" i="9"/>
  <c r="E50" i="9"/>
  <c r="E51" i="9"/>
  <c r="E8" i="9"/>
  <c r="E9" i="9"/>
  <c r="E10" i="9"/>
  <c r="E11" i="9"/>
  <c r="E12" i="9"/>
  <c r="E13" i="9"/>
  <c r="E14" i="9"/>
  <c r="E15" i="9"/>
  <c r="E16" i="9"/>
  <c r="E17" i="9"/>
  <c r="E18" i="9"/>
  <c r="E19" i="9"/>
  <c r="E7" i="9"/>
  <c r="M260" i="3" l="1"/>
  <c r="M209" i="3"/>
  <c r="M140" i="3"/>
  <c r="M71" i="3"/>
  <c r="J4" i="25" l="1"/>
  <c r="B4" i="51"/>
  <c r="C6" i="20"/>
  <c r="B4" i="50"/>
  <c r="E4" i="49"/>
  <c r="D4" i="48"/>
  <c r="E4" i="47"/>
  <c r="M8" i="3"/>
  <c r="B1" i="51"/>
  <c r="A4" i="20"/>
  <c r="A1" i="50"/>
  <c r="A1" i="49"/>
  <c r="A1" i="48"/>
  <c r="A1" i="47"/>
  <c r="A3" i="41"/>
  <c r="E2" i="38"/>
  <c r="D2" i="29"/>
  <c r="A2" i="9"/>
  <c r="A2" i="5"/>
  <c r="F2" i="25"/>
  <c r="E9" i="3"/>
  <c r="G48" i="47"/>
  <c r="G47" i="47"/>
  <c r="C25" i="5" l="1"/>
  <c r="D31" i="5"/>
  <c r="D10" i="20"/>
  <c r="E67" i="51" l="1"/>
  <c r="F67" i="51" s="1"/>
  <c r="E68" i="51"/>
  <c r="F68" i="51"/>
  <c r="E69" i="51"/>
  <c r="F69" i="51"/>
  <c r="I58" i="51"/>
  <c r="I57" i="51"/>
  <c r="I56" i="51"/>
  <c r="G88" i="47" l="1"/>
  <c r="G89" i="47" s="1"/>
  <c r="G90" i="47" s="1"/>
  <c r="G91" i="47" s="1"/>
  <c r="G92" i="47" s="1"/>
  <c r="G93" i="47" s="1"/>
  <c r="G94" i="47" s="1"/>
  <c r="G95" i="47" s="1"/>
  <c r="G96" i="47" s="1"/>
  <c r="G97" i="47" s="1"/>
  <c r="G98" i="47" s="1"/>
  <c r="G99" i="47" s="1"/>
  <c r="G100" i="47" s="1"/>
  <c r="C5" i="52"/>
  <c r="C4" i="52"/>
  <c r="E155" i="3" l="1"/>
  <c r="E156" i="3" s="1"/>
  <c r="C104" i="3"/>
  <c r="K120" i="51" l="1"/>
  <c r="I120" i="51"/>
  <c r="H120" i="51"/>
  <c r="F120" i="51"/>
  <c r="E118" i="51"/>
  <c r="E117" i="51"/>
  <c r="E116" i="51"/>
  <c r="K114" i="51"/>
  <c r="K121" i="51" s="1"/>
  <c r="J114" i="51"/>
  <c r="I114" i="51"/>
  <c r="H114" i="51"/>
  <c r="G114" i="51"/>
  <c r="F114" i="51"/>
  <c r="E112" i="51"/>
  <c r="E111" i="51"/>
  <c r="E110" i="51"/>
  <c r="H103" i="51"/>
  <c r="G103" i="51"/>
  <c r="F103" i="51"/>
  <c r="E103" i="51"/>
  <c r="I101" i="51"/>
  <c r="I100" i="51"/>
  <c r="I99" i="51"/>
  <c r="H97" i="51"/>
  <c r="G97" i="51"/>
  <c r="G104" i="51" s="1"/>
  <c r="F97" i="51"/>
  <c r="F104" i="51" s="1"/>
  <c r="E97" i="51"/>
  <c r="I95" i="51"/>
  <c r="I94" i="51"/>
  <c r="I93" i="51"/>
  <c r="K77" i="51"/>
  <c r="I77" i="51"/>
  <c r="H77" i="51"/>
  <c r="F77" i="51"/>
  <c r="E75" i="51"/>
  <c r="E74" i="51"/>
  <c r="E73" i="51"/>
  <c r="J71" i="51"/>
  <c r="I71" i="51"/>
  <c r="H71" i="51"/>
  <c r="G71" i="51"/>
  <c r="K68" i="51"/>
  <c r="E71" i="51"/>
  <c r="H60" i="51"/>
  <c r="G60" i="51"/>
  <c r="F60" i="51"/>
  <c r="E60" i="51"/>
  <c r="H54" i="51"/>
  <c r="G54" i="51"/>
  <c r="F54" i="51"/>
  <c r="E54" i="51"/>
  <c r="I52" i="51"/>
  <c r="I51" i="51"/>
  <c r="I50" i="51"/>
  <c r="H44" i="51"/>
  <c r="D44" i="51"/>
  <c r="E106" i="3" s="1"/>
  <c r="Q29" i="51"/>
  <c r="Q31" i="51" s="1"/>
  <c r="P29" i="51"/>
  <c r="P31" i="51" s="1"/>
  <c r="O29" i="51"/>
  <c r="O31" i="51" s="1"/>
  <c r="N29" i="51"/>
  <c r="N31" i="51" s="1"/>
  <c r="M29" i="51"/>
  <c r="M34" i="51" s="1"/>
  <c r="L29" i="51"/>
  <c r="L31" i="51" s="1"/>
  <c r="K29" i="51"/>
  <c r="K34" i="51" s="1"/>
  <c r="J29" i="51"/>
  <c r="J31" i="51" s="1"/>
  <c r="I29" i="51"/>
  <c r="H29" i="51"/>
  <c r="H31" i="51" s="1"/>
  <c r="G29" i="51"/>
  <c r="G31" i="51" s="1"/>
  <c r="F29" i="51"/>
  <c r="F34" i="51" s="1"/>
  <c r="E29" i="51"/>
  <c r="D29" i="51"/>
  <c r="D33" i="51" s="1"/>
  <c r="R33" i="51" s="1"/>
  <c r="C29" i="51"/>
  <c r="R28" i="51"/>
  <c r="R27" i="51"/>
  <c r="R26" i="51"/>
  <c r="R25" i="51"/>
  <c r="K69" i="51"/>
  <c r="A8" i="51"/>
  <c r="A10" i="51" s="1"/>
  <c r="A11" i="51" s="1"/>
  <c r="A12" i="51" s="1"/>
  <c r="A13" i="51" s="1"/>
  <c r="A14" i="51" s="1"/>
  <c r="A15" i="51" s="1"/>
  <c r="A16" i="51" s="1"/>
  <c r="A17" i="51" s="1"/>
  <c r="A19" i="51" s="1"/>
  <c r="A21" i="51" s="1"/>
  <c r="A23" i="51" s="1"/>
  <c r="A24" i="51" s="1"/>
  <c r="A25" i="51" s="1"/>
  <c r="A26" i="51" s="1"/>
  <c r="A27" i="51" s="1"/>
  <c r="A28" i="51" s="1"/>
  <c r="A29" i="51" s="1"/>
  <c r="A31" i="51" s="1"/>
  <c r="A33" i="51" s="1"/>
  <c r="A34" i="51" s="1"/>
  <c r="A36" i="51" s="1"/>
  <c r="A38" i="51" s="1"/>
  <c r="A40" i="51" s="1"/>
  <c r="A41" i="51" s="1"/>
  <c r="A42" i="51" s="1"/>
  <c r="A43" i="51" s="1"/>
  <c r="A44" i="51" s="1"/>
  <c r="A46" i="51" s="1"/>
  <c r="A48" i="51" s="1"/>
  <c r="A49" i="51" s="1"/>
  <c r="A50" i="51" s="1"/>
  <c r="A51" i="51" s="1"/>
  <c r="A52" i="51" s="1"/>
  <c r="A53" i="51" s="1"/>
  <c r="A54" i="51" s="1"/>
  <c r="A56" i="51" s="1"/>
  <c r="A57" i="51" s="1"/>
  <c r="A58" i="51" s="1"/>
  <c r="A59" i="51" s="1"/>
  <c r="A60" i="51" s="1"/>
  <c r="A61" i="51" s="1"/>
  <c r="A63" i="51" s="1"/>
  <c r="A65" i="51" s="1"/>
  <c r="A66" i="51" s="1"/>
  <c r="A67" i="51" s="1"/>
  <c r="A68" i="51" s="1"/>
  <c r="A69" i="51" s="1"/>
  <c r="A70" i="51" s="1"/>
  <c r="A71" i="51" s="1"/>
  <c r="A73" i="51" s="1"/>
  <c r="A74" i="51" s="1"/>
  <c r="A75" i="51" s="1"/>
  <c r="A76" i="51" s="1"/>
  <c r="A77" i="51" s="1"/>
  <c r="A78" i="51" s="1"/>
  <c r="A79" i="51" s="1"/>
  <c r="A81" i="51" s="1"/>
  <c r="A83" i="51" s="1"/>
  <c r="A85" i="51" s="1"/>
  <c r="A87" i="51" s="1"/>
  <c r="A89" i="51" s="1"/>
  <c r="A91" i="51" s="1"/>
  <c r="A92" i="51" s="1"/>
  <c r="A93" i="51" s="1"/>
  <c r="A94" i="51" s="1"/>
  <c r="A95" i="51" s="1"/>
  <c r="A96" i="51" s="1"/>
  <c r="A97" i="51" s="1"/>
  <c r="A99" i="51" s="1"/>
  <c r="A100" i="51" s="1"/>
  <c r="A101" i="51" s="1"/>
  <c r="A102" i="51" s="1"/>
  <c r="A103" i="51" s="1"/>
  <c r="H61" i="51" l="1"/>
  <c r="J117" i="51"/>
  <c r="I60" i="51"/>
  <c r="M31" i="51"/>
  <c r="F121" i="51"/>
  <c r="R31" i="51"/>
  <c r="F61" i="51"/>
  <c r="I78" i="51"/>
  <c r="J118" i="51"/>
  <c r="I121" i="51"/>
  <c r="G61" i="51"/>
  <c r="K67" i="51"/>
  <c r="K71" i="51" s="1"/>
  <c r="K78" i="51" s="1"/>
  <c r="I97" i="51"/>
  <c r="I103" i="51"/>
  <c r="E61" i="51"/>
  <c r="H78" i="51"/>
  <c r="H104" i="51"/>
  <c r="J116" i="51"/>
  <c r="H121" i="51"/>
  <c r="D106" i="3"/>
  <c r="A104" i="51"/>
  <c r="A106" i="51"/>
  <c r="A108" i="51" s="1"/>
  <c r="A109" i="51" s="1"/>
  <c r="A110" i="51" s="1"/>
  <c r="A111" i="51" s="1"/>
  <c r="A112" i="51" s="1"/>
  <c r="A113" i="51" s="1"/>
  <c r="A114" i="51" s="1"/>
  <c r="A116" i="51" s="1"/>
  <c r="A117" i="51" s="1"/>
  <c r="A118" i="51" s="1"/>
  <c r="A119" i="51" s="1"/>
  <c r="A120" i="51" s="1"/>
  <c r="A121" i="51" s="1"/>
  <c r="A122" i="51" s="1"/>
  <c r="A124" i="51" s="1"/>
  <c r="A126" i="51" s="1"/>
  <c r="A128" i="51" s="1"/>
  <c r="A130" i="51" s="1"/>
  <c r="J74" i="51"/>
  <c r="G74" i="51"/>
  <c r="E104" i="51"/>
  <c r="E114" i="51"/>
  <c r="G118" i="51"/>
  <c r="I34" i="51"/>
  <c r="R34" i="51" s="1"/>
  <c r="I30" i="51"/>
  <c r="I54" i="51"/>
  <c r="I61" i="51" s="1"/>
  <c r="J73" i="51"/>
  <c r="E77" i="51"/>
  <c r="E78" i="51" s="1"/>
  <c r="E79" i="51" s="1"/>
  <c r="E184" i="3" s="1"/>
  <c r="J75" i="51"/>
  <c r="E120" i="51"/>
  <c r="J77" i="51" l="1"/>
  <c r="J78" i="51" s="1"/>
  <c r="J120" i="51"/>
  <c r="J121" i="51" s="1"/>
  <c r="G73" i="51"/>
  <c r="G117" i="51"/>
  <c r="G116" i="51"/>
  <c r="D184" i="3"/>
  <c r="G75" i="51"/>
  <c r="I104" i="51"/>
  <c r="E121" i="51"/>
  <c r="L114" i="51"/>
  <c r="G120" i="51" l="1"/>
  <c r="G121" i="51" s="1"/>
  <c r="L121" i="51" s="1"/>
  <c r="G77" i="51"/>
  <c r="G78" i="51" s="1"/>
  <c r="F71" i="51"/>
  <c r="E122" i="51"/>
  <c r="L77" i="51"/>
  <c r="L120" i="51" l="1"/>
  <c r="L71" i="51"/>
  <c r="F78" i="51"/>
  <c r="L78" i="51" s="1"/>
  <c r="J107" i="3" l="1"/>
  <c r="I193" i="9"/>
  <c r="F193" i="9"/>
  <c r="G193" i="9"/>
  <c r="F154" i="9"/>
  <c r="F122" i="9"/>
  <c r="F170" i="9"/>
  <c r="F68" i="9"/>
  <c r="F52" i="9"/>
  <c r="F36" i="9"/>
  <c r="F84" i="9"/>
  <c r="E43" i="41"/>
  <c r="D14" i="5"/>
  <c r="M80" i="29" l="1"/>
  <c r="E285" i="3" l="1"/>
  <c r="E176" i="3" s="1"/>
  <c r="E180" i="3" s="1"/>
  <c r="E173" i="3"/>
  <c r="G90" i="29"/>
  <c r="G102" i="29"/>
  <c r="F7" i="29"/>
  <c r="E7" i="29"/>
  <c r="H181" i="9"/>
  <c r="H183" i="9"/>
  <c r="H182" i="9"/>
  <c r="G7" i="29" l="1"/>
  <c r="A4" i="9"/>
  <c r="D92" i="3"/>
  <c r="E45" i="41" l="1"/>
  <c r="C40" i="38" l="1"/>
  <c r="F12" i="29"/>
  <c r="F14" i="29" s="1"/>
  <c r="E12" i="29"/>
  <c r="E14" i="29" s="1"/>
  <c r="G14" i="29" s="1"/>
  <c r="E182" i="3" s="1"/>
  <c r="E116" i="3"/>
  <c r="G91" i="29"/>
  <c r="F72" i="29"/>
  <c r="I46" i="29"/>
  <c r="I45" i="29"/>
  <c r="I44" i="29"/>
  <c r="I43" i="29"/>
  <c r="I42" i="29"/>
  <c r="I41" i="29"/>
  <c r="I47" i="29" l="1"/>
  <c r="E21" i="41"/>
  <c r="E80" i="3"/>
  <c r="F15" i="41"/>
  <c r="H15" i="41" s="1"/>
  <c r="F29" i="5"/>
  <c r="F32" i="5" s="1"/>
  <c r="F34" i="5" s="1"/>
  <c r="E29" i="5"/>
  <c r="E32" i="5" s="1"/>
  <c r="E34" i="5" s="1"/>
  <c r="D29" i="5"/>
  <c r="D32" i="5" s="1"/>
  <c r="E19" i="3"/>
  <c r="J215" i="3" l="1"/>
  <c r="D34" i="5"/>
  <c r="H185" i="9"/>
  <c r="H184" i="9"/>
  <c r="H180" i="9"/>
  <c r="E192" i="9"/>
  <c r="E191" i="9"/>
  <c r="E190" i="9"/>
  <c r="E189" i="9"/>
  <c r="E188" i="9"/>
  <c r="E187" i="9"/>
  <c r="E186" i="9"/>
  <c r="E185" i="9"/>
  <c r="E184" i="9"/>
  <c r="E183" i="9"/>
  <c r="E182" i="9"/>
  <c r="E181" i="9"/>
  <c r="E180" i="9"/>
  <c r="A19" i="3"/>
  <c r="E162" i="3" l="1"/>
  <c r="J162" i="3" s="1"/>
  <c r="A21" i="3"/>
  <c r="A23" i="3" s="1"/>
  <c r="A25" i="3" s="1"/>
  <c r="A79" i="3" s="1"/>
  <c r="A12" i="20"/>
  <c r="A80" i="3" l="1"/>
  <c r="A13" i="20"/>
  <c r="A81" i="3" l="1"/>
  <c r="A82" i="3" s="1"/>
  <c r="A83" i="3" s="1"/>
  <c r="A14" i="20"/>
  <c r="A15" i="20" s="1"/>
  <c r="A85" i="3" l="1"/>
  <c r="A16" i="20"/>
  <c r="A17" i="20" s="1"/>
  <c r="A86" i="3" l="1"/>
  <c r="A87" i="3" s="1"/>
  <c r="A88" i="3" s="1"/>
  <c r="A18" i="20"/>
  <c r="A19" i="20" s="1"/>
  <c r="A22" i="20" l="1"/>
  <c r="A23" i="20" s="1"/>
  <c r="A24" i="20" s="1"/>
  <c r="A25" i="20" s="1"/>
  <c r="A89" i="3"/>
  <c r="A90" i="3" l="1"/>
  <c r="A26" i="20"/>
  <c r="A29" i="20" s="1"/>
  <c r="A30" i="20" s="1"/>
  <c r="A31" i="20" s="1"/>
  <c r="A32" i="20" s="1"/>
  <c r="A92" i="3" l="1"/>
  <c r="C105" i="3"/>
  <c r="D176" i="3"/>
  <c r="C106" i="3"/>
  <c r="B94" i="25" l="1"/>
  <c r="B61" i="25"/>
  <c r="B29" i="25"/>
  <c r="A93" i="3" l="1"/>
  <c r="A94" i="3" s="1"/>
  <c r="A96" i="3" s="1"/>
  <c r="A97" i="3" s="1"/>
  <c r="A98" i="3" s="1"/>
  <c r="A99" i="3" s="1"/>
  <c r="A100" i="3" s="1"/>
  <c r="A101" i="3" s="1"/>
  <c r="A103" i="3" s="1"/>
  <c r="A104" i="3" s="1"/>
  <c r="A105" i="3" s="1"/>
  <c r="A106" i="3" s="1"/>
  <c r="G21" i="25"/>
  <c r="G53" i="25" s="1"/>
  <c r="B8" i="38"/>
  <c r="F58" i="29"/>
  <c r="E58" i="29"/>
  <c r="J240" i="3" l="1"/>
  <c r="H240" i="3"/>
  <c r="C230" i="3"/>
  <c r="D160" i="3" l="1"/>
  <c r="D159" i="3"/>
  <c r="D151" i="3"/>
  <c r="D108" i="3"/>
  <c r="D107" i="3"/>
  <c r="C85" i="3"/>
  <c r="C78" i="3"/>
  <c r="I235" i="3"/>
  <c r="I234" i="3"/>
  <c r="G40" i="38"/>
  <c r="F40" i="38"/>
  <c r="F14" i="38" s="1"/>
  <c r="E40" i="38"/>
  <c r="F12" i="38" s="1"/>
  <c r="D40" i="38"/>
  <c r="F21" i="38" s="1"/>
  <c r="F13" i="38" s="1"/>
  <c r="F20" i="38"/>
  <c r="I21" i="38"/>
  <c r="F15" i="38"/>
  <c r="F234" i="3" l="1"/>
  <c r="K234" i="3"/>
  <c r="E118" i="25"/>
  <c r="I233" i="3"/>
  <c r="F233" i="3"/>
  <c r="F16" i="38"/>
  <c r="F22" i="38" s="1"/>
  <c r="F23" i="38" l="1"/>
  <c r="G22" i="38" s="1"/>
  <c r="F235" i="3"/>
  <c r="J153" i="3"/>
  <c r="J154" i="3"/>
  <c r="J151" i="3"/>
  <c r="E161" i="3"/>
  <c r="E163" i="3" s="1"/>
  <c r="D71" i="29"/>
  <c r="D70" i="29"/>
  <c r="D69" i="29"/>
  <c r="D68" i="29"/>
  <c r="D67" i="29"/>
  <c r="D66" i="29"/>
  <c r="D65" i="29"/>
  <c r="D64" i="29"/>
  <c r="D63" i="29"/>
  <c r="D62" i="29"/>
  <c r="D61" i="29"/>
  <c r="D60" i="29"/>
  <c r="E110" i="3"/>
  <c r="E72" i="29"/>
  <c r="A7" i="9"/>
  <c r="J110" i="3" l="1"/>
  <c r="J242" i="3" s="1"/>
  <c r="M242" i="3" s="1"/>
  <c r="M118" i="25"/>
  <c r="G20" i="38"/>
  <c r="G235" i="3"/>
  <c r="I22" i="38"/>
  <c r="J109" i="3"/>
  <c r="J243" i="3" s="1"/>
  <c r="M243" i="3" s="1"/>
  <c r="A8" i="9"/>
  <c r="E108" i="3"/>
  <c r="J108" i="3" s="1"/>
  <c r="E21" i="25" l="1"/>
  <c r="K235" i="3"/>
  <c r="G233" i="3"/>
  <c r="I23" i="38"/>
  <c r="A9" i="9"/>
  <c r="A10" i="9" s="1"/>
  <c r="A11" i="9" s="1"/>
  <c r="E19" i="25" l="1"/>
  <c r="K233" i="3"/>
  <c r="K236" i="3" s="1"/>
  <c r="E177" i="3" s="1"/>
  <c r="E86" i="25"/>
  <c r="E53" i="25"/>
  <c r="I53" i="25" s="1"/>
  <c r="I21" i="25"/>
  <c r="A12" i="9"/>
  <c r="E51" i="25" l="1"/>
  <c r="E84" i="25"/>
  <c r="A13" i="9"/>
  <c r="A14" i="9" l="1"/>
  <c r="A15" i="9" l="1"/>
  <c r="A16" i="9" l="1"/>
  <c r="A17" i="9" l="1"/>
  <c r="F102" i="50"/>
  <c r="E102" i="50"/>
  <c r="F96" i="50"/>
  <c r="E96" i="50"/>
  <c r="F90" i="50"/>
  <c r="E90" i="50"/>
  <c r="F79" i="50"/>
  <c r="E79" i="50"/>
  <c r="F71" i="50"/>
  <c r="E71" i="50"/>
  <c r="E72" i="50" s="1"/>
  <c r="F61" i="50"/>
  <c r="E61" i="50"/>
  <c r="E62" i="50" s="1"/>
  <c r="I110" i="49" s="1"/>
  <c r="E129" i="49" s="1"/>
  <c r="I129" i="49" s="1"/>
  <c r="F48" i="50"/>
  <c r="E48" i="50"/>
  <c r="E49" i="50" s="1"/>
  <c r="I67" i="49" s="1"/>
  <c r="G47" i="50"/>
  <c r="G46" i="50"/>
  <c r="F42" i="50"/>
  <c r="E42" i="50"/>
  <c r="E43" i="50" s="1"/>
  <c r="G41" i="50"/>
  <c r="G40" i="50"/>
  <c r="F36" i="50"/>
  <c r="F51" i="50" s="1"/>
  <c r="E36" i="50"/>
  <c r="E37" i="50" s="1"/>
  <c r="I69" i="49" s="1"/>
  <c r="G35" i="50"/>
  <c r="G34" i="50"/>
  <c r="F25" i="50"/>
  <c r="E25" i="50"/>
  <c r="E26" i="50" s="1"/>
  <c r="I26" i="49" s="1"/>
  <c r="F19" i="50"/>
  <c r="E19" i="50"/>
  <c r="F13" i="50"/>
  <c r="E13" i="50"/>
  <c r="F80" i="50"/>
  <c r="K183" i="49"/>
  <c r="D182" i="49"/>
  <c r="L182" i="49" s="1"/>
  <c r="D181" i="49"/>
  <c r="L181" i="49" s="1"/>
  <c r="N181" i="49" s="1"/>
  <c r="D180" i="49"/>
  <c r="L180" i="49" s="1"/>
  <c r="N180" i="49" s="1"/>
  <c r="D179" i="49"/>
  <c r="L179" i="49" s="1"/>
  <c r="N179" i="49" s="1"/>
  <c r="D178" i="49"/>
  <c r="L178" i="49" s="1"/>
  <c r="N178" i="49" s="1"/>
  <c r="D177" i="49"/>
  <c r="L177" i="49" s="1"/>
  <c r="N177" i="49" s="1"/>
  <c r="D176" i="49"/>
  <c r="L176" i="49" s="1"/>
  <c r="N176" i="49" s="1"/>
  <c r="D175" i="49"/>
  <c r="L175" i="49" s="1"/>
  <c r="N175" i="49" s="1"/>
  <c r="D174" i="49"/>
  <c r="L174" i="49" s="1"/>
  <c r="N174" i="49" s="1"/>
  <c r="D173" i="49"/>
  <c r="L173" i="49" s="1"/>
  <c r="N173" i="49" s="1"/>
  <c r="D172" i="49"/>
  <c r="L172" i="49" s="1"/>
  <c r="D171" i="49"/>
  <c r="G170" i="49"/>
  <c r="G171" i="49" s="1"/>
  <c r="G172" i="49" s="1"/>
  <c r="G173" i="49" s="1"/>
  <c r="D170" i="49"/>
  <c r="K142" i="49"/>
  <c r="D141" i="49"/>
  <c r="O141" i="49" s="1"/>
  <c r="D140" i="49"/>
  <c r="D139" i="49"/>
  <c r="D138" i="49"/>
  <c r="D137" i="49"/>
  <c r="D136" i="49"/>
  <c r="O136" i="49" s="1"/>
  <c r="D135" i="49"/>
  <c r="L135" i="49" s="1"/>
  <c r="D134" i="49"/>
  <c r="O134" i="49" s="1"/>
  <c r="D133" i="49"/>
  <c r="L133" i="49" s="1"/>
  <c r="D132" i="49"/>
  <c r="O132" i="49" s="1"/>
  <c r="D131" i="49"/>
  <c r="L131" i="49" s="1"/>
  <c r="D130" i="49"/>
  <c r="G129" i="49"/>
  <c r="G130" i="49" s="1"/>
  <c r="G131" i="49" s="1"/>
  <c r="G132" i="49" s="1"/>
  <c r="G133" i="49" s="1"/>
  <c r="G134" i="49" s="1"/>
  <c r="G135" i="49" s="1"/>
  <c r="G136" i="49" s="1"/>
  <c r="G137" i="49" s="1"/>
  <c r="G138" i="49" s="1"/>
  <c r="G139" i="49" s="1"/>
  <c r="G140" i="49" s="1"/>
  <c r="G141" i="49" s="1"/>
  <c r="D129" i="49"/>
  <c r="K101" i="49"/>
  <c r="D100" i="49"/>
  <c r="L100" i="49" s="1"/>
  <c r="D99" i="49"/>
  <c r="D98" i="49"/>
  <c r="D97" i="49"/>
  <c r="L97" i="49" s="1"/>
  <c r="D96" i="49"/>
  <c r="L96" i="49" s="1"/>
  <c r="D95" i="49"/>
  <c r="D94" i="49"/>
  <c r="D93" i="49"/>
  <c r="L93" i="49" s="1"/>
  <c r="D92" i="49"/>
  <c r="O92" i="49" s="1"/>
  <c r="D91" i="49"/>
  <c r="D90" i="49"/>
  <c r="D89" i="49"/>
  <c r="O89" i="49" s="1"/>
  <c r="G88" i="49"/>
  <c r="G89" i="49" s="1"/>
  <c r="G90" i="49" s="1"/>
  <c r="G91" i="49" s="1"/>
  <c r="G92" i="49" s="1"/>
  <c r="G93" i="49" s="1"/>
  <c r="D88" i="49"/>
  <c r="K60" i="49"/>
  <c r="D59" i="49"/>
  <c r="L59" i="49" s="1"/>
  <c r="N59" i="49" s="1"/>
  <c r="D58" i="49"/>
  <c r="L58" i="49" s="1"/>
  <c r="N58" i="49" s="1"/>
  <c r="D57" i="49"/>
  <c r="L57" i="49" s="1"/>
  <c r="N57" i="49" s="1"/>
  <c r="D56" i="49"/>
  <c r="L56" i="49" s="1"/>
  <c r="D55" i="49"/>
  <c r="L55" i="49" s="1"/>
  <c r="N55" i="49" s="1"/>
  <c r="D54" i="49"/>
  <c r="L54" i="49" s="1"/>
  <c r="N54" i="49" s="1"/>
  <c r="D53" i="49"/>
  <c r="L53" i="49" s="1"/>
  <c r="N53" i="49" s="1"/>
  <c r="D52" i="49"/>
  <c r="L52" i="49" s="1"/>
  <c r="D51" i="49"/>
  <c r="L51" i="49" s="1"/>
  <c r="N51" i="49" s="1"/>
  <c r="D50" i="49"/>
  <c r="L50" i="49" s="1"/>
  <c r="N50" i="49" s="1"/>
  <c r="D49" i="49"/>
  <c r="L49" i="49" s="1"/>
  <c r="N49" i="49" s="1"/>
  <c r="F48" i="49"/>
  <c r="D48" i="49"/>
  <c r="G47" i="49"/>
  <c r="G48" i="49" s="1"/>
  <c r="D47" i="49"/>
  <c r="A8" i="49"/>
  <c r="A9" i="49" s="1"/>
  <c r="A10" i="49" s="1"/>
  <c r="A11" i="49" s="1"/>
  <c r="A14" i="49" s="1"/>
  <c r="A15" i="49" s="1"/>
  <c r="A17" i="49" s="1"/>
  <c r="A19" i="49" s="1"/>
  <c r="A22" i="49" s="1"/>
  <c r="A24" i="49" s="1"/>
  <c r="A25" i="49" s="1"/>
  <c r="A26" i="49" s="1"/>
  <c r="A27" i="49" s="1"/>
  <c r="A28" i="49" s="1"/>
  <c r="A29" i="49" s="1"/>
  <c r="A31" i="49" s="1"/>
  <c r="A32" i="49" s="1"/>
  <c r="A33" i="49" s="1"/>
  <c r="A34" i="49" s="1"/>
  <c r="A35" i="49" s="1"/>
  <c r="A36" i="49" s="1"/>
  <c r="A38" i="49" s="1"/>
  <c r="A39" i="49" s="1"/>
  <c r="A40" i="49" s="1"/>
  <c r="A42" i="49" s="1"/>
  <c r="A44" i="49" s="1"/>
  <c r="A46" i="49" s="1"/>
  <c r="A47" i="49" s="1"/>
  <c r="A48" i="49" s="1"/>
  <c r="A49" i="49" s="1"/>
  <c r="A50" i="49" s="1"/>
  <c r="A51" i="49" s="1"/>
  <c r="A52" i="49" s="1"/>
  <c r="A53" i="49" s="1"/>
  <c r="A54" i="49" s="1"/>
  <c r="A55" i="49" s="1"/>
  <c r="A56" i="49" s="1"/>
  <c r="A57" i="49" s="1"/>
  <c r="A58" i="49" s="1"/>
  <c r="A59" i="49" s="1"/>
  <c r="A60" i="49" s="1"/>
  <c r="A63" i="49" s="1"/>
  <c r="A65" i="49" s="1"/>
  <c r="A66" i="49" s="1"/>
  <c r="A67" i="49" s="1"/>
  <c r="A68" i="49" s="1"/>
  <c r="A69" i="49" s="1"/>
  <c r="A70" i="49" s="1"/>
  <c r="A72" i="49" s="1"/>
  <c r="A73" i="49" s="1"/>
  <c r="A74" i="49" s="1"/>
  <c r="A75" i="49" s="1"/>
  <c r="A76" i="49" s="1"/>
  <c r="A77" i="49" s="1"/>
  <c r="A79" i="49" s="1"/>
  <c r="A80" i="49" s="1"/>
  <c r="A81" i="49" s="1"/>
  <c r="A83" i="49" s="1"/>
  <c r="A85" i="49" s="1"/>
  <c r="A87" i="49" s="1"/>
  <c r="A88" i="49" s="1"/>
  <c r="A89" i="49" s="1"/>
  <c r="A90" i="49" s="1"/>
  <c r="A91" i="49" s="1"/>
  <c r="A92" i="49" s="1"/>
  <c r="A93" i="49" s="1"/>
  <c r="A94" i="49" s="1"/>
  <c r="A95" i="49" s="1"/>
  <c r="A96" i="49" s="1"/>
  <c r="A97" i="49" s="1"/>
  <c r="A98" i="49" s="1"/>
  <c r="A99" i="49" s="1"/>
  <c r="A100" i="49" s="1"/>
  <c r="A101" i="49" s="1"/>
  <c r="A104" i="49" s="1"/>
  <c r="A106" i="49" s="1"/>
  <c r="A107" i="49" s="1"/>
  <c r="A108" i="49" s="1"/>
  <c r="A109" i="49" s="1"/>
  <c r="A110" i="49" s="1"/>
  <c r="A111" i="49" s="1"/>
  <c r="A113" i="49" s="1"/>
  <c r="A114" i="49" s="1"/>
  <c r="A115" i="49" s="1"/>
  <c r="A116" i="49" s="1"/>
  <c r="A117" i="49" s="1"/>
  <c r="A118" i="49" s="1"/>
  <c r="A120" i="49" s="1"/>
  <c r="A121" i="49" s="1"/>
  <c r="A122" i="49" s="1"/>
  <c r="A124" i="49" s="1"/>
  <c r="A126" i="49" s="1"/>
  <c r="A128" i="49" s="1"/>
  <c r="A129" i="49" s="1"/>
  <c r="A130" i="49" s="1"/>
  <c r="A131" i="49" s="1"/>
  <c r="A132" i="49" s="1"/>
  <c r="A133" i="49" s="1"/>
  <c r="A134" i="49" s="1"/>
  <c r="A135" i="49" s="1"/>
  <c r="A136" i="49" s="1"/>
  <c r="A137" i="49" s="1"/>
  <c r="A138" i="49" s="1"/>
  <c r="A139" i="49" s="1"/>
  <c r="A140" i="49" s="1"/>
  <c r="A141" i="49" s="1"/>
  <c r="A142" i="49" s="1"/>
  <c r="A145" i="49" s="1"/>
  <c r="A147" i="49" s="1"/>
  <c r="A148" i="49" s="1"/>
  <c r="A149" i="49" s="1"/>
  <c r="A150" i="49" s="1"/>
  <c r="A151" i="49" s="1"/>
  <c r="A152" i="49" s="1"/>
  <c r="A154" i="49" s="1"/>
  <c r="A155" i="49" s="1"/>
  <c r="A156" i="49" s="1"/>
  <c r="A157" i="49" s="1"/>
  <c r="A158" i="49" s="1"/>
  <c r="A159" i="49" s="1"/>
  <c r="A161" i="49" s="1"/>
  <c r="A162" i="49" s="1"/>
  <c r="A163" i="49" s="1"/>
  <c r="A165" i="49" s="1"/>
  <c r="A167" i="49" s="1"/>
  <c r="A169" i="49" s="1"/>
  <c r="A170" i="49" s="1"/>
  <c r="A171" i="49" s="1"/>
  <c r="A172" i="49" s="1"/>
  <c r="A173" i="49" s="1"/>
  <c r="A174" i="49" s="1"/>
  <c r="A175" i="49" s="1"/>
  <c r="A176" i="49" s="1"/>
  <c r="A177" i="49" s="1"/>
  <c r="A178" i="49" s="1"/>
  <c r="A179" i="49" s="1"/>
  <c r="A180" i="49" s="1"/>
  <c r="A181" i="49" s="1"/>
  <c r="A182" i="49" s="1"/>
  <c r="A183" i="49" s="1"/>
  <c r="A185" i="49" s="1"/>
  <c r="A187" i="49" s="1"/>
  <c r="A189" i="49" s="1"/>
  <c r="A191" i="49" s="1"/>
  <c r="A193" i="49" s="1"/>
  <c r="F102" i="48"/>
  <c r="F103" i="48" s="1"/>
  <c r="E102" i="48"/>
  <c r="F96" i="48"/>
  <c r="E96" i="48"/>
  <c r="G95" i="48"/>
  <c r="G94" i="48"/>
  <c r="F90" i="48"/>
  <c r="E90" i="48"/>
  <c r="G89" i="48"/>
  <c r="G88" i="48"/>
  <c r="F79" i="48"/>
  <c r="F80" i="48" s="1"/>
  <c r="E79" i="48"/>
  <c r="E80" i="48" s="1"/>
  <c r="I107" i="47" s="1"/>
  <c r="F71" i="48"/>
  <c r="F72" i="48" s="1"/>
  <c r="E71" i="48"/>
  <c r="F61" i="48"/>
  <c r="E61" i="48"/>
  <c r="F48" i="48"/>
  <c r="F49" i="48" s="1"/>
  <c r="E48" i="48"/>
  <c r="G47" i="48"/>
  <c r="G46" i="48"/>
  <c r="F42" i="48"/>
  <c r="F43" i="48" s="1"/>
  <c r="E42" i="48"/>
  <c r="G41" i="48"/>
  <c r="G40" i="48"/>
  <c r="G42" i="48" s="1"/>
  <c r="F36" i="48"/>
  <c r="E36" i="48"/>
  <c r="G35" i="48"/>
  <c r="G34" i="48"/>
  <c r="F25" i="48"/>
  <c r="E25" i="48"/>
  <c r="G24" i="48"/>
  <c r="G23" i="48"/>
  <c r="G25" i="48" s="1"/>
  <c r="F19" i="48"/>
  <c r="E19" i="48"/>
  <c r="G19" i="48"/>
  <c r="F13" i="48"/>
  <c r="E13" i="48"/>
  <c r="G12" i="48"/>
  <c r="G11" i="48"/>
  <c r="G13" i="48" s="1"/>
  <c r="D181" i="47"/>
  <c r="G168" i="47"/>
  <c r="G169" i="47" s="1"/>
  <c r="D141" i="47"/>
  <c r="G128" i="47"/>
  <c r="G129" i="47" s="1"/>
  <c r="H129" i="47" s="1"/>
  <c r="D101" i="47"/>
  <c r="D60" i="47"/>
  <c r="F48" i="47"/>
  <c r="A8" i="47"/>
  <c r="A9" i="47" s="1"/>
  <c r="A10" i="47" s="1"/>
  <c r="A11" i="47" s="1"/>
  <c r="A14" i="47" s="1"/>
  <c r="A15" i="47" s="1"/>
  <c r="A17" i="47" s="1"/>
  <c r="A19" i="47" s="1"/>
  <c r="A22" i="47" s="1"/>
  <c r="A24" i="47" s="1"/>
  <c r="A25" i="47" s="1"/>
  <c r="A26" i="47" s="1"/>
  <c r="A27" i="47" s="1"/>
  <c r="A28" i="47" s="1"/>
  <c r="A29" i="47" s="1"/>
  <c r="A31" i="47" s="1"/>
  <c r="A32" i="47" s="1"/>
  <c r="A33" i="47" s="1"/>
  <c r="A34" i="47" s="1"/>
  <c r="A35" i="47" s="1"/>
  <c r="A36" i="47" s="1"/>
  <c r="A38" i="47" s="1"/>
  <c r="A39" i="47" s="1"/>
  <c r="A40" i="47" s="1"/>
  <c r="A42" i="47" s="1"/>
  <c r="A44" i="47" s="1"/>
  <c r="A46" i="47" s="1"/>
  <c r="A47" i="47" s="1"/>
  <c r="A48" i="47" s="1"/>
  <c r="A49" i="47" s="1"/>
  <c r="A50" i="47" s="1"/>
  <c r="A51" i="47" s="1"/>
  <c r="A52" i="47" s="1"/>
  <c r="A53" i="47" s="1"/>
  <c r="A54" i="47" s="1"/>
  <c r="A55" i="47" s="1"/>
  <c r="A56" i="47" s="1"/>
  <c r="A57" i="47" s="1"/>
  <c r="A58" i="47" s="1"/>
  <c r="A59" i="47" s="1"/>
  <c r="A60" i="47" s="1"/>
  <c r="A63" i="47" s="1"/>
  <c r="A65" i="47" s="1"/>
  <c r="A66" i="47" s="1"/>
  <c r="A67" i="47" s="1"/>
  <c r="A68" i="47" s="1"/>
  <c r="A69" i="47" s="1"/>
  <c r="A70" i="47" s="1"/>
  <c r="A72" i="47" s="1"/>
  <c r="A73" i="47" s="1"/>
  <c r="A74" i="47" s="1"/>
  <c r="A75" i="47" s="1"/>
  <c r="A76" i="47" s="1"/>
  <c r="A77" i="47" s="1"/>
  <c r="A79" i="47" s="1"/>
  <c r="A80" i="47" s="1"/>
  <c r="A81" i="47" s="1"/>
  <c r="A83" i="47" s="1"/>
  <c r="A85" i="47" s="1"/>
  <c r="A87" i="47" s="1"/>
  <c r="A88" i="47" s="1"/>
  <c r="A89" i="47" s="1"/>
  <c r="A90" i="47" s="1"/>
  <c r="A91" i="47" s="1"/>
  <c r="A92" i="47" s="1"/>
  <c r="A93" i="47" s="1"/>
  <c r="A94" i="47" s="1"/>
  <c r="A95" i="47" s="1"/>
  <c r="A96" i="47" s="1"/>
  <c r="A97" i="47" s="1"/>
  <c r="A98" i="47" s="1"/>
  <c r="A99" i="47" s="1"/>
  <c r="A100" i="47" s="1"/>
  <c r="A101" i="47" s="1"/>
  <c r="A103" i="47" s="1"/>
  <c r="A105" i="47" s="1"/>
  <c r="A106" i="47" s="1"/>
  <c r="A107" i="47" s="1"/>
  <c r="A108" i="47" s="1"/>
  <c r="A109" i="47" s="1"/>
  <c r="A110" i="47" s="1"/>
  <c r="A112" i="47" s="1"/>
  <c r="A113" i="47" s="1"/>
  <c r="A114" i="47" s="1"/>
  <c r="A115" i="47" s="1"/>
  <c r="A116" i="47" s="1"/>
  <c r="A117" i="47" s="1"/>
  <c r="A119" i="47" s="1"/>
  <c r="A120" i="47" s="1"/>
  <c r="A121" i="47" s="1"/>
  <c r="A123" i="47" s="1"/>
  <c r="A125" i="47" s="1"/>
  <c r="A127" i="47" s="1"/>
  <c r="A128" i="47" s="1"/>
  <c r="A129" i="47" s="1"/>
  <c r="A130" i="47" s="1"/>
  <c r="A131" i="47" s="1"/>
  <c r="A132" i="47" s="1"/>
  <c r="A133" i="47" s="1"/>
  <c r="A134" i="47" s="1"/>
  <c r="A135" i="47" s="1"/>
  <c r="A136" i="47" s="1"/>
  <c r="A137" i="47" s="1"/>
  <c r="A138" i="47" s="1"/>
  <c r="A139" i="47" s="1"/>
  <c r="A140" i="47" s="1"/>
  <c r="A141" i="47" s="1"/>
  <c r="A143" i="47" s="1"/>
  <c r="A145" i="47" s="1"/>
  <c r="A146" i="47" s="1"/>
  <c r="A147" i="47" s="1"/>
  <c r="A148" i="47" s="1"/>
  <c r="A149" i="47" s="1"/>
  <c r="A150" i="47" s="1"/>
  <c r="A152" i="47" s="1"/>
  <c r="A153" i="47" s="1"/>
  <c r="A154" i="47" s="1"/>
  <c r="A155" i="47" s="1"/>
  <c r="A156" i="47" s="1"/>
  <c r="A157" i="47" s="1"/>
  <c r="A159" i="47" s="1"/>
  <c r="A160" i="47" s="1"/>
  <c r="A161" i="47" s="1"/>
  <c r="A163" i="47" s="1"/>
  <c r="A165" i="47" s="1"/>
  <c r="A167" i="47" s="1"/>
  <c r="A168" i="47" s="1"/>
  <c r="A169" i="47" s="1"/>
  <c r="A170" i="47" s="1"/>
  <c r="A171" i="47" s="1"/>
  <c r="A172" i="47" s="1"/>
  <c r="A173" i="47" s="1"/>
  <c r="A174" i="47" s="1"/>
  <c r="A175" i="47" s="1"/>
  <c r="A176" i="47" s="1"/>
  <c r="A177" i="47" s="1"/>
  <c r="A178" i="47" s="1"/>
  <c r="A179" i="47" s="1"/>
  <c r="A180" i="47" s="1"/>
  <c r="A181" i="47" s="1"/>
  <c r="F105" i="50" l="1"/>
  <c r="F82" i="50"/>
  <c r="F28" i="50"/>
  <c r="E28" i="48"/>
  <c r="F28" i="48"/>
  <c r="G36" i="48"/>
  <c r="H48" i="49"/>
  <c r="N52" i="49"/>
  <c r="G13" i="50"/>
  <c r="G14" i="50" s="1"/>
  <c r="I35" i="49" s="1"/>
  <c r="G19" i="50"/>
  <c r="G20" i="50" s="1"/>
  <c r="G25" i="50"/>
  <c r="G26" i="50" s="1"/>
  <c r="I33" i="49" s="1"/>
  <c r="G36" i="50"/>
  <c r="G37" i="50" s="1"/>
  <c r="I76" i="49" s="1"/>
  <c r="G49" i="47"/>
  <c r="H48" i="47"/>
  <c r="H89" i="47"/>
  <c r="G48" i="48"/>
  <c r="G61" i="48"/>
  <c r="G62" i="48" s="1"/>
  <c r="I116" i="47" s="1"/>
  <c r="G79" i="48"/>
  <c r="G80" i="48" s="1"/>
  <c r="I114" i="47" s="1"/>
  <c r="G90" i="48"/>
  <c r="G91" i="48" s="1"/>
  <c r="I156" i="47" s="1"/>
  <c r="G96" i="48"/>
  <c r="G102" i="48"/>
  <c r="G103" i="48" s="1"/>
  <c r="I154" i="47" s="1"/>
  <c r="F14" i="50"/>
  <c r="G61" i="50"/>
  <c r="G71" i="50"/>
  <c r="G72" i="50" s="1"/>
  <c r="G79" i="50"/>
  <c r="G80" i="50" s="1"/>
  <c r="I115" i="49" s="1"/>
  <c r="G42" i="50"/>
  <c r="G43" i="50" s="1"/>
  <c r="G48" i="50"/>
  <c r="G49" i="50" s="1"/>
  <c r="I74" i="49" s="1"/>
  <c r="E51" i="50"/>
  <c r="N93" i="49"/>
  <c r="F51" i="48"/>
  <c r="F52" i="48" s="1"/>
  <c r="O93" i="49"/>
  <c r="G90" i="50"/>
  <c r="G91" i="50" s="1"/>
  <c r="I158" i="49" s="1"/>
  <c r="G96" i="50"/>
  <c r="G97" i="50" s="1"/>
  <c r="G102" i="50"/>
  <c r="G103" i="50" s="1"/>
  <c r="I156" i="49" s="1"/>
  <c r="A18" i="9"/>
  <c r="A19" i="9" s="1"/>
  <c r="A20" i="9" s="1"/>
  <c r="A22" i="9" s="1"/>
  <c r="A23" i="9" s="1"/>
  <c r="H171" i="49"/>
  <c r="N56" i="49"/>
  <c r="O97" i="49"/>
  <c r="O100" i="49"/>
  <c r="L171" i="49"/>
  <c r="N172" i="49"/>
  <c r="N97" i="49"/>
  <c r="O96" i="49"/>
  <c r="G97" i="48"/>
  <c r="G20" i="48"/>
  <c r="G26" i="48"/>
  <c r="I33" i="47" s="1"/>
  <c r="G49" i="48"/>
  <c r="I74" i="47" s="1"/>
  <c r="F20" i="50"/>
  <c r="F43" i="50"/>
  <c r="F49" i="50"/>
  <c r="G37" i="48"/>
  <c r="I76" i="47" s="1"/>
  <c r="E97" i="48"/>
  <c r="E80" i="50"/>
  <c r="I108" i="49" s="1"/>
  <c r="E97" i="50"/>
  <c r="E103" i="50"/>
  <c r="I149" i="49" s="1"/>
  <c r="G43" i="48"/>
  <c r="E52" i="50"/>
  <c r="I65" i="49" s="1"/>
  <c r="I68" i="49" s="1"/>
  <c r="I70" i="49" s="1"/>
  <c r="E91" i="50"/>
  <c r="I151" i="49" s="1"/>
  <c r="F29" i="48"/>
  <c r="I67" i="47"/>
  <c r="F62" i="48"/>
  <c r="E72" i="48"/>
  <c r="F91" i="48"/>
  <c r="F97" i="48"/>
  <c r="E20" i="50"/>
  <c r="F52" i="50"/>
  <c r="G14" i="48"/>
  <c r="I35" i="47" s="1"/>
  <c r="G28" i="48"/>
  <c r="G29" i="48" s="1"/>
  <c r="I31" i="47" s="1"/>
  <c r="G170" i="47"/>
  <c r="H169" i="47"/>
  <c r="G130" i="47"/>
  <c r="I69" i="47"/>
  <c r="E88" i="47" s="1"/>
  <c r="E51" i="48"/>
  <c r="I65" i="47" s="1"/>
  <c r="L94" i="49"/>
  <c r="N94" i="49" s="1"/>
  <c r="O94" i="49"/>
  <c r="L98" i="49"/>
  <c r="N98" i="49" s="1"/>
  <c r="O98" i="49"/>
  <c r="H90" i="47"/>
  <c r="E82" i="48"/>
  <c r="E83" i="48" s="1"/>
  <c r="I105" i="47" s="1"/>
  <c r="I108" i="47" s="1"/>
  <c r="L91" i="49"/>
  <c r="N91" i="49" s="1"/>
  <c r="H91" i="49"/>
  <c r="G51" i="48"/>
  <c r="G52" i="48" s="1"/>
  <c r="I72" i="47" s="1"/>
  <c r="O91" i="49"/>
  <c r="L139" i="49"/>
  <c r="N139" i="49" s="1"/>
  <c r="H139" i="49"/>
  <c r="O139" i="49"/>
  <c r="G49" i="49"/>
  <c r="L89" i="49"/>
  <c r="N89" i="49" s="1"/>
  <c r="H89" i="49"/>
  <c r="D101" i="49"/>
  <c r="G94" i="49"/>
  <c r="G95" i="49" s="1"/>
  <c r="G96" i="49" s="1"/>
  <c r="H93" i="49"/>
  <c r="M93" i="49" s="1"/>
  <c r="D142" i="49"/>
  <c r="H130" i="49"/>
  <c r="I130" i="49" s="1"/>
  <c r="L130" i="49"/>
  <c r="N130" i="49" s="1"/>
  <c r="E130" i="49"/>
  <c r="E131" i="49" s="1"/>
  <c r="E132" i="49" s="1"/>
  <c r="E133" i="49" s="1"/>
  <c r="E134" i="49" s="1"/>
  <c r="E135" i="49" s="1"/>
  <c r="E136" i="49" s="1"/>
  <c r="E137" i="49" s="1"/>
  <c r="E138" i="49" s="1"/>
  <c r="E139" i="49" s="1"/>
  <c r="E140" i="49" s="1"/>
  <c r="E141" i="49" s="1"/>
  <c r="O130" i="49"/>
  <c r="F82" i="48"/>
  <c r="F83" i="48" s="1"/>
  <c r="L95" i="49"/>
  <c r="O95" i="49"/>
  <c r="L99" i="49"/>
  <c r="N99" i="49" s="1"/>
  <c r="O99" i="49"/>
  <c r="L137" i="49"/>
  <c r="N137" i="49" s="1"/>
  <c r="H137" i="49"/>
  <c r="O137" i="49"/>
  <c r="I24" i="47"/>
  <c r="F37" i="48"/>
  <c r="E62" i="48"/>
  <c r="I109" i="47" s="1"/>
  <c r="E128" i="47" s="1"/>
  <c r="G71" i="48"/>
  <c r="G72" i="48" s="1"/>
  <c r="E91" i="48"/>
  <c r="I149" i="47" s="1"/>
  <c r="E168" i="47" s="1"/>
  <c r="E105" i="48"/>
  <c r="E106" i="48" s="1"/>
  <c r="I145" i="47" s="1"/>
  <c r="E103" i="48"/>
  <c r="I147" i="47" s="1"/>
  <c r="L90" i="49"/>
  <c r="N90" i="49" s="1"/>
  <c r="O90" i="49"/>
  <c r="L92" i="49"/>
  <c r="N92" i="49" s="1"/>
  <c r="H134" i="49"/>
  <c r="L134" i="49"/>
  <c r="N134" i="49" s="1"/>
  <c r="I28" i="47"/>
  <c r="E47" i="47" s="1"/>
  <c r="I26" i="47"/>
  <c r="F105" i="48"/>
  <c r="F106" i="48" s="1"/>
  <c r="L48" i="49"/>
  <c r="O48" i="49"/>
  <c r="D60" i="49"/>
  <c r="E88" i="49"/>
  <c r="P88" i="49"/>
  <c r="H90" i="49"/>
  <c r="H92" i="49"/>
  <c r="H132" i="49"/>
  <c r="L132" i="49"/>
  <c r="F14" i="48"/>
  <c r="F20" i="48"/>
  <c r="F26" i="48"/>
  <c r="O49" i="49"/>
  <c r="O50" i="49"/>
  <c r="O51" i="49"/>
  <c r="O52" i="49"/>
  <c r="O53" i="49"/>
  <c r="O54" i="49"/>
  <c r="O55" i="49"/>
  <c r="O56" i="49"/>
  <c r="O57" i="49"/>
  <c r="O58" i="49"/>
  <c r="O59" i="49"/>
  <c r="N131" i="49"/>
  <c r="H131" i="49"/>
  <c r="M131" i="49" s="1"/>
  <c r="O131" i="49"/>
  <c r="N133" i="49"/>
  <c r="H133" i="49"/>
  <c r="M133" i="49" s="1"/>
  <c r="O133" i="49"/>
  <c r="N135" i="49"/>
  <c r="O135" i="49"/>
  <c r="H135" i="49"/>
  <c r="M135" i="49" s="1"/>
  <c r="N96" i="49"/>
  <c r="N100" i="49"/>
  <c r="P129" i="49"/>
  <c r="L141" i="49"/>
  <c r="H141" i="49"/>
  <c r="L136" i="49"/>
  <c r="H136" i="49"/>
  <c r="G174" i="49"/>
  <c r="H173" i="49"/>
  <c r="M173" i="49" s="1"/>
  <c r="H172" i="49"/>
  <c r="M172" i="49" s="1"/>
  <c r="E14" i="50"/>
  <c r="I28" i="49" s="1"/>
  <c r="E28" i="50"/>
  <c r="E29" i="50" s="1"/>
  <c r="I24" i="49" s="1"/>
  <c r="I27" i="49" s="1"/>
  <c r="F26" i="50"/>
  <c r="F83" i="50"/>
  <c r="L138" i="49"/>
  <c r="N138" i="49" s="1"/>
  <c r="H138" i="49"/>
  <c r="O138" i="49"/>
  <c r="L140" i="49"/>
  <c r="N140" i="49" s="1"/>
  <c r="H140" i="49"/>
  <c r="O140" i="49"/>
  <c r="F29" i="50"/>
  <c r="F72" i="50"/>
  <c r="F106" i="50"/>
  <c r="F97" i="50"/>
  <c r="F103" i="50"/>
  <c r="N182" i="49"/>
  <c r="D183" i="49"/>
  <c r="F37" i="50"/>
  <c r="F62" i="50"/>
  <c r="E82" i="50"/>
  <c r="E83" i="50" s="1"/>
  <c r="I106" i="49" s="1"/>
  <c r="F91" i="50"/>
  <c r="O171" i="49"/>
  <c r="O172" i="49"/>
  <c r="O173" i="49"/>
  <c r="O174" i="49"/>
  <c r="O175" i="49"/>
  <c r="O176" i="49"/>
  <c r="O177" i="49"/>
  <c r="O178" i="49"/>
  <c r="O179" i="49"/>
  <c r="O180" i="49"/>
  <c r="O181" i="49"/>
  <c r="O182" i="49"/>
  <c r="E105" i="50"/>
  <c r="E106" i="50" s="1"/>
  <c r="I147" i="49" s="1"/>
  <c r="I109" i="49" l="1"/>
  <c r="I111" i="49" s="1"/>
  <c r="M92" i="49"/>
  <c r="M171" i="49"/>
  <c r="G82" i="50"/>
  <c r="G83" i="50" s="1"/>
  <c r="I113" i="49" s="1"/>
  <c r="I116" i="49" s="1"/>
  <c r="N171" i="49"/>
  <c r="I75" i="47"/>
  <c r="I77" i="47" s="1"/>
  <c r="I34" i="47"/>
  <c r="I36" i="47" s="1"/>
  <c r="G105" i="48"/>
  <c r="G106" i="48" s="1"/>
  <c r="I152" i="47" s="1"/>
  <c r="I155" i="47" s="1"/>
  <c r="I157" i="47" s="1"/>
  <c r="I150" i="49"/>
  <c r="I152" i="49" s="1"/>
  <c r="G62" i="50"/>
  <c r="I117" i="49" s="1"/>
  <c r="G28" i="50"/>
  <c r="G29" i="50" s="1"/>
  <c r="I31" i="49" s="1"/>
  <c r="I34" i="49" s="1"/>
  <c r="I36" i="49" s="1"/>
  <c r="G51" i="50"/>
  <c r="G52" i="50" s="1"/>
  <c r="I72" i="49" s="1"/>
  <c r="I75" i="49" s="1"/>
  <c r="I77" i="49" s="1"/>
  <c r="I80" i="49" s="1"/>
  <c r="M137" i="49"/>
  <c r="M132" i="49"/>
  <c r="M89" i="49"/>
  <c r="P89" i="49" s="1"/>
  <c r="N132" i="49"/>
  <c r="I148" i="47"/>
  <c r="I150" i="47" s="1"/>
  <c r="G82" i="48"/>
  <c r="G83" i="48" s="1"/>
  <c r="I112" i="47" s="1"/>
  <c r="I115" i="47" s="1"/>
  <c r="I117" i="47" s="1"/>
  <c r="H95" i="49"/>
  <c r="M95" i="49" s="1"/>
  <c r="G105" i="50"/>
  <c r="G106" i="50" s="1"/>
  <c r="I154" i="49" s="1"/>
  <c r="I157" i="49" s="1"/>
  <c r="I159" i="49" s="1"/>
  <c r="I68" i="47"/>
  <c r="I70" i="47" s="1"/>
  <c r="M136" i="49"/>
  <c r="L183" i="49"/>
  <c r="H94" i="49"/>
  <c r="M94" i="49" s="1"/>
  <c r="H49" i="47"/>
  <c r="G50" i="47"/>
  <c r="A24" i="9"/>
  <c r="M140" i="49"/>
  <c r="M138" i="49"/>
  <c r="M141" i="49"/>
  <c r="M139" i="49"/>
  <c r="I131" i="49"/>
  <c r="I132" i="49" s="1"/>
  <c r="I133" i="49" s="1"/>
  <c r="I134" i="49" s="1"/>
  <c r="I135" i="49" s="1"/>
  <c r="I136" i="49" s="1"/>
  <c r="I137" i="49" s="1"/>
  <c r="I138" i="49" s="1"/>
  <c r="I139" i="49" s="1"/>
  <c r="I140" i="49" s="1"/>
  <c r="I141" i="49" s="1"/>
  <c r="N136" i="49"/>
  <c r="I29" i="49"/>
  <c r="E170" i="49"/>
  <c r="P170" i="49"/>
  <c r="L60" i="49"/>
  <c r="N48" i="49"/>
  <c r="I47" i="47"/>
  <c r="I48" i="47" s="1"/>
  <c r="E48" i="47"/>
  <c r="E49" i="47" s="1"/>
  <c r="E50" i="47" s="1"/>
  <c r="E51" i="47" s="1"/>
  <c r="E52" i="47" s="1"/>
  <c r="E53" i="47" s="1"/>
  <c r="E54" i="47" s="1"/>
  <c r="E55" i="47" s="1"/>
  <c r="E56" i="47" s="1"/>
  <c r="E57" i="47" s="1"/>
  <c r="E58" i="47" s="1"/>
  <c r="E59" i="47" s="1"/>
  <c r="H91" i="47"/>
  <c r="G175" i="49"/>
  <c r="H174" i="49"/>
  <c r="M174" i="49" s="1"/>
  <c r="I168" i="47"/>
  <c r="I169" i="47" s="1"/>
  <c r="E169" i="47"/>
  <c r="E170" i="47" s="1"/>
  <c r="E171" i="47" s="1"/>
  <c r="E172" i="47" s="1"/>
  <c r="E173" i="47" s="1"/>
  <c r="E174" i="47" s="1"/>
  <c r="E175" i="47" s="1"/>
  <c r="E176" i="47" s="1"/>
  <c r="E177" i="47" s="1"/>
  <c r="E178" i="47" s="1"/>
  <c r="E179" i="47" s="1"/>
  <c r="E180" i="47" s="1"/>
  <c r="L142" i="49"/>
  <c r="G171" i="47"/>
  <c r="H170" i="47"/>
  <c r="E47" i="49"/>
  <c r="P47" i="49"/>
  <c r="M48" i="49"/>
  <c r="N95" i="49"/>
  <c r="M130" i="49"/>
  <c r="P130" i="49" s="1"/>
  <c r="P131" i="49" s="1"/>
  <c r="G50" i="49"/>
  <c r="H49" i="49"/>
  <c r="M49" i="49" s="1"/>
  <c r="I110" i="47"/>
  <c r="G131" i="47"/>
  <c r="H130" i="47"/>
  <c r="E89" i="49"/>
  <c r="E90" i="49" s="1"/>
  <c r="E91" i="49" s="1"/>
  <c r="E92" i="49" s="1"/>
  <c r="E93" i="49" s="1"/>
  <c r="E94" i="49" s="1"/>
  <c r="E95" i="49" s="1"/>
  <c r="E96" i="49" s="1"/>
  <c r="E97" i="49" s="1"/>
  <c r="E98" i="49" s="1"/>
  <c r="E99" i="49" s="1"/>
  <c r="E100" i="49" s="1"/>
  <c r="I88" i="49"/>
  <c r="I89" i="49" s="1"/>
  <c r="I90" i="49" s="1"/>
  <c r="I91" i="49" s="1"/>
  <c r="I92" i="49" s="1"/>
  <c r="I93" i="49" s="1"/>
  <c r="M134" i="49"/>
  <c r="M90" i="49"/>
  <c r="M91" i="49"/>
  <c r="I88" i="47"/>
  <c r="I89" i="47" s="1"/>
  <c r="I90" i="47" s="1"/>
  <c r="E89" i="47"/>
  <c r="E90" i="47" s="1"/>
  <c r="E91" i="47" s="1"/>
  <c r="E92" i="47" s="1"/>
  <c r="E93" i="47" s="1"/>
  <c r="E94" i="47" s="1"/>
  <c r="E95" i="47" s="1"/>
  <c r="E96" i="47" s="1"/>
  <c r="E97" i="47" s="1"/>
  <c r="E98" i="47" s="1"/>
  <c r="E99" i="47" s="1"/>
  <c r="E100" i="47" s="1"/>
  <c r="N141" i="49"/>
  <c r="I128" i="47"/>
  <c r="I129" i="47" s="1"/>
  <c r="E129" i="47"/>
  <c r="E130" i="47" s="1"/>
  <c r="E131" i="47" s="1"/>
  <c r="E132" i="47" s="1"/>
  <c r="E133" i="47" s="1"/>
  <c r="E134" i="47" s="1"/>
  <c r="E135" i="47" s="1"/>
  <c r="E136" i="47" s="1"/>
  <c r="E137" i="47" s="1"/>
  <c r="E138" i="47" s="1"/>
  <c r="E139" i="47" s="1"/>
  <c r="E140" i="47" s="1"/>
  <c r="I27" i="47"/>
  <c r="I29" i="47" s="1"/>
  <c r="H96" i="49"/>
  <c r="M96" i="49" s="1"/>
  <c r="G97" i="49"/>
  <c r="L101" i="49"/>
  <c r="I160" i="47" l="1"/>
  <c r="I118" i="49"/>
  <c r="I121" i="49" s="1"/>
  <c r="I80" i="47"/>
  <c r="I162" i="49"/>
  <c r="I39" i="47"/>
  <c r="P171" i="49"/>
  <c r="P172" i="49" s="1"/>
  <c r="P173" i="49" s="1"/>
  <c r="P174" i="49" s="1"/>
  <c r="I39" i="49"/>
  <c r="P132" i="49"/>
  <c r="P133" i="49" s="1"/>
  <c r="P134" i="49" s="1"/>
  <c r="P135" i="49" s="1"/>
  <c r="P136" i="49" s="1"/>
  <c r="P137" i="49" s="1"/>
  <c r="P138" i="49" s="1"/>
  <c r="P139" i="49" s="1"/>
  <c r="P140" i="49" s="1"/>
  <c r="P141" i="49" s="1"/>
  <c r="I120" i="49" s="1"/>
  <c r="I122" i="49" s="1"/>
  <c r="D9" i="49" s="1"/>
  <c r="I49" i="47"/>
  <c r="I120" i="47"/>
  <c r="I130" i="47"/>
  <c r="I91" i="47"/>
  <c r="I94" i="49"/>
  <c r="I95" i="49" s="1"/>
  <c r="I96" i="49" s="1"/>
  <c r="G51" i="47"/>
  <c r="H50" i="47"/>
  <c r="A25" i="9"/>
  <c r="P90" i="49"/>
  <c r="P91" i="49" s="1"/>
  <c r="P92" i="49" s="1"/>
  <c r="P93" i="49" s="1"/>
  <c r="P94" i="49" s="1"/>
  <c r="P95" i="49" s="1"/>
  <c r="P96" i="49" s="1"/>
  <c r="I170" i="49"/>
  <c r="I171" i="49" s="1"/>
  <c r="I172" i="49" s="1"/>
  <c r="I173" i="49" s="1"/>
  <c r="I174" i="49" s="1"/>
  <c r="E171" i="49"/>
  <c r="E172" i="49" s="1"/>
  <c r="E173" i="49" s="1"/>
  <c r="E174" i="49" s="1"/>
  <c r="E175" i="49" s="1"/>
  <c r="E176" i="49" s="1"/>
  <c r="E177" i="49" s="1"/>
  <c r="E178" i="49" s="1"/>
  <c r="E179" i="49" s="1"/>
  <c r="E180" i="49" s="1"/>
  <c r="E181" i="49" s="1"/>
  <c r="E182" i="49" s="1"/>
  <c r="G176" i="49"/>
  <c r="H175" i="49"/>
  <c r="M175" i="49" s="1"/>
  <c r="I170" i="47"/>
  <c r="H92" i="47"/>
  <c r="G51" i="49"/>
  <c r="H50" i="49"/>
  <c r="M50" i="49" s="1"/>
  <c r="P48" i="49"/>
  <c r="P49" i="49" s="1"/>
  <c r="G172" i="47"/>
  <c r="H171" i="47"/>
  <c r="G98" i="49"/>
  <c r="H97" i="49"/>
  <c r="M97" i="49" s="1"/>
  <c r="H131" i="47"/>
  <c r="G132" i="47"/>
  <c r="E48" i="49"/>
  <c r="E49" i="49" s="1"/>
  <c r="E50" i="49" s="1"/>
  <c r="E51" i="49" s="1"/>
  <c r="E52" i="49" s="1"/>
  <c r="E53" i="49" s="1"/>
  <c r="E54" i="49" s="1"/>
  <c r="E55" i="49" s="1"/>
  <c r="E56" i="49" s="1"/>
  <c r="E57" i="49" s="1"/>
  <c r="E58" i="49" s="1"/>
  <c r="E59" i="49" s="1"/>
  <c r="I47" i="49"/>
  <c r="I48" i="49" s="1"/>
  <c r="I49" i="49" s="1"/>
  <c r="I50" i="49" l="1"/>
  <c r="P175" i="49"/>
  <c r="P97" i="49"/>
  <c r="I97" i="49"/>
  <c r="I131" i="47"/>
  <c r="I92" i="47"/>
  <c r="H51" i="47"/>
  <c r="G52" i="47"/>
  <c r="I50" i="47"/>
  <c r="A26" i="9"/>
  <c r="H51" i="49"/>
  <c r="M51" i="49" s="1"/>
  <c r="G52" i="49"/>
  <c r="I175" i="49"/>
  <c r="H172" i="47"/>
  <c r="G173" i="47"/>
  <c r="H93" i="47"/>
  <c r="G177" i="49"/>
  <c r="H176" i="49"/>
  <c r="M176" i="49" s="1"/>
  <c r="P176" i="49" s="1"/>
  <c r="P50" i="49"/>
  <c r="I171" i="47"/>
  <c r="H132" i="47"/>
  <c r="G133" i="47"/>
  <c r="G99" i="49"/>
  <c r="H98" i="49"/>
  <c r="M98" i="49" s="1"/>
  <c r="P98" i="49" s="1"/>
  <c r="I132" i="47" l="1"/>
  <c r="I93" i="47"/>
  <c r="I172" i="47"/>
  <c r="I51" i="49"/>
  <c r="P51" i="49"/>
  <c r="G53" i="47"/>
  <c r="H52" i="47"/>
  <c r="I176" i="49"/>
  <c r="I51" i="47"/>
  <c r="A27" i="9"/>
  <c r="A28" i="9" s="1"/>
  <c r="A29" i="9" s="1"/>
  <c r="G100" i="49"/>
  <c r="H100" i="49" s="1"/>
  <c r="M100" i="49" s="1"/>
  <c r="H99" i="49"/>
  <c r="M99" i="49" s="1"/>
  <c r="P99" i="49" s="1"/>
  <c r="I98" i="49"/>
  <c r="H133" i="47"/>
  <c r="I133" i="47" s="1"/>
  <c r="G134" i="47"/>
  <c r="H52" i="49"/>
  <c r="M52" i="49" s="1"/>
  <c r="P52" i="49" s="1"/>
  <c r="G53" i="49"/>
  <c r="G178" i="49"/>
  <c r="H177" i="49"/>
  <c r="M177" i="49" s="1"/>
  <c r="P177" i="49" s="1"/>
  <c r="G174" i="47"/>
  <c r="H173" i="47"/>
  <c r="H94" i="47"/>
  <c r="I94" i="47" l="1"/>
  <c r="I99" i="49"/>
  <c r="I173" i="47"/>
  <c r="I52" i="47"/>
  <c r="H53" i="47"/>
  <c r="G54" i="47"/>
  <c r="A30" i="9"/>
  <c r="I177" i="49"/>
  <c r="H95" i="47"/>
  <c r="I52" i="49"/>
  <c r="G54" i="49"/>
  <c r="H53" i="49"/>
  <c r="M53" i="49" s="1"/>
  <c r="P53" i="49" s="1"/>
  <c r="P100" i="49"/>
  <c r="I79" i="49" s="1"/>
  <c r="I81" i="49" s="1"/>
  <c r="D8" i="49" s="1"/>
  <c r="H174" i="47"/>
  <c r="I174" i="47" s="1"/>
  <c r="G175" i="47"/>
  <c r="I100" i="49"/>
  <c r="G179" i="49"/>
  <c r="H178" i="49"/>
  <c r="M178" i="49" s="1"/>
  <c r="P178" i="49" s="1"/>
  <c r="G135" i="47"/>
  <c r="H134" i="47"/>
  <c r="I134" i="47" s="1"/>
  <c r="I95" i="47" l="1"/>
  <c r="I53" i="49"/>
  <c r="I53" i="47"/>
  <c r="G55" i="47"/>
  <c r="H54" i="47"/>
  <c r="A31" i="9"/>
  <c r="A32" i="9" s="1"/>
  <c r="A33" i="9" s="1"/>
  <c r="A34" i="9" s="1"/>
  <c r="A35" i="9" s="1"/>
  <c r="A36" i="9" s="1"/>
  <c r="A38" i="9" s="1"/>
  <c r="A39" i="9" s="1"/>
  <c r="A40" i="9" s="1"/>
  <c r="A41" i="9" s="1"/>
  <c r="A42" i="9" s="1"/>
  <c r="A43" i="9" s="1"/>
  <c r="A44" i="9" s="1"/>
  <c r="A45" i="9" s="1"/>
  <c r="A46" i="9" s="1"/>
  <c r="A47" i="9" s="1"/>
  <c r="A48" i="9" s="1"/>
  <c r="H96" i="47"/>
  <c r="I96" i="47" s="1"/>
  <c r="G180" i="49"/>
  <c r="H179" i="49"/>
  <c r="M179" i="49" s="1"/>
  <c r="P179" i="49" s="1"/>
  <c r="H135" i="47"/>
  <c r="I135" i="47" s="1"/>
  <c r="G136" i="47"/>
  <c r="G176" i="47"/>
  <c r="H175" i="47"/>
  <c r="I175" i="47" s="1"/>
  <c r="G55" i="49"/>
  <c r="H54" i="49"/>
  <c r="M54" i="49" s="1"/>
  <c r="P54" i="49" s="1"/>
  <c r="I178" i="49"/>
  <c r="I54" i="47" l="1"/>
  <c r="H55" i="47"/>
  <c r="G56" i="47"/>
  <c r="A49" i="9"/>
  <c r="A50" i="9" s="1"/>
  <c r="A51" i="9" s="1"/>
  <c r="A52" i="9" s="1"/>
  <c r="A54" i="9" s="1"/>
  <c r="A55" i="9" s="1"/>
  <c r="A56" i="9" s="1"/>
  <c r="A57" i="9" s="1"/>
  <c r="A58" i="9" s="1"/>
  <c r="A59" i="9" s="1"/>
  <c r="A60" i="9" s="1"/>
  <c r="A61" i="9" s="1"/>
  <c r="A62" i="9" s="1"/>
  <c r="A63" i="9" s="1"/>
  <c r="A64" i="9" s="1"/>
  <c r="A65" i="9" s="1"/>
  <c r="A66" i="9" s="1"/>
  <c r="A67" i="9" s="1"/>
  <c r="A68" i="9" s="1"/>
  <c r="A70" i="9" s="1"/>
  <c r="A71" i="9" s="1"/>
  <c r="A72" i="9" s="1"/>
  <c r="A73" i="9" s="1"/>
  <c r="A74" i="9" s="1"/>
  <c r="A75" i="9" s="1"/>
  <c r="A76" i="9" s="1"/>
  <c r="A77" i="9" s="1"/>
  <c r="A78" i="9" s="1"/>
  <c r="A79" i="9" s="1"/>
  <c r="A80" i="9" s="1"/>
  <c r="A81" i="9" s="1"/>
  <c r="A82" i="9" s="1"/>
  <c r="A83" i="9" s="1"/>
  <c r="A84" i="9" s="1"/>
  <c r="A86" i="9" s="1"/>
  <c r="A92" i="9" s="1"/>
  <c r="A93" i="9" s="1"/>
  <c r="A94" i="9" s="1"/>
  <c r="A95" i="9" s="1"/>
  <c r="A96" i="9" s="1"/>
  <c r="A97" i="9" s="1"/>
  <c r="A98" i="9" s="1"/>
  <c r="A99" i="9" s="1"/>
  <c r="A100" i="9" s="1"/>
  <c r="I179" i="49"/>
  <c r="H97" i="47"/>
  <c r="I97" i="47" s="1"/>
  <c r="I54" i="49"/>
  <c r="H55" i="49"/>
  <c r="M55" i="49" s="1"/>
  <c r="P55" i="49" s="1"/>
  <c r="G56" i="49"/>
  <c r="H176" i="47"/>
  <c r="I176" i="47" s="1"/>
  <c r="G177" i="47"/>
  <c r="G137" i="47"/>
  <c r="H136" i="47"/>
  <c r="I136" i="47" s="1"/>
  <c r="G181" i="49"/>
  <c r="H180" i="49"/>
  <c r="M180" i="49" s="1"/>
  <c r="P180" i="49" s="1"/>
  <c r="I55" i="47" l="1"/>
  <c r="I180" i="49"/>
  <c r="G57" i="47"/>
  <c r="H56" i="47"/>
  <c r="I56" i="47" s="1"/>
  <c r="A101" i="9"/>
  <c r="A102" i="9" s="1"/>
  <c r="G182" i="49"/>
  <c r="H182" i="49" s="1"/>
  <c r="M182" i="49" s="1"/>
  <c r="H181" i="49"/>
  <c r="M181" i="49" s="1"/>
  <c r="P181" i="49" s="1"/>
  <c r="H56" i="49"/>
  <c r="M56" i="49" s="1"/>
  <c r="P56" i="49" s="1"/>
  <c r="G57" i="49"/>
  <c r="H98" i="47"/>
  <c r="I98" i="47" s="1"/>
  <c r="H137" i="47"/>
  <c r="I137" i="47" s="1"/>
  <c r="G138" i="47"/>
  <c r="G178" i="47"/>
  <c r="H177" i="47"/>
  <c r="I177" i="47" s="1"/>
  <c r="I55" i="49"/>
  <c r="H57" i="47" l="1"/>
  <c r="I57" i="47" s="1"/>
  <c r="G58" i="47"/>
  <c r="A103" i="9"/>
  <c r="A104" i="9" s="1"/>
  <c r="A105" i="9" s="1"/>
  <c r="A106" i="9" s="1"/>
  <c r="A108" i="9" s="1"/>
  <c r="A109" i="9" s="1"/>
  <c r="A110" i="9" s="1"/>
  <c r="A111" i="9" s="1"/>
  <c r="A112" i="9" s="1"/>
  <c r="A113" i="9" s="1"/>
  <c r="A114" i="9" s="1"/>
  <c r="A115" i="9" s="1"/>
  <c r="P182" i="49"/>
  <c r="I161" i="49" s="1"/>
  <c r="I163" i="49" s="1"/>
  <c r="D10" i="49" s="1"/>
  <c r="H178" i="47"/>
  <c r="I178" i="47" s="1"/>
  <c r="G179" i="47"/>
  <c r="I181" i="49"/>
  <c r="I182" i="49" s="1"/>
  <c r="H99" i="47"/>
  <c r="I99" i="47" s="1"/>
  <c r="H100" i="47"/>
  <c r="I56" i="49"/>
  <c r="G139" i="47"/>
  <c r="H138" i="47"/>
  <c r="I138" i="47" s="1"/>
  <c r="G58" i="49"/>
  <c r="H57" i="49"/>
  <c r="M57" i="49" s="1"/>
  <c r="P57" i="49" s="1"/>
  <c r="I100" i="47" l="1"/>
  <c r="I79" i="47" s="1"/>
  <c r="I81" i="47" s="1"/>
  <c r="D8" i="47" s="1"/>
  <c r="G59" i="47"/>
  <c r="H59" i="47" s="1"/>
  <c r="H58" i="47"/>
  <c r="I58" i="47" s="1"/>
  <c r="A116" i="9"/>
  <c r="A117" i="9" s="1"/>
  <c r="A118" i="9" s="1"/>
  <c r="A119" i="9" s="1"/>
  <c r="A120" i="9" s="1"/>
  <c r="A121" i="9" s="1"/>
  <c r="A122" i="9" s="1"/>
  <c r="A124" i="9" s="1"/>
  <c r="A125" i="9" s="1"/>
  <c r="A126" i="9" s="1"/>
  <c r="A127" i="9" s="1"/>
  <c r="A128" i="9" s="1"/>
  <c r="A129" i="9" s="1"/>
  <c r="A130" i="9" s="1"/>
  <c r="A131" i="9" s="1"/>
  <c r="A132" i="9" s="1"/>
  <c r="A133" i="9" s="1"/>
  <c r="A134" i="9" s="1"/>
  <c r="A135" i="9" s="1"/>
  <c r="A136" i="9" s="1"/>
  <c r="A137" i="9" s="1"/>
  <c r="A138" i="9" s="1"/>
  <c r="A140" i="9" s="1"/>
  <c r="A141" i="9" s="1"/>
  <c r="A142" i="9" s="1"/>
  <c r="A143" i="9" s="1"/>
  <c r="A144" i="9" s="1"/>
  <c r="A145" i="9" s="1"/>
  <c r="A146" i="9" s="1"/>
  <c r="A147" i="9" s="1"/>
  <c r="A148" i="9" s="1"/>
  <c r="A149" i="9" s="1"/>
  <c r="I57" i="49"/>
  <c r="G180" i="47"/>
  <c r="H180" i="47" s="1"/>
  <c r="H179" i="47"/>
  <c r="I179" i="47" s="1"/>
  <c r="I180" i="47" s="1"/>
  <c r="I159" i="47" s="1"/>
  <c r="I161" i="47" s="1"/>
  <c r="D10" i="47" s="1"/>
  <c r="H139" i="47"/>
  <c r="I139" i="47" s="1"/>
  <c r="G140" i="47"/>
  <c r="H140" i="47" s="1"/>
  <c r="G59" i="49"/>
  <c r="H59" i="49" s="1"/>
  <c r="M59" i="49" s="1"/>
  <c r="H58" i="49"/>
  <c r="M58" i="49" s="1"/>
  <c r="P58" i="49" s="1"/>
  <c r="P59" i="49" s="1"/>
  <c r="I38" i="49" s="1"/>
  <c r="I40" i="49" s="1"/>
  <c r="D7" i="49" s="1"/>
  <c r="D11" i="49" s="1"/>
  <c r="I59" i="47" l="1"/>
  <c r="I38" i="47" s="1"/>
  <c r="I40" i="47" s="1"/>
  <c r="D7" i="47" s="1"/>
  <c r="I140" i="47"/>
  <c r="I119" i="47" s="1"/>
  <c r="I121" i="47" s="1"/>
  <c r="D9" i="47" s="1"/>
  <c r="A150" i="9"/>
  <c r="A151" i="9" s="1"/>
  <c r="A152" i="9" s="1"/>
  <c r="A153" i="9" s="1"/>
  <c r="A154" i="9" s="1"/>
  <c r="A156" i="9" s="1"/>
  <c r="A157" i="9" s="1"/>
  <c r="A158" i="9" s="1"/>
  <c r="A159" i="9" s="1"/>
  <c r="A160" i="9" s="1"/>
  <c r="A161" i="9" s="1"/>
  <c r="A162" i="9" s="1"/>
  <c r="A163" i="9" s="1"/>
  <c r="A164" i="9" s="1"/>
  <c r="A165" i="9" s="1"/>
  <c r="A166" i="9" s="1"/>
  <c r="A167" i="9" s="1"/>
  <c r="A168" i="9" s="1"/>
  <c r="A169" i="9" s="1"/>
  <c r="A170" i="9" s="1"/>
  <c r="A173" i="9" s="1"/>
  <c r="I58" i="49"/>
  <c r="I59" i="49" s="1"/>
  <c r="D11" i="47" l="1"/>
  <c r="E104" i="3" s="1"/>
  <c r="G98" i="29"/>
  <c r="G94" i="29"/>
  <c r="G92" i="29"/>
  <c r="J155" i="3" l="1"/>
  <c r="E82" i="3"/>
  <c r="C31" i="5"/>
  <c r="A180" i="9" l="1"/>
  <c r="A181" i="9" l="1"/>
  <c r="A182" i="9" s="1"/>
  <c r="A183" i="9" s="1"/>
  <c r="A184" i="9" s="1"/>
  <c r="A185" i="9" s="1"/>
  <c r="A186" i="9" s="1"/>
  <c r="A187" i="9" s="1"/>
  <c r="A188" i="9" s="1"/>
  <c r="A189" i="9" s="1"/>
  <c r="A190" i="9" s="1"/>
  <c r="A191" i="9" s="1"/>
  <c r="A192" i="9" s="1"/>
  <c r="A193" i="9" s="1"/>
  <c r="D162" i="3" s="1"/>
  <c r="D152" i="3"/>
  <c r="D193" i="9" l="1"/>
  <c r="D93" i="3"/>
  <c r="G86" i="25"/>
  <c r="I86" i="25" s="1"/>
  <c r="D96" i="25"/>
  <c r="E119" i="25"/>
  <c r="E120" i="25" s="1"/>
  <c r="E121" i="25" s="1"/>
  <c r="E122" i="25" s="1"/>
  <c r="E123" i="25" s="1"/>
  <c r="E124" i="25" s="1"/>
  <c r="E125" i="25" s="1"/>
  <c r="E126" i="25" s="1"/>
  <c r="E127" i="25" s="1"/>
  <c r="E128" i="25" s="1"/>
  <c r="E129" i="25" s="1"/>
  <c r="E130" i="25" s="1"/>
  <c r="E131" i="25" s="1"/>
  <c r="E132" i="25" s="1"/>
  <c r="E133" i="25" s="1"/>
  <c r="E134" i="25" s="1"/>
  <c r="E135" i="25" s="1"/>
  <c r="Q136" i="25"/>
  <c r="C118" i="3" l="1"/>
  <c r="G93" i="29" l="1"/>
  <c r="G95" i="29"/>
  <c r="G96" i="29"/>
  <c r="G97" i="29"/>
  <c r="G99" i="29"/>
  <c r="G100" i="29"/>
  <c r="G101" i="29"/>
  <c r="G104" i="29" l="1"/>
  <c r="E117" i="3" s="1"/>
  <c r="C216" i="3"/>
  <c r="F19" i="41" l="1"/>
  <c r="H19" i="41" s="1"/>
  <c r="F18" i="41"/>
  <c r="H18" i="41" s="1"/>
  <c r="F17" i="41"/>
  <c r="H17" i="41" s="1"/>
  <c r="F16" i="41"/>
  <c r="H16" i="41" s="1"/>
  <c r="H186" i="9" l="1"/>
  <c r="F173" i="9" l="1"/>
  <c r="E27" i="9"/>
  <c r="H187" i="9" l="1"/>
  <c r="H188" i="9"/>
  <c r="D63" i="25"/>
  <c r="H189" i="9" l="1"/>
  <c r="H190" i="9" l="1"/>
  <c r="D58" i="25"/>
  <c r="C28" i="5"/>
  <c r="C27" i="5"/>
  <c r="C26" i="5"/>
  <c r="C29" i="5" l="1"/>
  <c r="C32" i="5" s="1"/>
  <c r="C34" i="5" s="1"/>
  <c r="H191" i="9"/>
  <c r="D62" i="25"/>
  <c r="D91" i="25"/>
  <c r="D95" i="25" l="1"/>
  <c r="D99" i="25" s="1"/>
  <c r="H192" i="9"/>
  <c r="H193" i="9" s="1"/>
  <c r="H227" i="3"/>
  <c r="H226" i="3"/>
  <c r="H224" i="3"/>
  <c r="E118" i="3"/>
  <c r="E119" i="3" s="1"/>
  <c r="E93" i="3" l="1"/>
  <c r="E94" i="3" s="1"/>
  <c r="G20" i="25"/>
  <c r="D20" i="25"/>
  <c r="D52" i="25" s="1"/>
  <c r="D85" i="25" s="1"/>
  <c r="G85" i="25" l="1"/>
  <c r="G52" i="25"/>
  <c r="J93" i="3"/>
  <c r="J94" i="3" s="1"/>
  <c r="D21" i="25"/>
  <c r="D53" i="25" s="1"/>
  <c r="D86" i="25" s="1"/>
  <c r="D19" i="25" l="1"/>
  <c r="D51" i="25" s="1"/>
  <c r="D84" i="25" s="1"/>
  <c r="D87" i="25" s="1"/>
  <c r="J43" i="25" l="1"/>
  <c r="D54" i="25" l="1"/>
  <c r="C179" i="3" l="1"/>
  <c r="D25" i="3" l="1"/>
  <c r="E169" i="9" l="1"/>
  <c r="E168" i="9"/>
  <c r="E167" i="9"/>
  <c r="E166" i="9"/>
  <c r="E165" i="9"/>
  <c r="E164" i="9"/>
  <c r="E163" i="9"/>
  <c r="E162" i="9"/>
  <c r="E161" i="9"/>
  <c r="E160" i="9"/>
  <c r="E159" i="9"/>
  <c r="E158" i="9"/>
  <c r="E157" i="9"/>
  <c r="E153" i="9"/>
  <c r="E152" i="9"/>
  <c r="E151" i="9"/>
  <c r="E150" i="9"/>
  <c r="E149" i="9"/>
  <c r="E148" i="9"/>
  <c r="E147" i="9"/>
  <c r="E146" i="9"/>
  <c r="E145" i="9"/>
  <c r="E144" i="9"/>
  <c r="E143" i="9"/>
  <c r="E142" i="9"/>
  <c r="E141" i="9"/>
  <c r="E121" i="9"/>
  <c r="E120" i="9"/>
  <c r="E119" i="9"/>
  <c r="E118" i="9"/>
  <c r="E117" i="9"/>
  <c r="E116" i="9"/>
  <c r="E115" i="9"/>
  <c r="E114" i="9"/>
  <c r="E113" i="9"/>
  <c r="E112" i="9"/>
  <c r="E111" i="9"/>
  <c r="E110" i="9"/>
  <c r="E109" i="9"/>
  <c r="E83" i="9"/>
  <c r="E82" i="9"/>
  <c r="E81" i="9"/>
  <c r="E80" i="9"/>
  <c r="E79" i="9"/>
  <c r="E78" i="9"/>
  <c r="E77" i="9"/>
  <c r="E76" i="9"/>
  <c r="E75" i="9"/>
  <c r="E74" i="9"/>
  <c r="E73" i="9"/>
  <c r="E72" i="9"/>
  <c r="E71" i="9"/>
  <c r="E35" i="9"/>
  <c r="E34" i="9"/>
  <c r="E33" i="9"/>
  <c r="E32" i="9"/>
  <c r="E31" i="9"/>
  <c r="E30" i="9"/>
  <c r="E29" i="9"/>
  <c r="E28" i="9"/>
  <c r="E26" i="9"/>
  <c r="E25" i="9"/>
  <c r="E24" i="9"/>
  <c r="E23" i="9"/>
  <c r="E105" i="3"/>
  <c r="E111" i="3" s="1"/>
  <c r="C244" i="3"/>
  <c r="C19" i="3"/>
  <c r="C246" i="3" s="1"/>
  <c r="D22" i="25"/>
  <c r="A16" i="25"/>
  <c r="A19" i="25" s="1"/>
  <c r="A20" i="25" s="1"/>
  <c r="A21" i="25" s="1"/>
  <c r="A22" i="25" s="1"/>
  <c r="C46" i="5"/>
  <c r="C235" i="3"/>
  <c r="D21" i="3"/>
  <c r="A5" i="29"/>
  <c r="E86" i="3"/>
  <c r="J86" i="3" s="1"/>
  <c r="E81" i="3"/>
  <c r="E79" i="3"/>
  <c r="G148" i="3"/>
  <c r="G152" i="3" s="1"/>
  <c r="E72" i="3"/>
  <c r="E141" i="3" s="1"/>
  <c r="A9" i="5"/>
  <c r="G19" i="3"/>
  <c r="C86" i="3"/>
  <c r="G86" i="3"/>
  <c r="G87" i="3"/>
  <c r="G113" i="3" s="1"/>
  <c r="C88" i="3"/>
  <c r="C99" i="3" s="1"/>
  <c r="G88" i="3"/>
  <c r="G89" i="3"/>
  <c r="G109" i="3"/>
  <c r="G108" i="3" s="1"/>
  <c r="C115" i="3"/>
  <c r="C159" i="3"/>
  <c r="C165" i="3"/>
  <c r="G168" i="3"/>
  <c r="G172" i="3"/>
  <c r="E210" i="3"/>
  <c r="C217" i="3"/>
  <c r="E228" i="3"/>
  <c r="J228" i="3" s="1"/>
  <c r="H167" i="3" s="1"/>
  <c r="J167" i="3" s="1"/>
  <c r="E261" i="3"/>
  <c r="E97" i="3" l="1"/>
  <c r="E83" i="3"/>
  <c r="C97" i="3"/>
  <c r="A6" i="29"/>
  <c r="A7" i="29" s="1"/>
  <c r="E88" i="3"/>
  <c r="J88" i="3" s="1"/>
  <c r="J161" i="3"/>
  <c r="J79" i="3"/>
  <c r="J81" i="3"/>
  <c r="D26" i="25"/>
  <c r="A10" i="5"/>
  <c r="A11" i="5" s="1"/>
  <c r="A12" i="5" s="1"/>
  <c r="A14" i="5" s="1"/>
  <c r="D19" i="3" s="1"/>
  <c r="G149" i="3"/>
  <c r="E89" i="3"/>
  <c r="E100" i="3" s="1"/>
  <c r="G117" i="3"/>
  <c r="G104" i="3"/>
  <c r="D36" i="9"/>
  <c r="F86" i="9"/>
  <c r="D20" i="9"/>
  <c r="A23" i="25"/>
  <c r="A25" i="25" s="1"/>
  <c r="A26" i="25" s="1"/>
  <c r="B28" i="25"/>
  <c r="F236" i="3"/>
  <c r="E99" i="3" l="1"/>
  <c r="D30" i="25"/>
  <c r="D34" i="25" s="1"/>
  <c r="J97" i="3"/>
  <c r="J218" i="3"/>
  <c r="J220" i="3" s="1"/>
  <c r="A10" i="29"/>
  <c r="A11" i="29" s="1"/>
  <c r="D105" i="3"/>
  <c r="J99" i="3"/>
  <c r="D66" i="25"/>
  <c r="D52" i="9"/>
  <c r="C14" i="5"/>
  <c r="G19" i="25"/>
  <c r="B30" i="25"/>
  <c r="A27" i="25"/>
  <c r="B33" i="25" s="1"/>
  <c r="I19" i="25" l="1"/>
  <c r="G51" i="25"/>
  <c r="H80" i="3"/>
  <c r="H19" i="3" s="1"/>
  <c r="A12" i="29"/>
  <c r="A13" i="29" s="1"/>
  <c r="A14" i="29" s="1"/>
  <c r="D182" i="3" s="1"/>
  <c r="I85" i="25"/>
  <c r="I51" i="25"/>
  <c r="G84" i="25"/>
  <c r="I84" i="25" s="1"/>
  <c r="E87" i="3"/>
  <c r="E98" i="3" s="1"/>
  <c r="E101" i="3" s="1"/>
  <c r="E121" i="3" s="1"/>
  <c r="E188" i="3" s="1"/>
  <c r="D68" i="9"/>
  <c r="A28" i="25"/>
  <c r="A29" i="25" s="1"/>
  <c r="A30" i="25" s="1"/>
  <c r="C215" i="3"/>
  <c r="J19" i="3" l="1"/>
  <c r="M246" i="3" s="1"/>
  <c r="E90" i="3"/>
  <c r="H106" i="3"/>
  <c r="J106" i="3" s="1"/>
  <c r="A17" i="29"/>
  <c r="A19" i="29" s="1"/>
  <c r="A20" i="29" s="1"/>
  <c r="A21" i="29" s="1"/>
  <c r="A22" i="29" s="1"/>
  <c r="I52" i="25"/>
  <c r="I20" i="25"/>
  <c r="F225" i="3"/>
  <c r="H225" i="3" s="1"/>
  <c r="H228" i="3" s="1"/>
  <c r="J80" i="3"/>
  <c r="D84" i="9"/>
  <c r="A31" i="25"/>
  <c r="A33" i="25" s="1"/>
  <c r="D86" i="9"/>
  <c r="H159" i="3"/>
  <c r="J159" i="3" s="1"/>
  <c r="H148" i="3"/>
  <c r="J148" i="3" s="1"/>
  <c r="H87" i="3"/>
  <c r="J87" i="3" s="1"/>
  <c r="H113" i="3"/>
  <c r="H104" i="3" s="1"/>
  <c r="J98" i="3" l="1"/>
  <c r="I22" i="25"/>
  <c r="D27" i="25" s="1"/>
  <c r="I87" i="25"/>
  <c r="D92" i="25" s="1"/>
  <c r="A23" i="29"/>
  <c r="I54" i="25"/>
  <c r="D59" i="25" s="1"/>
  <c r="H160" i="3"/>
  <c r="H150" i="3"/>
  <c r="J150" i="3" s="1"/>
  <c r="H82" i="3"/>
  <c r="B34" i="25"/>
  <c r="H89" i="3"/>
  <c r="J89" i="3" s="1"/>
  <c r="H168" i="3"/>
  <c r="J168" i="3" s="1"/>
  <c r="J113" i="3"/>
  <c r="H117" i="3"/>
  <c r="J117" i="3" s="1"/>
  <c r="H149" i="3"/>
  <c r="J149" i="3" s="1"/>
  <c r="H152" i="3"/>
  <c r="J152" i="3" s="1"/>
  <c r="C83" i="3"/>
  <c r="A34" i="25"/>
  <c r="A35" i="25" s="1"/>
  <c r="A38" i="25" s="1"/>
  <c r="C118" i="25" l="1"/>
  <c r="J241" i="3"/>
  <c r="J90" i="3"/>
  <c r="J82" i="3"/>
  <c r="J156" i="3"/>
  <c r="A24" i="29"/>
  <c r="A25" i="29" s="1"/>
  <c r="A26" i="29" s="1"/>
  <c r="A27" i="29" s="1"/>
  <c r="A28" i="29" s="1"/>
  <c r="A29" i="29" s="1"/>
  <c r="A30" i="29" s="1"/>
  <c r="A31" i="29" s="1"/>
  <c r="A32" i="29" s="1"/>
  <c r="J160" i="3"/>
  <c r="D106" i="9"/>
  <c r="A39" i="25"/>
  <c r="A40" i="25" s="1"/>
  <c r="A46" i="25" s="1"/>
  <c r="A48" i="25" s="1"/>
  <c r="A51" i="25" s="1"/>
  <c r="C35" i="25"/>
  <c r="D97" i="3"/>
  <c r="J163" i="3" l="1"/>
  <c r="P118" i="25"/>
  <c r="P136" i="25" s="1"/>
  <c r="J83" i="3"/>
  <c r="E181" i="3"/>
  <c r="E185" i="3" s="1"/>
  <c r="E190" i="3" s="1"/>
  <c r="J100" i="3"/>
  <c r="A39" i="29"/>
  <c r="A41" i="29" s="1"/>
  <c r="D118" i="3"/>
  <c r="J116" i="3"/>
  <c r="A52" i="25"/>
  <c r="A53" i="25" s="1"/>
  <c r="A54" i="25" s="1"/>
  <c r="A55" i="25" s="1"/>
  <c r="A57" i="25" s="1"/>
  <c r="A58" i="25" s="1"/>
  <c r="D98" i="3"/>
  <c r="J101" i="3" l="1"/>
  <c r="M241" i="3"/>
  <c r="C136" i="25"/>
  <c r="H83" i="3"/>
  <c r="H171" i="3" s="1"/>
  <c r="J171" i="3" s="1"/>
  <c r="M136" i="25"/>
  <c r="A46" i="29"/>
  <c r="A43" i="29"/>
  <c r="A42" i="29"/>
  <c r="A45" i="29"/>
  <c r="A44" i="29"/>
  <c r="D122" i="9"/>
  <c r="B60" i="25"/>
  <c r="A59" i="25"/>
  <c r="B65" i="25" s="1"/>
  <c r="B62" i="25"/>
  <c r="D99" i="3"/>
  <c r="H118" i="3" l="1"/>
  <c r="J118" i="3" s="1"/>
  <c r="J119" i="3" s="1"/>
  <c r="H170" i="3"/>
  <c r="J170" i="3" s="1"/>
  <c r="H172" i="3"/>
  <c r="J172" i="3" s="1"/>
  <c r="H101" i="3"/>
  <c r="H182" i="3" s="1"/>
  <c r="J182" i="3" s="1"/>
  <c r="M244" i="3"/>
  <c r="A59" i="29"/>
  <c r="A60" i="29" s="1"/>
  <c r="A61" i="29" s="1"/>
  <c r="A62" i="29" s="1"/>
  <c r="A60" i="25"/>
  <c r="A61" i="25" s="1"/>
  <c r="A62" i="25" s="1"/>
  <c r="D100" i="3"/>
  <c r="C90" i="3"/>
  <c r="G66" i="25" l="1"/>
  <c r="J66" i="25" s="1"/>
  <c r="H184" i="3"/>
  <c r="J184" i="3" s="1"/>
  <c r="J173" i="3"/>
  <c r="G34" i="25"/>
  <c r="J34" i="25" s="1"/>
  <c r="H105" i="3"/>
  <c r="J105" i="3" s="1"/>
  <c r="H183" i="3"/>
  <c r="J183" i="3" s="1"/>
  <c r="G99" i="25"/>
  <c r="J99" i="25" s="1"/>
  <c r="O119" i="25"/>
  <c r="A63" i="29"/>
  <c r="A64" i="29" s="1"/>
  <c r="A65" i="29" s="1"/>
  <c r="A66" i="29" s="1"/>
  <c r="A67" i="29" s="1"/>
  <c r="A68" i="29" s="1"/>
  <c r="A69" i="29" s="1"/>
  <c r="A70" i="29" s="1"/>
  <c r="A71" i="29" s="1"/>
  <c r="A72" i="29" s="1"/>
  <c r="J104" i="3"/>
  <c r="D138" i="9"/>
  <c r="A63" i="25"/>
  <c r="A65" i="25" s="1"/>
  <c r="D241" i="3"/>
  <c r="M111" i="25" l="1"/>
  <c r="N118" i="25" s="1"/>
  <c r="O118" i="25" s="1"/>
  <c r="J111" i="3"/>
  <c r="O120" i="25"/>
  <c r="D110" i="3"/>
  <c r="D109" i="3"/>
  <c r="A74" i="29"/>
  <c r="D161" i="3" s="1"/>
  <c r="B66" i="25"/>
  <c r="A66" i="25"/>
  <c r="A67" i="25" s="1"/>
  <c r="A70" i="25" s="1"/>
  <c r="J121" i="3" l="1"/>
  <c r="J14" i="25" s="1"/>
  <c r="O121" i="25"/>
  <c r="A80" i="29"/>
  <c r="A83" i="29" s="1"/>
  <c r="J188" i="3"/>
  <c r="D154" i="9"/>
  <c r="C67" i="25"/>
  <c r="A71" i="25"/>
  <c r="A72" i="25" s="1"/>
  <c r="A73" i="25" s="1"/>
  <c r="A79" i="25" s="1"/>
  <c r="A81" i="25" s="1"/>
  <c r="A84" i="25" s="1"/>
  <c r="C101" i="3"/>
  <c r="J39" i="25" l="1"/>
  <c r="J23" i="25"/>
  <c r="D33" i="25" s="1"/>
  <c r="J33" i="25" s="1"/>
  <c r="J35" i="25" s="1"/>
  <c r="J38" i="25" s="1"/>
  <c r="J40" i="25" s="1"/>
  <c r="J46" i="25"/>
  <c r="J55" i="25" s="1"/>
  <c r="D65" i="25" s="1"/>
  <c r="J65" i="25" s="1"/>
  <c r="J181" i="3"/>
  <c r="A90" i="29"/>
  <c r="O122" i="25"/>
  <c r="A91" i="29"/>
  <c r="A92" i="29" s="1"/>
  <c r="A93" i="29" s="1"/>
  <c r="A94" i="29" s="1"/>
  <c r="A95" i="29" s="1"/>
  <c r="A96" i="29" s="1"/>
  <c r="A97" i="29" s="1"/>
  <c r="A98" i="29" s="1"/>
  <c r="A99" i="29" s="1"/>
  <c r="A100" i="29" s="1"/>
  <c r="A101" i="29" s="1"/>
  <c r="A102" i="29" s="1"/>
  <c r="A104" i="29" s="1"/>
  <c r="D117" i="3" s="1"/>
  <c r="A85" i="25"/>
  <c r="A86" i="25" s="1"/>
  <c r="A87" i="25" s="1"/>
  <c r="A88" i="25" s="1"/>
  <c r="A90" i="25" s="1"/>
  <c r="A91" i="25" s="1"/>
  <c r="D35" i="25" l="1"/>
  <c r="D67" i="25"/>
  <c r="J71" i="25"/>
  <c r="J79" i="25"/>
  <c r="J88" i="25" s="1"/>
  <c r="D98" i="25" s="1"/>
  <c r="J98" i="25" s="1"/>
  <c r="J185" i="3"/>
  <c r="M245" i="3" s="1"/>
  <c r="M247" i="3" s="1"/>
  <c r="B93" i="25"/>
  <c r="O123" i="25"/>
  <c r="J67" i="25"/>
  <c r="J70" i="25" s="1"/>
  <c r="J72" i="25" s="1"/>
  <c r="J73" i="25" s="1"/>
  <c r="G118" i="25" s="1"/>
  <c r="A8" i="38"/>
  <c r="A10" i="38" s="1"/>
  <c r="D104" i="29"/>
  <c r="B95" i="25"/>
  <c r="A92" i="25"/>
  <c r="D173" i="9"/>
  <c r="D170" i="9"/>
  <c r="D100" i="25" l="1"/>
  <c r="J104" i="25"/>
  <c r="J190" i="3"/>
  <c r="H118" i="25"/>
  <c r="I118" i="25" s="1"/>
  <c r="O124" i="25"/>
  <c r="G119" i="25"/>
  <c r="J100" i="25"/>
  <c r="A12" i="38"/>
  <c r="A93" i="25"/>
  <c r="A94" i="25" s="1"/>
  <c r="A95" i="25" s="1"/>
  <c r="B98" i="25"/>
  <c r="J103" i="25" l="1"/>
  <c r="J105" i="25" s="1"/>
  <c r="J106" i="25" s="1"/>
  <c r="O125" i="25"/>
  <c r="A13" i="38"/>
  <c r="A96" i="25"/>
  <c r="A98" i="25" s="1"/>
  <c r="G120" i="25"/>
  <c r="H120" i="25" s="1"/>
  <c r="I120" i="25" s="1"/>
  <c r="G124" i="25"/>
  <c r="H124" i="25" s="1"/>
  <c r="I124" i="25" s="1"/>
  <c r="G128" i="25"/>
  <c r="H128" i="25" s="1"/>
  <c r="I128" i="25" s="1"/>
  <c r="G132" i="25"/>
  <c r="H132" i="25" s="1"/>
  <c r="I132" i="25" s="1"/>
  <c r="G121" i="25"/>
  <c r="H121" i="25" s="1"/>
  <c r="I121" i="25" s="1"/>
  <c r="G125" i="25"/>
  <c r="H125" i="25" s="1"/>
  <c r="I125" i="25" s="1"/>
  <c r="G129" i="25"/>
  <c r="H129" i="25" s="1"/>
  <c r="I129" i="25" s="1"/>
  <c r="G133" i="25"/>
  <c r="H133" i="25" s="1"/>
  <c r="I133" i="25" s="1"/>
  <c r="G131" i="25"/>
  <c r="H131" i="25" s="1"/>
  <c r="I131" i="25" s="1"/>
  <c r="G122" i="25"/>
  <c r="H122" i="25" s="1"/>
  <c r="I122" i="25" s="1"/>
  <c r="G126" i="25"/>
  <c r="H126" i="25" s="1"/>
  <c r="I126" i="25" s="1"/>
  <c r="G130" i="25"/>
  <c r="H130" i="25" s="1"/>
  <c r="I130" i="25" s="1"/>
  <c r="G134" i="25"/>
  <c r="H134" i="25" s="1"/>
  <c r="I134" i="25" s="1"/>
  <c r="G123" i="25"/>
  <c r="H123" i="25" s="1"/>
  <c r="I123" i="25" s="1"/>
  <c r="G127" i="25"/>
  <c r="H127" i="25" s="1"/>
  <c r="I127" i="25" s="1"/>
  <c r="G135" i="25"/>
  <c r="H135" i="25" s="1"/>
  <c r="I135" i="25" s="1"/>
  <c r="D32" i="29"/>
  <c r="M112" i="25" l="1"/>
  <c r="K118" i="25"/>
  <c r="O126" i="25"/>
  <c r="A14" i="38"/>
  <c r="A15" i="38" s="1"/>
  <c r="H119" i="25"/>
  <c r="I119" i="25" s="1"/>
  <c r="A99" i="25"/>
  <c r="A100" i="25" s="1"/>
  <c r="A103" i="25" s="1"/>
  <c r="A104" i="25" s="1"/>
  <c r="A105" i="25" s="1"/>
  <c r="A106" i="25" s="1"/>
  <c r="C100" i="25"/>
  <c r="B99" i="25"/>
  <c r="L118" i="25" l="1"/>
  <c r="L132" i="25"/>
  <c r="L128" i="25"/>
  <c r="L121" i="25"/>
  <c r="L130" i="25"/>
  <c r="L122" i="25"/>
  <c r="L134" i="25"/>
  <c r="L124" i="25"/>
  <c r="L125" i="25"/>
  <c r="L120" i="25"/>
  <c r="L133" i="25"/>
  <c r="L127" i="25"/>
  <c r="L126" i="25"/>
  <c r="L131" i="25"/>
  <c r="L119" i="25"/>
  <c r="L135" i="25"/>
  <c r="L129" i="25"/>
  <c r="L123" i="25"/>
  <c r="K131" i="25"/>
  <c r="K134" i="25"/>
  <c r="K133" i="25"/>
  <c r="K132" i="25"/>
  <c r="K120" i="25"/>
  <c r="R120" i="25" s="1"/>
  <c r="K124" i="25"/>
  <c r="K126" i="25"/>
  <c r="K130" i="25"/>
  <c r="K121" i="25"/>
  <c r="K123" i="25"/>
  <c r="R123" i="25" s="1"/>
  <c r="K125" i="25"/>
  <c r="R125" i="25" s="1"/>
  <c r="K128" i="25"/>
  <c r="K122" i="25"/>
  <c r="K119" i="25"/>
  <c r="K127" i="25"/>
  <c r="K129" i="25"/>
  <c r="K135" i="25"/>
  <c r="I136" i="25"/>
  <c r="O127" i="25"/>
  <c r="A16" i="38"/>
  <c r="C22" i="38" s="1"/>
  <c r="C16" i="38"/>
  <c r="R121" i="25" l="1"/>
  <c r="R124" i="25"/>
  <c r="R126" i="25"/>
  <c r="L136" i="25"/>
  <c r="R119" i="25"/>
  <c r="R122" i="25"/>
  <c r="R118" i="25"/>
  <c r="D14" i="41" s="1"/>
  <c r="R127" i="25"/>
  <c r="K136" i="25"/>
  <c r="O128" i="25"/>
  <c r="R128" i="25" s="1"/>
  <c r="A20" i="38"/>
  <c r="F14" i="41" l="1"/>
  <c r="D21" i="41"/>
  <c r="E192" i="3"/>
  <c r="E195" i="3" s="1"/>
  <c r="O129" i="25"/>
  <c r="R129" i="25" s="1"/>
  <c r="A21" i="38"/>
  <c r="G14" i="41" l="1"/>
  <c r="G21" i="41" s="1"/>
  <c r="F21" i="41"/>
  <c r="H14" i="41"/>
  <c r="H21" i="41" s="1"/>
  <c r="J192" i="3"/>
  <c r="O130" i="25"/>
  <c r="R130" i="25" s="1"/>
  <c r="A22" i="38"/>
  <c r="A23" i="38" s="1"/>
  <c r="A27" i="38" s="1"/>
  <c r="A28" i="38" s="1"/>
  <c r="A29" i="38" s="1"/>
  <c r="A30" i="38" s="1"/>
  <c r="A31" i="38" s="1"/>
  <c r="E23" i="3" l="1"/>
  <c r="J23" i="3" s="1"/>
  <c r="J195" i="3"/>
  <c r="J15" i="3"/>
  <c r="O131" i="25"/>
  <c r="R131" i="25" s="1"/>
  <c r="C23" i="38"/>
  <c r="A32" i="38"/>
  <c r="A33" i="38" s="1"/>
  <c r="A34" i="38" s="1"/>
  <c r="A35" i="38" s="1"/>
  <c r="A36" i="38" s="1"/>
  <c r="A37" i="38" s="1"/>
  <c r="A38" i="38" s="1"/>
  <c r="A39" i="38" s="1"/>
  <c r="A40" i="38" s="1"/>
  <c r="J21" i="3" l="1"/>
  <c r="J25" i="3" s="1"/>
  <c r="R137" i="25"/>
  <c r="O132" i="25"/>
  <c r="R132" i="25" s="1"/>
  <c r="C21" i="38"/>
  <c r="C20" i="38"/>
  <c r="O133" i="25" l="1"/>
  <c r="R133" i="25" s="1"/>
  <c r="A107" i="3"/>
  <c r="O134" i="25" l="1"/>
  <c r="R134" i="25" s="1"/>
  <c r="R136" i="25" s="1"/>
  <c r="R138" i="25" s="1"/>
  <c r="O135" i="25"/>
  <c r="A108" i="3"/>
  <c r="A109" i="3" s="1"/>
  <c r="D243" i="3" s="1"/>
  <c r="O136" i="25" l="1"/>
  <c r="A110" i="3"/>
  <c r="A111" i="3" l="1"/>
  <c r="C111" i="3"/>
  <c r="D242" i="3"/>
  <c r="A113" i="3" l="1"/>
  <c r="A115" i="3" l="1"/>
  <c r="A116" i="3" l="1"/>
  <c r="A117" i="3" s="1"/>
  <c r="A118" i="3" l="1"/>
  <c r="C119" i="3" s="1"/>
  <c r="A119" i="3" l="1"/>
  <c r="C121" i="3" s="1"/>
  <c r="A121" i="3" l="1"/>
  <c r="A147" i="3" s="1"/>
  <c r="A148" i="3" s="1"/>
  <c r="A149" i="3" l="1"/>
  <c r="A150" i="3" s="1"/>
  <c r="A151" i="3" s="1"/>
  <c r="A152" i="3" s="1"/>
  <c r="A153" i="3" s="1"/>
  <c r="A154" i="3" l="1"/>
  <c r="A155" i="3"/>
  <c r="A156" i="3" s="1"/>
  <c r="D116" i="3" s="1"/>
  <c r="C156" i="3" l="1"/>
  <c r="A158" i="3"/>
  <c r="A159" i="3" s="1"/>
  <c r="A160" i="3" l="1"/>
  <c r="A161" i="3" s="1"/>
  <c r="A162" i="3" s="1"/>
  <c r="A163" i="3" s="1"/>
  <c r="A165" i="3" l="1"/>
  <c r="A166" i="3" s="1"/>
  <c r="A167" i="3" s="1"/>
  <c r="C163" i="3"/>
  <c r="A168" i="3" l="1"/>
  <c r="A169" i="3" s="1"/>
  <c r="A170" i="3" s="1"/>
  <c r="A171" i="3" s="1"/>
  <c r="A172" i="3" s="1"/>
  <c r="A173" i="3" s="1"/>
  <c r="A175" i="3" l="1"/>
  <c r="A176" i="3" s="1"/>
  <c r="D183" i="3" s="1"/>
  <c r="C111" i="25"/>
  <c r="C173" i="3"/>
  <c r="C180" i="3" l="1"/>
  <c r="B26" i="25"/>
  <c r="A177" i="3"/>
  <c r="A178" i="3" l="1"/>
  <c r="A179" i="3" s="1"/>
  <c r="A180" i="3" s="1"/>
  <c r="A181" i="3" s="1"/>
  <c r="A182" i="3" s="1"/>
  <c r="A183" i="3" s="1"/>
  <c r="A184" i="3" l="1"/>
  <c r="A185" i="3" s="1"/>
  <c r="A187" i="3" l="1"/>
  <c r="A188" i="3" s="1"/>
  <c r="C190" i="3" s="1"/>
  <c r="D185" i="3"/>
  <c r="A190" i="3" l="1"/>
  <c r="C181" i="3"/>
  <c r="A192" i="3" l="1"/>
  <c r="A195" i="3" s="1"/>
  <c r="D15" i="3" l="1"/>
  <c r="A213" i="3"/>
  <c r="A215" i="3" s="1"/>
  <c r="C195" i="3"/>
  <c r="A216" i="3" l="1"/>
  <c r="A217" i="3" s="1"/>
  <c r="A218" i="3" s="1"/>
  <c r="C220" i="3" l="1"/>
  <c r="A220" i="3"/>
  <c r="A222" i="3" s="1"/>
  <c r="A223" i="3" s="1"/>
  <c r="A224" i="3" s="1"/>
  <c r="C218" i="3"/>
  <c r="A225" i="3" l="1"/>
  <c r="A226" i="3" s="1"/>
  <c r="A227" i="3" s="1"/>
  <c r="A228" i="3" s="1"/>
  <c r="A230" i="3" s="1"/>
  <c r="A231" i="3" s="1"/>
  <c r="A232" i="3" s="1"/>
  <c r="A233" i="3" s="1"/>
  <c r="C19" i="25" l="1"/>
  <c r="A234" i="3"/>
  <c r="C228" i="3"/>
  <c r="C20" i="25" l="1"/>
  <c r="A235" i="3"/>
  <c r="C21" i="25" l="1"/>
  <c r="A236" i="3"/>
  <c r="C236" i="3"/>
  <c r="A241" i="3" l="1"/>
  <c r="A242" i="3" s="1"/>
  <c r="A243" i="3" s="1"/>
  <c r="A244" i="3" s="1"/>
  <c r="A245" i="3" s="1"/>
  <c r="A246" i="3" s="1"/>
  <c r="A247" i="3" s="1"/>
  <c r="C112" i="25" s="1"/>
  <c r="C188" i="3"/>
  <c r="C178" i="3"/>
</calcChain>
</file>

<file path=xl/sharedStrings.xml><?xml version="1.0" encoding="utf-8"?>
<sst xmlns="http://schemas.openxmlformats.org/spreadsheetml/2006/main" count="2277" uniqueCount="878">
  <si>
    <t xml:space="preserve">  actually in effect during the Rate Year.  For example, if the statutory tax rate is 10% from January 1 through June 30, and 5% from July 1 through December 31, such rates would be weighted </t>
  </si>
  <si>
    <t>Unamortized Abandoned Plant</t>
  </si>
  <si>
    <t xml:space="preserve">Attachment 1 - Revenue Credit Workpaper* </t>
  </si>
  <si>
    <t xml:space="preserve">Formula Rate - Non-Levelized </t>
  </si>
  <si>
    <t xml:space="preserve"> </t>
  </si>
  <si>
    <t xml:space="preserve"> Utilizing FERC Form 1 Data</t>
  </si>
  <si>
    <t>(1)</t>
  </si>
  <si>
    <t>(2)</t>
  </si>
  <si>
    <t>(3)</t>
  </si>
  <si>
    <t>(4)</t>
  </si>
  <si>
    <t>(5)</t>
  </si>
  <si>
    <t>Line</t>
  </si>
  <si>
    <t>Allocated</t>
  </si>
  <si>
    <t>No.</t>
  </si>
  <si>
    <t>Amount</t>
  </si>
  <si>
    <t>12 months</t>
  </si>
  <si>
    <t xml:space="preserve">REVENUE CREDITS </t>
  </si>
  <si>
    <t>Total</t>
  </si>
  <si>
    <t>Allocator</t>
  </si>
  <si>
    <t>TP</t>
  </si>
  <si>
    <t>Transmission</t>
  </si>
  <si>
    <t>Company Total</t>
  </si>
  <si>
    <t xml:space="preserve">                  Allocator</t>
  </si>
  <si>
    <t>(Col 3 times Col 4)</t>
  </si>
  <si>
    <t>RATE BASE:</t>
  </si>
  <si>
    <t xml:space="preserve">  Production</t>
  </si>
  <si>
    <t>NA</t>
  </si>
  <si>
    <t xml:space="preserve">  Transmission</t>
  </si>
  <si>
    <t xml:space="preserve">  Distribution</t>
  </si>
  <si>
    <t>W/S</t>
  </si>
  <si>
    <t>GP=</t>
  </si>
  <si>
    <t>NET PLANT IN SERVICE</t>
  </si>
  <si>
    <t>NP=</t>
  </si>
  <si>
    <t>NP</t>
  </si>
  <si>
    <t>267.8.h</t>
  </si>
  <si>
    <t xml:space="preserve">  CWC  </t>
  </si>
  <si>
    <t>111.57.c</t>
  </si>
  <si>
    <t>GP</t>
  </si>
  <si>
    <t>O&amp;M</t>
  </si>
  <si>
    <t xml:space="preserve">  Transmission </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</si>
  <si>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</si>
  <si>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</si>
  <si>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</si>
  <si>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</si>
  <si>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</si>
  <si>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</si>
  <si>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</si>
  <si>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</si>
  <si>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INCOME TAXES          </t>
  </si>
  <si>
    <t xml:space="preserve">     CIT=(T/1-T) * (1-(WCLTD/R)) =</t>
  </si>
  <si>
    <t>Amortized Investment Tax Credit (266.8f) (enter negative)</t>
  </si>
  <si>
    <t>Total Income Taxes</t>
  </si>
  <si>
    <t xml:space="preserve">RETURN </t>
  </si>
  <si>
    <t xml:space="preserve">                SUPPORTING CALCULATIONS AND NOTES</t>
  </si>
  <si>
    <t>TP=</t>
  </si>
  <si>
    <t>Form 1 Reference</t>
  </si>
  <si>
    <t>$</t>
  </si>
  <si>
    <t>Allocation</t>
  </si>
  <si>
    <t>354.20.b</t>
  </si>
  <si>
    <t>W&amp;S Allocator</t>
  </si>
  <si>
    <t xml:space="preserve">  Other</t>
  </si>
  <si>
    <t>($ / Allocation)</t>
  </si>
  <si>
    <t>=</t>
  </si>
  <si>
    <t>WS</t>
  </si>
  <si>
    <t>Cost</t>
  </si>
  <si>
    <t>%</t>
  </si>
  <si>
    <t>Weighted</t>
  </si>
  <si>
    <t>=WCLTD</t>
  </si>
  <si>
    <t>=R</t>
  </si>
  <si>
    <t>General Note:  References to pages in this formulary rate are indicated as:  (page#, line#, col.#)</t>
  </si>
  <si>
    <t>Note</t>
  </si>
  <si>
    <t>Letter</t>
  </si>
  <si>
    <t>A</t>
  </si>
  <si>
    <t>B</t>
  </si>
  <si>
    <t>C</t>
  </si>
  <si>
    <t>D</t>
  </si>
  <si>
    <t>E</t>
  </si>
  <si>
    <t>F</t>
  </si>
  <si>
    <t>G</t>
  </si>
  <si>
    <t>H</t>
  </si>
  <si>
    <t xml:space="preserve">  Prepayments are the electric related prepayments booked to Account No. 165 and reported on Pages 110-111 line 57 in the Form 1.</t>
  </si>
  <si>
    <t>I</t>
  </si>
  <si>
    <t>J</t>
  </si>
  <si>
    <t>Includes only FICA, unemployment, highway, property, gross receipts, and other assessments charged in the current year.</t>
  </si>
  <si>
    <t xml:space="preserve">         Inputs Required:</t>
  </si>
  <si>
    <t>Removes dollar amount of transmission plant included in the development of OATT ancillary services rates and generation</t>
  </si>
  <si>
    <t xml:space="preserve">  step-up facilities, which are deemed to included in OATT ancillary services.  For these purposes, generation step-up</t>
  </si>
  <si>
    <t xml:space="preserve">  facilities are those facilities at a generator substation on which there is no through-flow when the generator is shut down.</t>
  </si>
  <si>
    <t>True-up Adjustment</t>
  </si>
  <si>
    <t xml:space="preserve">  General &amp; Intangible </t>
  </si>
  <si>
    <r>
      <t>Rate Formula Template</t>
    </r>
    <r>
      <rPr>
        <strike/>
        <sz val="12"/>
        <color indexed="10"/>
        <rFont val="Arial"/>
        <family val="2"/>
      </rPr>
      <t xml:space="preserve"> </t>
    </r>
  </si>
  <si>
    <t>Rate Formula Template</t>
  </si>
  <si>
    <t>Income Tax Rates</t>
  </si>
  <si>
    <t>State 5</t>
  </si>
  <si>
    <t>State 4</t>
  </si>
  <si>
    <t>State 3</t>
  </si>
  <si>
    <t>State 2</t>
  </si>
  <si>
    <t>Balance</t>
  </si>
  <si>
    <t>May</t>
  </si>
  <si>
    <t>April</t>
  </si>
  <si>
    <t>Year</t>
  </si>
  <si>
    <t>DA</t>
  </si>
  <si>
    <t>Stores Expense Undistributed</t>
  </si>
  <si>
    <t>End of Year</t>
  </si>
  <si>
    <t>Materials &amp; Supplies</t>
  </si>
  <si>
    <t>p207.58.g</t>
  </si>
  <si>
    <t>Production Accumulated Depreciation</t>
  </si>
  <si>
    <t>December</t>
  </si>
  <si>
    <t>company records</t>
  </si>
  <si>
    <t>November</t>
  </si>
  <si>
    <t xml:space="preserve">October </t>
  </si>
  <si>
    <t>September</t>
  </si>
  <si>
    <t>August</t>
  </si>
  <si>
    <t>July</t>
  </si>
  <si>
    <t xml:space="preserve">June </t>
  </si>
  <si>
    <t>March</t>
  </si>
  <si>
    <t>February</t>
  </si>
  <si>
    <t>January</t>
  </si>
  <si>
    <t>Calculation of Production Accumulated Depreciation</t>
  </si>
  <si>
    <t>Calculation of General Accumulated Depreciation</t>
  </si>
  <si>
    <t>Prior year p200.21.c</t>
  </si>
  <si>
    <t>Distribution Accumulated Depreciation</t>
  </si>
  <si>
    <t>Calculation of Distribution Accumulated Depreciation</t>
  </si>
  <si>
    <t>Transmission Accumulated Depreciation</t>
  </si>
  <si>
    <t>October</t>
  </si>
  <si>
    <t>Calculation of Transmission Accumulated Depreciation</t>
  </si>
  <si>
    <t>Accumulated Depreciation Worksheet</t>
  </si>
  <si>
    <t>Production Plant In Service</t>
  </si>
  <si>
    <t>Calculation of Production Plant In Service</t>
  </si>
  <si>
    <t>General Plant In Service</t>
  </si>
  <si>
    <t>Calculation of General Plant In Service</t>
  </si>
  <si>
    <t>Intangible Plant In Service</t>
  </si>
  <si>
    <t>Calculation of Intangible Plant In Service</t>
  </si>
  <si>
    <t>Distribution Plant In Service</t>
  </si>
  <si>
    <t>p207.75.g</t>
  </si>
  <si>
    <t>p206.75.b</t>
  </si>
  <si>
    <t>Calculation of Distribution Plant In Service</t>
  </si>
  <si>
    <t>p206.58.b</t>
  </si>
  <si>
    <t>Calculation of Transmission  Plant In Service</t>
  </si>
  <si>
    <t>Note 2</t>
  </si>
  <si>
    <t>Note 1</t>
  </si>
  <si>
    <t>Total Revenue Credits</t>
  </si>
  <si>
    <t>Revenues from Directly Assigned Transmission Facility Charges (Note 2)</t>
  </si>
  <si>
    <t>Average</t>
  </si>
  <si>
    <t>Transmission Plant In Service</t>
  </si>
  <si>
    <t>Total Plant In Service</t>
  </si>
  <si>
    <t>Accumulated General Depreciation</t>
  </si>
  <si>
    <t>Transmission Materials &amp; Supplies</t>
  </si>
  <si>
    <t>Beginning of Year</t>
  </si>
  <si>
    <t>Average Balance</t>
  </si>
  <si>
    <t xml:space="preserve">  General &amp; Intangible</t>
  </si>
  <si>
    <t xml:space="preserve">  Preferred Stock  </t>
  </si>
  <si>
    <t>LAND HELD FOR FUTURE USE</t>
  </si>
  <si>
    <t xml:space="preserve">  Prepayments (Account 165)</t>
  </si>
  <si>
    <t xml:space="preserve">GROSS REVENUE REQUIREMENT    </t>
  </si>
  <si>
    <t xml:space="preserve">  Unamortized Abandoned Plant</t>
  </si>
  <si>
    <t xml:space="preserve">  Amortization of Abandoned Plant</t>
  </si>
  <si>
    <t>Weighed Average</t>
  </si>
  <si>
    <t xml:space="preserve">  General and Intangible</t>
  </si>
  <si>
    <t>June</t>
  </si>
  <si>
    <t xml:space="preserve">     Less EPRI &amp; Reg. Comm. Exp. &amp; Other  Ad.  </t>
  </si>
  <si>
    <t xml:space="preserve">     Plus Transmission Related Reg. Comm.  Exp.  </t>
  </si>
  <si>
    <t xml:space="preserve">  Account No. 255 (enter negative)  </t>
  </si>
  <si>
    <t>p204.5.b</t>
  </si>
  <si>
    <t>p205.5.g</t>
  </si>
  <si>
    <t>p206.99.b</t>
  </si>
  <si>
    <t>p207.99.g</t>
  </si>
  <si>
    <t>p204.46b</t>
  </si>
  <si>
    <t>p205.46.g</t>
  </si>
  <si>
    <t>323.197.b</t>
  </si>
  <si>
    <t>354.21.b</t>
  </si>
  <si>
    <t>354.23.b</t>
  </si>
  <si>
    <t>354.24,25,26.b</t>
  </si>
  <si>
    <t>321.112.b</t>
  </si>
  <si>
    <t>SUPPORTING CALCULATIONS AND NOTES</t>
  </si>
  <si>
    <t>Rent from FERC Form No. 1</t>
  </si>
  <si>
    <t>Other Electric Revenues (Note 2)</t>
  </si>
  <si>
    <t>Attachment 7</t>
  </si>
  <si>
    <t>Line No.</t>
  </si>
  <si>
    <t>TOTAL</t>
  </si>
  <si>
    <t>Less:</t>
  </si>
  <si>
    <t>Sub Total Revenue Credit</t>
  </si>
  <si>
    <t>Other 1</t>
  </si>
  <si>
    <t>Other 2</t>
  </si>
  <si>
    <t>1a</t>
  </si>
  <si>
    <t>Prior Period Adjustments</t>
  </si>
  <si>
    <t xml:space="preserve">     Revenue for Demands in Divisor </t>
  </si>
  <si>
    <t>1x</t>
  </si>
  <si>
    <t>9a</t>
  </si>
  <si>
    <t>9b</t>
  </si>
  <si>
    <t>9c</t>
  </si>
  <si>
    <t>9d</t>
  </si>
  <si>
    <t>9e</t>
  </si>
  <si>
    <t>9f</t>
  </si>
  <si>
    <t>9g</t>
  </si>
  <si>
    <t>9x</t>
  </si>
  <si>
    <t>K</t>
  </si>
  <si>
    <t xml:space="preserve">     (Prepayments exclude Prepaid Pension Assets)</t>
  </si>
  <si>
    <t xml:space="preserve">  181/365 and 184/365, respectively, for a non-leap year.</t>
  </si>
  <si>
    <t>Rate Base</t>
  </si>
  <si>
    <t>100 Basis Point Incentive Return</t>
  </si>
  <si>
    <t>…</t>
  </si>
  <si>
    <t>Attachment 2 - Cost Support</t>
  </si>
  <si>
    <t xml:space="preserve">  Unamortized Regulatory Assets</t>
  </si>
  <si>
    <t>Project Name</t>
  </si>
  <si>
    <t>Projected Annual Transmission Revenue Requirement</t>
  </si>
  <si>
    <t xml:space="preserve">  Long Term Debt  </t>
  </si>
  <si>
    <t xml:space="preserve">  Preferred Stock </t>
  </si>
  <si>
    <t>Page 1 of 5</t>
  </si>
  <si>
    <t>Page 5 of 5</t>
  </si>
  <si>
    <t>Page 4 of 5</t>
  </si>
  <si>
    <t>Page 3 of 5</t>
  </si>
  <si>
    <t>Page 2 of 5</t>
  </si>
  <si>
    <t xml:space="preserve">Professional Services </t>
  </si>
  <si>
    <t xml:space="preserve">Rent or Attachment Fees associated with Transmission Facilities </t>
  </si>
  <si>
    <t>Notes 1 &amp; 3</t>
  </si>
  <si>
    <t>Note 3</t>
  </si>
  <si>
    <t>Prepayments</t>
  </si>
  <si>
    <t>111.57.d</t>
  </si>
  <si>
    <t>p200.21.c</t>
  </si>
  <si>
    <t>Total  (sum lines 3-5)</t>
  </si>
  <si>
    <t>(a)</t>
  </si>
  <si>
    <t>(b)</t>
  </si>
  <si>
    <t>Column b</t>
  </si>
  <si>
    <t>Column c</t>
  </si>
  <si>
    <t>p227.16</t>
  </si>
  <si>
    <t>p227.8</t>
  </si>
  <si>
    <t xml:space="preserve"> Form No.1 page</t>
  </si>
  <si>
    <t>Note:  for the projection, the prior year's actual balances will be used</t>
  </si>
  <si>
    <t>Net Revenue Requirement</t>
  </si>
  <si>
    <t>NET ADJUSTED REVENUE REQUIREMENT</t>
  </si>
  <si>
    <t>(c)</t>
  </si>
  <si>
    <t>Line 1</t>
  </si>
  <si>
    <t>Return and Income Taxes at Base ROE</t>
  </si>
  <si>
    <t>Base ROE and Income Taxes Carrying Charge</t>
  </si>
  <si>
    <t>Return multiplied by Rate Base (line 1 * line 6)</t>
  </si>
  <si>
    <t>Base Return and Income Taxes</t>
  </si>
  <si>
    <t>Description</t>
  </si>
  <si>
    <t>Line 42</t>
  </si>
  <si>
    <t>(d)</t>
  </si>
  <si>
    <t>(e)</t>
  </si>
  <si>
    <t>(f)</t>
  </si>
  <si>
    <t>(g)</t>
  </si>
  <si>
    <t>(h)</t>
  </si>
  <si>
    <t xml:space="preserve">  Common Stock </t>
  </si>
  <si>
    <t>Attachment 4</t>
  </si>
  <si>
    <t>Attachment 3 - Cost Support</t>
  </si>
  <si>
    <t>NY-ISO</t>
  </si>
  <si>
    <t>New York</t>
  </si>
  <si>
    <t>L</t>
  </si>
  <si>
    <t>(i)</t>
  </si>
  <si>
    <t>(j)</t>
  </si>
  <si>
    <t>Revenue Requirement per project including incentives</t>
  </si>
  <si>
    <t>(Line 100 - Line 101)/ Line 99</t>
  </si>
  <si>
    <t>Incentive $ (Col (b) x Col (g)</t>
  </si>
  <si>
    <t>Col (e) / .01 x Col (f)</t>
  </si>
  <si>
    <t>Incentive % Authorized by FERC</t>
  </si>
  <si>
    <t>M</t>
  </si>
  <si>
    <t xml:space="preserve">All revenues booked to Account 454 that are derived from cost items classified as transmission-related will be included as a revenue credit.  All revenues booked to Account 456 (includes 456.1) that are derived from cost items classified as transmission-related, and are not derived from rates under this transmission formula rate will be included as a revenue credit.   Work papers will be included to properly classify revenues booked to these accounts to the transmission function.  A breakdown of all Account 454 revenues by subaccount will be provided below, and will be used to derive the proper calculation of revenue credits.  A breakdown of all Account 456 revenues by subaccount and customer will be provided and tabulated below, and will be used to develop the proper calculation of revenue credits.  </t>
  </si>
  <si>
    <t>Note:</t>
  </si>
  <si>
    <t xml:space="preserve">  Unfunded Reserves (enter negative)</t>
  </si>
  <si>
    <t>(Attach 2, line 15)</t>
  </si>
  <si>
    <t>(Attach 2, line 30)</t>
  </si>
  <si>
    <t>(Attach 2, line 151)</t>
  </si>
  <si>
    <t>(Attach 2, line 91)</t>
  </si>
  <si>
    <t>(Attach 2, line 106)</t>
  </si>
  <si>
    <t>(Attach 2, line 75)</t>
  </si>
  <si>
    <t xml:space="preserve">  Long Term Debt </t>
  </si>
  <si>
    <t xml:space="preserve">    Less Account 566</t>
  </si>
  <si>
    <t xml:space="preserve">    Amortization of Regulatory Assets</t>
  </si>
  <si>
    <t xml:space="preserve">    Account 566 excluding amort. of Reg Assets</t>
  </si>
  <si>
    <t>(k)</t>
  </si>
  <si>
    <t>(l)</t>
  </si>
  <si>
    <t>(m)</t>
  </si>
  <si>
    <t>(n)</t>
  </si>
  <si>
    <t>(o)</t>
  </si>
  <si>
    <t>(p)</t>
  </si>
  <si>
    <t>(q)</t>
  </si>
  <si>
    <t>Project</t>
  </si>
  <si>
    <t>Expense Allocator</t>
  </si>
  <si>
    <t>Depreciation/Amortization Expense</t>
  </si>
  <si>
    <t>Gross Plant In Service (Note B)</t>
  </si>
  <si>
    <t>COST OF CAPITAL</t>
  </si>
  <si>
    <t xml:space="preserve">DEPRECIATION EXPENSE </t>
  </si>
  <si>
    <t>Total  (sum lines 24-26)</t>
  </si>
  <si>
    <t>Return and Income Taxes with 100 basis point increase in ROE</t>
  </si>
  <si>
    <t>Return and Income Taxes with 100 basis point increase in  ROE</t>
  </si>
  <si>
    <t>Difference in Return and Income Taxes between Base ROE and 100 Basis Point Incentive</t>
  </si>
  <si>
    <t xml:space="preserve">  Common Stock  </t>
  </si>
  <si>
    <t>Effect of 1% Increase in the Equity Ratio</t>
  </si>
  <si>
    <t>Return and Income Taxes with 1% Increase in the Equity Ratio</t>
  </si>
  <si>
    <t>Difference between Base ROE and 1% Increase in the Equity Ratio</t>
  </si>
  <si>
    <t>Impact of Equity Component of Capital Structure(Col (b) x (i) x Line 62</t>
  </si>
  <si>
    <t>Calculation of Intangible Accumulated Amortization</t>
  </si>
  <si>
    <t>Accumulated Intangible Amortization</t>
  </si>
  <si>
    <t>Total Accumulated Depreciation and Amortization</t>
  </si>
  <si>
    <t>Company Records</t>
  </si>
  <si>
    <t>Weighting</t>
  </si>
  <si>
    <t>Result</t>
  </si>
  <si>
    <t>BASE RETURN CALCULATION:</t>
  </si>
  <si>
    <t>Sum lines 7 and 17</t>
  </si>
  <si>
    <t>Line 18 / line 19</t>
  </si>
  <si>
    <t>Line 21</t>
  </si>
  <si>
    <t>Sum lines 27 and 37</t>
  </si>
  <si>
    <t>100 Basis Point Incentive Return multiplied by Rate Base (line 21 * line 26)</t>
  </si>
  <si>
    <t>Line 38 / line 39</t>
  </si>
  <si>
    <t>Results</t>
  </si>
  <si>
    <t>Total  (sum lines 44-46)</t>
  </si>
  <si>
    <t>Sum lines 48 and 58</t>
  </si>
  <si>
    <t>Line 59 / line 60</t>
  </si>
  <si>
    <t>Line 61 - Line 20</t>
  </si>
  <si>
    <t>Net Investment                                                                      (Note A)</t>
  </si>
  <si>
    <t>Column (l), Gross Plant in Service excludes Regulatory Assets, CWIP, and Abandoned Plant.</t>
  </si>
  <si>
    <t>Attachment 5</t>
  </si>
  <si>
    <t>N</t>
  </si>
  <si>
    <t>Non-incentive investments are investments without ROE incentives and incentive investments are investments with ROE incentives</t>
  </si>
  <si>
    <t>Account 454 - Rent from Electric Property  (300.19.b)</t>
  </si>
  <si>
    <t>Account 456 (including 456.1) (300.21.b and 300.22.b)</t>
  </si>
  <si>
    <t>Numbering continues from Attachment 2</t>
  </si>
  <si>
    <t>100 Basis Point Incentive ROE and Income Taxes Carrying Charge</t>
  </si>
  <si>
    <t xml:space="preserve">100 Basis Point Incentive Return impact on </t>
  </si>
  <si>
    <t>Column (e), for each project with an incentive in column (e), note the docket No. in which FERC granted the incentive&gt;</t>
  </si>
  <si>
    <t>Docket No.</t>
  </si>
  <si>
    <t>(line 3)</t>
  </si>
  <si>
    <t>(line 4)</t>
  </si>
  <si>
    <t xml:space="preserve">  Common Stock</t>
  </si>
  <si>
    <t>(line 5 plus 100 basis points)</t>
  </si>
  <si>
    <t>(line 5 plus 1% in equity ratio))</t>
  </si>
  <si>
    <t>(line 3 minus 1% in equity ratio)</t>
  </si>
  <si>
    <t>Equity % in Capital Structure (% above base %, -% below base %)(1 equals 1%)</t>
  </si>
  <si>
    <t>Line 41- Line 20</t>
  </si>
  <si>
    <t>321.97.b</t>
  </si>
  <si>
    <t>Line 47 x line 42</t>
  </si>
  <si>
    <t>66a</t>
  </si>
  <si>
    <t>66b</t>
  </si>
  <si>
    <t>66c</t>
  </si>
  <si>
    <t>Amortized Investment Tax Credit (line 14)</t>
  </si>
  <si>
    <t>Source of Total Column</t>
  </si>
  <si>
    <t>Development of Base Carrying charge and Summary of Incentive and Non-Incentive Investments</t>
  </si>
  <si>
    <t>Expense Allocator    (line 64)</t>
  </si>
  <si>
    <t>Base Return and Tax (Line 65 x Col (b)</t>
  </si>
  <si>
    <t>O&amp;M, Taxes Other than Income                  (Col. (l) x Col. (n)</t>
  </si>
  <si>
    <t>Base Carrying Charge (used in Attach 4, Line 65)</t>
  </si>
  <si>
    <t>Index</t>
  </si>
  <si>
    <t>Attachment 1</t>
  </si>
  <si>
    <t>Attachment 2</t>
  </si>
  <si>
    <t>Attachment 3</t>
  </si>
  <si>
    <t>Main body of the Formula Rate</t>
  </si>
  <si>
    <t>Detail of the Revenue Credits</t>
  </si>
  <si>
    <t>Monthly Plant and Accumulated Depreciation balances</t>
  </si>
  <si>
    <t>Cost Support Detail</t>
  </si>
  <si>
    <t>Detail of the Accumulated Deferred Income Tax Balances</t>
  </si>
  <si>
    <t>True-Up calculations</t>
  </si>
  <si>
    <t>Depreciation Rates</t>
  </si>
  <si>
    <t xml:space="preserve">Calculations showing the revenue requirement by Investment, including any Incentives, </t>
  </si>
  <si>
    <t>Line 41</t>
  </si>
  <si>
    <t>Return and Taxes</t>
  </si>
  <si>
    <t/>
  </si>
  <si>
    <t>(Lines 69 &amp; 71)</t>
  </si>
  <si>
    <t>Net Transmission Plant in Service</t>
  </si>
  <si>
    <t>Attachment 5 - Example of True-Up Calculation</t>
  </si>
  <si>
    <t>Annual True-Up Calculation</t>
  </si>
  <si>
    <t xml:space="preserve">Net </t>
  </si>
  <si>
    <t>Adjusted</t>
  </si>
  <si>
    <t>Interest</t>
  </si>
  <si>
    <t>Total True-Up</t>
  </si>
  <si>
    <t>Net Revenue</t>
  </si>
  <si>
    <t>Collection</t>
  </si>
  <si>
    <t>Income</t>
  </si>
  <si>
    <t>Adjustment</t>
  </si>
  <si>
    <t>Identification</t>
  </si>
  <si>
    <r>
      <t>Requirement</t>
    </r>
    <r>
      <rPr>
        <vertAlign val="superscript"/>
        <sz val="12"/>
        <color theme="1"/>
        <rFont val="Times New Roman"/>
        <family val="1"/>
      </rPr>
      <t>1</t>
    </r>
  </si>
  <si>
    <r>
      <t>Revenue Received</t>
    </r>
    <r>
      <rPr>
        <vertAlign val="superscript"/>
        <sz val="12"/>
        <color theme="1"/>
        <rFont val="Times New Roman"/>
        <family val="1"/>
      </rPr>
      <t>2</t>
    </r>
  </si>
  <si>
    <t>(C-D)</t>
  </si>
  <si>
    <t>(Expense)</t>
  </si>
  <si>
    <t>(E + F)</t>
  </si>
  <si>
    <t>2a</t>
  </si>
  <si>
    <t>2b</t>
  </si>
  <si>
    <t>2c</t>
  </si>
  <si>
    <t>2d</t>
  </si>
  <si>
    <t>3. Then Monthly Interest Rate shall be equal to the interest rate set forth below on line 13 and be applied to the amount in Column E for a period of 24 months</t>
  </si>
  <si>
    <t>4. The True-Up Adjustment is applied to each project prorata based its contribution to the Revenue Requirement shown in Attachment 4</t>
  </si>
  <si>
    <t>FERC Refund Interest Rate</t>
  </si>
  <si>
    <t>Interest Rate:</t>
  </si>
  <si>
    <t>Quarter</t>
  </si>
  <si>
    <t>Quarterly Interest Rate under Section 35.19(a)</t>
  </si>
  <si>
    <t>1st Qtr.</t>
  </si>
  <si>
    <t xml:space="preserve">2nd Qtr </t>
  </si>
  <si>
    <t xml:space="preserve">3rd Qtr </t>
  </si>
  <si>
    <t>4th Qtr</t>
  </si>
  <si>
    <t xml:space="preserve">1st Qtr </t>
  </si>
  <si>
    <t>Sum lines 5-11</t>
  </si>
  <si>
    <t>Avg. Monthly FERC Rate</t>
  </si>
  <si>
    <t>Line 12 divided by 7</t>
  </si>
  <si>
    <t>Month</t>
  </si>
  <si>
    <t>Total Revenues (Col. (h) + (j) + (k) +(n) +(o) -(p))</t>
  </si>
  <si>
    <t xml:space="preserve">     adjustments and reflects any Competitive Bid Concessions</t>
  </si>
  <si>
    <t xml:space="preserve">Competitive Bid Concession, if any, will reflect outcome of competitive developer selection process and will be computed on a workpaper that will be provided as supporting documentation </t>
  </si>
  <si>
    <t xml:space="preserve">for each Annual Update and will be zero or a reduction to the revenue requirement.  The amount in Column (p) above equals the amount by which the annual revenue requirement is reduced from the ceiling rate.   </t>
  </si>
  <si>
    <t>ROE Authorized by FERC (Note D)</t>
  </si>
  <si>
    <t>Competitive Bid Concession      (Note C)</t>
  </si>
  <si>
    <t>Attachment 7 - Depreciation and Amortization Rates</t>
  </si>
  <si>
    <t xml:space="preserve">     Less Account 565</t>
  </si>
  <si>
    <t>321.96.b</t>
  </si>
  <si>
    <t xml:space="preserve">     T=1 - {[(1 - SIT) * (1 - FIT)] / (1 - SIT * FIT * p))} =</t>
  </si>
  <si>
    <t>Project Worksheet</t>
  </si>
  <si>
    <t>350.2</t>
  </si>
  <si>
    <t>352</t>
  </si>
  <si>
    <t>353</t>
  </si>
  <si>
    <t>Organization</t>
  </si>
  <si>
    <t xml:space="preserve"> facility subject to a CIAC will be equivalent to the depreciation rate calculated above, i.e., 100% ÷ deprecation rate = life</t>
  </si>
  <si>
    <t xml:space="preserve"> without prior FERC approval.</t>
  </si>
  <si>
    <t>TRANSMISSION PLANT INCLUDED IN ISO RATES</t>
  </si>
  <si>
    <t>Permanent Differences Tax Adjustment</t>
  </si>
  <si>
    <t xml:space="preserve">The calculations below calculate that additional revenue requirement for 100 basis points of ROE and 1 percent change in the equity component of the capital structure. </t>
  </si>
  <si>
    <t xml:space="preserve">The use of the 100 basis point calculations do not presume any particular incentive (i.e., 100 basis points) being granted by the Commission. </t>
  </si>
  <si>
    <t>(Attachment 5, line 3, col. G)</t>
  </si>
  <si>
    <t>Source</t>
  </si>
  <si>
    <t>(Attach 2, lines 45 + 60)</t>
  </si>
  <si>
    <t>(If line 7&gt;0, GP= line 10 column 5 / line 10 column 3.  If line 7=0, GP=0)</t>
  </si>
  <si>
    <t>(If line 19&gt;0, NP= line 22, column 5 / line 22, column 3.  If line 19=0, NP=0)</t>
  </si>
  <si>
    <t>All Account 454, 456, and 456.1 Revenues must be itemized below and tie to FERC Form No. 1 cites set forth below.</t>
  </si>
  <si>
    <t>Accounts 456 and 456.1 (300.21.b plus 300.22.b)</t>
  </si>
  <si>
    <t>Account 454 (300.19.b)</t>
  </si>
  <si>
    <t>Total  (must tie to 300.19.b)</t>
  </si>
  <si>
    <t>Total  (must tie to 300.21.b plus 300.22.b)</t>
  </si>
  <si>
    <t>Prior year p219.25.c</t>
  </si>
  <si>
    <t>p219.25.c</t>
  </si>
  <si>
    <t>Prior year p219.26.c</t>
  </si>
  <si>
    <t>p219.26.c</t>
  </si>
  <si>
    <t>Prior year p219.28.c</t>
  </si>
  <si>
    <t>p219.28.c</t>
  </si>
  <si>
    <t>p219.20.c to 24.c</t>
  </si>
  <si>
    <t>p219.20.c to 24.c (prior year)</t>
  </si>
  <si>
    <t>Project Specific Regulatory Assets</t>
  </si>
  <si>
    <t xml:space="preserve">B </t>
  </si>
  <si>
    <t>Base Carrying Charge</t>
  </si>
  <si>
    <t>O</t>
  </si>
  <si>
    <t xml:space="preserve">Incentive Return and Income Tax and Competitive Bid Concessions for Projects </t>
  </si>
  <si>
    <t>Difference (must be equal to zero)</t>
  </si>
  <si>
    <t>These amounts are then used to valuate the actual increase in revenue in the table below (starting on line 66) associated with the actual incentive authorized by the Commission</t>
  </si>
  <si>
    <t>(Attach 2, lines 121 + 136)</t>
  </si>
  <si>
    <t>Source (Less ARO, see Note 1)</t>
  </si>
  <si>
    <t>Balances exclude Asset Retirement Costs.</t>
  </si>
  <si>
    <t xml:space="preserve">If the facilities associated with the revenues are not included in the formula, the revenue is shown below, but not included in the total above. </t>
  </si>
  <si>
    <t>263.i</t>
  </si>
  <si>
    <t>P</t>
  </si>
  <si>
    <t>Unamortized Abandoned Plant and Amortization of Abandoned Plant will be zero until the Commission accepts or approves recovery of the cost of Abandoned Plant.</t>
  </si>
  <si>
    <t>Federal income tax rate (FIT) =</t>
  </si>
  <si>
    <t>Percent of federal income tax deductible for state purposes (P) =</t>
  </si>
  <si>
    <t>Composite state income tax rate (SIT) =</t>
  </si>
  <si>
    <t xml:space="preserve">  (Attachment 3)</t>
  </si>
  <si>
    <t>Multi-jurisdictional Workpaper</t>
  </si>
  <si>
    <t xml:space="preserve">SIT=Composite State Income Tax Rate </t>
  </si>
  <si>
    <t>SIT will include multiple state or local income tax rates, if applicable, weighted based on the apportionment methodologies of each jurisdiction and the number of days in the year that the rates are effective.</t>
  </si>
  <si>
    <t xml:space="preserve">Unfunded Reserves are customer contributed capital authorized by a regulatory agency.  Balances, if any, will be supported by a workpaper.  </t>
  </si>
  <si>
    <t>Type of revenue requirement:  enter "P" if projected or "A" if actual:</t>
  </si>
  <si>
    <t>Enter the year to which the revenue requirement relates:</t>
  </si>
  <si>
    <t>Attachment 6a-6d</t>
  </si>
  <si>
    <t>Attachment 6a - Accumulated Deferred Income Taxes (ADIT) Proration and Averaging Worksheet</t>
  </si>
  <si>
    <t xml:space="preserve">No. </t>
  </si>
  <si>
    <t>ADIT Account</t>
  </si>
  <si>
    <t>From line 25</t>
  </si>
  <si>
    <t>281 (enter negative)</t>
  </si>
  <si>
    <t>From line 58</t>
  </si>
  <si>
    <t>282 (enter negative)</t>
  </si>
  <si>
    <t>From line 91</t>
  </si>
  <si>
    <t>283 (enter negative)</t>
  </si>
  <si>
    <t>From line 124</t>
  </si>
  <si>
    <t>Total Projected ADIT</t>
  </si>
  <si>
    <t>Rate year =</t>
  </si>
  <si>
    <t>Test period days after rates become effective</t>
  </si>
  <si>
    <r>
      <rPr>
        <b/>
        <sz val="10"/>
        <color theme="1"/>
        <rFont val="Arial"/>
        <family val="2"/>
      </rPr>
      <t xml:space="preserve">Note 1 </t>
    </r>
    <r>
      <rPr>
        <sz val="10"/>
        <color theme="1"/>
        <rFont val="Arial"/>
        <family val="2"/>
      </rPr>
      <t xml:space="preserve">- The computations on this workpaper average the projected annual activity of accumulated deferred income taxes.  To the extent that the ADIT is subject to the normalization requirements,  the proration rules of Treasury Regulation Sec. 1.167(l)-1(h)(6) and the consistency rules of IRC Section 168(i)(9)(B) are applied.  Activity related to the portions of the account balances not subject to the proration requirement are averaged instead of prorated.  </t>
    </r>
  </si>
  <si>
    <r>
      <rPr>
        <b/>
        <sz val="10"/>
        <color theme="1"/>
        <rFont val="Arial"/>
        <family val="2"/>
      </rPr>
      <t xml:space="preserve">Note 2 </t>
    </r>
    <r>
      <rPr>
        <sz val="10"/>
        <color theme="1"/>
        <rFont val="Arial"/>
        <family val="2"/>
      </rPr>
      <t xml:space="preserve">- The components of the accumulated deferred income tax balances are detailed on Attachment 6b. </t>
    </r>
  </si>
  <si>
    <t>Account 190 - Accumulated Deferred Income Taxes</t>
  </si>
  <si>
    <t>Amount
debit / &lt;credit&gt;</t>
  </si>
  <si>
    <t>Beginning Balance</t>
  </si>
  <si>
    <t>Less:  Portion not related to transmission</t>
  </si>
  <si>
    <t>Less:  Portion not reflected in rate base</t>
  </si>
  <si>
    <t>Subtotal:  Portion reflected in rate base</t>
  </si>
  <si>
    <t>Line 11 - line 12 - line 13</t>
  </si>
  <si>
    <t>Less:  Portion subject to proration</t>
  </si>
  <si>
    <t>Line 29, Col. D</t>
  </si>
  <si>
    <t>Portion subject to averaging</t>
  </si>
  <si>
    <t>Line 14 - line 15</t>
  </si>
  <si>
    <t>Ending Balance</t>
  </si>
  <si>
    <t>Line 17 - line 18 - line 19</t>
  </si>
  <si>
    <t>Less:  Portion subject to proration (before proration)</t>
  </si>
  <si>
    <t>Line 41 Col. D</t>
  </si>
  <si>
    <t>Portion subject to averaging (before averaging)</t>
  </si>
  <si>
    <t>Line 20 - line 21</t>
  </si>
  <si>
    <t>Ending balance of portion subject to proration (prorated)</t>
  </si>
  <si>
    <t>Line 41 Col. H</t>
  </si>
  <si>
    <t>Average balance of portion subject to averaging</t>
  </si>
  <si>
    <t>(Line 16 + line 22) / 2</t>
  </si>
  <si>
    <t>Amount reflected in rate base</t>
  </si>
  <si>
    <t>Line 23 + line 24</t>
  </si>
  <si>
    <t>Enter on line 1</t>
  </si>
  <si>
    <r>
      <rPr>
        <b/>
        <sz val="10"/>
        <color theme="1"/>
        <rFont val="Arial"/>
        <family val="2"/>
      </rPr>
      <t xml:space="preserve">Note 3 </t>
    </r>
    <r>
      <rPr>
        <sz val="10"/>
        <color theme="1"/>
        <rFont val="Arial"/>
        <family val="2"/>
      </rPr>
      <t>- Accumulated deferred income tax activity in account 190 subject to the proration rules relates to taxable contributions in aid of construction, net operating loss carryforwards, regulatory liabilities for excess deferred income taxes and any other amounts subject to the Section 168 or other normalization requirements.</t>
    </r>
  </si>
  <si>
    <t>Forecasted Monthly Activity
debit / &lt;credit&gt;</t>
  </si>
  <si>
    <t>Forecasted Month-end Balance
debit / &lt;credit&gt;</t>
  </si>
  <si>
    <t>Days until End of Test Period</t>
  </si>
  <si>
    <t>Days in Test Period</t>
  </si>
  <si>
    <t>Prorated Forecasted Monthly Activity
debit / &lt;credit&gt;
(c) X (e) X (f)</t>
  </si>
  <si>
    <t>Forecasted  Prorated Month-end Balance
debit / &lt;credit&gt;
Prior Month Col. (h) + Current Month Col. (g)</t>
  </si>
  <si>
    <t>December 31,</t>
  </si>
  <si>
    <t xml:space="preserve">January </t>
  </si>
  <si>
    <t xml:space="preserve">March </t>
  </si>
  <si>
    <t xml:space="preserve">August </t>
  </si>
  <si>
    <t xml:space="preserve">Total </t>
  </si>
  <si>
    <t>Account 281 - Accumulated Deferred Income Taxes</t>
  </si>
  <si>
    <t>Line 44 - line 45 - line 46</t>
  </si>
  <si>
    <t>Line 62 Col. D</t>
  </si>
  <si>
    <t>Line 47 - line 48</t>
  </si>
  <si>
    <t>Line 50 - line 51 - line 52</t>
  </si>
  <si>
    <t>Line 74 Col. D</t>
  </si>
  <si>
    <t>Line 53 - line 54</t>
  </si>
  <si>
    <t>Line 74 Col. H</t>
  </si>
  <si>
    <t>(Line 49 + line 55) / 2</t>
  </si>
  <si>
    <t>Line 56 + line 57</t>
  </si>
  <si>
    <t>Enter on line 2</t>
  </si>
  <si>
    <r>
      <rPr>
        <b/>
        <sz val="10"/>
        <color theme="1"/>
        <rFont val="Arial"/>
        <family val="2"/>
      </rPr>
      <t xml:space="preserve">Note 4 </t>
    </r>
    <r>
      <rPr>
        <sz val="10"/>
        <color theme="1"/>
        <rFont val="Arial"/>
        <family val="2"/>
      </rPr>
      <t>- Accumulated deferred income tax activity in account 281 subject to the proration rules relates differences between depreciation methods and lives for public utility property and any other amounts subject to the Section 168 or other normalization requirements.</t>
    </r>
  </si>
  <si>
    <t>Account 282 - Accumulated Deferred Income Taxes</t>
  </si>
  <si>
    <t>Line 77 - line 78 - line 79</t>
  </si>
  <si>
    <t>Line 95 Col. D</t>
  </si>
  <si>
    <t>Line 80 - line 81</t>
  </si>
  <si>
    <t>Line 78 - line 79 - line 80</t>
  </si>
  <si>
    <t>Line 107 Col. D</t>
  </si>
  <si>
    <t>Line 81 - line 82</t>
  </si>
  <si>
    <t>Line 107 Col. H</t>
  </si>
  <si>
    <t>(Line 82 + line 88) / 2</t>
  </si>
  <si>
    <t>Line 89 + line 90</t>
  </si>
  <si>
    <t>Enter on line 3</t>
  </si>
  <si>
    <r>
      <rPr>
        <b/>
        <sz val="10"/>
        <color theme="1"/>
        <rFont val="Arial"/>
        <family val="2"/>
      </rPr>
      <t xml:space="preserve">Note 5 </t>
    </r>
    <r>
      <rPr>
        <sz val="10"/>
        <color theme="1"/>
        <rFont val="Arial"/>
        <family val="2"/>
      </rPr>
      <t>- Accumulated deferred income tax activity in account 282 subject to the proration rules relates differences between depreciation methods and lives for public utility property and any other amounts subject to the Section 168 or other normalization requirements.</t>
    </r>
  </si>
  <si>
    <t>Account 283 - Accumulated Deferred Income Taxes</t>
  </si>
  <si>
    <t>Line 110 - line 111 - line 112</t>
  </si>
  <si>
    <t>Line 128 Col. D</t>
  </si>
  <si>
    <t>Line 113 - line 114</t>
  </si>
  <si>
    <t>Line 111 - line 112 - line 113</t>
  </si>
  <si>
    <t>Line 135 Col. D</t>
  </si>
  <si>
    <t>Line 114 - line 115</t>
  </si>
  <si>
    <t>Line 135 Col. H</t>
  </si>
  <si>
    <t>(Line 110 + line 116) / 2</t>
  </si>
  <si>
    <t>Line 117 + line 118</t>
  </si>
  <si>
    <t>Enter on line 4</t>
  </si>
  <si>
    <r>
      <rPr>
        <b/>
        <sz val="10"/>
        <color theme="1"/>
        <rFont val="Arial"/>
        <family val="2"/>
      </rPr>
      <t xml:space="preserve">Note 6 </t>
    </r>
    <r>
      <rPr>
        <sz val="10"/>
        <color theme="1"/>
        <rFont val="Arial"/>
        <family val="2"/>
      </rPr>
      <t>- Accumulated deferred income tax activity in account 283 subject to the proration rules relates differences between depreciation methods and lives for public utility property and any other amounts subject to the Section 168 or other normalization requirements.</t>
    </r>
  </si>
  <si>
    <t>Attachment 6b - Accumulated Deferred Income Taxes (ADIT) Detail Worksheet</t>
  </si>
  <si>
    <t>Projected amount - beginning of year</t>
  </si>
  <si>
    <t>Projected amount during the year</t>
  </si>
  <si>
    <t>Projected amount - end of year</t>
  </si>
  <si>
    <t>Composite income tax rate</t>
  </si>
  <si>
    <t>Explanation</t>
  </si>
  <si>
    <t>Account 190 (+ = debit for DTA/DTL amounts)</t>
  </si>
  <si>
    <t>Included in rate base and subject to proration</t>
  </si>
  <si>
    <t>Item 1</t>
  </si>
  <si>
    <t>Item 2</t>
  </si>
  <si>
    <t>Subtotal of temporary differences</t>
  </si>
  <si>
    <t>DTA / &lt;DTL&gt; for such temporary differences</t>
  </si>
  <si>
    <t>Included in rate base but not subject to proration</t>
  </si>
  <si>
    <t>Excluded from rate base</t>
  </si>
  <si>
    <t>Total Temporary Differences - account 190</t>
  </si>
  <si>
    <t>Total DTA / &lt;DTL&gt; - account 190</t>
  </si>
  <si>
    <t>Account 281 (+ = debit for DTA/DTL amounts)</t>
  </si>
  <si>
    <t>Total Temporary Differences - account 281</t>
  </si>
  <si>
    <t>Total DTA / &lt;DTL&gt; - account 281</t>
  </si>
  <si>
    <t>Account 282 (+ = debit for DTA/DTL amounts)</t>
  </si>
  <si>
    <t>Tax depreciation</t>
  </si>
  <si>
    <t>Book depreciation of tax basis</t>
  </si>
  <si>
    <t>Item 3</t>
  </si>
  <si>
    <t>Item 4</t>
  </si>
  <si>
    <t>Item 5</t>
  </si>
  <si>
    <t>Item 6</t>
  </si>
  <si>
    <t>AFUDC-equity accrual</t>
  </si>
  <si>
    <t>AFUDC-equity - book depreciation</t>
  </si>
  <si>
    <t>Total Temporary Differences - account 282</t>
  </si>
  <si>
    <t>DTA / &lt;DTL&gt; - account 282</t>
  </si>
  <si>
    <t>Account 283 (+ = debit for DTA/DTL amounts)</t>
  </si>
  <si>
    <t>Total Temporary Differences - account 283</t>
  </si>
  <si>
    <t>DTA / &lt;DTL&gt; - account 283</t>
  </si>
  <si>
    <t>Attachment 6c - Accumulated Deferred Income Taxes (ADIT) Proration and Averaging Worksheet</t>
  </si>
  <si>
    <t>Actual Annual Transmission Revenue Requirement (True-up Adjustment)</t>
  </si>
  <si>
    <r>
      <rPr>
        <b/>
        <sz val="10"/>
        <color theme="1"/>
        <rFont val="Arial"/>
        <family val="2"/>
      </rPr>
      <t xml:space="preserve">Note 1 </t>
    </r>
    <r>
      <rPr>
        <sz val="10"/>
        <color theme="1"/>
        <rFont val="Arial"/>
        <family val="2"/>
      </rPr>
      <t xml:space="preserve">- The computations on this workpaper average the actual annual activity of accumulated deferred income taxes.  To the extent that the ADIT is subject to the normalization requirements,  the proration rules of Treasury Regulation Sec. 1.167(l)-1(h)(6) and the consistency rules of IRC Section 168(i)(9)(B) are applied.  Activity related to the portions of the account balances not subject to the proration requirement are averaged instead of prorated.  </t>
    </r>
  </si>
  <si>
    <r>
      <rPr>
        <b/>
        <sz val="10"/>
        <color theme="1"/>
        <rFont val="Arial"/>
        <family val="2"/>
      </rPr>
      <t xml:space="preserve">Note 2 </t>
    </r>
    <r>
      <rPr>
        <sz val="10"/>
        <color theme="1"/>
        <rFont val="Arial"/>
        <family val="2"/>
      </rPr>
      <t xml:space="preserve">- The components of the accumulated deferred income tax balances are detailed on Attachment 6d. </t>
    </r>
  </si>
  <si>
    <t>FF1 234.8.b</t>
  </si>
  <si>
    <t>FF1 234.8.c</t>
  </si>
  <si>
    <t>Actual Monthly Activity</t>
  </si>
  <si>
    <t>Difference between projected monthly and actual monthly activity
(See Note 7.)</t>
  </si>
  <si>
    <t>Preserve projected proration when actual monthly and projected monthly activity are either both increases or decreases.  
(See Note 8.)</t>
  </si>
  <si>
    <t>Fifty percent of the difference between projected and actual activity when actual and projected activity are either both increases or decreases.  
(See Note 9.)</t>
  </si>
  <si>
    <t>Fifty percent of actual activity (Col I) when projected activity is an increase while actual activity is a decrease OR projected activity is a decrease while actual activity is an increase.
(See Note 10.)</t>
  </si>
  <si>
    <t>Balance reflecting proration or averaging (See Note 11.)</t>
  </si>
  <si>
    <t>FF1 272.8.b</t>
  </si>
  <si>
    <t>FF1 273.8.k</t>
  </si>
  <si>
    <t>FF1 274.2.b</t>
  </si>
  <si>
    <t>FF1 275.2.k</t>
  </si>
  <si>
    <t>FF1 276.9.b</t>
  </si>
  <si>
    <t>FF1 277.9.k</t>
  </si>
  <si>
    <r>
      <rPr>
        <b/>
        <sz val="10"/>
        <color theme="1"/>
        <rFont val="Arial"/>
        <family val="2"/>
      </rPr>
      <t xml:space="preserve">Note 7  </t>
    </r>
    <r>
      <rPr>
        <sz val="10"/>
        <color theme="1"/>
        <rFont val="Arial"/>
        <family val="2"/>
      </rPr>
      <t xml:space="preserve">-  Column J is the difference between actual monthly and projected monthly activity (Column I minus Column C).  Specifically, if projected and actual activity are both positive, a negative in Column J represents over-projection (i.e., the amount of projected activity that did not occur) and a positive in Column J represents under-projection (i.e., the excess of actual activity over projected activity). If projected and actual activity are both negative, a negative in Column J represents under-projection (i.e., the excess of actual activity over projected activity) and a positive in Column J represents over-projection (i.e., the amount of projected activity that did not occur). </t>
    </r>
  </si>
  <si>
    <r>
      <rPr>
        <b/>
        <sz val="10"/>
        <color theme="1"/>
        <rFont val="Arial"/>
        <family val="2"/>
      </rPr>
      <t xml:space="preserve">Note 8  </t>
    </r>
    <r>
      <rPr>
        <sz val="10"/>
        <color theme="1"/>
        <rFont val="Arial"/>
        <family val="2"/>
      </rPr>
      <t>-  Column K preserves the effects of ADIT proration from the projected revenue requirement when actual monthly and projected monthly activity are either both increases or decreases.  Specifically, if Column J indicates that ADIT activity was over-projected, enter Column G x [Column I / Column C].  If Column J indicates that ADIT activity was under-projected, enter the amount from Column G and complete Column L).  In other situations, enter zero.</t>
    </r>
  </si>
  <si>
    <r>
      <rPr>
        <b/>
        <sz val="10"/>
        <color theme="1"/>
        <rFont val="Arial"/>
        <family val="2"/>
      </rPr>
      <t xml:space="preserve">Note 9  </t>
    </r>
    <r>
      <rPr>
        <sz val="10"/>
        <color theme="1"/>
        <rFont val="Arial"/>
        <family val="2"/>
      </rPr>
      <t>-  Column L applies when (1) Column J indicates that ADIT activity was under-projected AND (2) actual monthly and projected monthly activity are either both increases or both decreases.  Enter 50 percent of the amount from Column J.  In other situations, enter zero.  The ADIT activity in column L is multiplied by 50 percent to reflect averaging of rate base to the extent that the proration requirement has not been applied to a portion of the monthly ADIT activity.</t>
    </r>
  </si>
  <si>
    <r>
      <rPr>
        <b/>
        <sz val="10"/>
        <color theme="1"/>
        <rFont val="Arial"/>
        <family val="2"/>
      </rPr>
      <t xml:space="preserve">Note 10  </t>
    </r>
    <r>
      <rPr>
        <sz val="10"/>
        <color theme="1"/>
        <rFont val="Arial"/>
        <family val="2"/>
      </rPr>
      <t>-  Column M applies when (1) projected monthly activity was an increase while actual monthly activity was a decrease OR (2) projected monthly activity was a decrease while actual monthly activity was an increase.  Enter 50 percent of the amount of actual monthly activity (Col I).  In other situations, enter zero.  The ADIT activity in column M is multiplied by 50 percent to reflect averaging of rate base to the extent that the proration requirement has not been applied to a portion of the monthly ADIT activity.</t>
    </r>
  </si>
  <si>
    <r>
      <rPr>
        <b/>
        <sz val="10"/>
        <color theme="1"/>
        <rFont val="Arial"/>
        <family val="2"/>
      </rPr>
      <t xml:space="preserve">Note 11  </t>
    </r>
    <r>
      <rPr>
        <sz val="10"/>
        <color theme="1"/>
        <rFont val="Arial"/>
        <family val="2"/>
      </rPr>
      <t xml:space="preserve">-  Column N is computed by adding the prorated monthly ADIT activity, if any, from Column K to the portion of monthly ADIT activity, if any, from Column L or M to the balance at the end of the prior month.  </t>
    </r>
  </si>
  <si>
    <t>Attachment 6d - Accumulated Deferred Income Taxes (ADIT) Detail Worksheet</t>
  </si>
  <si>
    <t>Actual amount - beginning of year</t>
  </si>
  <si>
    <t>Actual amount during the year</t>
  </si>
  <si>
    <t>Actual amount - end of year</t>
  </si>
  <si>
    <t xml:space="preserve">  Unamortized Lumpsum Lease Payment</t>
  </si>
  <si>
    <t>Reserves</t>
  </si>
  <si>
    <t>Enter 1 if the accrual account is included in the formula rate, enter (0) if  O if the accrual account is NOT included in the formula rate</t>
  </si>
  <si>
    <t xml:space="preserve">Allocation (Plant or Labor Allocator) </t>
  </si>
  <si>
    <t>Amount Allocated, col. c x col. d x col. e x col. f x col. g</t>
  </si>
  <si>
    <t>Reserve 1</t>
  </si>
  <si>
    <t>Reserve 2</t>
  </si>
  <si>
    <t>Reserve 3</t>
  </si>
  <si>
    <t>Reserve 4</t>
  </si>
  <si>
    <t>All unfunded reserves will be listed above, specifically including (but not limited to) all subaccounts for FERC Account Nos. 228.1 through 228.4.  "Unfunded reserve" is defined as an accrued balance (1) created and increased by debiting an expense which is included in this formula rate (column (e), using the same allocator in column (g) as used in the formula to allocate the amounts in the corresponding expense account)  (2) in advance of an anticipated expenditure related to that expense (3) that is not deposited in a restricted account (e.g., set aside in an escrow account, see column (d)) with the earnings thereon retained within that account.  Where a given reserve is only partially funded through accruals collected from customers, only the balance funded by customer collections shall serve as a rate base credit, see column (f).  The source of monthly balance data is company records.</t>
  </si>
  <si>
    <t xml:space="preserve">Enter 1 if NOT in a trust or reserved account, enter zero (0) if included in a trust or reserved account </t>
  </si>
  <si>
    <t>Recovery of Regulatory Assets must be authorized by the Commission.</t>
  </si>
  <si>
    <t>List of all Reserves</t>
  </si>
  <si>
    <t xml:space="preserve">Enter the percentage paid for by customers, less the percent associated with an offsetting liability on the balance sheet </t>
  </si>
  <si>
    <t>Unamortized Regulatory Asset</t>
  </si>
  <si>
    <t xml:space="preserve">(c) </t>
  </si>
  <si>
    <t>Average of the 13 Monthly Balances</t>
  </si>
  <si>
    <t>Amortization Expense of Abandoned Plant</t>
  </si>
  <si>
    <t>RETURN ON RATE BASE ( R )</t>
  </si>
  <si>
    <t>Preferred Dividends (118.29c) (positive number)</t>
  </si>
  <si>
    <t>Proprietary Capital (Line 25 (c))</t>
  </si>
  <si>
    <t xml:space="preserve">Less Preferred Stock (Line 9) </t>
  </si>
  <si>
    <t xml:space="preserve">Less Account 216.1 Undistributed Subsidiary Earnings (Line 25 (d))     </t>
  </si>
  <si>
    <t xml:space="preserve">Less Account 219 Accum. Other Comprehensive Income (Line 25 (e))        </t>
  </si>
  <si>
    <t>Common Stock</t>
  </si>
  <si>
    <t>Long Term Debt</t>
  </si>
  <si>
    <t>Preferred Stock</t>
  </si>
  <si>
    <t xml:space="preserve">( c ) </t>
  </si>
  <si>
    <t xml:space="preserve">(d) </t>
  </si>
  <si>
    <t xml:space="preserve">( e ) </t>
  </si>
  <si>
    <t>Monthly Balances for Capital Structure</t>
  </si>
  <si>
    <t>Preferred Stock (112.3.c)</t>
  </si>
  <si>
    <t>Proprietary Capital (112.16.c)</t>
  </si>
  <si>
    <t>Undistributed Sub Earnings 216.1 (112.12.c)</t>
  </si>
  <si>
    <t>Accum Other Comp. Income 219 (112.15.c)</t>
  </si>
  <si>
    <t>December (Prior Year)</t>
  </si>
  <si>
    <t>13-Month Average</t>
  </si>
  <si>
    <t>Notes</t>
  </si>
  <si>
    <t>Preferred Stock balance will reflect the 13 month average of the balances, of which the 1st and 13th are found on page 112 line 3.c in the Form No. 1</t>
  </si>
  <si>
    <t>Common Stock balance will reflect the 13 month average of the balances, of which the 1st and 13th are found on Form 1 page 112 line 16.c less lines 3.c , 12.c, and 15.c</t>
  </si>
  <si>
    <t>Long-term interest will exclude any short-term interest included in FERC Account 430, Interest on Debt to Associated Companies</t>
  </si>
  <si>
    <t xml:space="preserve">Upon enactment of changes in tax law, ADIT balances are re-measured and adjusted in the Company’s books of account, resulting in excess or deficient accumulated deferred income tax </t>
  </si>
  <si>
    <t xml:space="preserve">  assets and liabilities.  Such excess or deficient ADIT attributable to assets or liabilities reflected in ISO rates and subsequent recoverable or refundable amortization will be based upon tax </t>
  </si>
  <si>
    <t xml:space="preserve">  records and be calculated and recorded in accordance with ASC 740 and any applicable normalization requirements of the taxing jurisdiction.  For each re-measurement of deferred taxes,</t>
  </si>
  <si>
    <t xml:space="preserve">  and end of the year, amortization for the year and any other information required to support compliance with any applicable normalization requirements. </t>
  </si>
  <si>
    <t>Cash Working Capital assigned to transmission is transmission-allocated O&amp;M minus the amortization of any Regulatory Asset, divided by eight.</t>
  </si>
  <si>
    <t xml:space="preserve">  Materials &amp; Supplies</t>
  </si>
  <si>
    <t>WAGES &amp; SALARY ALLOCATOR   (W&amp;S)</t>
  </si>
  <si>
    <t xml:space="preserve">  For each Rate Year (including both Annual Projections and True-Up Adjustments) the statutory income tax rates utilized in the Formula Rate shall reflect the weighted average rates </t>
  </si>
  <si>
    <t>Recovery of abandoned plant is limited to any abandoned plant recovery authorized by FERC.</t>
  </si>
  <si>
    <t>c (col a+col b)</t>
  </si>
  <si>
    <r>
      <t xml:space="preserve">Long Term Debt 
</t>
    </r>
    <r>
      <rPr>
        <sz val="10"/>
        <rFont val="Arial"/>
        <family val="2"/>
      </rPr>
      <t>(Note A)</t>
    </r>
  </si>
  <si>
    <t>Appendix A</t>
  </si>
  <si>
    <t>Appendix A Line #s, Descriptions, Notes, Form 1 Page #s and Instructions</t>
  </si>
  <si>
    <t>The Tax Effect of Permanent Differences captures the differences in the income taxes due under the Federal and State calculations and the income taxes calculated in Appendix A that are not the result of a timing difference. If any, a workpaper showing the calculation will be attached.</t>
  </si>
  <si>
    <t xml:space="preserve"> Utilizing Appendix A Data</t>
  </si>
  <si>
    <t xml:space="preserve">     T=1 - {[(1 - SIT) * (1 - FIT)] / (1 - SIT * FIT * p)} =  (Appendix A, line 61)</t>
  </si>
  <si>
    <t>The table below breaks out the total revenue requirement on Appendix A separately for each investment.  The total of Column (q) must equal the amount shown on Appendix A, Line 3.</t>
  </si>
  <si>
    <t>ROE Base (From Appendix A, line 94)</t>
  </si>
  <si>
    <t>Check Sum Appendix A Line 3</t>
  </si>
  <si>
    <t>For the initial rate year, capital balances that are typically based on a 13-month average will be divided by the number of months the rate is in effect.</t>
  </si>
  <si>
    <t>(Attach 4, line 67, cols. h, j &amp; less p)</t>
  </si>
  <si>
    <t xml:space="preserve">  Portion of Unamortized ITC Not Reflected in Rate Base (enter negative)</t>
  </si>
  <si>
    <t xml:space="preserve">  Portion of Unamortized ITC Reducing in Rate Base</t>
  </si>
  <si>
    <t>Investment Tax Credit Amortization Adjustment</t>
  </si>
  <si>
    <t>114.19.c</t>
  </si>
  <si>
    <t>Jurisdiction 1</t>
  </si>
  <si>
    <t>Jurisdiction 2</t>
  </si>
  <si>
    <t xml:space="preserve">  Investment Tax Credit Amortization (enter negative) </t>
  </si>
  <si>
    <t xml:space="preserve">  ITC Amortization Not Permitted to Reduce Recoverable Tax Expense (enter negative) </t>
  </si>
  <si>
    <t xml:space="preserve">  ITC Amortization Permitted to Reduce Recoverable Tax Expense </t>
  </si>
  <si>
    <t xml:space="preserve">  Applicable Tax Gross-up Factor</t>
  </si>
  <si>
    <t xml:space="preserve">  Investment Tax Credit Amortization Adjustment</t>
  </si>
  <si>
    <t>Excess/Deficient Deferred Taxes Adjustment</t>
  </si>
  <si>
    <t xml:space="preserve">  the amounts entered as Adjustments to Rate Base or a component of Income Taxes will be supported by work papers providing the balance for each taxing jurisdiction at the beginning </t>
  </si>
  <si>
    <t>The composite income tax rate (T) applicable to each Rate Year (including both Annual Projections and True-Up Adjustments) is based on the Federal income tax rate (FIT),</t>
  </si>
  <si>
    <t xml:space="preserve">  the State income tax rate (SIT) and the percentage of federal income tax deductible for state income tax purposes (P).  If the utility is taxed in more than one state, </t>
  </si>
  <si>
    <t xml:space="preserve">  it must attach a work paper showing the name of each state and how the blended or composite SIT was computed.  </t>
  </si>
  <si>
    <t xml:space="preserve">The balances in Accounts 190, 281, 282 and 283 are allocated to transmission plant included in ISO rates based on company accounting records.  Accumulated deferred income tax amounts </t>
  </si>
  <si>
    <t xml:space="preserve">  associated with asset or liability accounts excluded from rate base do not affect rate base, such as ADIT related to asset retirement obligations and certain tax-related regulatory assets or </t>
  </si>
  <si>
    <t xml:space="preserve">  liabilities.  To the extent that the normalization requirements apply to ADIT activity in the projected net revenue requirement calculation or the true-up adjustment calculation, the ADIT </t>
  </si>
  <si>
    <t xml:space="preserve">  amounts are computed in accordance with the proration formula of Treasury regulation Section 1.167(l)-1(h)(6) with averaging in accordance with IRC Section 168(i)(9)(B).  The remaining</t>
  </si>
  <si>
    <t xml:space="preserve">  ADIT activity are averaged.  Work papers supporting the ADIT calculations will be posted with each projected net revenue requirement and/or Annual True-Up and included in the annual </t>
  </si>
  <si>
    <t xml:space="preserve">  Informational Filing submitted to the Commission.</t>
  </si>
  <si>
    <t xml:space="preserve">Investment tax credit (ITC) is recorded in accordance with the deferral method of accounting and any normalization requirements that relate to the eligibility to claim the credit or the </t>
  </si>
  <si>
    <t xml:space="preserve">  recapture of the credit.  The revenue requirement impact of any ITC amortization permitted to reduce income tax expense is determined as the amount of the Amortized Investment Tax </t>
  </si>
  <si>
    <t xml:space="preserve">  Credit (266.8.f) multiplied by the applicable tax gross-up factor.</t>
  </si>
  <si>
    <t>ADJUSTMENTS TO RATE BASE</t>
  </si>
  <si>
    <t>Office Furniture &amp; Equipment</t>
  </si>
  <si>
    <t>Computer Hardware</t>
  </si>
  <si>
    <t>Transportation Equipment</t>
  </si>
  <si>
    <t>Stores Equipment</t>
  </si>
  <si>
    <t>Communication Equipment</t>
  </si>
  <si>
    <t>Franchises and Consents</t>
  </si>
  <si>
    <t>Contributions in Aid of Construction</t>
  </si>
  <si>
    <r>
      <t xml:space="preserve"> </t>
    </r>
    <r>
      <rPr>
        <sz val="12"/>
        <color indexed="8"/>
        <rFont val="Arial"/>
        <family val="2"/>
      </rPr>
      <t>Account Number</t>
    </r>
    <r>
      <rPr>
        <sz val="12"/>
        <rFont val="Arial"/>
        <family val="2"/>
      </rPr>
      <t xml:space="preserve"> </t>
    </r>
  </si>
  <si>
    <r>
      <t xml:space="preserve"> </t>
    </r>
    <r>
      <rPr>
        <sz val="12"/>
        <color indexed="8"/>
        <rFont val="Arial"/>
        <family val="2"/>
      </rPr>
      <t>FERC Account</t>
    </r>
    <r>
      <rPr>
        <sz val="12"/>
        <rFont val="Arial"/>
        <family val="2"/>
      </rPr>
      <t xml:space="preserve"> </t>
    </r>
  </si>
  <si>
    <r>
      <t xml:space="preserve"> </t>
    </r>
    <r>
      <rPr>
        <sz val="12"/>
        <color indexed="8"/>
        <rFont val="Arial"/>
        <family val="2"/>
      </rPr>
      <t>Rate (Annual)Percent</t>
    </r>
    <r>
      <rPr>
        <sz val="12"/>
        <rFont val="Arial"/>
        <family val="2"/>
      </rPr>
      <t xml:space="preserve"> </t>
    </r>
  </si>
  <si>
    <r>
      <t xml:space="preserve"> </t>
    </r>
    <r>
      <rPr>
        <b/>
        <sz val="12"/>
        <color indexed="8"/>
        <rFont val="Arial"/>
        <family val="2"/>
      </rPr>
      <t>TRANSMISSION PLANT</t>
    </r>
    <r>
      <rPr>
        <b/>
        <sz val="12"/>
        <rFont val="Arial"/>
        <family val="2"/>
      </rPr>
      <t xml:space="preserve"> </t>
    </r>
  </si>
  <si>
    <r>
      <t xml:space="preserve"> </t>
    </r>
    <r>
      <rPr>
        <sz val="12"/>
        <color indexed="8"/>
        <rFont val="Arial"/>
        <family val="2"/>
      </rPr>
      <t>Land Rights</t>
    </r>
    <r>
      <rPr>
        <sz val="12"/>
        <rFont val="Arial"/>
        <family val="2"/>
      </rPr>
      <t xml:space="preserve"> </t>
    </r>
  </si>
  <si>
    <r>
      <t xml:space="preserve"> </t>
    </r>
    <r>
      <rPr>
        <sz val="12"/>
        <color indexed="8"/>
        <rFont val="Arial"/>
        <family val="2"/>
      </rPr>
      <t>Structures and Improvements</t>
    </r>
    <r>
      <rPr>
        <sz val="12"/>
        <rFont val="Arial"/>
        <family val="2"/>
      </rPr>
      <t xml:space="preserve"> </t>
    </r>
  </si>
  <si>
    <r>
      <t xml:space="preserve"> </t>
    </r>
    <r>
      <rPr>
        <sz val="12"/>
        <color indexed="8"/>
        <rFont val="Arial"/>
        <family val="2"/>
      </rPr>
      <t>Station Equipment</t>
    </r>
    <r>
      <rPr>
        <sz val="12"/>
        <rFont val="Arial"/>
        <family val="2"/>
      </rPr>
      <t xml:space="preserve"> </t>
    </r>
  </si>
  <si>
    <r>
      <rPr>
        <sz val="12"/>
        <color indexed="8"/>
        <rFont val="Arial"/>
        <family val="2"/>
      </rPr>
      <t>354</t>
    </r>
    <r>
      <rPr>
        <sz val="12"/>
        <rFont val="Arial"/>
        <family val="2"/>
      </rPr>
      <t xml:space="preserve"> </t>
    </r>
  </si>
  <si>
    <r>
      <t xml:space="preserve"> </t>
    </r>
    <r>
      <rPr>
        <sz val="12"/>
        <color indexed="8"/>
        <rFont val="Arial"/>
        <family val="2"/>
      </rPr>
      <t>Towers and Fixtures</t>
    </r>
    <r>
      <rPr>
        <sz val="12"/>
        <rFont val="Arial"/>
        <family val="2"/>
      </rPr>
      <t xml:space="preserve"> </t>
    </r>
  </si>
  <si>
    <r>
      <rPr>
        <sz val="12"/>
        <color indexed="8"/>
        <rFont val="Arial"/>
        <family val="2"/>
      </rPr>
      <t>355</t>
    </r>
    <r>
      <rPr>
        <sz val="12"/>
        <rFont val="Arial"/>
        <family val="2"/>
      </rPr>
      <t xml:space="preserve"> </t>
    </r>
  </si>
  <si>
    <r>
      <t xml:space="preserve"> </t>
    </r>
    <r>
      <rPr>
        <sz val="12"/>
        <color indexed="8"/>
        <rFont val="Arial"/>
        <family val="2"/>
      </rPr>
      <t>Poles and Fixtures</t>
    </r>
  </si>
  <si>
    <r>
      <rPr>
        <sz val="12"/>
        <color indexed="8"/>
        <rFont val="Arial"/>
        <family val="2"/>
      </rPr>
      <t>356</t>
    </r>
    <r>
      <rPr>
        <sz val="12"/>
        <rFont val="Arial"/>
        <family val="2"/>
      </rPr>
      <t xml:space="preserve"> </t>
    </r>
  </si>
  <si>
    <r>
      <t xml:space="preserve"> </t>
    </r>
    <r>
      <rPr>
        <sz val="12"/>
        <color indexed="8"/>
        <rFont val="Arial"/>
        <family val="2"/>
      </rPr>
      <t>Overhead Conductor and Devices</t>
    </r>
    <r>
      <rPr>
        <sz val="12"/>
        <rFont val="Arial"/>
        <family val="2"/>
      </rPr>
      <t xml:space="preserve"> </t>
    </r>
  </si>
  <si>
    <r>
      <rPr>
        <sz val="12"/>
        <color indexed="8"/>
        <rFont val="Arial"/>
        <family val="2"/>
      </rPr>
      <t>357</t>
    </r>
    <r>
      <rPr>
        <sz val="12"/>
        <rFont val="Arial"/>
        <family val="2"/>
      </rPr>
      <t xml:space="preserve"> </t>
    </r>
  </si>
  <si>
    <r>
      <t xml:space="preserve"> </t>
    </r>
    <r>
      <rPr>
        <sz val="12"/>
        <color indexed="8"/>
        <rFont val="Arial"/>
        <family val="2"/>
      </rPr>
      <t>Underground Conduit</t>
    </r>
    <r>
      <rPr>
        <sz val="12"/>
        <rFont val="Arial"/>
        <family val="2"/>
      </rPr>
      <t xml:space="preserve"> </t>
    </r>
  </si>
  <si>
    <r>
      <rPr>
        <sz val="12"/>
        <color indexed="8"/>
        <rFont val="Arial"/>
        <family val="2"/>
      </rPr>
      <t>358</t>
    </r>
    <r>
      <rPr>
        <sz val="12"/>
        <rFont val="Arial"/>
        <family val="2"/>
      </rPr>
      <t xml:space="preserve"> </t>
    </r>
  </si>
  <si>
    <r>
      <t xml:space="preserve"> </t>
    </r>
    <r>
      <rPr>
        <sz val="12"/>
        <color indexed="8"/>
        <rFont val="Arial"/>
        <family val="2"/>
      </rPr>
      <t>Underground Conductor and Devices</t>
    </r>
    <r>
      <rPr>
        <sz val="12"/>
        <rFont val="Arial"/>
        <family val="2"/>
      </rPr>
      <t xml:space="preserve"> </t>
    </r>
  </si>
  <si>
    <r>
      <rPr>
        <sz val="12"/>
        <color indexed="8"/>
        <rFont val="Arial"/>
        <family val="2"/>
      </rPr>
      <t>359</t>
    </r>
    <r>
      <rPr>
        <sz val="12"/>
        <rFont val="Arial"/>
        <family val="2"/>
      </rPr>
      <t xml:space="preserve"> </t>
    </r>
  </si>
  <si>
    <r>
      <t xml:space="preserve"> </t>
    </r>
    <r>
      <rPr>
        <sz val="12"/>
        <color indexed="8"/>
        <rFont val="Arial"/>
        <family val="2"/>
      </rPr>
      <t>Roads and Trails</t>
    </r>
    <r>
      <rPr>
        <sz val="12"/>
        <rFont val="Arial"/>
        <family val="2"/>
      </rPr>
      <t xml:space="preserve"> </t>
    </r>
  </si>
  <si>
    <r>
      <t xml:space="preserve"> </t>
    </r>
    <r>
      <rPr>
        <b/>
        <sz val="12"/>
        <color indexed="8"/>
        <rFont val="Arial"/>
        <family val="2"/>
      </rPr>
      <t>GENERAL PLANT</t>
    </r>
    <r>
      <rPr>
        <sz val="12"/>
        <rFont val="Arial"/>
        <family val="2"/>
      </rPr>
      <t xml:space="preserve"> </t>
    </r>
  </si>
  <si>
    <r>
      <t xml:space="preserve"> </t>
    </r>
    <r>
      <rPr>
        <b/>
        <sz val="12"/>
        <color indexed="8"/>
        <rFont val="Arial"/>
        <family val="2"/>
      </rPr>
      <t>INTANGIBLE PLANT</t>
    </r>
    <r>
      <rPr>
        <sz val="12"/>
        <rFont val="Arial"/>
        <family val="2"/>
      </rPr>
      <t xml:space="preserve"> </t>
    </r>
  </si>
  <si>
    <r>
      <t xml:space="preserve"> </t>
    </r>
    <r>
      <rPr>
        <sz val="12"/>
        <color indexed="8"/>
        <rFont val="Arial"/>
        <family val="2"/>
      </rPr>
      <t>depreciation rates above will be weighted based on the relative amount of underlying plant booked to the accounts</t>
    </r>
    <r>
      <rPr>
        <sz val="12"/>
        <rFont val="Arial"/>
        <family val="2"/>
      </rPr>
      <t xml:space="preserve"> </t>
    </r>
  </si>
  <si>
    <r>
      <t xml:space="preserve"> </t>
    </r>
    <r>
      <rPr>
        <sz val="12"/>
        <color indexed="8"/>
        <rFont val="Arial"/>
        <family val="2"/>
      </rPr>
      <t>shown in lines 1-9 above and the weighted average depreciation rate will be used to amortize the CIAC.</t>
    </r>
    <r>
      <rPr>
        <sz val="12"/>
        <rFont val="Arial"/>
        <family val="2"/>
      </rPr>
      <t xml:space="preserve"> The life of a</t>
    </r>
  </si>
  <si>
    <t>NET ACQUISITION ADJUSTMENT</t>
  </si>
  <si>
    <t>TOTAL NET ACQUISITION ADJUSTMENT</t>
  </si>
  <si>
    <t>Acquisition Adjustment Worksheet</t>
  </si>
  <si>
    <t>Net Balance</t>
  </si>
  <si>
    <t>FERC 114 - Balance</t>
  </si>
  <si>
    <t>Accumulated Amortization</t>
  </si>
  <si>
    <t>FERC 115 -</t>
  </si>
  <si>
    <t>FERC 406 -</t>
  </si>
  <si>
    <t>Amortization Exp</t>
  </si>
  <si>
    <t xml:space="preserve">  Amortization of Acquisition Adjustment</t>
  </si>
  <si>
    <t xml:space="preserve">                                           </t>
  </si>
  <si>
    <t xml:space="preserve">Under/(Over)  </t>
  </si>
  <si>
    <t>Actual</t>
  </si>
  <si>
    <r>
      <rPr>
        <sz val="12"/>
        <color indexed="8"/>
        <rFont val="Arial"/>
        <family val="2"/>
      </rPr>
      <t xml:space="preserve">In the event a Contribution in Aid of Construction (CIAC) is made for a transmission facility, the transmission </t>
    </r>
    <r>
      <rPr>
        <sz val="12"/>
        <rFont val="Arial"/>
        <family val="2"/>
      </rPr>
      <t xml:space="preserve"> </t>
    </r>
  </si>
  <si>
    <t xml:space="preserve">                      References to data from FERC Form 1 are indicated as:   #.y.x  (page, line, column)</t>
  </si>
  <si>
    <t>Q</t>
  </si>
  <si>
    <t>No Acquisition Adjustment will be recovered until a filing requesting recovery is submitted to and approved by FERC under FPA Section 205.</t>
  </si>
  <si>
    <t>Calculation of Transmission Acquisition Adj.</t>
  </si>
  <si>
    <t>Recovery of regulatory assets requires authorization from the Commission.</t>
  </si>
  <si>
    <t xml:space="preserve">1. From Attachment 4, Column (q) for the period being trued-up </t>
  </si>
  <si>
    <t>2. The "revenue received" is the total amount of revenue distributed in the True-Up Year. The amounts do not include any true-ups or prior period</t>
  </si>
  <si>
    <t xml:space="preserve">  No amounts shall be credited to accounts 228.1 through 228.4 unless authorized by a regulatory authority or authorities to be collected in a utility’s rates.</t>
  </si>
  <si>
    <t>Transmission Acquisition Adj.</t>
  </si>
  <si>
    <t xml:space="preserve">  and the unamortized balance will be included here. In the event such a lease involves monthly or annual payments, the payments will be booked to Account 567.</t>
  </si>
  <si>
    <t xml:space="preserve">In the event that transmission assets or right of ways involve a lumpsum upfront payment under a lease that qualifies as a capital lease, it will be amortized over the life of the lease to Account 567 </t>
  </si>
  <si>
    <t>Company records</t>
  </si>
  <si>
    <t>Line 45 removes EPRI Annual Membership Dues listed in Form 1 at 353.f, any EPRI Lobbying expenses included in line 42 of the template and all Regulatory Commission Expenses itemized at 351.h.</t>
  </si>
  <si>
    <t>Line 45 removes all advertising included in Account 930.1, except safety, education or out-reach related advertising.</t>
  </si>
  <si>
    <t>Line 45 removes all EEI and EPRI research, development and demonstration expenses.</t>
  </si>
  <si>
    <t>Line 46 reflects all Regulatory Commission Expenses directly related to transmission service, ISO filings, or transmission siting itemized at 351.h</t>
  </si>
  <si>
    <t xml:space="preserve">Line 42 or Line 44 and thus Line 48 shall include any NYISO charges other than penalties, including but not limited to administrative costs.  </t>
  </si>
  <si>
    <t>Annual Transmission Revenue Requirement</t>
  </si>
  <si>
    <t xml:space="preserve">Line No. </t>
  </si>
  <si>
    <t>Purpose of worksheet</t>
  </si>
  <si>
    <t>The purposes of this portion of the worksheet are to: 
- describe legislation resulting in remeasurement of ADIT accounts, 
- explain how any ADIT accounts were re-measured, 
- explain the excess or deficient ADIT contained therein,  
- explain the accounting for any excess or deficient amounts in Accounts 182.3 (Other Regulatory Assets) and 254 (Other Regulatory Liabilities),
- reconcile the amounts of excess or deficient ADIT determined as a result of each specific change in tax law (i.e., unrecovered regulatory assets and unrefunded regulatory liabilities comprising the Rate Base Adjustment Mechanism) as of the beginning and end of the current test period,
- indicate whether each excess or deficient ADIT amount is protected (i.e., subject to the normalization rules) or unprotected (i.e., not subject to the normalization rules),
- indicate the amount of amortization of the excess or deficient ADIT returned or recovered through rates (i.e., the Income Tax Allowance Adjustment Mechanism) during the current period,
- indicate the accounts to which the excess or deficient ADIT are amortized,
- indicate the amortization period of the excess or deficient ADIT being returned or recovered through rates, and
- describe the method of amortization each excess or deficient ADIT amount.</t>
  </si>
  <si>
    <t>Description of changes in tax law</t>
  </si>
  <si>
    <t>Historical</t>
  </si>
  <si>
    <t>New</t>
  </si>
  <si>
    <t>Federal income tax rate</t>
  </si>
  <si>
    <t>State income tax rate</t>
  </si>
  <si>
    <t>Composite federal/state income tax rate</t>
  </si>
  <si>
    <t>Tax gross-up factor</t>
  </si>
  <si>
    <t>Summary of re-measurement of ADIT resulting from the 2017 decrease in federal income tax rate</t>
  </si>
  <si>
    <t>Account</t>
  </si>
  <si>
    <t>Balance Prior to Change in Law</t>
  </si>
  <si>
    <t>Portion Affecting Rate Base</t>
  </si>
  <si>
    <t>Balance Re-measured after Change in Law</t>
  </si>
  <si>
    <t>Portion Affecting Rate Base Re-measured after Change in Law</t>
  </si>
  <si>
    <t>Debit or &lt;Credit&gt; to ADIT Affecting Rate Base</t>
  </si>
  <si>
    <t>Debit or &lt;Credit&gt; to Account 182.3</t>
  </si>
  <si>
    <t>Portion of Debit or &lt;Credit&gt; to Account 182.3 Affecting Rate Base</t>
  </si>
  <si>
    <t>Debit or &lt;Credit&gt; to Account 254</t>
  </si>
  <si>
    <t>Portion of Debit or &lt;Credit&gt; to Account 254 Affecting Rate Base</t>
  </si>
  <si>
    <t>ADIT on Regulatory Asset or Liability
Account 190 or 283</t>
  </si>
  <si>
    <t>ADIT on Regulatory Asset or Liability Affecting Rate Base
Account 190 or 283</t>
  </si>
  <si>
    <t>Debit or &lt;Credit&gt; to Account 410.1</t>
  </si>
  <si>
    <t>Debit or &lt;Credit&gt; to Account 411.1</t>
  </si>
  <si>
    <t>Debit or &lt;Credit&gt; to Account 410.2</t>
  </si>
  <si>
    <t>Debit or &lt;Credit&gt; to Account 411.2</t>
  </si>
  <si>
    <t>Summary of entry related to ADIT affecting rate base</t>
  </si>
  <si>
    <t>Effect on rate base prior to re-measurement</t>
  </si>
  <si>
    <t>Effect on rate base after re-measurement</t>
  </si>
  <si>
    <r>
      <rPr>
        <b/>
        <sz val="10"/>
        <rFont val="Times New Roman"/>
        <family val="1"/>
      </rPr>
      <t>Note 2 - Explanation of how ADIT accounts are re-measured upon a change in income tax law</t>
    </r>
    <r>
      <rPr>
        <sz val="10"/>
        <rFont val="Times New Roman"/>
        <family val="1"/>
      </rPr>
      <t xml:space="preserve">
Deferred tax assets and liabilities are adjusted (re-measured) for the effect of the changes in tax law (including tax rates) in the period that the change is enacted.  Adjustments are recorded in the appropriate deferred tax balance sheet accounts (Accounts 190, 281, 282 and 283) based on the nature of the temporary difference and the related classification requirements of the accounts.   If as a result of action or expected action by a regulator, it is probable that the future increase or decrease in taxes payable due to the change in tax law or rates will be recovered from or returned to customers through future rates, a regulatory asset or liability is recognized in Account 182.3 (Other Regulatory Assets), or Account 254 (Other Regulatory Liabilities), as appropriate, for that probable future revenue or reduction in future revenue.  Re-measurements of deferred tax balance sheet accounts may also result in re-measurements of tax-related regulatory assets or liabilities that had been recorded prior to the change in tax law.  If is not probable that the future increase or decrease in taxes payable due to the change in tax law or rates will be recovered from or returned to customers through future rates, tax expense is recognized in Account 410.2 (Provision for Deferred Income Taxes, Other Income or Deductions) or tax benefit is recognized in Account 411.2 (Provision for Deferred Income Taxes-Credit, Other Income or Deductions), as appropriate.  </t>
    </r>
  </si>
  <si>
    <t>Rate Base Adjustment Mechanism - Summary</t>
  </si>
  <si>
    <t>Projected Revenue Requirement</t>
  </si>
  <si>
    <t>Actual Revenue Requirement (True-up)</t>
  </si>
  <si>
    <t>182.3 (debit or &lt;credit&gt;)</t>
  </si>
  <si>
    <t>254 (debit or &lt;credit&gt;)</t>
  </si>
  <si>
    <t>Total Excess / Deficient ADIT</t>
  </si>
  <si>
    <t>Rate Base Adjustment Mechanism - Reconciliation of Beginning and End of Test Period Balances - Projected</t>
  </si>
  <si>
    <t>Description (+ = debit, &lt;&gt; = credit)</t>
  </si>
  <si>
    <t>Balance at Beginning of Year - 
Projected</t>
  </si>
  <si>
    <t>Remeasurement of ADIT - 
Projected
(Note 3)</t>
  </si>
  <si>
    <t>Annual Amortization - 
Projected
(Note 4)</t>
  </si>
  <si>
    <t>Other Adjustments - 
Projected
(Note 5)</t>
  </si>
  <si>
    <t>Balance at End of Year - 
Projected
(d)+(e)+(f)+(g)</t>
  </si>
  <si>
    <t>Whether subject to normalization rules
(Note 6)</t>
  </si>
  <si>
    <t>Amortization period and method</t>
  </si>
  <si>
    <t>Total for account 182.3</t>
  </si>
  <si>
    <t>Total for account 254</t>
  </si>
  <si>
    <t>Total excess or deficient ADIT</t>
  </si>
  <si>
    <t>Income Tax Allowance Mechanism - Projected</t>
  </si>
  <si>
    <t>Annual Amortization from Table Above</t>
  </si>
  <si>
    <t>Debit or &lt;Credit&gt; to Account 190</t>
  </si>
  <si>
    <t>Debit or &lt;Credit&gt; to Account 283</t>
  </si>
  <si>
    <t>Total amortization and offsetting entries</t>
  </si>
  <si>
    <t>Rate Base Adjustment Mechanism - Reconciliation of Beginning and End of Test Period Balances - Actual</t>
  </si>
  <si>
    <t>Remeasurement of ADIT - 
Actual
(Note 7)</t>
  </si>
  <si>
    <t>Annual Amortization - 
Actual
(Note 8)</t>
  </si>
  <si>
    <t>Other Adjustments - 
Actual
(Note 9)</t>
  </si>
  <si>
    <t>Whether subject to normalization rules
(Note 10)</t>
  </si>
  <si>
    <t>Income Tax Allowance Mechanism - Actual</t>
  </si>
  <si>
    <t>Annual Amortization</t>
  </si>
  <si>
    <t>Worksheet - Annual Excess or Deficient Accumulated Deferred Income Taxes Worksheet</t>
  </si>
  <si>
    <t>Enter as negative Appendix A, page 2, line 27</t>
  </si>
  <si>
    <t>(line 47 less line 47a)</t>
  </si>
  <si>
    <r>
      <t xml:space="preserve">Long Term debt balance will reflect the 13 month average of the balances, of which the 1st and 13th are found on page 112, </t>
    </r>
    <r>
      <rPr>
        <sz val="10"/>
        <color rgb="FFFF0000"/>
        <rFont val="Arial"/>
        <family val="2"/>
      </rPr>
      <t xml:space="preserve"> </t>
    </r>
    <r>
      <rPr>
        <sz val="10"/>
        <rFont val="Arial"/>
        <family val="2"/>
      </rPr>
      <t>lines 18.c to 21.c</t>
    </r>
    <r>
      <rPr>
        <sz val="10"/>
        <color indexed="8"/>
        <rFont val="Arial"/>
        <family val="2"/>
      </rPr>
      <t>, in the Form No. 1; the cost is calculated by dividing line 222 by the Long Term Debt balance on line 229.</t>
    </r>
  </si>
  <si>
    <t>Column (b), Net Investment includes the Net Plant In Service, unamortized regulatory assets, and unamortized abandoned plant.</t>
  </si>
  <si>
    <t>LS Power Grid New York Corporation I</t>
  </si>
  <si>
    <t>LSPG-NY-501</t>
  </si>
  <si>
    <t xml:space="preserve"> in years. The estimated life of the facility or rights associated with the facility will not change over the life of a CIAC</t>
  </si>
  <si>
    <t>-</t>
  </si>
  <si>
    <t>A hypothetical capital structure of 47% debt and 53% equity will be used until the entire Marcy to New Scotland 345 kV Upgrade Project is placed in-service.  After all facilities of the Marcy to New Scotland 345 kV</t>
  </si>
  <si>
    <t xml:space="preserve">  Upgrade Project are placed in- service, the lesser of a 52% equity ratio or the actual equity ratio will be used.   </t>
  </si>
  <si>
    <t>(Attach 3, line 229) (Note O)</t>
  </si>
  <si>
    <t>(Attach 3, line 230) (Note O)</t>
  </si>
  <si>
    <t>(Attach 3, line 231) (Note O, Note P)</t>
  </si>
  <si>
    <r>
      <t xml:space="preserve">Miscellaneous  Intangible Plant </t>
    </r>
    <r>
      <rPr>
        <u/>
        <sz val="12"/>
        <rFont val="Arial"/>
        <family val="2"/>
      </rPr>
      <t xml:space="preserve">/ </t>
    </r>
    <r>
      <rPr>
        <sz val="12"/>
        <rFont val="Arial"/>
        <family val="2"/>
      </rPr>
      <t>Computer Software</t>
    </r>
  </si>
  <si>
    <t xml:space="preserve"> an FPA Section 205 or Section 206 filing.</t>
  </si>
  <si>
    <t xml:space="preserve">These depreciation rates shall stay in effect until changed pursuant to a Commission order emanating from </t>
  </si>
  <si>
    <r>
      <rPr>
        <b/>
        <sz val="10"/>
        <rFont val="Times New Roman"/>
        <family val="1"/>
      </rPr>
      <t>Note 1a</t>
    </r>
    <r>
      <rPr>
        <sz val="10"/>
        <rFont val="Times New Roman"/>
        <family val="1"/>
      </rPr>
      <t xml:space="preserve"> - </t>
    </r>
    <r>
      <rPr>
        <sz val="10"/>
        <rFont val="Times New Roman"/>
        <family val="1"/>
      </rPr>
      <t>The composite tax rates used for the remeasurement of ADIT balances are:</t>
    </r>
  </si>
  <si>
    <t>Item …</t>
  </si>
  <si>
    <r>
      <rPr>
        <b/>
        <sz val="10"/>
        <rFont val="Times New Roman"/>
        <family val="1"/>
      </rPr>
      <t>Note</t>
    </r>
    <r>
      <rPr>
        <sz val="10"/>
        <rFont val="Times New Roman"/>
        <family val="1"/>
      </rPr>
      <t xml:space="preserve">
  </t>
    </r>
  </si>
  <si>
    <r>
      <rPr>
        <b/>
        <sz val="10"/>
        <rFont val="Times New Roman"/>
        <family val="1"/>
      </rPr>
      <t xml:space="preserve">Note </t>
    </r>
    <r>
      <rPr>
        <b/>
        <strike/>
        <sz val="10"/>
        <color rgb="FFFF0000"/>
        <rFont val="Times New Roman"/>
        <family val="1"/>
      </rPr>
      <t/>
    </r>
  </si>
  <si>
    <r>
      <rPr>
        <b/>
        <sz val="10"/>
        <rFont val="Times New Roman"/>
        <family val="1"/>
      </rPr>
      <t>Note</t>
    </r>
    <r>
      <rPr>
        <b/>
        <strike/>
        <sz val="10"/>
        <color rgb="FFFF0000"/>
        <rFont val="Times New Roman"/>
        <family val="1"/>
      </rPr>
      <t xml:space="preserve"> </t>
    </r>
  </si>
  <si>
    <t>Attachment 8</t>
  </si>
  <si>
    <t>Annual Excess or Deficient Accumulated Deferred IncomeTaxes Worksheet</t>
  </si>
  <si>
    <r>
      <t xml:space="preserve"> </t>
    </r>
    <r>
      <rPr>
        <sz val="12"/>
        <color indexed="8"/>
        <rFont val="Arial"/>
        <family val="2"/>
      </rPr>
      <t>Note B</t>
    </r>
  </si>
  <si>
    <t>In accordance with the Settlement Agreement in Docket No. ER 20-716 approved June 17, 2021, the Base Return on Equity shall be 9.65% and no change in ROE may be made absent a filing with FERC under FPA Section 205 or 206.</t>
  </si>
  <si>
    <t>For the 12 months ended 12/31/2021</t>
  </si>
  <si>
    <r>
      <rPr>
        <b/>
        <sz val="10"/>
        <rFont val="Times New Roman"/>
        <family val="1"/>
      </rPr>
      <t>Note 1b</t>
    </r>
    <r>
      <rPr>
        <sz val="10"/>
        <rFont val="Times New Roman"/>
        <family val="1"/>
      </rPr>
      <t xml:space="preserve"> - There has not been a change in tax law affecting the ADIT balances of LS Power Grid New York Corporation I in a prior period and there are no enacted tax law changes affecting the ADIT balances for the test period.  Thus, LS Power Grid New York Corporation I has not recorded regulatory assets or regulatory liabilities for deficient or excess deferred taxes and is not amortizing any such amount. </t>
    </r>
  </si>
  <si>
    <t>Segment A</t>
  </si>
  <si>
    <t>ER20-716</t>
  </si>
  <si>
    <t>100 basis point ("bp") adder to the Base ROE will apply to Project Costs incurred up to the Cost Cap (defined in Section III. B. 5 of Settlement Agreement).  A 100 bp ROE adder shall also apply to Unforeseeable Costs (that are more than five (5) percent of the Cost Cap), Third Party Costs, and Project Development Costs. The 100 bp consists of a 50 bp incentive adder to account for benefits to customers, including congestion relief, and a 50 bp incentive adder for risks and challenges in developing the AC Transmission Projects.</t>
  </si>
  <si>
    <t>NOL Carryforward (Depreciation)</t>
  </si>
  <si>
    <t>Amortization of start-up costs</t>
  </si>
  <si>
    <t>Plant-related basis differences net of depreciation (unprotected)</t>
  </si>
  <si>
    <t>Removal costs (accrual net of expenditures)</t>
  </si>
  <si>
    <t>AFUDC-equity accrual (net of depreciation)</t>
  </si>
  <si>
    <t>Reg Carrying Charge-Debt Rate (net of amortization)</t>
  </si>
  <si>
    <t>Reg Carrying Charge-Equity Rate (net of amortization)</t>
  </si>
  <si>
    <t>Tax-related regulatory assets</t>
  </si>
  <si>
    <t>Not applicable</t>
  </si>
  <si>
    <t>2021 True-up</t>
  </si>
  <si>
    <t>To Attachment 5, Line 2, Column D</t>
  </si>
  <si>
    <t>Form No. 1 page 328.35n</t>
  </si>
  <si>
    <t>Revenue balancing entry reflecting revenue requirement earned</t>
  </si>
  <si>
    <t>Actual NYISO Transmission owner revenue received</t>
  </si>
  <si>
    <t xml:space="preserve">Revenues from Transmission of Electricity for Others (Account 456.1) </t>
  </si>
  <si>
    <t>Workpaper for Attachment 5 Revenue</t>
  </si>
  <si>
    <t>Marcy New Scotland 345 kV Upgrade Project</t>
  </si>
  <si>
    <t>Marcy to New Scotland 345 kV Upgrade Project (Segment A)</t>
  </si>
  <si>
    <t>Listing of Permanent Book/Tax Differences</t>
  </si>
  <si>
    <t xml:space="preserve">The book/tax differences reflected in recoverable income tax expense are differences between revenues and expenses reflected in the revenue requirement and revenue and deductions reflected in taxable income.  As such, non-operating (below-the-line) expenses and income are not included (e.g., accrual of AFUDC-equity).  Book depreciation of capitalized AFUDC-equity is reflected in ratemaking, but not for income tax purposes, and, thus, is a permanent book/tax difference in this context.  Similarly, amortization of the regulatory asset for pre-commercial carrying charges accrued at an after-tax equity rate of return is permanent difference between recoverable expenses and tax deductions. </t>
  </si>
  <si>
    <t>Amount per Formula Rate Template</t>
  </si>
  <si>
    <t>Permanent differences per tax return</t>
  </si>
  <si>
    <t>Depreciation of AFUDC-equity</t>
  </si>
  <si>
    <t>Amortization of carrying charge-equity</t>
  </si>
  <si>
    <t>Total permanent book/tax differences</t>
  </si>
  <si>
    <t>Tax rate</t>
  </si>
  <si>
    <t>Tax effect of permanent book/tax differences</t>
  </si>
  <si>
    <t xml:space="preserve">Tax gross-up factor </t>
  </si>
  <si>
    <t>Workpaper for Listing of Permanent Book/Tax Differences</t>
  </si>
  <si>
    <t>To Attachment 3, Line 207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</si>
</sst>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000000%"/>
    <numFmt numFmtId="178" formatCode="_(* #,##0.0000_);_(* \(#,##0.0000\);_(* &quot;-&quot;??_);_(@_)"/>
    <numFmt numFmtId="179" formatCode="_(* #,##0.0_);_(* \(#,##0.0\);_(* &quot;-&quot;??_);_(@_)"/>
    <numFmt numFmtId="180" formatCode="#,##0.0_);\(#,##0.0\)"/>
    <numFmt numFmtId="181" formatCode="#,##0.0\ ;\(#,##0.0\)"/>
    <numFmt numFmtId="182" formatCode="#,##0_);[Red]\(#,##0\);&quot;-&quot;"/>
    <numFmt numFmtId="183" formatCode="_-* #,##0_-;\-* #,##0_-;_-* &quot;-&quot;_-;_-@_-"/>
    <numFmt numFmtId="184" formatCode="_-* #,##0.00_-;\-* #,##0.00_-;_-* &quot;-&quot;??_-;_-@_-"/>
    <numFmt numFmtId="185" formatCode="_(* #,##0_);_(* \(#,##0\);_(* &quot;0&quot;_);_(@_)"/>
    <numFmt numFmtId="186" formatCode="&quot;$&quot;_(#,##0.00_);&quot;$&quot;\(#,##0.00\)"/>
    <numFmt numFmtId="187" formatCode="_-&quot;$&quot;* #,##0.0_-;\-&quot;$&quot;* #,##0.0_-;_-&quot;$&quot;* &quot;-&quot;??_-;_-@_-"/>
    <numFmt numFmtId="188" formatCode="#,##0.0_)\x;\(#,##0.0\)\x"/>
    <numFmt numFmtId="189" formatCode="#,##0.0_)_x;\(#,##0.0\)_x"/>
    <numFmt numFmtId="190" formatCode="0.0_)\%;\(0.0\)\%"/>
    <numFmt numFmtId="191" formatCode="_-* #,##0.000_-;\-* #,##0.000_-;_-* &quot;-&quot;??_-;_-@_-"/>
    <numFmt numFmtId="192" formatCode="#,##0.0_)_%;\(#,##0.0\)_%"/>
    <numFmt numFmtId="193" formatCode="_(&quot;$&quot;* #,##0.0_);_(&quot;$&quot;* \(#,##0.0\);_(&quot;$&quot;* &quot;-&quot;?_);_(@_)"/>
    <numFmt numFmtId="194" formatCode="\£\ #,##0_);[Red]\(\£\ #,##0\)"/>
    <numFmt numFmtId="195" formatCode="#,##0.00;[Red]\(#,##0.00\);\-"/>
    <numFmt numFmtId="196" formatCode="\¥\ #,##0_);[Red]\(\¥\ #,##0\)"/>
    <numFmt numFmtId="197" formatCode="#,##0;\(#,##0\)"/>
    <numFmt numFmtId="198" formatCode="0;[Red]\(0\);\-"/>
    <numFmt numFmtId="199" formatCode="#,##0;[Red]\(#,##0\);\-"/>
    <numFmt numFmtId="200" formatCode="0.0;\(0.0\);\-"/>
    <numFmt numFmtId="201" formatCode="0.00;\(0.00\);\-"/>
    <numFmt numFmtId="202" formatCode="0.00;[Red]\(0.00\);\-"/>
    <numFmt numFmtId="203" formatCode="0.000;\(0.000\);\-"/>
    <numFmt numFmtId="204" formatCode="m\-d\-yy"/>
    <numFmt numFmtId="205" formatCode="_ &quot;R&quot;\ * #,##0_ ;_ &quot;R&quot;\ * \-#,##0_ ;_ &quot;R&quot;\ * &quot;-&quot;_ ;_ @_ "/>
    <numFmt numFmtId="206" formatCode="dd/mm/yyyy"/>
    <numFmt numFmtId="207" formatCode="#,##0_-;\(#,##0\);&quot;-&quot;"/>
    <numFmt numFmtId="208" formatCode="0.0\ \x;\(0.0\)\x;&quot;-&quot;"/>
    <numFmt numFmtId="209" formatCode="0.0%;\(0.0\)%"/>
    <numFmt numFmtId="210" formatCode="\•\ \ @"/>
    <numFmt numFmtId="211" formatCode="_-* #,##0_-;* \(#,##0\)_-;_-@_-"/>
    <numFmt numFmtId="212" formatCode="0.000_)"/>
    <numFmt numFmtId="213" formatCode="#,##0.0;[Red]\(#,##0.0\);\-"/>
    <numFmt numFmtId="214" formatCode="#,##0.000;[Red]\(#,##0.000\);\-"/>
    <numFmt numFmtId="215" formatCode="#,##0_%_);\(#,##0\)_%;**;@_%_)"/>
    <numFmt numFmtId="216" formatCode="0.0_x_)_);&quot;NM&quot;_x_)_);0.0_x_)_);@_%_)"/>
    <numFmt numFmtId="217" formatCode="0.0\ \x;\(0.0\ \x\)"/>
    <numFmt numFmtId="218" formatCode="0.0_ ;\(0.0\)_ \ "/>
    <numFmt numFmtId="219" formatCode="General_)"/>
    <numFmt numFmtId="220" formatCode="m/d"/>
    <numFmt numFmtId="221" formatCode="0.0\ \ \x\ ;\(0.0\)\ \ \x\ "/>
    <numFmt numFmtId="222" formatCode="\ \ _•\–\ \ \ \ @"/>
    <numFmt numFmtId="223" formatCode="&quot;$&quot;#,##0.0;[Red]&quot;$&quot;#,##0.0"/>
    <numFmt numFmtId="224" formatCode="d\-mmm\-yyyy"/>
    <numFmt numFmtId="225" formatCode="0.00,,;[Red]\(0.00,,\);\-"/>
    <numFmt numFmtId="226" formatCode="_-[$€-2]* #,##0.00_-;\-[$€-2]* #,##0.00_-;_-[$€-2]* &quot;-&quot;??_-"/>
    <numFmt numFmtId="227" formatCode="[Magenta]&quot;Err&quot;;[Magenta]&quot;Err&quot;;[Blue]&quot;OK&quot;"/>
    <numFmt numFmtId="228" formatCode="General\ &quot;.&quot;"/>
    <numFmt numFmtId="229" formatCode="#,##0_);[Red]\(#,##0\);\-_)"/>
    <numFmt numFmtId="230" formatCode="0.0_)%;[Red]\(0.0%\);0.0_)%"/>
    <numFmt numFmtId="231" formatCode="[Red][&gt;1]&quot;&gt;100 %&quot;;[Red]\(0.0%\);0.0_)%"/>
    <numFmt numFmtId="232" formatCode="0.00_)"/>
    <numFmt numFmtId="233" formatCode="_-* #,##0_-;\-* #,##0_-;_-* &quot;-&quot;??_-;_-@_-"/>
    <numFmt numFmtId="234" formatCode="0.0\x"/>
    <numFmt numFmtId="235" formatCode="0.0\ \x"/>
    <numFmt numFmtId="236" formatCode="0%_);\(0%\);0%_);@_%_)"/>
    <numFmt numFmtId="237" formatCode="[Blue]#,##0;[Red]\(#,##0\);\-"/>
    <numFmt numFmtId="238" formatCode="[Blue]#,##0.0;[Red]\(#,##0.0\);\-"/>
    <numFmt numFmtId="239" formatCode="[Blue]#,##0.00;[Red]\(#,##0.00\);\-"/>
    <numFmt numFmtId="240" formatCode="[Blue]#,##0.000;[Red]\(#,##0.000\);\-"/>
    <numFmt numFmtId="241" formatCode="#,##0.000_-;\(#,##0.000\);&quot;-&quot;"/>
    <numFmt numFmtId="242" formatCode="0.00%;[Red]\(0.00%\);\-"/>
    <numFmt numFmtId="243" formatCode="_-* #,##0.00%_-;* \(#,##0.00\)%_-;_-@_-"/>
    <numFmt numFmtId="244" formatCode="0.0\ \x\ ;\(0.0\)\ \x\ "/>
    <numFmt numFmtId="245" formatCode="0.0%;\(0.0%\);\-"/>
    <numFmt numFmtId="246" formatCode="0.00%;\(0.00%\);\-"/>
    <numFmt numFmtId="247" formatCode="000\-00\-0000\ "/>
    <numFmt numFmtId="248" formatCode="0____"/>
    <numFmt numFmtId="249" formatCode="_-&quot;£&quot;* #,##0_-;\-&quot;£&quot;* #,##0_-;_-&quot;£&quot;* &quot;-&quot;_-;_-@_-"/>
    <numFmt numFmtId="250" formatCode="_-&quot;£&quot;* #,##0.00_-;\-&quot;£&quot;* #,##0.00_-;_-&quot;£&quot;* &quot;-&quot;??_-;_-@_-"/>
    <numFmt numFmtId="251" formatCode="_(* #,##0.00000_);_(* \(#,##0.00000\);_(* &quot;-&quot;??_);_(@_)"/>
    <numFmt numFmtId="252" formatCode="0.000000"/>
    <numFmt numFmtId="253" formatCode="#,###,##0.00;\(#,###,##0.00\)"/>
    <numFmt numFmtId="254" formatCode=";;;\(@\)"/>
    <numFmt numFmtId="255" formatCode="&quot; &quot;&quot;$&quot;* #,##0.00&quot;/kw  &quot;"/>
    <numFmt numFmtId="256" formatCode="m&quot;¤ë&quot;d&quot;¤é&quot;"/>
    <numFmt numFmtId="257" formatCode="00000"/>
    <numFmt numFmtId="258" formatCode="&quot;$&quot;###0;[Red]\(&quot;$&quot;###0\)"/>
    <numFmt numFmtId="259" formatCode="_-* #,##0.0_-;\-* #,##0.0_-;_-* &quot;-&quot;??_-;_-@_-"/>
    <numFmt numFmtId="260" formatCode="* #,##0&quot;  &quot;\ "/>
    <numFmt numFmtId="261" formatCode="0.0"/>
    <numFmt numFmtId="262" formatCode="[$-409]mmm\-yy;@"/>
    <numFmt numFmtId="263" formatCode="###,###,##0,;\(###,###,##0,\);0"/>
    <numFmt numFmtId="264" formatCode="&quot;£&quot;#,##0;\-&quot;£&quot;#,##0"/>
    <numFmt numFmtId="265" formatCode="mmm\ dd\,\ yyyy"/>
    <numFmt numFmtId="266" formatCode="_(* #,##0.0000000_);_(* \(#,##0.0000000\);_(* &quot;-&quot;??_);_(@_)"/>
  </numFmts>
  <fonts count="214">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color indexed="12"/>
      <name val="Arial"/>
      <family val="2"/>
    </font>
    <font>
      <sz val="12"/>
      <color indexed="12"/>
      <name val="Arial MT"/>
    </font>
    <font>
      <b/>
      <u/>
      <sz val="12"/>
      <name val="Arial"/>
      <family val="2"/>
    </font>
    <font>
      <sz val="12"/>
      <color indexed="10"/>
      <name val="Arial"/>
      <family val="2"/>
    </font>
    <font>
      <sz val="10"/>
      <name val="Arial MT"/>
    </font>
    <font>
      <sz val="12"/>
      <name val="Times New Roman"/>
      <family val="1"/>
    </font>
    <font>
      <sz val="14"/>
      <name val="Times New Roman"/>
      <family val="1"/>
    </font>
    <font>
      <strike/>
      <sz val="12"/>
      <color indexed="10"/>
      <name val="Arial"/>
      <family val="2"/>
    </font>
    <font>
      <sz val="10"/>
      <name val="Arial Narrow"/>
      <family val="2"/>
    </font>
    <font>
      <b/>
      <sz val="12"/>
      <name val="Arial Narrow"/>
      <family val="2"/>
    </font>
    <font>
      <sz val="12"/>
      <name val="Arial Narrow"/>
      <family val="2"/>
    </font>
    <font>
      <b/>
      <sz val="12"/>
      <color indexed="10"/>
      <name val="Arial Narrow"/>
      <family val="2"/>
    </font>
    <font>
      <b/>
      <sz val="10"/>
      <name val="Arial Narrow"/>
      <family val="2"/>
    </font>
    <font>
      <b/>
      <sz val="10"/>
      <color indexed="10"/>
      <name val="Arial"/>
      <family val="2"/>
    </font>
    <font>
      <sz val="10"/>
      <color indexed="10"/>
      <name val="Arial"/>
      <family val="2"/>
    </font>
    <font>
      <sz val="10"/>
      <color indexed="12"/>
      <name val="Arial"/>
      <family val="2"/>
    </font>
    <font>
      <b/>
      <sz val="10"/>
      <color indexed="8"/>
      <name val="Arial"/>
      <family val="2"/>
    </font>
    <font>
      <b/>
      <u/>
      <sz val="12"/>
      <name val="Arial Narrow"/>
      <family val="2"/>
    </font>
    <font>
      <sz val="16"/>
      <name val="Arial"/>
      <family val="2"/>
    </font>
    <font>
      <sz val="10"/>
      <name val="Arial"/>
      <family val="2"/>
    </font>
    <font>
      <sz val="8"/>
      <name val="Arial MT"/>
    </font>
    <font>
      <b/>
      <sz val="10"/>
      <color indexed="10"/>
      <name val="Arial"/>
      <family val="2"/>
    </font>
    <font>
      <sz val="10"/>
      <name val="Times New Roman"/>
      <family val="1"/>
    </font>
    <font>
      <sz val="14"/>
      <name val="Arial"/>
      <family val="2"/>
    </font>
    <font>
      <b/>
      <sz val="12"/>
      <name val="Times New Roman"/>
      <family val="1"/>
    </font>
    <font>
      <sz val="12"/>
      <color indexed="10"/>
      <name val="Arial Narrow"/>
      <family val="2"/>
    </font>
    <font>
      <sz val="12"/>
      <color indexed="12"/>
      <name val="Arial Narrow"/>
      <family val="2"/>
    </font>
    <font>
      <sz val="11"/>
      <name val="Calibri"/>
      <family val="2"/>
      <scheme val="minor"/>
    </font>
    <font>
      <b/>
      <sz val="10"/>
      <name val="Times New Roman"/>
      <family val="1"/>
    </font>
    <font>
      <sz val="10"/>
      <name val="Arial"/>
      <family val="2"/>
    </font>
    <font>
      <sz val="12"/>
      <name val="Times New Roman"/>
      <family val="1"/>
    </font>
    <font>
      <sz val="9"/>
      <name val="Times"/>
      <family val="1"/>
    </font>
    <font>
      <sz val="10"/>
      <name val="Helv"/>
      <charset val="204"/>
    </font>
    <font>
      <b/>
      <sz val="10"/>
      <color indexed="18"/>
      <name val="Arial"/>
      <family val="2"/>
    </font>
    <font>
      <b/>
      <u val="singleAccounting"/>
      <sz val="10"/>
      <color indexed="18"/>
      <name val="Arial"/>
      <family val="2"/>
    </font>
    <font>
      <sz val="10"/>
      <color indexed="12"/>
      <name val="Tms Rmn"/>
    </font>
    <font>
      <b/>
      <sz val="10"/>
      <color indexed="12"/>
      <name val="Tms Rmn"/>
    </font>
    <font>
      <sz val="10"/>
      <name val="Tms Rmn"/>
    </font>
    <font>
      <sz val="11"/>
      <color indexed="8"/>
      <name val="Calibri"/>
      <family val="2"/>
    </font>
    <font>
      <sz val="11"/>
      <color indexed="9"/>
      <name val="Calibri"/>
      <family val="2"/>
    </font>
    <font>
      <b/>
      <sz val="10"/>
      <name val="Arial"/>
      <family val="2"/>
    </font>
    <font>
      <sz val="10"/>
      <name val="Times New Roman"/>
      <family val="1"/>
    </font>
    <font>
      <sz val="11"/>
      <name val="Times New Roman"/>
      <family val="1"/>
    </font>
    <font>
      <sz val="12"/>
      <name val="Tms Rmn"/>
    </font>
    <font>
      <b/>
      <sz val="10"/>
      <color indexed="8"/>
      <name val="Times New Roman"/>
      <family val="1"/>
    </font>
    <font>
      <sz val="12"/>
      <name val="±¼¸²Ã¼"/>
      <charset val="129"/>
    </font>
    <font>
      <sz val="8"/>
      <name val="Palatino"/>
      <family val="1"/>
    </font>
    <font>
      <sz val="10"/>
      <name val="MS Serif"/>
      <family val="1"/>
    </font>
    <font>
      <sz val="10"/>
      <name val="Helv"/>
    </font>
    <font>
      <b/>
      <sz val="11"/>
      <color indexed="8"/>
      <name val="Calibri"/>
      <family val="2"/>
    </font>
    <font>
      <sz val="10"/>
      <color indexed="16"/>
      <name val="MS Serif"/>
      <family val="1"/>
    </font>
    <font>
      <sz val="8"/>
      <name val="Arial"/>
      <family val="2"/>
    </font>
    <font>
      <sz val="9"/>
      <color indexed="12"/>
      <name val="Arial"/>
      <family val="2"/>
    </font>
    <font>
      <b/>
      <sz val="8"/>
      <color indexed="12"/>
      <name val="Arial"/>
      <family val="2"/>
    </font>
    <font>
      <sz val="10"/>
      <color indexed="8"/>
      <name val="Arial"/>
      <family val="2"/>
    </font>
    <font>
      <b/>
      <sz val="12"/>
      <color indexed="8"/>
      <name val="Arial"/>
      <family val="2"/>
    </font>
    <font>
      <b/>
      <sz val="10.5"/>
      <color indexed="8"/>
      <name val="Arial"/>
      <family val="2"/>
    </font>
    <font>
      <i/>
      <sz val="10"/>
      <color indexed="8"/>
      <name val="Arial"/>
      <family val="2"/>
    </font>
    <font>
      <b/>
      <i/>
      <sz val="14"/>
      <name val="Tms Rmn"/>
    </font>
    <font>
      <sz val="7"/>
      <name val="Palatino"/>
      <family val="1"/>
    </font>
    <font>
      <b/>
      <i/>
      <sz val="10"/>
      <color indexed="16"/>
      <name val="Arial"/>
      <family val="2"/>
    </font>
    <font>
      <sz val="10"/>
      <color indexed="62"/>
      <name val="Arial"/>
      <family val="2"/>
    </font>
    <font>
      <sz val="6"/>
      <color indexed="16"/>
      <name val="Palatino"/>
      <family val="1"/>
    </font>
    <font>
      <b/>
      <sz val="10"/>
      <color indexed="16"/>
      <name val="Arial"/>
      <family val="2"/>
    </font>
    <font>
      <u/>
      <sz val="11"/>
      <color indexed="48"/>
      <name val="CG Omega"/>
      <family val="2"/>
    </font>
    <font>
      <sz val="10"/>
      <color indexed="20"/>
      <name val="Arial"/>
      <family val="2"/>
    </font>
    <font>
      <b/>
      <sz val="15"/>
      <name val="Times"/>
      <family val="1"/>
    </font>
    <font>
      <b/>
      <sz val="11"/>
      <name val="Helv"/>
    </font>
    <font>
      <sz val="7"/>
      <name val="Small Fonts"/>
      <family val="2"/>
    </font>
    <font>
      <sz val="10"/>
      <name val="Palatino"/>
      <family val="1"/>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i/>
      <sz val="10"/>
      <color indexed="10"/>
      <name val="Arial"/>
      <family val="2"/>
    </font>
    <font>
      <sz val="8"/>
      <name val="Helv"/>
    </font>
    <font>
      <sz val="10"/>
      <color indexed="8"/>
      <name val="Times New Roman"/>
      <family val="1"/>
    </font>
    <font>
      <sz val="9.5"/>
      <color indexed="23"/>
      <name val="Helvetica-Black"/>
    </font>
    <font>
      <b/>
      <sz val="12"/>
      <color indexed="8"/>
      <name val="Arial"/>
      <family val="2"/>
    </font>
    <font>
      <b/>
      <i/>
      <sz val="12"/>
      <color indexed="8"/>
      <name val="Arial"/>
      <family val="2"/>
    </font>
    <font>
      <sz val="12"/>
      <color indexed="8"/>
      <name val="Arial"/>
      <family val="2"/>
    </font>
    <font>
      <b/>
      <sz val="8"/>
      <color indexed="8"/>
      <name val="Arial"/>
      <family val="2"/>
    </font>
    <font>
      <sz val="10"/>
      <color indexed="8"/>
      <name val="Arial"/>
      <family val="2"/>
    </font>
    <font>
      <b/>
      <sz val="8"/>
      <name val="Arial"/>
      <family val="2"/>
    </font>
    <font>
      <i/>
      <sz val="12"/>
      <color indexed="8"/>
      <name val="Arial"/>
      <family val="2"/>
    </font>
    <font>
      <sz val="8"/>
      <color indexed="8"/>
      <name val="Arial"/>
      <family val="2"/>
    </font>
    <font>
      <sz val="19"/>
      <color indexed="48"/>
      <name val="Arial"/>
      <family val="2"/>
    </font>
    <font>
      <sz val="12"/>
      <color indexed="14"/>
      <name val="Arial"/>
      <family val="2"/>
    </font>
    <font>
      <b/>
      <sz val="20"/>
      <name val="Times New Roman"/>
      <family val="1"/>
    </font>
    <font>
      <sz val="10"/>
      <name val="Geneva"/>
    </font>
    <font>
      <b/>
      <sz val="18"/>
      <color indexed="62"/>
      <name val="Cambria"/>
      <family val="2"/>
    </font>
    <font>
      <sz val="10"/>
      <name val="MS Sans Serif"/>
      <family val="2"/>
    </font>
    <font>
      <sz val="10"/>
      <name val="Times"/>
      <family val="1"/>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u/>
      <sz val="8"/>
      <color indexed="8"/>
      <name val="Arial"/>
      <family val="2"/>
    </font>
    <font>
      <sz val="8"/>
      <color indexed="12"/>
      <name val="Arial"/>
      <family val="2"/>
    </font>
    <font>
      <sz val="10"/>
      <name val="Corporate Mono"/>
    </font>
    <font>
      <b/>
      <sz val="16"/>
      <name val="Arial"/>
      <family val="2"/>
    </font>
    <font>
      <b/>
      <sz val="12"/>
      <color rgb="FF7030A0"/>
      <name val="Arial"/>
      <family val="2"/>
    </font>
    <font>
      <b/>
      <sz val="14"/>
      <color rgb="FF7030A0"/>
      <name val="Arial"/>
      <family val="2"/>
    </font>
    <font>
      <sz val="10"/>
      <color rgb="FF7030A0"/>
      <name val="Arial"/>
      <family val="2"/>
    </font>
    <font>
      <i/>
      <sz val="10"/>
      <color rgb="FF7030A0"/>
      <name val="Arial"/>
      <family val="2"/>
    </font>
    <font>
      <sz val="12"/>
      <color rgb="FF7030A0"/>
      <name val="Times New Roman"/>
      <family val="1"/>
    </font>
    <font>
      <sz val="12"/>
      <color theme="1"/>
      <name val="Times New Roman"/>
      <family val="1"/>
    </font>
    <font>
      <b/>
      <sz val="12"/>
      <color rgb="FFFF0000"/>
      <name val="Arial Narrow"/>
      <family val="2"/>
    </font>
    <font>
      <sz val="14"/>
      <color indexed="17"/>
      <name val="Arial"/>
      <family val="2"/>
    </font>
    <font>
      <u/>
      <sz val="12"/>
      <name val="Arial Narrow"/>
      <family val="2"/>
    </font>
    <font>
      <vertAlign val="superscript"/>
      <sz val="12"/>
      <color theme="1"/>
      <name val="Times New Roman"/>
      <family val="1"/>
    </font>
    <font>
      <sz val="11"/>
      <color theme="0"/>
      <name val="Calibri"/>
      <family val="2"/>
      <scheme val="minor"/>
    </font>
    <font>
      <b/>
      <i/>
      <sz val="16"/>
      <name val="Helv"/>
    </font>
    <font>
      <sz val="10"/>
      <color theme="1"/>
      <name val="Arial"/>
      <family val="2"/>
    </font>
    <font>
      <sz val="11"/>
      <color theme="1"/>
      <name val="Calibri"/>
      <family val="2"/>
    </font>
    <font>
      <sz val="10"/>
      <color indexed="0"/>
      <name val="Arial"/>
      <family val="2"/>
    </font>
    <font>
      <sz val="8"/>
      <name val="Tms Rmn"/>
    </font>
    <font>
      <sz val="11"/>
      <color indexed="20"/>
      <name val="Calibri"/>
      <family val="2"/>
    </font>
    <font>
      <b/>
      <sz val="11"/>
      <color indexed="52"/>
      <name val="Calibri"/>
      <family val="2"/>
    </font>
    <font>
      <b/>
      <sz val="11"/>
      <color indexed="9"/>
      <name val="Calibri"/>
      <family val="2"/>
    </font>
    <font>
      <u val="singleAccounting"/>
      <sz val="10"/>
      <name val="Times"/>
      <family val="1"/>
    </font>
    <font>
      <sz val="11"/>
      <name val="Tms Rmn"/>
    </font>
    <font>
      <sz val="11"/>
      <color theme="1"/>
      <name val="Arial"/>
      <family val="2"/>
    </font>
    <font>
      <sz val="11"/>
      <name val="Book Antiqua"/>
      <family val="1"/>
    </font>
    <font>
      <i/>
      <sz val="11"/>
      <color indexed="23"/>
      <name val="Calibri"/>
      <family val="2"/>
    </font>
    <font>
      <sz val="10"/>
      <name val="Courier"/>
      <family val="3"/>
    </font>
    <font>
      <sz val="11"/>
      <color indexed="17"/>
      <name val="Calibri"/>
      <family val="2"/>
    </font>
    <font>
      <b/>
      <sz val="15"/>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indexed="8"/>
      <name val="TimesNewRomanPS"/>
    </font>
    <font>
      <sz val="10"/>
      <color theme="1"/>
      <name val="Tahoma"/>
      <family val="2"/>
    </font>
    <font>
      <b/>
      <sz val="11"/>
      <color indexed="63"/>
      <name val="Calibri"/>
      <family val="2"/>
    </font>
    <font>
      <b/>
      <sz val="10"/>
      <color indexed="39"/>
      <name val="Arial"/>
      <family val="2"/>
    </font>
    <font>
      <sz val="8"/>
      <color indexed="62"/>
      <name val="Arial"/>
      <family val="2"/>
    </font>
    <font>
      <sz val="10"/>
      <color indexed="39"/>
      <name val="Arial"/>
      <family val="2"/>
    </font>
    <font>
      <b/>
      <sz val="11"/>
      <name val="Times New Roman"/>
      <family val="1"/>
    </font>
    <font>
      <b/>
      <sz val="18"/>
      <color indexed="56"/>
      <name val="Cambria"/>
      <family val="2"/>
    </font>
    <font>
      <sz val="11"/>
      <color indexed="10"/>
      <name val="Calibri"/>
      <family val="2"/>
    </font>
    <font>
      <b/>
      <sz val="10"/>
      <color theme="1"/>
      <name val="Arial"/>
      <family val="2"/>
    </font>
    <font>
      <b/>
      <sz val="11"/>
      <color theme="1"/>
      <name val="Calibri"/>
      <family val="2"/>
      <scheme val="minor"/>
    </font>
    <font>
      <b/>
      <sz val="11"/>
      <name val="Calibri"/>
      <family val="2"/>
      <scheme val="minor"/>
    </font>
    <font>
      <b/>
      <i/>
      <sz val="11"/>
      <name val="Calibri"/>
      <family val="2"/>
      <scheme val="minor"/>
    </font>
    <font>
      <sz val="10"/>
      <color indexed="40"/>
      <name val="Arial"/>
      <family val="2"/>
    </font>
    <font>
      <sz val="10"/>
      <color rgb="FF000000"/>
      <name val="Arial"/>
      <family val="2"/>
    </font>
    <font>
      <sz val="10"/>
      <color rgb="FF00B0F0"/>
      <name val="Arial"/>
      <family val="2"/>
    </font>
    <font>
      <sz val="10"/>
      <color rgb="FFFF0000"/>
      <name val="Arial"/>
      <family val="2"/>
    </font>
    <font>
      <sz val="12"/>
      <color indexed="17"/>
      <name val="Arial"/>
      <family val="2"/>
    </font>
    <font>
      <sz val="12"/>
      <color rgb="FFFF0000"/>
      <name val="Arial"/>
      <family val="2"/>
    </font>
    <font>
      <b/>
      <sz val="12"/>
      <name val="Arial MT"/>
    </font>
    <font>
      <strike/>
      <sz val="12"/>
      <name val="Arial Narrow"/>
      <family val="2"/>
    </font>
    <font>
      <b/>
      <sz val="10"/>
      <color theme="1"/>
      <name val="Times New Roman"/>
      <family val="1"/>
    </font>
    <font>
      <sz val="10"/>
      <color theme="1"/>
      <name val="Times New Roman"/>
      <family val="1"/>
    </font>
    <font>
      <u/>
      <sz val="12"/>
      <name val="Arial"/>
      <family val="2"/>
    </font>
    <font>
      <b/>
      <strike/>
      <sz val="10"/>
      <color rgb="FFFF0000"/>
      <name val="Times New Roman"/>
      <family val="1"/>
    </font>
    <font>
      <strike/>
      <sz val="10"/>
      <color rgb="FFFF0000"/>
      <name val="Times New Roman"/>
      <family val="1"/>
    </font>
    <font>
      <sz val="12"/>
      <color indexed="8"/>
      <name val="Times New Roman"/>
      <family val="1"/>
    </font>
    <font>
      <strike/>
      <sz val="10"/>
      <name val="Arial"/>
      <family val="2"/>
    </font>
    <font>
      <u/>
      <sz val="11"/>
      <color theme="10"/>
      <name val="Calibri"/>
      <family val="2"/>
      <scheme val="minor"/>
    </font>
    <font>
      <sz val="10"/>
      <color indexed="12"/>
      <name val="Arial Narrow"/>
      <family val="2"/>
    </font>
    <font>
      <sz val="10"/>
      <color rgb="FF000000"/>
      <name val="Times New Roman"/>
      <family val="1"/>
    </font>
  </fonts>
  <fills count="90">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26"/>
        <bgColor indexed="9"/>
      </patternFill>
    </fill>
    <fill>
      <patternFill patternType="solid">
        <fgColor indexed="10"/>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rgb="FFFFFF99"/>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4"/>
        <bgColor indexed="64"/>
      </patternFill>
    </fill>
    <fill>
      <patternFill patternType="solid">
        <fgColor indexed="1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patternFill>
    </fill>
    <fill>
      <patternFill patternType="solid">
        <fgColor indexed="45"/>
      </patternFill>
    </fill>
    <fill>
      <patternFill patternType="solid">
        <fgColor indexed="22"/>
      </patternFill>
    </fill>
    <fill>
      <patternFill patternType="solid">
        <fgColor indexed="43"/>
      </patternFill>
    </fill>
    <fill>
      <patternFill patternType="solid">
        <fgColor indexed="11"/>
      </patternFill>
    </fill>
    <fill>
      <patternFill patternType="solid">
        <fgColor indexed="14"/>
        <bgColor indexed="64"/>
      </patternFill>
    </fill>
    <fill>
      <patternFill patternType="solid">
        <fgColor indexed="26"/>
        <bgColor indexed="64"/>
      </patternFill>
    </fill>
    <fill>
      <patternFill patternType="solid">
        <fgColor indexed="26"/>
      </patternFill>
    </fill>
    <fill>
      <patternFill patternType="solid">
        <fgColor indexed="29"/>
        <bgColor indexed="64"/>
      </patternFill>
    </fill>
    <fill>
      <patternFill patternType="solid">
        <fgColor indexed="9"/>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indexed="54"/>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54"/>
      </patternFill>
    </fill>
    <fill>
      <patternFill patternType="solid">
        <fgColor indexed="23"/>
      </patternFill>
    </fill>
    <fill>
      <patternFill patternType="solid">
        <fgColor indexed="40"/>
      </patternFill>
    </fill>
    <fill>
      <patternFill patternType="solid">
        <fgColor indexed="44"/>
      </patternFill>
    </fill>
    <fill>
      <patternFill patternType="solid">
        <fgColor indexed="41"/>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lightGray"/>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theme="7"/>
      </patternFill>
    </fill>
    <fill>
      <patternFill patternType="solid">
        <fgColor indexed="9"/>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7"/>
        <bgColor indexed="64"/>
      </patternFill>
    </fill>
    <fill>
      <patternFill patternType="solid">
        <fgColor indexed="55"/>
        <bgColor indexed="64"/>
      </patternFill>
    </fill>
    <fill>
      <patternFill patternType="solid">
        <fgColor indexed="31"/>
        <bgColor indexed="64"/>
      </patternFill>
    </fill>
    <fill>
      <patternFill patternType="solid">
        <fgColor indexed="50"/>
      </patternFill>
    </fill>
    <fill>
      <patternFill patternType="lightUp">
        <fgColor indexed="48"/>
        <bgColor indexed="41"/>
      </patternFill>
    </fill>
    <fill>
      <patternFill patternType="solid">
        <fgColor indexed="9"/>
        <bgColor indexed="41"/>
      </patternFill>
    </fill>
    <fill>
      <patternFill patternType="solid">
        <fgColor indexed="9"/>
        <bgColor indexed="40"/>
      </patternFill>
    </fill>
    <fill>
      <patternFill patternType="solid">
        <fgColor indexed="35"/>
        <bgColor indexed="64"/>
      </patternFill>
    </fill>
    <fill>
      <patternFill patternType="solid">
        <fgColor indexed="9"/>
        <bgColor indexed="15"/>
      </patternFill>
    </fill>
    <fill>
      <patternFill patternType="solid">
        <fgColor theme="0"/>
        <bgColor indexed="64"/>
      </patternFill>
    </fill>
  </fills>
  <borders count="64">
    <border>
      <left/>
      <right/>
      <top/>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double">
        <color indexed="64"/>
      </left>
      <right/>
      <top/>
      <bottom style="hair">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double">
        <color indexed="64"/>
      </left>
      <right style="double">
        <color indexed="64"/>
      </right>
      <top style="double">
        <color indexed="64"/>
      </top>
      <bottom style="double">
        <color indexed="64"/>
      </bottom>
      <diagonal/>
    </border>
    <border>
      <left/>
      <right/>
      <top/>
      <bottom style="hair">
        <color indexed="64"/>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right/>
      <top style="hair">
        <color indexed="22"/>
      </top>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auto="1"/>
      </top>
      <bottom/>
      <diagonal/>
    </border>
    <border>
      <left/>
      <right/>
      <top/>
      <bottom style="thin">
        <color auto="1"/>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right style="thin">
        <color indexed="64"/>
      </right>
      <top style="thin">
        <color indexed="64"/>
      </top>
      <bottom style="thin">
        <color indexed="64"/>
      </bottom>
      <diagonal/>
    </border>
    <border>
      <left/>
      <right style="medium">
        <color indexed="64"/>
      </right>
      <top style="thin">
        <color indexed="64"/>
      </top>
      <bottom style="double">
        <color indexed="64"/>
      </bottom>
      <diagonal/>
    </border>
  </borders>
  <cellStyleXfs count="38285">
    <xf numFmtId="174" fontId="0" fillId="0" borderId="0" applyProtection="0"/>
    <xf numFmtId="174" fontId="11" fillId="0" borderId="0" applyFill="0"/>
    <xf numFmtId="174" fontId="11" fillId="0" borderId="0">
      <alignment horizontal="center"/>
    </xf>
    <xf numFmtId="0" fontId="11" fillId="0" borderId="0" applyFill="0">
      <alignment horizontal="center"/>
    </xf>
    <xf numFmtId="174" fontId="12" fillId="0" borderId="1" applyFill="0"/>
    <xf numFmtId="0" fontId="13" fillId="0" borderId="0" applyFont="0" applyAlignment="0"/>
    <xf numFmtId="0" fontId="14" fillId="0" borderId="0" applyFill="0">
      <alignment vertical="top"/>
    </xf>
    <xf numFmtId="0" fontId="12" fillId="0" borderId="0" applyFill="0">
      <alignment horizontal="left" vertical="top"/>
    </xf>
    <xf numFmtId="174" fontId="15" fillId="0" borderId="2" applyFill="0"/>
    <xf numFmtId="0" fontId="13" fillId="0" borderId="0" applyNumberFormat="0" applyFont="0" applyAlignment="0"/>
    <xf numFmtId="0" fontId="14" fillId="0" borderId="0" applyFill="0">
      <alignment wrapText="1"/>
    </xf>
    <xf numFmtId="0" fontId="12" fillId="0" borderId="0" applyFill="0">
      <alignment horizontal="left" vertical="top" wrapText="1"/>
    </xf>
    <xf numFmtId="174" fontId="16" fillId="0" borderId="0" applyFill="0"/>
    <xf numFmtId="0" fontId="17" fillId="0" borderId="0" applyNumberFormat="0" applyFont="0" applyAlignment="0">
      <alignment horizontal="center"/>
    </xf>
    <xf numFmtId="0" fontId="18" fillId="0" borderId="0" applyFill="0">
      <alignment vertical="top" wrapText="1"/>
    </xf>
    <xf numFmtId="0" fontId="15" fillId="0" borderId="0" applyFill="0">
      <alignment horizontal="left" vertical="top" wrapText="1"/>
    </xf>
    <xf numFmtId="174" fontId="13" fillId="0" borderId="0" applyFill="0"/>
    <xf numFmtId="0" fontId="17" fillId="0" borderId="0" applyNumberFormat="0" applyFont="0" applyAlignment="0">
      <alignment horizontal="center"/>
    </xf>
    <xf numFmtId="0" fontId="19" fillId="0" borderId="0" applyFill="0">
      <alignment vertical="center" wrapText="1"/>
    </xf>
    <xf numFmtId="0" fontId="20" fillId="0" borderId="0">
      <alignment horizontal="left" vertical="center" wrapText="1"/>
    </xf>
    <xf numFmtId="174" fontId="21" fillId="0" borderId="0" applyFill="0"/>
    <xf numFmtId="0" fontId="17" fillId="0" borderId="0" applyNumberFormat="0" applyFont="0" applyAlignment="0">
      <alignment horizontal="center"/>
    </xf>
    <xf numFmtId="0" fontId="22" fillId="0" borderId="0" applyFill="0">
      <alignment horizontal="center" vertical="center" wrapText="1"/>
    </xf>
    <xf numFmtId="0" fontId="23" fillId="0" borderId="0" applyFill="0">
      <alignment horizontal="center" vertical="center" wrapText="1"/>
    </xf>
    <xf numFmtId="174" fontId="24" fillId="0" borderId="0" applyFill="0"/>
    <xf numFmtId="0" fontId="17" fillId="0" borderId="0" applyNumberFormat="0" applyFont="0" applyAlignment="0">
      <alignment horizontal="center"/>
    </xf>
    <xf numFmtId="0" fontId="25" fillId="0" borderId="0" applyFill="0">
      <alignment horizontal="center" vertical="center" wrapText="1"/>
    </xf>
    <xf numFmtId="0" fontId="26" fillId="0" borderId="0" applyFill="0">
      <alignment horizontal="center" vertical="center" wrapText="1"/>
    </xf>
    <xf numFmtId="174" fontId="27" fillId="0" borderId="0" applyFill="0"/>
    <xf numFmtId="0" fontId="17" fillId="0" borderId="0" applyNumberFormat="0" applyFont="0" applyAlignment="0">
      <alignment horizontal="center"/>
    </xf>
    <xf numFmtId="0" fontId="28" fillId="0" borderId="0">
      <alignment horizontal="center" wrapText="1"/>
    </xf>
    <xf numFmtId="0" fontId="24" fillId="0" borderId="0" applyFill="0">
      <alignment horizontal="center" wrapText="1"/>
    </xf>
    <xf numFmtId="43" fontId="1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6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3" fillId="0" borderId="0" applyFont="0" applyFill="0" applyBorder="0" applyAlignment="0" applyProtection="0"/>
    <xf numFmtId="0" fontId="13" fillId="0" borderId="3"/>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62" fillId="0" borderId="0" applyFont="0" applyFill="0" applyBorder="0" applyAlignment="0" applyProtection="0"/>
    <xf numFmtId="44" fontId="13" fillId="0" borderId="0" applyFont="0" applyFill="0" applyBorder="0" applyAlignment="0" applyProtection="0"/>
    <xf numFmtId="5" fontId="13" fillId="0" borderId="0" applyFont="0" applyFill="0" applyBorder="0" applyAlignment="0" applyProtection="0"/>
    <xf numFmtId="14" fontId="13" fillId="0" borderId="0" applyFont="0" applyFill="0" applyBorder="0" applyAlignment="0" applyProtection="0"/>
    <xf numFmtId="2" fontId="13"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1" fillId="0" borderId="4"/>
    <xf numFmtId="0" fontId="32" fillId="0" borderId="0"/>
    <xf numFmtId="0" fontId="13" fillId="0" borderId="0"/>
    <xf numFmtId="0" fontId="23" fillId="0" borderId="0"/>
    <xf numFmtId="0" fontId="13" fillId="0" borderId="0"/>
    <xf numFmtId="0" fontId="13" fillId="0" borderId="0"/>
    <xf numFmtId="0" fontId="62" fillId="0" borderId="0"/>
    <xf numFmtId="0" fontId="13" fillId="0" borderId="0"/>
    <xf numFmtId="174" fontId="33" fillId="0" borderId="0" applyProtection="0"/>
    <xf numFmtId="0" fontId="33" fillId="0" borderId="0" applyProtection="0"/>
    <xf numFmtId="174" fontId="33" fillId="0" borderId="0" applyProtection="0"/>
    <xf numFmtId="9" fontId="1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6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4" fillId="0" borderId="0" applyNumberFormat="0" applyFont="0" applyFill="0" applyBorder="0" applyAlignment="0" applyProtection="0">
      <alignment horizontal="left"/>
    </xf>
    <xf numFmtId="15" fontId="34" fillId="0" borderId="0" applyFont="0" applyFill="0" applyBorder="0" applyAlignment="0" applyProtection="0"/>
    <xf numFmtId="4" fontId="34" fillId="0" borderId="0" applyFont="0" applyFill="0" applyBorder="0" applyAlignment="0" applyProtection="0"/>
    <xf numFmtId="3" fontId="13" fillId="0" borderId="0">
      <alignment horizontal="left" vertical="top"/>
    </xf>
    <xf numFmtId="0" fontId="35" fillId="0" borderId="4">
      <alignment horizontal="center"/>
    </xf>
    <xf numFmtId="3" fontId="34" fillId="0" borderId="0" applyFont="0" applyFill="0" applyBorder="0" applyAlignment="0" applyProtection="0"/>
    <xf numFmtId="0" fontId="34" fillId="2" borderId="0" applyNumberFormat="0" applyFont="0" applyBorder="0" applyAlignment="0" applyProtection="0"/>
    <xf numFmtId="3" fontId="13" fillId="0" borderId="0">
      <alignment horizontal="right" vertical="top"/>
    </xf>
    <xf numFmtId="41" fontId="20" fillId="3" borderId="5" applyFill="0"/>
    <xf numFmtId="0" fontId="36" fillId="0" borderId="0">
      <alignment horizontal="left" indent="7"/>
    </xf>
    <xf numFmtId="41" fontId="20" fillId="0" borderId="5" applyFill="0">
      <alignment horizontal="left" indent="2"/>
    </xf>
    <xf numFmtId="174" fontId="37" fillId="0" borderId="6" applyFill="0">
      <alignment horizontal="right"/>
    </xf>
    <xf numFmtId="0" fontId="38" fillId="0" borderId="7" applyNumberFormat="0" applyFont="0" applyBorder="0">
      <alignment horizontal="right"/>
    </xf>
    <xf numFmtId="0" fontId="39" fillId="0" borderId="0" applyFill="0"/>
    <xf numFmtId="0" fontId="15" fillId="0" borderId="0" applyFill="0"/>
    <xf numFmtId="4" fontId="37" fillId="0" borderId="6" applyFill="0"/>
    <xf numFmtId="0" fontId="13" fillId="0" borderId="0" applyNumberFormat="0" applyFont="0" applyBorder="0" applyAlignment="0"/>
    <xf numFmtId="0" fontId="18" fillId="0" borderId="0" applyFill="0">
      <alignment horizontal="left" indent="1"/>
    </xf>
    <xf numFmtId="0" fontId="40" fillId="0" borderId="0" applyFill="0">
      <alignment horizontal="left" indent="1"/>
    </xf>
    <xf numFmtId="4" fontId="21" fillId="0" borderId="0" applyFill="0"/>
    <xf numFmtId="0" fontId="13" fillId="0" borderId="0" applyNumberFormat="0" applyFont="0" applyFill="0" applyBorder="0" applyAlignment="0"/>
    <xf numFmtId="0" fontId="18" fillId="0" borderId="0" applyFill="0">
      <alignment horizontal="left" indent="2"/>
    </xf>
    <xf numFmtId="0" fontId="15" fillId="0" borderId="0" applyFill="0">
      <alignment horizontal="left" indent="2"/>
    </xf>
    <xf numFmtId="4" fontId="21" fillId="0" borderId="0" applyFill="0"/>
    <xf numFmtId="0" fontId="13" fillId="0" borderId="0" applyNumberFormat="0" applyFont="0" applyBorder="0" applyAlignment="0"/>
    <xf numFmtId="0" fontId="41" fillId="0" borderId="0">
      <alignment horizontal="left" indent="3"/>
    </xf>
    <xf numFmtId="0" fontId="42" fillId="0" borderId="0" applyFill="0">
      <alignment horizontal="left" indent="3"/>
    </xf>
    <xf numFmtId="4" fontId="21" fillId="0" borderId="0" applyFill="0"/>
    <xf numFmtId="0" fontId="13" fillId="0" borderId="0" applyNumberFormat="0" applyFont="0" applyBorder="0" applyAlignment="0"/>
    <xf numFmtId="0" fontId="22" fillId="0" borderId="0">
      <alignment horizontal="left" indent="4"/>
    </xf>
    <xf numFmtId="0" fontId="23" fillId="0" borderId="0" applyFill="0">
      <alignment horizontal="left" indent="4"/>
    </xf>
    <xf numFmtId="4" fontId="24" fillId="0" borderId="0" applyFill="0"/>
    <xf numFmtId="0" fontId="13" fillId="0" borderId="0" applyNumberFormat="0" applyFont="0" applyBorder="0" applyAlignment="0"/>
    <xf numFmtId="0" fontId="25" fillId="0" borderId="0">
      <alignment horizontal="left" indent="5"/>
    </xf>
    <xf numFmtId="0" fontId="26" fillId="0" borderId="0" applyFill="0">
      <alignment horizontal="left" indent="5"/>
    </xf>
    <xf numFmtId="4" fontId="27" fillId="0" borderId="0" applyFill="0"/>
    <xf numFmtId="0" fontId="13" fillId="0" borderId="0" applyNumberFormat="0" applyFont="0" applyFill="0" applyBorder="0" applyAlignment="0"/>
    <xf numFmtId="0" fontId="28" fillId="0" borderId="0" applyFill="0">
      <alignment horizontal="left" indent="6"/>
    </xf>
    <xf numFmtId="0" fontId="24" fillId="0" borderId="0" applyFill="0">
      <alignment horizontal="left" indent="6"/>
    </xf>
    <xf numFmtId="0" fontId="12" fillId="4" borderId="0"/>
    <xf numFmtId="0" fontId="13" fillId="3" borderId="3" applyNumberFormat="0" applyFont="0" applyAlignment="0"/>
    <xf numFmtId="0" fontId="13" fillId="0" borderId="0" applyFont="0" applyFill="0" applyBorder="0" applyAlignment="0" applyProtection="0"/>
    <xf numFmtId="0" fontId="72" fillId="0" borderId="0"/>
    <xf numFmtId="43" fontId="72" fillId="0" borderId="0" applyFont="0" applyFill="0" applyBorder="0" applyAlignment="0" applyProtection="0"/>
    <xf numFmtId="9" fontId="72" fillId="0" borderId="0" applyFont="0" applyFill="0" applyBorder="0" applyAlignment="0" applyProtection="0"/>
    <xf numFmtId="181" fontId="21" fillId="0" borderId="0"/>
    <xf numFmtId="182" fontId="13" fillId="0" borderId="0"/>
    <xf numFmtId="181" fontId="21" fillId="0" borderId="0"/>
    <xf numFmtId="182" fontId="13" fillId="0" borderId="0"/>
    <xf numFmtId="0" fontId="72" fillId="0" borderId="0"/>
    <xf numFmtId="183" fontId="13" fillId="0" borderId="0" applyFont="0" applyFill="0" applyBorder="0" applyAlignment="0" applyProtection="0"/>
    <xf numFmtId="0" fontId="73" fillId="0" borderId="0" applyNumberFormat="0" applyFill="0" applyBorder="0" applyAlignment="0" applyProtection="0">
      <alignment vertical="top"/>
      <protection locked="0"/>
    </xf>
    <xf numFmtId="184" fontId="13" fillId="0" borderId="0" applyFont="0" applyFill="0" applyBorder="0" applyAlignment="0" applyProtection="0"/>
    <xf numFmtId="185" fontId="74" fillId="0" borderId="0">
      <alignment horizontal="right" vertical="center"/>
    </xf>
    <xf numFmtId="0" fontId="72" fillId="0" borderId="0"/>
    <xf numFmtId="0" fontId="72" fillId="0" borderId="0"/>
    <xf numFmtId="0" fontId="72" fillId="0" borderId="0" applyFont="0" applyFill="0" applyBorder="0" applyAlignment="0" applyProtection="0"/>
    <xf numFmtId="0" fontId="72" fillId="0" borderId="0"/>
    <xf numFmtId="0" fontId="75" fillId="0" borderId="0"/>
    <xf numFmtId="0" fontId="72" fillId="0" borderId="0"/>
    <xf numFmtId="180" fontId="72" fillId="0" borderId="0" applyFont="0" applyFill="0" applyBorder="0" applyAlignment="0" applyProtection="0"/>
    <xf numFmtId="0" fontId="21" fillId="0" borderId="0" applyFont="0" applyFill="0" applyBorder="0" applyAlignment="0" applyProtection="0"/>
    <xf numFmtId="180" fontId="72" fillId="0" borderId="0" applyFont="0" applyFill="0" applyBorder="0" applyAlignment="0" applyProtection="0"/>
    <xf numFmtId="186" fontId="72" fillId="0" borderId="0" applyFont="0" applyFill="0" applyBorder="0" applyAlignment="0" applyProtection="0"/>
    <xf numFmtId="0" fontId="21" fillId="0" borderId="0" applyFont="0" applyFill="0" applyBorder="0" applyAlignment="0" applyProtection="0"/>
    <xf numFmtId="187" fontId="13" fillId="0" borderId="0" applyFont="0" applyFill="0" applyBorder="0" applyAlignment="0" applyProtection="0"/>
    <xf numFmtId="186" fontId="72" fillId="0" borderId="0" applyFont="0" applyFill="0" applyBorder="0" applyAlignment="0" applyProtection="0"/>
    <xf numFmtId="187" fontId="13" fillId="0" borderId="0" applyFont="0" applyFill="0" applyBorder="0" applyAlignment="0" applyProtection="0"/>
    <xf numFmtId="39" fontId="72" fillId="0" borderId="0" applyFont="0" applyFill="0" applyBorder="0" applyAlignment="0" applyProtection="0"/>
    <xf numFmtId="0" fontId="21" fillId="0" borderId="0" applyFont="0" applyFill="0" applyBorder="0" applyAlignment="0" applyProtection="0"/>
    <xf numFmtId="39" fontId="72" fillId="0" borderId="0" applyFont="0" applyFill="0" applyBorder="0" applyAlignment="0" applyProtection="0"/>
    <xf numFmtId="0" fontId="72" fillId="0" borderId="0" applyFont="0" applyFill="0" applyBorder="0" applyAlignment="0" applyProtection="0"/>
    <xf numFmtId="188" fontId="72" fillId="0" borderId="0" applyFont="0" applyFill="0" applyBorder="0" applyAlignment="0" applyProtection="0"/>
    <xf numFmtId="0" fontId="21" fillId="0" borderId="0" applyFont="0" applyFill="0" applyBorder="0" applyAlignment="0" applyProtection="0"/>
    <xf numFmtId="170" fontId="13" fillId="0" borderId="0" applyFont="0" applyFill="0" applyBorder="0" applyAlignment="0" applyProtection="0"/>
    <xf numFmtId="188" fontId="72" fillId="0" borderId="0" applyFont="0" applyFill="0" applyBorder="0" applyAlignment="0" applyProtection="0"/>
    <xf numFmtId="170" fontId="13" fillId="0" borderId="0" applyFont="0" applyFill="0" applyBorder="0" applyAlignment="0" applyProtection="0"/>
    <xf numFmtId="189" fontId="72" fillId="0" borderId="0" applyFont="0" applyFill="0" applyBorder="0" applyAlignment="0" applyProtection="0"/>
    <xf numFmtId="0" fontId="21" fillId="0" borderId="0" applyFont="0" applyFill="0" applyBorder="0" applyAlignment="0" applyProtection="0"/>
    <xf numFmtId="176" fontId="13" fillId="0" borderId="0" applyFont="0" applyFill="0" applyBorder="0" applyAlignment="0" applyProtection="0"/>
    <xf numFmtId="189" fontId="72" fillId="0" borderId="0" applyFont="0" applyFill="0" applyBorder="0" applyAlignment="0" applyProtection="0"/>
    <xf numFmtId="176" fontId="13" fillId="0" borderId="0" applyFont="0" applyFill="0" applyBorder="0" applyAlignment="0" applyProtection="0"/>
    <xf numFmtId="0" fontId="75" fillId="0" borderId="0"/>
    <xf numFmtId="0" fontId="72" fillId="0" borderId="0"/>
    <xf numFmtId="0" fontId="72" fillId="0" borderId="0"/>
    <xf numFmtId="190" fontId="72" fillId="0" borderId="0" applyFont="0" applyFill="0" applyBorder="0" applyAlignment="0" applyProtection="0"/>
    <xf numFmtId="0" fontId="21" fillId="0" borderId="0" applyFont="0" applyFill="0" applyBorder="0" applyAlignment="0" applyProtection="0"/>
    <xf numFmtId="191" fontId="13" fillId="0" borderId="0" applyFont="0" applyFill="0" applyBorder="0" applyAlignment="0" applyProtection="0"/>
    <xf numFmtId="190" fontId="72" fillId="0" borderId="0" applyFont="0" applyFill="0" applyBorder="0" applyAlignment="0" applyProtection="0"/>
    <xf numFmtId="191" fontId="13" fillId="0" borderId="0" applyFont="0" applyFill="0" applyBorder="0" applyAlignment="0" applyProtection="0"/>
    <xf numFmtId="192" fontId="72" fillId="0" borderId="0" applyFont="0" applyFill="0" applyBorder="0" applyAlignment="0" applyProtection="0"/>
    <xf numFmtId="0" fontId="21" fillId="0" borderId="0" applyFont="0" applyFill="0" applyBorder="0" applyAlignment="0" applyProtection="0"/>
    <xf numFmtId="193" fontId="13" fillId="0" borderId="0" applyFont="0" applyFill="0" applyBorder="0" applyAlignment="0" applyProtection="0"/>
    <xf numFmtId="192" fontId="72" fillId="0" borderId="0" applyFont="0" applyFill="0" applyBorder="0" applyAlignment="0" applyProtection="0"/>
    <xf numFmtId="193" fontId="13" fillId="0" borderId="0" applyFont="0" applyFill="0" applyBorder="0" applyAlignment="0" applyProtection="0"/>
    <xf numFmtId="0" fontId="72" fillId="0" borderId="0"/>
    <xf numFmtId="0" fontId="76" fillId="0" borderId="0" applyNumberFormat="0" applyFill="0" applyBorder="0" applyProtection="0">
      <alignment horizontal="left"/>
    </xf>
    <xf numFmtId="0" fontId="77" fillId="0" borderId="0" applyNumberFormat="0" applyFill="0" applyBorder="0" applyProtection="0">
      <alignment horizontal="centerContinuous"/>
    </xf>
    <xf numFmtId="194" fontId="73" fillId="0" borderId="0" applyFont="0" applyFill="0" applyBorder="0" applyAlignment="0" applyProtection="0"/>
    <xf numFmtId="195" fontId="78" fillId="0" borderId="0"/>
    <xf numFmtId="196" fontId="73" fillId="0" borderId="0" applyFont="0" applyFill="0" applyBorder="0" applyAlignment="0" applyProtection="0"/>
    <xf numFmtId="0" fontId="72" fillId="0" borderId="0"/>
    <xf numFmtId="197" fontId="72" fillId="0" borderId="0" applyBorder="0"/>
    <xf numFmtId="0" fontId="72" fillId="0" borderId="0" applyBorder="0"/>
    <xf numFmtId="197" fontId="72" fillId="0" borderId="0" applyBorder="0"/>
    <xf numFmtId="198" fontId="78" fillId="0" borderId="0"/>
    <xf numFmtId="198" fontId="79" fillId="0" borderId="0"/>
    <xf numFmtId="199" fontId="78" fillId="0" borderId="0"/>
    <xf numFmtId="200" fontId="80" fillId="0" borderId="0"/>
    <xf numFmtId="0" fontId="79" fillId="0" borderId="0"/>
    <xf numFmtId="201" fontId="78" fillId="0" borderId="0"/>
    <xf numFmtId="202" fontId="79" fillId="0" borderId="0"/>
    <xf numFmtId="203" fontId="78" fillId="0" borderId="0"/>
    <xf numFmtId="0" fontId="81" fillId="11" borderId="0" applyNumberFormat="0" applyBorder="0" applyAlignment="0" applyProtection="0"/>
    <xf numFmtId="0" fontId="81" fillId="12" borderId="0" applyNumberFormat="0" applyBorder="0" applyAlignment="0" applyProtection="0"/>
    <xf numFmtId="0" fontId="82"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2"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2" fillId="19" borderId="0" applyNumberFormat="0" applyBorder="0" applyAlignment="0" applyProtection="0"/>
    <xf numFmtId="0" fontId="81" fillId="14" borderId="0" applyNumberFormat="0" applyBorder="0" applyAlignment="0" applyProtection="0"/>
    <xf numFmtId="0" fontId="81" fillId="20" borderId="0" applyNumberFormat="0" applyBorder="0" applyAlignment="0" applyProtection="0"/>
    <xf numFmtId="0" fontId="82" fillId="15"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2" fillId="13"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2" fillId="25" borderId="0" applyNumberFormat="0" applyBorder="0" applyAlignment="0" applyProtection="0"/>
    <xf numFmtId="204" fontId="83" fillId="26" borderId="29">
      <alignment horizontal="center" vertical="center"/>
    </xf>
    <xf numFmtId="197" fontId="84" fillId="0" borderId="0" applyFont="0" applyFill="0" applyBorder="0" applyAlignment="0" applyProtection="0"/>
    <xf numFmtId="0" fontId="84" fillId="0" borderId="0" applyFont="0" applyFill="0" applyBorder="0" applyAlignment="0" applyProtection="0"/>
    <xf numFmtId="0" fontId="72" fillId="0" borderId="0"/>
    <xf numFmtId="205" fontId="85" fillId="0" borderId="0" applyFont="0" applyFill="0" applyBorder="0" applyAlignment="0" applyProtection="0"/>
    <xf numFmtId="0" fontId="84" fillId="0" borderId="0" applyFont="0" applyFill="0" applyBorder="0" applyAlignment="0" applyProtection="0"/>
    <xf numFmtId="206" fontId="15" fillId="26" borderId="0" applyFont="0" applyFill="0" applyBorder="0" applyAlignment="0" applyProtection="0"/>
    <xf numFmtId="0" fontId="38" fillId="26" borderId="0" applyNumberFormat="0" applyFont="0" applyAlignment="0">
      <alignment horizontal="center"/>
    </xf>
    <xf numFmtId="207" fontId="58" fillId="6" borderId="7" applyAlignment="0">
      <protection locked="0"/>
    </xf>
    <xf numFmtId="208" fontId="15" fillId="26" borderId="0" applyFont="0" applyFill="0" applyBorder="0" applyAlignment="0" applyProtection="0"/>
    <xf numFmtId="209" fontId="15" fillId="26" borderId="0" applyFont="0" applyFill="0" applyBorder="0" applyAlignment="0" applyProtection="0"/>
    <xf numFmtId="0" fontId="86" fillId="0" borderId="0" applyNumberFormat="0" applyFill="0" applyBorder="0" applyAlignment="0" applyProtection="0"/>
    <xf numFmtId="0" fontId="67" fillId="0" borderId="6" applyNumberFormat="0" applyFill="0" applyAlignment="0" applyProtection="0"/>
    <xf numFmtId="0" fontId="78" fillId="0" borderId="0"/>
    <xf numFmtId="210" fontId="73"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8" fillId="0" borderId="0"/>
    <xf numFmtId="0" fontId="84" fillId="0" borderId="0" applyFill="0" applyBorder="0" applyAlignment="0"/>
    <xf numFmtId="211" fontId="13" fillId="3" borderId="0"/>
    <xf numFmtId="0" fontId="72" fillId="0" borderId="0">
      <alignment vertical="center"/>
    </xf>
    <xf numFmtId="37" fontId="38" fillId="0" borderId="6">
      <alignment horizontal="center"/>
    </xf>
    <xf numFmtId="37" fontId="38" fillId="0" borderId="0">
      <alignment horizontal="center" vertical="center" wrapText="1"/>
    </xf>
    <xf numFmtId="212" fontId="73" fillId="0" borderId="0"/>
    <xf numFmtId="212" fontId="73" fillId="0" borderId="0"/>
    <xf numFmtId="212" fontId="73" fillId="0" borderId="0"/>
    <xf numFmtId="212" fontId="73" fillId="0" borderId="0"/>
    <xf numFmtId="212" fontId="73" fillId="0" borderId="0"/>
    <xf numFmtId="212" fontId="73" fillId="0" borderId="0"/>
    <xf numFmtId="212" fontId="73" fillId="0" borderId="0"/>
    <xf numFmtId="212" fontId="73" fillId="0" borderId="0"/>
    <xf numFmtId="38" fontId="13" fillId="0" borderId="0" applyFont="0" applyFill="0" applyBorder="0" applyAlignment="0" applyProtection="0"/>
    <xf numFmtId="213" fontId="80" fillId="0" borderId="0"/>
    <xf numFmtId="195" fontId="78" fillId="0" borderId="0"/>
    <xf numFmtId="214" fontId="80" fillId="0" borderId="0"/>
    <xf numFmtId="0" fontId="89" fillId="0" borderId="0" applyFont="0" applyFill="0" applyBorder="0" applyAlignment="0" applyProtection="0">
      <alignment horizontal="right"/>
    </xf>
    <xf numFmtId="215" fontId="89" fillId="0" borderId="0" applyFont="0" applyFill="0" applyBorder="0" applyAlignment="0" applyProtection="0"/>
    <xf numFmtId="0" fontId="89" fillId="0" borderId="0" applyFont="0" applyFill="0" applyBorder="0" applyAlignment="0" applyProtection="0">
      <alignment horizontal="right"/>
    </xf>
    <xf numFmtId="216" fontId="72" fillId="0" borderId="0" applyFont="0" applyFill="0" applyBorder="0" applyAlignment="0" applyProtection="0"/>
    <xf numFmtId="0" fontId="89" fillId="0" borderId="0" applyFont="0" applyFill="0" applyBorder="0" applyAlignment="0" applyProtection="0">
      <alignment horizontal="right"/>
    </xf>
    <xf numFmtId="217" fontId="72" fillId="0" borderId="0" applyFont="0" applyFill="0" applyBorder="0" applyAlignment="0" applyProtection="0"/>
    <xf numFmtId="218" fontId="72" fillId="0" borderId="0" applyFont="0" applyFill="0" applyBorder="0" applyAlignment="0" applyProtection="0"/>
    <xf numFmtId="38" fontId="73" fillId="0" borderId="0" applyFill="0" applyBorder="0" applyProtection="0">
      <alignment horizontal="center"/>
    </xf>
    <xf numFmtId="219" fontId="72" fillId="0" borderId="0" applyFill="0" applyBorder="0">
      <alignment horizontal="left"/>
    </xf>
    <xf numFmtId="0" fontId="90" fillId="0" borderId="0" applyNumberFormat="0" applyAlignment="0">
      <alignment horizontal="left"/>
    </xf>
    <xf numFmtId="37" fontId="72" fillId="27" borderId="0" applyFont="0" applyBorder="0" applyAlignment="0" applyProtection="0"/>
    <xf numFmtId="180" fontId="91" fillId="27" borderId="0" applyFont="0" applyBorder="0" applyAlignment="0" applyProtection="0"/>
    <xf numFmtId="39" fontId="91" fillId="27" borderId="0" applyFont="0" applyBorder="0" applyAlignment="0" applyProtection="0"/>
    <xf numFmtId="42" fontId="13" fillId="0" borderId="0">
      <alignment horizontal="right"/>
    </xf>
    <xf numFmtId="0" fontId="89" fillId="0" borderId="0" applyFont="0" applyFill="0" applyBorder="0" applyAlignment="0" applyProtection="0">
      <alignment horizontal="right"/>
    </xf>
    <xf numFmtId="220" fontId="72" fillId="0" borderId="0" applyFont="0" applyFill="0" applyBorder="0" applyAlignment="0" applyProtection="0"/>
    <xf numFmtId="0" fontId="89" fillId="0" borderId="0" applyFont="0" applyFill="0" applyBorder="0" applyAlignment="0" applyProtection="0">
      <alignment horizontal="right"/>
    </xf>
    <xf numFmtId="219" fontId="72" fillId="0" borderId="0" applyFont="0" applyFill="0" applyBorder="0" applyAlignment="0" applyProtection="0"/>
    <xf numFmtId="221" fontId="72" fillId="0" borderId="0" applyFont="0" applyFill="0" applyBorder="0" applyAlignment="0" applyProtection="0"/>
    <xf numFmtId="222" fontId="73" fillId="0" borderId="0" applyFont="0" applyFill="0" applyBorder="0" applyAlignment="0" applyProtection="0"/>
    <xf numFmtId="0" fontId="89" fillId="0" borderId="0" applyFont="0" applyFill="0" applyBorder="0" applyAlignment="0" applyProtection="0"/>
    <xf numFmtId="223" fontId="72" fillId="0" borderId="0" applyFont="0" applyFill="0" applyBorder="0" applyAlignment="0" applyProtection="0"/>
    <xf numFmtId="0" fontId="89" fillId="0" borderId="0" applyFont="0" applyFill="0" applyBorder="0" applyAlignment="0" applyProtection="0"/>
    <xf numFmtId="224" fontId="72" fillId="0" borderId="0" applyFill="0" applyBorder="0"/>
    <xf numFmtId="199" fontId="80" fillId="0" borderId="0">
      <alignment horizontal="right"/>
    </xf>
    <xf numFmtId="195" fontId="80" fillId="0" borderId="0">
      <alignment horizontal="right"/>
      <protection locked="0"/>
    </xf>
    <xf numFmtId="195" fontId="80" fillId="0" borderId="0"/>
    <xf numFmtId="225" fontId="80" fillId="0" borderId="0">
      <alignment horizontal="right"/>
      <protection locked="0"/>
    </xf>
    <xf numFmtId="183" fontId="72" fillId="0" borderId="0" applyFont="0" applyFill="0" applyBorder="0" applyAlignment="0" applyProtection="0"/>
    <xf numFmtId="184" fontId="72" fillId="0" borderId="0" applyFont="0" applyFill="0" applyBorder="0" applyAlignment="0" applyProtection="0"/>
    <xf numFmtId="8" fontId="73" fillId="0" borderId="0" applyFill="0" applyBorder="0" applyProtection="0">
      <alignment horizontal="center"/>
    </xf>
    <xf numFmtId="6" fontId="73" fillId="0" borderId="0">
      <alignment horizontal="center"/>
    </xf>
    <xf numFmtId="8" fontId="73" fillId="0" borderId="0" applyFill="0" applyBorder="0" applyProtection="0">
      <alignment horizontal="center"/>
    </xf>
    <xf numFmtId="0" fontId="89" fillId="0" borderId="30" applyNumberFormat="0" applyFont="0" applyFill="0" applyAlignment="0" applyProtection="0"/>
    <xf numFmtId="198" fontId="80" fillId="0" borderId="0"/>
    <xf numFmtId="0" fontId="92" fillId="28" borderId="0" applyNumberFormat="0" applyBorder="0" applyAlignment="0" applyProtection="0"/>
    <xf numFmtId="0" fontId="92" fillId="29" borderId="0" applyNumberFormat="0" applyBorder="0" applyAlignment="0" applyProtection="0"/>
    <xf numFmtId="0" fontId="92" fillId="30" borderId="0" applyNumberFormat="0" applyBorder="0" applyAlignment="0" applyProtection="0"/>
    <xf numFmtId="0" fontId="93" fillId="0" borderId="0" applyNumberFormat="0" applyAlignment="0">
      <alignment horizontal="left"/>
    </xf>
    <xf numFmtId="226" fontId="94" fillId="0" borderId="0" applyFont="0" applyFill="0" applyBorder="0" applyAlignment="0" applyProtection="0"/>
    <xf numFmtId="0" fontId="73" fillId="31" borderId="0" applyNumberFormat="0" applyFont="0" applyBorder="0" applyAlignment="0" applyProtection="0"/>
    <xf numFmtId="0" fontId="95" fillId="0" borderId="0" applyNumberFormat="0" applyFill="0" applyBorder="0" applyAlignment="0" applyProtection="0"/>
    <xf numFmtId="227" fontId="96" fillId="0" borderId="0" applyFill="0" applyBorder="0"/>
    <xf numFmtId="15" fontId="97" fillId="0" borderId="0" applyFill="0" applyBorder="0" applyProtection="0">
      <alignment horizontal="center"/>
    </xf>
    <xf numFmtId="0" fontId="73" fillId="32" borderId="0" applyNumberFormat="0" applyFont="0" applyBorder="0" applyAlignment="0" applyProtection="0"/>
    <xf numFmtId="228" fontId="98" fillId="33" borderId="24" applyAlignment="0" applyProtection="0"/>
    <xf numFmtId="229" fontId="99" fillId="0" borderId="0" applyNumberFormat="0" applyFill="0" applyBorder="0" applyAlignment="0" applyProtection="0"/>
    <xf numFmtId="229" fontId="100" fillId="0" borderId="0" applyNumberFormat="0" applyFill="0" applyBorder="0" applyAlignment="0" applyProtection="0"/>
    <xf numFmtId="15" fontId="58" fillId="34" borderId="31">
      <alignment horizontal="center"/>
      <protection locked="0"/>
    </xf>
    <xf numFmtId="230" fontId="58" fillId="34" borderId="31" applyAlignment="0">
      <protection locked="0"/>
    </xf>
    <xf numFmtId="229" fontId="58" fillId="34" borderId="31" applyAlignment="0">
      <protection locked="0"/>
    </xf>
    <xf numFmtId="229" fontId="97" fillId="0" borderId="0" applyFill="0" applyBorder="0" applyAlignment="0" applyProtection="0"/>
    <xf numFmtId="230" fontId="97" fillId="0" borderId="0" applyFill="0" applyBorder="0" applyAlignment="0" applyProtection="0"/>
    <xf numFmtId="231" fontId="97" fillId="0" borderId="0" applyFill="0" applyBorder="0" applyAlignment="0" applyProtection="0"/>
    <xf numFmtId="0" fontId="73" fillId="0" borderId="32" applyNumberFormat="0" applyFont="0" applyAlignment="0" applyProtection="0"/>
    <xf numFmtId="0" fontId="73" fillId="0" borderId="33" applyNumberFormat="0" applyFont="0" applyAlignment="0" applyProtection="0"/>
    <xf numFmtId="0" fontId="73" fillId="35" borderId="0" applyNumberFormat="0" applyFont="0" applyBorder="0" applyAlignment="0" applyProtection="0"/>
    <xf numFmtId="0" fontId="101" fillId="0" borderId="0"/>
    <xf numFmtId="0" fontId="102" fillId="0" borderId="0" applyFill="0" applyBorder="0" applyProtection="0">
      <alignment horizontal="left"/>
    </xf>
    <xf numFmtId="4" fontId="103" fillId="0" borderId="0">
      <protection locked="0"/>
    </xf>
    <xf numFmtId="10" fontId="104" fillId="36" borderId="7" applyNumberFormat="0" applyFill="0" applyBorder="0" applyAlignment="0" applyProtection="0">
      <protection locked="0"/>
    </xf>
    <xf numFmtId="0" fontId="38" fillId="26" borderId="0" applyFont="0" applyFill="0" applyBorder="0" applyAlignment="0" applyProtection="0"/>
    <xf numFmtId="38" fontId="11" fillId="3" borderId="0" applyNumberFormat="0" applyBorder="0" applyAlignment="0" applyProtection="0"/>
    <xf numFmtId="0" fontId="89" fillId="0" borderId="0" applyFont="0" applyFill="0" applyBorder="0" applyAlignment="0" applyProtection="0">
      <alignment horizontal="right"/>
    </xf>
    <xf numFmtId="0" fontId="105" fillId="0" borderId="0" applyProtection="0">
      <alignment horizontal="right"/>
    </xf>
    <xf numFmtId="0" fontId="15" fillId="0" borderId="17" applyNumberFormat="0" applyAlignment="0" applyProtection="0">
      <alignment horizontal="left" vertical="center"/>
    </xf>
    <xf numFmtId="0" fontId="15" fillId="0" borderId="24">
      <alignment horizontal="left" vertical="center"/>
    </xf>
    <xf numFmtId="232" fontId="106" fillId="0" borderId="0">
      <alignment horizontal="right"/>
    </xf>
    <xf numFmtId="0" fontId="58" fillId="0" borderId="34" applyNumberFormat="0" applyFill="0" applyAlignment="0" applyProtection="0"/>
    <xf numFmtId="0" fontId="56" fillId="0" borderId="0">
      <alignment wrapText="1"/>
    </xf>
    <xf numFmtId="10" fontId="11" fillId="37" borderId="7" applyNumberFormat="0" applyBorder="0" applyAlignment="0" applyProtection="0"/>
    <xf numFmtId="0" fontId="58" fillId="0" borderId="0" applyNumberFormat="0" applyFill="0" applyBorder="0" applyAlignment="0">
      <protection locked="0"/>
    </xf>
    <xf numFmtId="0" fontId="107" fillId="38" borderId="0"/>
    <xf numFmtId="211" fontId="38" fillId="39" borderId="0">
      <protection locked="0"/>
    </xf>
    <xf numFmtId="233" fontId="73" fillId="0" borderId="0"/>
    <xf numFmtId="40" fontId="108" fillId="0" borderId="0">
      <alignment horizontal="right"/>
    </xf>
    <xf numFmtId="37" fontId="12" fillId="0" borderId="0"/>
    <xf numFmtId="0" fontId="109" fillId="0" borderId="0">
      <alignment vertical="center"/>
    </xf>
    <xf numFmtId="0" fontId="72" fillId="0" borderId="0" applyNumberFormat="0" applyFill="0" applyBorder="0" applyAlignment="0" applyProtection="0"/>
    <xf numFmtId="0" fontId="110" fillId="0" borderId="4"/>
    <xf numFmtId="234" fontId="73" fillId="0" borderId="0" applyFill="0" applyBorder="0" applyProtection="0">
      <alignment horizontal="center"/>
    </xf>
    <xf numFmtId="235" fontId="48" fillId="0" borderId="0" applyFont="0" applyFill="0" applyBorder="0" applyAlignment="0" applyProtection="0">
      <alignment horizontal="centerContinuous"/>
      <protection locked="0"/>
    </xf>
    <xf numFmtId="236" fontId="11" fillId="0" borderId="0" applyFont="0" applyFill="0" applyBorder="0" applyAlignment="0" applyProtection="0">
      <alignment horizontal="right"/>
    </xf>
    <xf numFmtId="229" fontId="13" fillId="31" borderId="0"/>
    <xf numFmtId="229" fontId="95" fillId="0" borderId="0"/>
    <xf numFmtId="227" fontId="96" fillId="0" borderId="0"/>
    <xf numFmtId="15" fontId="97" fillId="0" borderId="0">
      <alignment horizontal="center"/>
    </xf>
    <xf numFmtId="229" fontId="13" fillId="32" borderId="0"/>
    <xf numFmtId="228" fontId="98" fillId="33" borderId="24"/>
    <xf numFmtId="229" fontId="99" fillId="0" borderId="0"/>
    <xf numFmtId="229" fontId="100" fillId="0" borderId="0"/>
    <xf numFmtId="15" fontId="58" fillId="34" borderId="31">
      <alignment horizontal="center"/>
      <protection locked="0"/>
    </xf>
    <xf numFmtId="230" fontId="58" fillId="34" borderId="31">
      <protection locked="0"/>
    </xf>
    <xf numFmtId="229" fontId="58" fillId="34" borderId="31">
      <protection locked="0"/>
    </xf>
    <xf numFmtId="229" fontId="97" fillId="0" borderId="0"/>
    <xf numFmtId="230" fontId="97" fillId="0" borderId="0"/>
    <xf numFmtId="231" fontId="97" fillId="0" borderId="0"/>
    <xf numFmtId="229" fontId="13" fillId="0" borderId="32"/>
    <xf numFmtId="229" fontId="13" fillId="0" borderId="33"/>
    <xf numFmtId="229" fontId="13" fillId="35" borderId="0"/>
    <xf numFmtId="37" fontId="111" fillId="0" borderId="0"/>
    <xf numFmtId="0" fontId="72" fillId="0" borderId="0"/>
    <xf numFmtId="237" fontId="65" fillId="0" borderId="0"/>
    <xf numFmtId="237" fontId="65" fillId="0" borderId="6"/>
    <xf numFmtId="237" fontId="65" fillId="0" borderId="35"/>
    <xf numFmtId="238" fontId="80" fillId="0" borderId="0"/>
    <xf numFmtId="239" fontId="80" fillId="0" borderId="0"/>
    <xf numFmtId="240" fontId="80" fillId="0" borderId="0"/>
    <xf numFmtId="213" fontId="78" fillId="0" borderId="35"/>
    <xf numFmtId="0" fontId="58" fillId="0" borderId="0" applyFill="0" applyBorder="0">
      <protection locked="0"/>
    </xf>
    <xf numFmtId="241" fontId="20" fillId="0" borderId="0" applyFont="0" applyFill="0" applyBorder="0" applyAlignment="0" applyProtection="0"/>
    <xf numFmtId="0" fontId="112" fillId="0" borderId="0"/>
    <xf numFmtId="0" fontId="72" fillId="0" borderId="0"/>
    <xf numFmtId="40" fontId="97" fillId="40" borderId="0">
      <alignment horizontal="right"/>
    </xf>
    <xf numFmtId="0" fontId="113" fillId="41" borderId="0">
      <alignment horizontal="center"/>
    </xf>
    <xf numFmtId="0" fontId="114" fillId="42" borderId="0"/>
    <xf numFmtId="0" fontId="115" fillId="40" borderId="0" applyBorder="0">
      <alignment horizontal="centerContinuous"/>
    </xf>
    <xf numFmtId="0" fontId="116" fillId="42" borderId="0" applyBorder="0">
      <alignment horizontal="centerContinuous"/>
    </xf>
    <xf numFmtId="0" fontId="48" fillId="43" borderId="0" applyNumberFormat="0" applyFont="0" applyBorder="0" applyAlignment="0"/>
    <xf numFmtId="1" fontId="117" fillId="0" borderId="0" applyProtection="0">
      <alignment horizontal="right" vertical="center"/>
    </xf>
    <xf numFmtId="180" fontId="47" fillId="0" borderId="0">
      <alignment horizontal="left"/>
    </xf>
    <xf numFmtId="10" fontId="72" fillId="0" borderId="0" applyFont="0" applyFill="0" applyBorder="0" applyAlignment="0" applyProtection="0"/>
    <xf numFmtId="242" fontId="80" fillId="0" borderId="0"/>
    <xf numFmtId="243" fontId="38" fillId="27" borderId="0" applyBorder="0" applyAlignment="0">
      <protection locked="0"/>
    </xf>
    <xf numFmtId="9" fontId="80" fillId="0" borderId="0"/>
    <xf numFmtId="171" fontId="80" fillId="0" borderId="0"/>
    <xf numFmtId="10" fontId="80" fillId="0" borderId="0"/>
    <xf numFmtId="244" fontId="72" fillId="0" borderId="0" applyFont="0" applyFill="0" applyBorder="0" applyAlignment="0" applyProtection="0"/>
    <xf numFmtId="245" fontId="78" fillId="0" borderId="0"/>
    <xf numFmtId="246" fontId="78" fillId="0" borderId="0"/>
    <xf numFmtId="246" fontId="80" fillId="0" borderId="0"/>
    <xf numFmtId="40" fontId="72" fillId="0" borderId="0"/>
    <xf numFmtId="0" fontId="118" fillId="0" borderId="0"/>
    <xf numFmtId="14" fontId="119" fillId="0" borderId="0" applyNumberFormat="0" applyFill="0" applyBorder="0" applyAlignment="0" applyProtection="0">
      <alignment horizontal="left"/>
    </xf>
    <xf numFmtId="180" fontId="120" fillId="0" borderId="0"/>
    <xf numFmtId="0" fontId="120" fillId="0" borderId="36">
      <alignment horizontal="centerContinuous"/>
    </xf>
    <xf numFmtId="0" fontId="120" fillId="0" borderId="36">
      <protection locked="0"/>
    </xf>
    <xf numFmtId="0" fontId="120" fillId="0" borderId="36">
      <alignment horizontal="centerContinuous"/>
    </xf>
    <xf numFmtId="180" fontId="120" fillId="0" borderId="0"/>
    <xf numFmtId="0" fontId="120" fillId="0" borderId="36">
      <protection locked="0"/>
    </xf>
    <xf numFmtId="180" fontId="120" fillId="0" borderId="0"/>
    <xf numFmtId="0" fontId="120" fillId="0" borderId="36">
      <alignment horizontal="centerContinuous"/>
    </xf>
    <xf numFmtId="0" fontId="120" fillId="0" borderId="36">
      <alignment horizontal="centerContinuous"/>
    </xf>
    <xf numFmtId="180" fontId="120" fillId="0" borderId="0"/>
    <xf numFmtId="0" fontId="120" fillId="0" borderId="36">
      <protection locked="0"/>
    </xf>
    <xf numFmtId="180" fontId="120" fillId="0" borderId="0"/>
    <xf numFmtId="0" fontId="120" fillId="0" borderId="36">
      <protection locked="0"/>
    </xf>
    <xf numFmtId="0" fontId="120" fillId="0" borderId="36">
      <alignment horizontal="centerContinuous"/>
    </xf>
    <xf numFmtId="180" fontId="120" fillId="0" borderId="0"/>
    <xf numFmtId="0" fontId="120" fillId="0" borderId="36">
      <protection locked="0"/>
    </xf>
    <xf numFmtId="0" fontId="120" fillId="0" borderId="36">
      <alignment horizontal="centerContinuous"/>
    </xf>
    <xf numFmtId="0" fontId="120" fillId="0" borderId="36">
      <alignment horizontal="centerContinuous"/>
    </xf>
    <xf numFmtId="180" fontId="120" fillId="0" borderId="0"/>
    <xf numFmtId="0" fontId="120" fillId="0" borderId="36">
      <alignment horizontal="centerContinuous"/>
    </xf>
    <xf numFmtId="0" fontId="120" fillId="0" borderId="36">
      <protection locked="0"/>
    </xf>
    <xf numFmtId="180" fontId="120" fillId="0" borderId="0"/>
    <xf numFmtId="0" fontId="120" fillId="0" borderId="0"/>
    <xf numFmtId="180" fontId="120" fillId="0" borderId="0"/>
    <xf numFmtId="0" fontId="120" fillId="0" borderId="36">
      <alignment horizontal="centerContinuous"/>
    </xf>
    <xf numFmtId="0" fontId="120" fillId="0" borderId="36">
      <protection locked="0"/>
    </xf>
    <xf numFmtId="180" fontId="120" fillId="0" borderId="0"/>
    <xf numFmtId="0" fontId="120" fillId="0" borderId="36">
      <alignment horizontal="centerContinuous"/>
    </xf>
    <xf numFmtId="0" fontId="120" fillId="0" borderId="36">
      <protection locked="0"/>
    </xf>
    <xf numFmtId="0" fontId="120" fillId="0" borderId="36">
      <alignment horizontal="centerContinuous"/>
    </xf>
    <xf numFmtId="0" fontId="120" fillId="0" borderId="36">
      <protection locked="0"/>
    </xf>
    <xf numFmtId="0" fontId="120" fillId="0" borderId="36">
      <protection locked="0"/>
    </xf>
    <xf numFmtId="180" fontId="120" fillId="0" borderId="0"/>
    <xf numFmtId="0" fontId="120" fillId="0" borderId="36">
      <protection locked="0"/>
    </xf>
    <xf numFmtId="0" fontId="120" fillId="0" borderId="36">
      <alignment horizontal="centerContinuous"/>
    </xf>
    <xf numFmtId="0" fontId="120" fillId="0" borderId="36">
      <alignment horizontal="centerContinuous"/>
    </xf>
    <xf numFmtId="0" fontId="120" fillId="0" borderId="36">
      <protection locked="0"/>
    </xf>
    <xf numFmtId="180" fontId="120" fillId="0" borderId="0"/>
    <xf numFmtId="0" fontId="120" fillId="0" borderId="36">
      <alignment horizontal="centerContinuous"/>
    </xf>
    <xf numFmtId="0" fontId="120" fillId="0" borderId="36">
      <alignment horizontal="centerContinuous"/>
    </xf>
    <xf numFmtId="180" fontId="120" fillId="0" borderId="0"/>
    <xf numFmtId="0" fontId="120" fillId="0" borderId="36">
      <alignment horizontal="centerContinuous"/>
    </xf>
    <xf numFmtId="180" fontId="120" fillId="0" borderId="0"/>
    <xf numFmtId="0" fontId="120" fillId="0" borderId="36">
      <alignment horizontal="centerContinuous"/>
    </xf>
    <xf numFmtId="180" fontId="120" fillId="0" borderId="0"/>
    <xf numFmtId="0" fontId="120" fillId="0" borderId="36">
      <protection locked="0"/>
    </xf>
    <xf numFmtId="0" fontId="120" fillId="0" borderId="36">
      <alignment horizontal="centerContinuous"/>
    </xf>
    <xf numFmtId="180" fontId="120" fillId="0" borderId="0"/>
    <xf numFmtId="0" fontId="121" fillId="0" borderId="37">
      <alignment vertical="center"/>
    </xf>
    <xf numFmtId="4" fontId="122" fillId="6" borderId="38" applyNumberFormat="0" applyProtection="0">
      <alignment vertical="center"/>
    </xf>
    <xf numFmtId="4" fontId="123" fillId="6" borderId="38" applyNumberFormat="0" applyProtection="0">
      <alignment vertical="center"/>
    </xf>
    <xf numFmtId="4" fontId="124" fillId="6" borderId="38" applyNumberFormat="0" applyProtection="0">
      <alignment horizontal="left" vertical="center" indent="1"/>
    </xf>
    <xf numFmtId="0" fontId="125" fillId="34" borderId="38" applyNumberFormat="0" applyProtection="0">
      <alignment horizontal="left" vertical="top" indent="1"/>
    </xf>
    <xf numFmtId="4" fontId="124" fillId="44" borderId="0" applyNumberFormat="0" applyProtection="0">
      <alignment horizontal="left" vertical="center" indent="1"/>
    </xf>
    <xf numFmtId="4" fontId="124" fillId="5" borderId="38" applyNumberFormat="0" applyProtection="0">
      <alignment horizontal="right" vertical="center"/>
    </xf>
    <xf numFmtId="4" fontId="124" fillId="8" borderId="38" applyNumberFormat="0" applyProtection="0">
      <alignment horizontal="right" vertical="center"/>
    </xf>
    <xf numFmtId="4" fontId="124" fillId="39" borderId="38" applyNumberFormat="0" applyProtection="0">
      <alignment horizontal="right" vertical="center"/>
    </xf>
    <xf numFmtId="4" fontId="124" fillId="9" borderId="38" applyNumberFormat="0" applyProtection="0">
      <alignment horizontal="right" vertical="center"/>
    </xf>
    <xf numFmtId="4" fontId="124" fillId="45" borderId="38" applyNumberFormat="0" applyProtection="0">
      <alignment horizontal="right" vertical="center"/>
    </xf>
    <xf numFmtId="4" fontId="124" fillId="46" borderId="38" applyNumberFormat="0" applyProtection="0">
      <alignment horizontal="right" vertical="center"/>
    </xf>
    <xf numFmtId="4" fontId="124" fillId="47" borderId="38" applyNumberFormat="0" applyProtection="0">
      <alignment horizontal="right" vertical="center"/>
    </xf>
    <xf numFmtId="4" fontId="124" fillId="48" borderId="38" applyNumberFormat="0" applyProtection="0">
      <alignment horizontal="right" vertical="center"/>
    </xf>
    <xf numFmtId="4" fontId="124" fillId="49" borderId="38" applyNumberFormat="0" applyProtection="0">
      <alignment horizontal="right" vertical="center"/>
    </xf>
    <xf numFmtId="4" fontId="122" fillId="50" borderId="39" applyNumberFormat="0" applyProtection="0">
      <alignment horizontal="left" vertical="center" indent="1"/>
    </xf>
    <xf numFmtId="4" fontId="122" fillId="26" borderId="0" applyNumberFormat="0" applyProtection="0">
      <alignment horizontal="left" vertical="center" indent="1"/>
    </xf>
    <xf numFmtId="4" fontId="122" fillId="44" borderId="0" applyNumberFormat="0" applyProtection="0">
      <alignment horizontal="left" vertical="center" indent="1"/>
    </xf>
    <xf numFmtId="4" fontId="124" fillId="26" borderId="38" applyNumberFormat="0" applyProtection="0">
      <alignment horizontal="right" vertical="center"/>
    </xf>
    <xf numFmtId="4" fontId="126" fillId="26" borderId="0" applyNumberFormat="0" applyProtection="0">
      <alignment horizontal="left" vertical="center" indent="1"/>
    </xf>
    <xf numFmtId="4" fontId="126" fillId="44" borderId="0" applyNumberFormat="0" applyProtection="0">
      <alignment horizontal="left" vertical="center" indent="1"/>
    </xf>
    <xf numFmtId="0" fontId="11" fillId="33" borderId="40" applyNumberFormat="0" applyProtection="0">
      <alignment horizontal="left" vertical="center" indent="1"/>
    </xf>
    <xf numFmtId="0" fontId="94" fillId="51" borderId="38" applyNumberFormat="0" applyProtection="0">
      <alignment horizontal="left" vertical="top" indent="1"/>
    </xf>
    <xf numFmtId="0" fontId="11" fillId="52" borderId="40" applyNumberFormat="0" applyProtection="0">
      <alignment horizontal="left" vertical="center" indent="1"/>
    </xf>
    <xf numFmtId="0" fontId="94" fillId="53" borderId="38" applyNumberFormat="0" applyProtection="0">
      <alignment horizontal="left" vertical="top" indent="1"/>
    </xf>
    <xf numFmtId="0" fontId="11" fillId="54" borderId="40" applyNumberFormat="0" applyProtection="0">
      <alignment horizontal="left" vertical="center" indent="1"/>
    </xf>
    <xf numFmtId="0" fontId="94" fillId="54" borderId="38" applyNumberFormat="0" applyProtection="0">
      <alignment horizontal="left" vertical="top" indent="1"/>
    </xf>
    <xf numFmtId="0" fontId="11" fillId="55" borderId="40" applyNumberFormat="0" applyProtection="0">
      <alignment horizontal="left" vertical="center" indent="1"/>
    </xf>
    <xf numFmtId="0" fontId="94" fillId="55" borderId="38" applyNumberFormat="0" applyProtection="0">
      <alignment horizontal="left" vertical="top" indent="1"/>
    </xf>
    <xf numFmtId="0" fontId="94" fillId="40" borderId="41" applyNumberFormat="0">
      <protection locked="0"/>
    </xf>
    <xf numFmtId="0" fontId="127" fillId="51" borderId="42" applyBorder="0"/>
    <xf numFmtId="4" fontId="124" fillId="56" borderId="38" applyNumberFormat="0" applyProtection="0">
      <alignment vertical="center"/>
    </xf>
    <xf numFmtId="4" fontId="128" fillId="56" borderId="38" applyNumberFormat="0" applyProtection="0">
      <alignment vertical="center"/>
    </xf>
    <xf numFmtId="4" fontId="122" fillId="26" borderId="43" applyNumberFormat="0" applyProtection="0">
      <alignment horizontal="left" vertical="center" indent="1"/>
    </xf>
    <xf numFmtId="0" fontId="129" fillId="38" borderId="38" applyNumberFormat="0" applyProtection="0">
      <alignment horizontal="left" vertical="top" indent="1"/>
    </xf>
    <xf numFmtId="4" fontId="124" fillId="56" borderId="38" applyNumberFormat="0" applyProtection="0">
      <alignment horizontal="right" vertical="center"/>
    </xf>
    <xf numFmtId="4" fontId="128" fillId="56" borderId="38" applyNumberFormat="0" applyProtection="0">
      <alignment horizontal="right" vertical="center"/>
    </xf>
    <xf numFmtId="4" fontId="122" fillId="26" borderId="38" applyNumberFormat="0" applyProtection="0">
      <alignment horizontal="left" vertical="center" indent="1"/>
    </xf>
    <xf numFmtId="0" fontId="129" fillId="53" borderId="38" applyNumberFormat="0" applyProtection="0">
      <alignment horizontal="left" vertical="top" indent="1"/>
    </xf>
    <xf numFmtId="4" fontId="130" fillId="57" borderId="43" applyNumberFormat="0" applyProtection="0">
      <alignment horizontal="left" vertical="center" indent="1"/>
    </xf>
    <xf numFmtId="0" fontId="11" fillId="58" borderId="7"/>
    <xf numFmtId="4" fontId="131" fillId="56" borderId="38" applyNumberFormat="0" applyProtection="0">
      <alignment horizontal="right" vertical="center"/>
    </xf>
    <xf numFmtId="0" fontId="132" fillId="7" borderId="0"/>
    <xf numFmtId="0" fontId="15" fillId="0" borderId="0"/>
    <xf numFmtId="40" fontId="133" fillId="0" borderId="0" applyFont="0" applyFill="0" applyBorder="0" applyAlignment="0" applyProtection="0"/>
    <xf numFmtId="213" fontId="78" fillId="59" borderId="0" applyFont="0"/>
    <xf numFmtId="0" fontId="29" fillId="0" borderId="0"/>
    <xf numFmtId="0" fontId="134" fillId="0" borderId="0" applyNumberFormat="0" applyFill="0" applyBorder="0" applyAlignment="0" applyProtection="0"/>
    <xf numFmtId="1" fontId="72" fillId="0" borderId="0"/>
    <xf numFmtId="0" fontId="135" fillId="0" borderId="0">
      <alignment textRotation="90"/>
    </xf>
    <xf numFmtId="247" fontId="136" fillId="0" borderId="0">
      <alignment vertical="center"/>
    </xf>
    <xf numFmtId="0" fontId="126" fillId="0" borderId="0"/>
    <xf numFmtId="0" fontId="72" fillId="60" borderId="0"/>
    <xf numFmtId="0" fontId="72" fillId="0" borderId="0"/>
    <xf numFmtId="0" fontId="72" fillId="0" borderId="0">
      <alignment vertical="top"/>
    </xf>
    <xf numFmtId="0" fontId="72" fillId="0" borderId="0">
      <alignment vertical="top"/>
    </xf>
    <xf numFmtId="0" fontId="137" fillId="26" borderId="0"/>
    <xf numFmtId="0" fontId="138" fillId="0" borderId="0">
      <alignment horizontal="left" vertical="center"/>
    </xf>
    <xf numFmtId="40" fontId="139" fillId="0" borderId="0" applyBorder="0">
      <alignment horizontal="right"/>
    </xf>
    <xf numFmtId="37" fontId="38" fillId="0" borderId="2" applyNumberFormat="0"/>
    <xf numFmtId="0" fontId="140" fillId="0" borderId="44" applyNumberFormat="0" applyAlignment="0" applyProtection="0"/>
    <xf numFmtId="0" fontId="141" fillId="0" borderId="0" applyBorder="0" applyProtection="0">
      <alignment vertical="center"/>
    </xf>
    <xf numFmtId="0" fontId="141" fillId="0" borderId="6" applyBorder="0" applyProtection="0">
      <alignment horizontal="right" vertical="center"/>
    </xf>
    <xf numFmtId="0" fontId="142" fillId="61" borderId="0" applyBorder="0" applyProtection="0">
      <alignment horizontal="centerContinuous" vertical="center"/>
    </xf>
    <xf numFmtId="0" fontId="142" fillId="62" borderId="6" applyBorder="0" applyProtection="0">
      <alignment horizontal="centerContinuous" vertical="center"/>
    </xf>
    <xf numFmtId="0" fontId="143" fillId="0" borderId="0"/>
    <xf numFmtId="0" fontId="112" fillId="0" borderId="0"/>
    <xf numFmtId="0" fontId="144" fillId="0" borderId="0" applyFill="0" applyBorder="0" applyProtection="0">
      <alignment horizontal="left"/>
    </xf>
    <xf numFmtId="0" fontId="102" fillId="0" borderId="20" applyFill="0" applyBorder="0" applyProtection="0">
      <alignment horizontal="left" vertical="top"/>
    </xf>
    <xf numFmtId="0" fontId="71" fillId="0" borderId="0">
      <alignment horizontal="centerContinuous"/>
    </xf>
    <xf numFmtId="49" fontId="73" fillId="0" borderId="0" applyFont="0" applyFill="0" applyBorder="0" applyAlignment="0" applyProtection="0"/>
    <xf numFmtId="0" fontId="145" fillId="0" borderId="0"/>
    <xf numFmtId="0" fontId="146" fillId="0" borderId="0"/>
    <xf numFmtId="0" fontId="45" fillId="37" borderId="0">
      <alignment horizontal="right"/>
    </xf>
    <xf numFmtId="248" fontId="61" fillId="0" borderId="0"/>
    <xf numFmtId="197" fontId="38" fillId="0" borderId="24" applyFill="0"/>
    <xf numFmtId="37" fontId="38" fillId="0" borderId="28" applyNumberFormat="0" applyFill="0"/>
    <xf numFmtId="0" fontId="147" fillId="0" borderId="0">
      <alignment horizontal="fill"/>
    </xf>
    <xf numFmtId="37" fontId="11" fillId="6" borderId="0" applyNumberFormat="0" applyBorder="0" applyAlignment="0" applyProtection="0"/>
    <xf numFmtId="37" fontId="94" fillId="0" borderId="0"/>
    <xf numFmtId="37" fontId="94" fillId="3" borderId="0" applyNumberFormat="0" applyBorder="0" applyAlignment="0" applyProtection="0"/>
    <xf numFmtId="3" fontId="148" fillId="0" borderId="34" applyProtection="0"/>
    <xf numFmtId="4" fontId="76" fillId="0" borderId="0">
      <protection locked="0"/>
    </xf>
    <xf numFmtId="249" fontId="72" fillId="0" borderId="0" applyFont="0" applyFill="0" applyBorder="0" applyAlignment="0" applyProtection="0"/>
    <xf numFmtId="250" fontId="72" fillId="0" borderId="0" applyFont="0" applyFill="0" applyBorder="0" applyAlignment="0" applyProtection="0"/>
    <xf numFmtId="0" fontId="72" fillId="0" borderId="0" applyFont="0" applyFill="0" applyBorder="0">
      <alignment horizontal="right" vertical="center" wrapText="1"/>
    </xf>
    <xf numFmtId="232" fontId="21" fillId="0" borderId="0"/>
    <xf numFmtId="1" fontId="149" fillId="0" borderId="0">
      <alignment horizontal="center"/>
    </xf>
    <xf numFmtId="1" fontId="150" fillId="0" borderId="0">
      <alignment horizontal="centerContinuous"/>
    </xf>
    <xf numFmtId="0" fontId="10" fillId="0" borderId="0"/>
    <xf numFmtId="43" fontId="10" fillId="0" borderId="0" applyFont="0" applyFill="0" applyBorder="0" applyAlignment="0" applyProtection="0"/>
    <xf numFmtId="44" fontId="10" fillId="0" borderId="0" applyFont="0" applyFill="0" applyBorder="0" applyAlignment="0" applyProtection="0"/>
    <xf numFmtId="174" fontId="33" fillId="0" borderId="0" applyProtection="0"/>
    <xf numFmtId="0" fontId="13" fillId="0" borderId="0"/>
    <xf numFmtId="0" fontId="9" fillId="0" borderId="0"/>
    <xf numFmtId="0" fontId="85" fillId="0" borderId="0"/>
    <xf numFmtId="0" fontId="8" fillId="0" borderId="0"/>
    <xf numFmtId="174" fontId="33" fillId="0" borderId="0" applyProtection="0"/>
    <xf numFmtId="0" fontId="7" fillId="0" borderId="0"/>
    <xf numFmtId="174" fontId="15" fillId="0" borderId="50" applyFill="0"/>
    <xf numFmtId="0" fontId="13" fillId="0" borderId="0" applyFill="0">
      <alignment horizontal="center" vertical="center" wrapText="1"/>
    </xf>
    <xf numFmtId="0" fontId="15" fillId="0" borderId="0" applyFont="0" applyFill="0" applyBorder="0" applyAlignment="0" applyProtection="0"/>
    <xf numFmtId="174" fontId="37" fillId="0" borderId="51" applyFill="0">
      <alignment horizontal="right"/>
    </xf>
    <xf numFmtId="4" fontId="37" fillId="0" borderId="51" applyFill="0"/>
    <xf numFmtId="0" fontId="13" fillId="0" borderId="0" applyFill="0">
      <alignment horizontal="left" indent="4"/>
    </xf>
    <xf numFmtId="174" fontId="33" fillId="0" borderId="0" applyProtection="0"/>
    <xf numFmtId="43" fontId="33" fillId="0" borderId="0" applyFont="0" applyFill="0" applyBorder="0" applyAlignment="0" applyProtection="0"/>
    <xf numFmtId="9" fontId="33" fillId="0" borderId="0" applyFont="0" applyFill="0" applyBorder="0" applyAlignment="0" applyProtection="0"/>
    <xf numFmtId="39" fontId="1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4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2" fontId="13"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0" fontId="34"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7" fontId="13" fillId="0" borderId="0" applyFont="0" applyFill="0" applyBorder="0" applyAlignment="0" applyProtection="0"/>
    <xf numFmtId="44" fontId="81" fillId="0" borderId="0" applyFont="0" applyFill="0" applyBorder="0" applyAlignment="0" applyProtection="0"/>
    <xf numFmtId="44" fontId="81" fillId="0" borderId="0" applyFont="0" applyFill="0" applyBorder="0" applyAlignment="0" applyProtection="0"/>
    <xf numFmtId="232" fontId="162" fillId="0" borderId="0"/>
    <xf numFmtId="0" fontId="81" fillId="0" borderId="0"/>
    <xf numFmtId="174" fontId="33" fillId="0" borderId="0" applyProtection="0"/>
    <xf numFmtId="0" fontId="81" fillId="0" borderId="0"/>
    <xf numFmtId="0" fontId="81" fillId="0" borderId="0"/>
    <xf numFmtId="0" fontId="163" fillId="0" borderId="0"/>
    <xf numFmtId="0" fontId="6" fillId="0" borderId="0"/>
    <xf numFmtId="0" fontId="6" fillId="0" borderId="0"/>
    <xf numFmtId="0" fontId="6" fillId="0" borderId="0"/>
    <xf numFmtId="0" fontId="33" fillId="0" borderId="0"/>
    <xf numFmtId="10" fontId="13" fillId="0" borderId="0" applyFont="0" applyFill="0" applyBorder="0" applyAlignment="0" applyProtection="0"/>
    <xf numFmtId="9" fontId="97"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0" fontId="97" fillId="0" borderId="0" applyNumberFormat="0" applyBorder="0" applyAlignment="0"/>
    <xf numFmtId="0" fontId="59" fillId="0" borderId="0" applyNumberFormat="0" applyBorder="0" applyAlignment="0"/>
    <xf numFmtId="0" fontId="113" fillId="0" borderId="0" applyNumberFormat="0" applyBorder="0" applyAlignment="0"/>
    <xf numFmtId="0" fontId="97" fillId="0" borderId="0" applyNumberFormat="0" applyBorder="0" applyAlignment="0"/>
    <xf numFmtId="0" fontId="13" fillId="0" borderId="0" applyFill="0">
      <alignment horizontal="center" vertical="center" wrapText="1"/>
    </xf>
    <xf numFmtId="0" fontId="15" fillId="0" borderId="0" applyFont="0" applyFill="0" applyBorder="0" applyAlignment="0" applyProtection="0"/>
    <xf numFmtId="0" fontId="13" fillId="0" borderId="0" applyFill="0">
      <alignment horizontal="left" indent="4"/>
    </xf>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9" fontId="13" fillId="0" borderId="0" applyFont="0" applyFill="0" applyBorder="0" applyAlignment="0" applyProtection="0"/>
    <xf numFmtId="0" fontId="13" fillId="0" borderId="0"/>
    <xf numFmtId="0" fontId="13" fillId="0" borderId="0"/>
    <xf numFmtId="0" fontId="161" fillId="63" borderId="0" applyNumberFormat="0" applyBorder="0" applyAlignment="0" applyProtection="0"/>
    <xf numFmtId="43" fontId="3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4" fontId="33" fillId="0" borderId="0" applyFont="0" applyFill="0" applyBorder="0" applyAlignment="0" applyProtection="0"/>
    <xf numFmtId="44" fontId="13" fillId="0" borderId="0" applyFont="0" applyFill="0" applyBorder="0" applyAlignment="0" applyProtection="0"/>
    <xf numFmtId="44" fontId="16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53" fontId="165" fillId="0" borderId="0"/>
    <xf numFmtId="0" fontId="164" fillId="0" borderId="0"/>
    <xf numFmtId="0" fontId="6" fillId="0" borderId="0"/>
    <xf numFmtId="0" fontId="13" fillId="0" borderId="0"/>
    <xf numFmtId="0" fontId="6" fillId="0" borderId="0"/>
    <xf numFmtId="0" fontId="6" fillId="0" borderId="0"/>
    <xf numFmtId="174" fontId="33" fillId="0" borderId="0" applyProtection="0"/>
    <xf numFmtId="0" fontId="166" fillId="0" borderId="0"/>
    <xf numFmtId="0" fontId="33" fillId="0" borderId="0"/>
    <xf numFmtId="9" fontId="6" fillId="0" borderId="0" applyFont="0" applyFill="0" applyBorder="0" applyAlignment="0" applyProtection="0"/>
    <xf numFmtId="174" fontId="33" fillId="0" borderId="0" applyProtection="0"/>
    <xf numFmtId="0" fontId="13" fillId="0" borderId="0"/>
    <xf numFmtId="0" fontId="13" fillId="0" borderId="0"/>
    <xf numFmtId="174" fontId="33" fillId="0" borderId="0" applyProtection="0"/>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8"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67"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2" fillId="72" borderId="0" applyNumberFormat="0" applyBorder="0" applyAlignment="0" applyProtection="0"/>
    <xf numFmtId="0" fontId="82" fillId="70" borderId="0" applyNumberFormat="0" applyBorder="0" applyAlignment="0" applyProtection="0"/>
    <xf numFmtId="0" fontId="82" fillId="35" borderId="0" applyNumberFormat="0" applyBorder="0" applyAlignment="0" applyProtection="0"/>
    <xf numFmtId="0" fontId="82" fillId="73" borderId="0" applyNumberFormat="0" applyBorder="0" applyAlignment="0" applyProtection="0"/>
    <xf numFmtId="0" fontId="82" fillId="74" borderId="0" applyNumberFormat="0" applyBorder="0" applyAlignment="0" applyProtection="0"/>
    <xf numFmtId="0" fontId="82" fillId="75" borderId="0" applyNumberFormat="0" applyBorder="0" applyAlignment="0" applyProtection="0"/>
    <xf numFmtId="0" fontId="82" fillId="76" borderId="0" applyNumberFormat="0" applyBorder="0" applyAlignment="0" applyProtection="0"/>
    <xf numFmtId="0" fontId="82" fillId="77" borderId="0" applyNumberFormat="0" applyBorder="0" applyAlignment="0" applyProtection="0"/>
    <xf numFmtId="0" fontId="82" fillId="78" borderId="0" applyNumberFormat="0" applyBorder="0" applyAlignment="0" applyProtection="0"/>
    <xf numFmtId="0" fontId="82" fillId="74" borderId="0" applyNumberFormat="0" applyBorder="0" applyAlignment="0" applyProtection="0"/>
    <xf numFmtId="0" fontId="82" fillId="79" borderId="0" applyNumberFormat="0" applyBorder="0" applyAlignment="0" applyProtection="0"/>
    <xf numFmtId="0" fontId="167" fillId="32" borderId="0" applyNumberFormat="0" applyBorder="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8" fillId="33" borderId="54" applyNumberFormat="0" applyAlignment="0" applyProtection="0"/>
    <xf numFmtId="0" fontId="169" fillId="31" borderId="55" applyNumberFormat="0" applyAlignment="0" applyProtection="0"/>
    <xf numFmtId="254" fontId="170" fillId="0" borderId="0">
      <alignment horizontal="center" wrapText="1"/>
    </xf>
    <xf numFmtId="212" fontId="171" fillId="0" borderId="0"/>
    <xf numFmtId="212" fontId="171" fillId="0" borderId="0"/>
    <xf numFmtId="212" fontId="171" fillId="0" borderId="0"/>
    <xf numFmtId="212" fontId="171" fillId="0" borderId="0"/>
    <xf numFmtId="212" fontId="171" fillId="0" borderId="0"/>
    <xf numFmtId="212" fontId="171" fillId="0" borderId="0"/>
    <xf numFmtId="212" fontId="171" fillId="0" borderId="0"/>
    <xf numFmtId="212" fontId="171" fillId="0" borderId="0"/>
    <xf numFmtId="41" fontId="97" fillId="0" borderId="0" applyFont="0" applyFill="0" applyBorder="0" applyAlignment="0" applyProtection="0"/>
    <xf numFmtId="41" fontId="97"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72" fillId="0" borderId="0" applyFont="0" applyFill="0" applyBorder="0" applyAlignment="0" applyProtection="0"/>
    <xf numFmtId="43" fontId="13"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1" fillId="0" borderId="0"/>
    <xf numFmtId="255" fontId="20" fillId="0" borderId="0">
      <protection locked="0"/>
    </xf>
    <xf numFmtId="256" fontId="13" fillId="0" borderId="0" applyFont="0" applyFill="0" applyBorder="0" applyAlignment="0" applyProtection="0"/>
    <xf numFmtId="257" fontId="173" fillId="0" borderId="0" applyFont="0" applyFill="0" applyBorder="0" applyAlignment="0" applyProtection="0"/>
    <xf numFmtId="44" fontId="6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8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258" fontId="119" fillId="0" borderId="0" applyFont="0" applyFill="0" applyBorder="0" applyProtection="0">
      <alignment horizontal="right"/>
    </xf>
    <xf numFmtId="0" fontId="174" fillId="0" borderId="0" applyNumberFormat="0" applyFill="0" applyBorder="0" applyAlignment="0" applyProtection="0"/>
    <xf numFmtId="0" fontId="175" fillId="0" borderId="0">
      <alignment horizontal="left"/>
    </xf>
    <xf numFmtId="175" fontId="173" fillId="0" borderId="0" applyFont="0" applyFill="0" applyBorder="0" applyAlignment="0" applyProtection="0"/>
    <xf numFmtId="259" fontId="13" fillId="0" borderId="0" applyFont="0" applyFill="0" applyBorder="0" applyAlignment="0" applyProtection="0">
      <alignment horizontal="center"/>
    </xf>
    <xf numFmtId="175" fontId="173" fillId="0" borderId="0" applyFont="0" applyFill="0" applyBorder="0" applyAlignment="0" applyProtection="0"/>
    <xf numFmtId="0" fontId="176" fillId="66" borderId="0" applyNumberFormat="0" applyBorder="0" applyAlignment="0" applyProtection="0"/>
    <xf numFmtId="0" fontId="71" fillId="0" borderId="45">
      <alignment horizontal="left"/>
    </xf>
    <xf numFmtId="14" fontId="38" fillId="80" borderId="4">
      <alignment horizontal="center" vertical="center" wrapText="1"/>
    </xf>
    <xf numFmtId="0" fontId="177" fillId="0" borderId="56" applyNumberFormat="0" applyFill="0" applyAlignment="0" applyProtection="0"/>
    <xf numFmtId="0" fontId="178" fillId="0" borderId="57" applyNumberFormat="0" applyFill="0" applyAlignment="0" applyProtection="0"/>
    <xf numFmtId="0" fontId="178" fillId="0" borderId="0" applyNumberFormat="0" applyFill="0" applyBorder="0" applyAlignment="0" applyProtection="0"/>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0" fontId="180" fillId="69" borderId="54" applyNumberFormat="0" applyAlignment="0" applyProtection="0"/>
    <xf numFmtId="260" fontId="20" fillId="0" borderId="0">
      <alignment horizontal="center"/>
      <protection locked="0"/>
    </xf>
    <xf numFmtId="0" fontId="181" fillId="0" borderId="58" applyNumberFormat="0" applyFill="0" applyAlignment="0" applyProtection="0"/>
    <xf numFmtId="261" fontId="127" fillId="0" borderId="0" applyNumberFormat="0" applyFill="0" applyBorder="0" applyAlignment="0" applyProtection="0"/>
    <xf numFmtId="0" fontId="182" fillId="34" borderId="0" applyNumberFormat="0" applyBorder="0" applyAlignment="0" applyProtection="0"/>
    <xf numFmtId="37" fontId="183" fillId="0" borderId="0" applyNumberFormat="0" applyFill="0" applyBorder="0"/>
    <xf numFmtId="0" fontId="11" fillId="0" borderId="35" applyNumberFormat="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81"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0" borderId="0"/>
    <xf numFmtId="0" fontId="81" fillId="0" borderId="0"/>
    <xf numFmtId="0" fontId="81" fillId="0" borderId="0"/>
    <xf numFmtId="0" fontId="81" fillId="0" borderId="0"/>
    <xf numFmtId="0" fontId="13" fillId="0" borderId="0">
      <alignment vertical="top"/>
    </xf>
    <xf numFmtId="0" fontId="81" fillId="0" borderId="0"/>
    <xf numFmtId="0" fontId="13" fillId="0" borderId="0"/>
    <xf numFmtId="0" fontId="1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0" borderId="0"/>
    <xf numFmtId="0" fontId="81" fillId="0" borderId="0"/>
    <xf numFmtId="0" fontId="81" fillId="0" borderId="0"/>
    <xf numFmtId="0" fontId="81" fillId="0" borderId="0"/>
    <xf numFmtId="262"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0" borderId="0"/>
    <xf numFmtId="262"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2" fillId="0" borderId="0"/>
    <xf numFmtId="0" fontId="17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262"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34"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33" fillId="0" borderId="0" applyProtection="0"/>
    <xf numFmtId="0" fontId="184" fillId="0" borderId="0"/>
    <xf numFmtId="0" fontId="184" fillId="0" borderId="0"/>
    <xf numFmtId="0" fontId="163" fillId="0" borderId="0"/>
    <xf numFmtId="0" fontId="1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97" fillId="0" borderId="0"/>
    <xf numFmtId="0" fontId="13" fillId="0" borderId="0"/>
    <xf numFmtId="0" fontId="13"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7" fillId="0" borderId="0"/>
    <xf numFmtId="0" fontId="13" fillId="0" borderId="0"/>
    <xf numFmtId="0" fontId="13" fillId="0" borderId="0"/>
    <xf numFmtId="0" fontId="13" fillId="0" borderId="0"/>
    <xf numFmtId="219"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19" fontId="175"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81" fillId="0" borderId="0"/>
    <xf numFmtId="0" fontId="8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0" borderId="0"/>
    <xf numFmtId="0" fontId="81" fillId="0" borderId="0"/>
    <xf numFmtId="0" fontId="81"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0" borderId="0"/>
    <xf numFmtId="0" fontId="8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3"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0" fontId="11" fillId="38" borderId="46" applyNumberFormat="0" applyFont="0" applyAlignment="0" applyProtection="0"/>
    <xf numFmtId="263" fontId="49" fillId="64" borderId="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0" fontId="185" fillId="33" borderId="59" applyNumberFormat="0" applyAlignment="0" applyProtection="0"/>
    <xf numFmtId="12" fontId="15" fillId="81" borderId="4">
      <alignment horizontal="left"/>
    </xf>
    <xf numFmtId="0" fontId="91" fillId="0" borderId="0"/>
    <xf numFmtId="264" fontId="3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33" fillId="0" borderId="0" applyFont="0" applyFill="0" applyBorder="0" applyAlignment="0" applyProtection="0"/>
    <xf numFmtId="0" fontId="34" fillId="0" borderId="0" applyNumberFormat="0" applyFont="0" applyFill="0" applyBorder="0" applyAlignment="0" applyProtection="0">
      <alignment horizontal="left"/>
    </xf>
    <xf numFmtId="4" fontId="34" fillId="0" borderId="0" applyFont="0" applyFill="0" applyBorder="0" applyAlignment="0" applyProtection="0"/>
    <xf numFmtId="0" fontId="35" fillId="0" borderId="4">
      <alignment horizontal="center"/>
    </xf>
    <xf numFmtId="0" fontId="13" fillId="0" borderId="0" applyNumberFormat="0" applyFill="0" applyBorder="0" applyAlignment="0" applyProtection="0"/>
    <xf numFmtId="4" fontId="59" fillId="34" borderId="38" applyNumberFormat="0" applyProtection="0">
      <alignment vertical="center"/>
    </xf>
    <xf numFmtId="4" fontId="186" fillId="6" borderId="38" applyNumberFormat="0" applyProtection="0">
      <alignment vertical="center"/>
    </xf>
    <xf numFmtId="4" fontId="59" fillId="6" borderId="38" applyNumberFormat="0" applyProtection="0">
      <alignment vertical="center"/>
    </xf>
    <xf numFmtId="4" fontId="59" fillId="6" borderId="38" applyNumberFormat="0" applyProtection="0">
      <alignment horizontal="left" vertical="center" indent="1"/>
    </xf>
    <xf numFmtId="4" fontId="59" fillId="6" borderId="38" applyNumberFormat="0" applyProtection="0">
      <alignment horizontal="left" vertical="center" indent="1"/>
    </xf>
    <xf numFmtId="4" fontId="59" fillId="6" borderId="38" applyNumberFormat="0" applyProtection="0">
      <alignment horizontal="left" vertical="center" indent="1"/>
    </xf>
    <xf numFmtId="4" fontId="59" fillId="6" borderId="38" applyNumberFormat="0" applyProtection="0">
      <alignment horizontal="left" vertical="center" indent="1"/>
    </xf>
    <xf numFmtId="4" fontId="59" fillId="6" borderId="38" applyNumberFormat="0" applyProtection="0">
      <alignment horizontal="left" vertical="center" indent="1"/>
    </xf>
    <xf numFmtId="4" fontId="59" fillId="6" borderId="38" applyNumberFormat="0" applyProtection="0">
      <alignment horizontal="left" vertical="center" indent="1"/>
    </xf>
    <xf numFmtId="0" fontId="59" fillId="6" borderId="38" applyNumberFormat="0" applyProtection="0">
      <alignment horizontal="left" vertical="top"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4" fontId="59" fillId="57" borderId="38" applyNumberFormat="0" applyProtection="0"/>
    <xf numFmtId="4" fontId="97" fillId="32" borderId="38" applyNumberFormat="0" applyProtection="0">
      <alignment horizontal="right" vertical="center"/>
    </xf>
    <xf numFmtId="4" fontId="97" fillId="70" borderId="38" applyNumberFormat="0" applyProtection="0">
      <alignment horizontal="right" vertical="center"/>
    </xf>
    <xf numFmtId="4" fontId="97" fillId="77" borderId="38" applyNumberFormat="0" applyProtection="0">
      <alignment horizontal="right" vertical="center"/>
    </xf>
    <xf numFmtId="4" fontId="97" fillId="71" borderId="38" applyNumberFormat="0" applyProtection="0">
      <alignment horizontal="right" vertical="center"/>
    </xf>
    <xf numFmtId="4" fontId="97" fillId="75" borderId="38" applyNumberFormat="0" applyProtection="0">
      <alignment horizontal="right" vertical="center"/>
    </xf>
    <xf numFmtId="4" fontId="97" fillId="79" borderId="38" applyNumberFormat="0" applyProtection="0">
      <alignment horizontal="right" vertical="center"/>
    </xf>
    <xf numFmtId="4" fontId="97" fillId="78" borderId="38" applyNumberFormat="0" applyProtection="0">
      <alignment horizontal="right" vertical="center"/>
    </xf>
    <xf numFmtId="4" fontId="97" fillId="83" borderId="38" applyNumberFormat="0" applyProtection="0">
      <alignment horizontal="right" vertical="center"/>
    </xf>
    <xf numFmtId="4" fontId="97" fillId="35" borderId="38" applyNumberFormat="0" applyProtection="0">
      <alignment horizontal="right" vertical="center"/>
    </xf>
    <xf numFmtId="4" fontId="59" fillId="84" borderId="39" applyNumberFormat="0" applyProtection="0">
      <alignment horizontal="left" vertical="center" indent="1"/>
    </xf>
    <xf numFmtId="4" fontId="97" fillId="55" borderId="0" applyNumberFormat="0" applyProtection="0">
      <alignment horizontal="left" vertical="center" indent="1"/>
    </xf>
    <xf numFmtId="4" fontId="97" fillId="55" borderId="0" applyNumberFormat="0" applyProtection="0">
      <alignment horizontal="left" indent="1"/>
    </xf>
    <xf numFmtId="4" fontId="97" fillId="55" borderId="0" applyNumberFormat="0" applyProtection="0">
      <alignment horizontal="left" indent="1"/>
    </xf>
    <xf numFmtId="4" fontId="97" fillId="55" borderId="0" applyNumberFormat="0" applyProtection="0">
      <alignment horizontal="left" indent="1"/>
    </xf>
    <xf numFmtId="4" fontId="97" fillId="55" borderId="0" applyNumberFormat="0" applyProtection="0">
      <alignment horizontal="left" indent="1"/>
    </xf>
    <xf numFmtId="4" fontId="97" fillId="55" borderId="0" applyNumberFormat="0" applyProtection="0">
      <alignment horizontal="left" indent="1"/>
    </xf>
    <xf numFmtId="4" fontId="97" fillId="55" borderId="0" applyNumberFormat="0" applyProtection="0">
      <alignment horizontal="left" indent="1"/>
    </xf>
    <xf numFmtId="4" fontId="98" fillId="44" borderId="0" applyNumberFormat="0" applyProtection="0">
      <alignment horizontal="left" vertical="center" indent="1"/>
    </xf>
    <xf numFmtId="4" fontId="98" fillId="44" borderId="0" applyNumberFormat="0" applyProtection="0">
      <alignment horizontal="left" vertical="center" indent="1"/>
    </xf>
    <xf numFmtId="4" fontId="98" fillId="44" borderId="0" applyNumberFormat="0" applyProtection="0">
      <alignment horizontal="left" vertical="center" indent="1"/>
    </xf>
    <xf numFmtId="4" fontId="98" fillId="44" borderId="0" applyNumberFormat="0" applyProtection="0">
      <alignment horizontal="left" vertical="center" indent="1"/>
    </xf>
    <xf numFmtId="4" fontId="98" fillId="44" borderId="0" applyNumberFormat="0" applyProtection="0">
      <alignment horizontal="left" vertical="center" indent="1"/>
    </xf>
    <xf numFmtId="4" fontId="97" fillId="53" borderId="38" applyNumberFormat="0" applyProtection="0">
      <alignment horizontal="right" vertical="center"/>
    </xf>
    <xf numFmtId="4" fontId="187" fillId="0" borderId="0" applyNumberFormat="0" applyProtection="0">
      <alignment horizontal="left" vertical="center" indent="1"/>
    </xf>
    <xf numFmtId="4" fontId="27" fillId="85" borderId="0" applyNumberFormat="0" applyProtection="0">
      <alignment horizontal="left" indent="1"/>
    </xf>
    <xf numFmtId="4" fontId="27" fillId="85" borderId="0" applyNumberFormat="0" applyProtection="0">
      <alignment horizontal="left" indent="1"/>
    </xf>
    <xf numFmtId="4" fontId="27" fillId="85" borderId="0" applyNumberFormat="0" applyProtection="0">
      <alignment horizontal="left" indent="1"/>
    </xf>
    <xf numFmtId="4" fontId="27" fillId="85" borderId="0" applyNumberFormat="0" applyProtection="0">
      <alignment horizontal="left" indent="1"/>
    </xf>
    <xf numFmtId="4" fontId="27" fillId="85" borderId="0" applyNumberFormat="0" applyProtection="0">
      <alignment horizontal="left" indent="1"/>
    </xf>
    <xf numFmtId="4" fontId="27" fillId="85" borderId="0" applyNumberFormat="0" applyProtection="0">
      <alignment horizontal="left" indent="1"/>
    </xf>
    <xf numFmtId="4" fontId="27" fillId="85" borderId="0" applyNumberFormat="0" applyProtection="0">
      <alignment horizontal="left" indent="1"/>
    </xf>
    <xf numFmtId="4" fontId="125" fillId="0" borderId="0" applyNumberFormat="0" applyProtection="0">
      <alignment horizontal="left" vertical="center" indent="1"/>
    </xf>
    <xf numFmtId="4" fontId="125" fillId="86" borderId="0" applyNumberFormat="0" applyProtection="0"/>
    <xf numFmtId="4" fontId="125" fillId="86" borderId="0" applyNumberFormat="0" applyProtection="0"/>
    <xf numFmtId="4" fontId="125" fillId="86" borderId="0" applyNumberFormat="0" applyProtection="0"/>
    <xf numFmtId="4" fontId="125" fillId="86" borderId="0" applyNumberFormat="0" applyProtection="0"/>
    <xf numFmtId="4" fontId="125" fillId="86" borderId="0" applyNumberFormat="0" applyProtection="0"/>
    <xf numFmtId="4" fontId="125" fillId="86" borderId="0" applyNumberFormat="0" applyProtection="0"/>
    <xf numFmtId="4" fontId="125" fillId="86" borderId="0" applyNumberFormat="0" applyProtection="0"/>
    <xf numFmtId="0" fontId="13" fillId="44" borderId="38" applyNumberFormat="0" applyProtection="0">
      <alignment horizontal="left" vertical="center" indent="1"/>
    </xf>
    <xf numFmtId="0" fontId="13" fillId="44" borderId="38" applyNumberFormat="0" applyProtection="0">
      <alignment horizontal="left" vertical="center" indent="1"/>
    </xf>
    <xf numFmtId="0" fontId="13" fillId="44" borderId="38" applyNumberFormat="0" applyProtection="0">
      <alignment horizontal="left" vertical="center" indent="1"/>
    </xf>
    <xf numFmtId="0" fontId="13" fillId="44" borderId="38" applyNumberFormat="0" applyProtection="0">
      <alignment horizontal="left" vertical="center" indent="1"/>
    </xf>
    <xf numFmtId="0" fontId="13" fillId="44" borderId="38" applyNumberFormat="0" applyProtection="0">
      <alignment horizontal="left" vertical="center" indent="1"/>
    </xf>
    <xf numFmtId="0" fontId="13" fillId="44" borderId="38" applyNumberFormat="0" applyProtection="0">
      <alignment horizontal="left" vertical="top" indent="1"/>
    </xf>
    <xf numFmtId="0" fontId="13" fillId="44" borderId="38" applyNumberFormat="0" applyProtection="0">
      <alignment horizontal="left" vertical="top" indent="1"/>
    </xf>
    <xf numFmtId="0" fontId="13" fillId="44" borderId="38" applyNumberFormat="0" applyProtection="0">
      <alignment horizontal="left" vertical="top" indent="1"/>
    </xf>
    <xf numFmtId="0" fontId="13" fillId="44" borderId="38" applyNumberFormat="0" applyProtection="0">
      <alignment horizontal="left" vertical="top" indent="1"/>
    </xf>
    <xf numFmtId="0" fontId="13" fillId="44" borderId="38" applyNumberFormat="0" applyProtection="0">
      <alignment horizontal="left" vertical="top" indent="1"/>
    </xf>
    <xf numFmtId="0" fontId="13" fillId="57" borderId="38" applyNumberFormat="0" applyProtection="0">
      <alignment horizontal="left" vertical="center" indent="1"/>
    </xf>
    <xf numFmtId="0" fontId="13" fillId="57" borderId="38" applyNumberFormat="0" applyProtection="0">
      <alignment horizontal="left" vertical="center" indent="1"/>
    </xf>
    <xf numFmtId="0" fontId="13" fillId="57" borderId="38" applyNumberFormat="0" applyProtection="0">
      <alignment horizontal="left" vertical="center" indent="1"/>
    </xf>
    <xf numFmtId="0" fontId="13" fillId="57" borderId="38" applyNumberFormat="0" applyProtection="0">
      <alignment horizontal="left" vertical="center" indent="1"/>
    </xf>
    <xf numFmtId="0" fontId="13" fillId="57" borderId="38" applyNumberFormat="0" applyProtection="0">
      <alignment horizontal="left" vertical="center" indent="1"/>
    </xf>
    <xf numFmtId="0" fontId="13" fillId="57" borderId="38" applyNumberFormat="0" applyProtection="0">
      <alignment horizontal="left" vertical="top" indent="1"/>
    </xf>
    <xf numFmtId="0" fontId="13" fillId="57" borderId="38" applyNumberFormat="0" applyProtection="0">
      <alignment horizontal="left" vertical="top" indent="1"/>
    </xf>
    <xf numFmtId="0" fontId="13" fillId="57" borderId="38" applyNumberFormat="0" applyProtection="0">
      <alignment horizontal="left" vertical="top" indent="1"/>
    </xf>
    <xf numFmtId="0" fontId="13" fillId="57" borderId="38" applyNumberFormat="0" applyProtection="0">
      <alignment horizontal="left" vertical="top" indent="1"/>
    </xf>
    <xf numFmtId="0" fontId="13" fillId="57" borderId="38" applyNumberFormat="0" applyProtection="0">
      <alignment horizontal="left" vertical="top" indent="1"/>
    </xf>
    <xf numFmtId="0" fontId="13" fillId="26" borderId="38" applyNumberFormat="0" applyProtection="0">
      <alignment horizontal="left" vertical="center" indent="1"/>
    </xf>
    <xf numFmtId="0" fontId="13" fillId="26" borderId="38" applyNumberFormat="0" applyProtection="0">
      <alignment horizontal="left" vertical="center" indent="1"/>
    </xf>
    <xf numFmtId="0" fontId="13" fillId="26" borderId="38" applyNumberFormat="0" applyProtection="0">
      <alignment horizontal="left" vertical="center" indent="1"/>
    </xf>
    <xf numFmtId="0" fontId="13" fillId="26" borderId="38" applyNumberFormat="0" applyProtection="0">
      <alignment horizontal="left" vertical="center" indent="1"/>
    </xf>
    <xf numFmtId="0" fontId="13" fillId="26" borderId="38" applyNumberFormat="0" applyProtection="0">
      <alignment horizontal="left" vertical="center" indent="1"/>
    </xf>
    <xf numFmtId="0" fontId="13" fillId="26" borderId="38" applyNumberFormat="0" applyProtection="0">
      <alignment horizontal="left" vertical="top" indent="1"/>
    </xf>
    <xf numFmtId="0" fontId="13" fillId="26" borderId="38" applyNumberFormat="0" applyProtection="0">
      <alignment horizontal="left" vertical="top" indent="1"/>
    </xf>
    <xf numFmtId="0" fontId="13" fillId="26" borderId="38" applyNumberFormat="0" applyProtection="0">
      <alignment horizontal="left" vertical="top" indent="1"/>
    </xf>
    <xf numFmtId="0" fontId="13" fillId="26" borderId="38" applyNumberFormat="0" applyProtection="0">
      <alignment horizontal="left" vertical="top" indent="1"/>
    </xf>
    <xf numFmtId="0" fontId="13" fillId="26" borderId="38" applyNumberFormat="0" applyProtection="0">
      <alignment horizontal="left" vertical="top" indent="1"/>
    </xf>
    <xf numFmtId="0" fontId="13" fillId="56" borderId="38" applyNumberFormat="0" applyProtection="0">
      <alignment horizontal="left" vertical="center" indent="1"/>
    </xf>
    <xf numFmtId="0" fontId="13" fillId="56" borderId="38" applyNumberFormat="0" applyProtection="0">
      <alignment horizontal="left" vertical="center" indent="1"/>
    </xf>
    <xf numFmtId="0" fontId="13" fillId="56" borderId="38" applyNumberFormat="0" applyProtection="0">
      <alignment horizontal="left" vertical="center" indent="1"/>
    </xf>
    <xf numFmtId="0" fontId="13" fillId="56" borderId="38" applyNumberFormat="0" applyProtection="0">
      <alignment horizontal="left" vertical="center" indent="1"/>
    </xf>
    <xf numFmtId="0" fontId="13" fillId="56" borderId="38" applyNumberFormat="0" applyProtection="0">
      <alignment horizontal="left" vertical="center" indent="1"/>
    </xf>
    <xf numFmtId="0" fontId="13" fillId="56" borderId="38" applyNumberFormat="0" applyProtection="0">
      <alignment horizontal="left" vertical="top" indent="1"/>
    </xf>
    <xf numFmtId="0" fontId="13" fillId="56" borderId="38" applyNumberFormat="0" applyProtection="0">
      <alignment horizontal="left" vertical="top" indent="1"/>
    </xf>
    <xf numFmtId="0" fontId="13" fillId="56" borderId="38" applyNumberFormat="0" applyProtection="0">
      <alignment horizontal="left" vertical="top" indent="1"/>
    </xf>
    <xf numFmtId="0" fontId="13" fillId="56" borderId="38" applyNumberFormat="0" applyProtection="0">
      <alignment horizontal="left" vertical="top" indent="1"/>
    </xf>
    <xf numFmtId="0" fontId="13" fillId="56" borderId="38" applyNumberFormat="0" applyProtection="0">
      <alignment horizontal="left" vertical="top" indent="1"/>
    </xf>
    <xf numFmtId="4" fontId="97" fillId="37" borderId="38" applyNumberFormat="0" applyProtection="0">
      <alignment vertical="center"/>
    </xf>
    <xf numFmtId="4" fontId="188" fillId="37" borderId="38" applyNumberFormat="0" applyProtection="0">
      <alignment vertical="center"/>
    </xf>
    <xf numFmtId="4" fontId="97" fillId="37" borderId="38" applyNumberFormat="0" applyProtection="0">
      <alignment horizontal="left" vertical="center" indent="1"/>
    </xf>
    <xf numFmtId="0" fontId="97" fillId="37" borderId="38" applyNumberFormat="0" applyProtection="0">
      <alignment horizontal="left" vertical="top" indent="1"/>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87" borderId="59" applyNumberFormat="0" applyProtection="0">
      <alignment horizontal="right" vertical="center"/>
    </xf>
    <xf numFmtId="4" fontId="97" fillId="0" borderId="38" applyNumberFormat="0" applyProtection="0">
      <alignment horizontal="right" vertical="center"/>
    </xf>
    <xf numFmtId="4" fontId="188" fillId="55" borderId="38" applyNumberFormat="0" applyProtection="0">
      <alignment horizontal="right" vertical="center"/>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4" fontId="97" fillId="53" borderId="38"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4" fontId="97" fillId="0" borderId="38"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13" fillId="82" borderId="59" applyNumberFormat="0" applyProtection="0">
      <alignment horizontal="left" vertical="center" indent="1"/>
    </xf>
    <xf numFmtId="0" fontId="97" fillId="57" borderId="38" applyNumberFormat="0" applyProtection="0">
      <alignment horizontal="left" vertical="top"/>
    </xf>
    <xf numFmtId="4" fontId="29" fillId="0" borderId="0" applyNumberFormat="0" applyProtection="0">
      <alignment horizontal="left" vertical="center"/>
    </xf>
    <xf numFmtId="4" fontId="12" fillId="88" borderId="0" applyNumberFormat="0" applyProtection="0">
      <alignment horizontal="left"/>
    </xf>
    <xf numFmtId="4" fontId="12" fillId="88" borderId="0" applyNumberFormat="0" applyProtection="0">
      <alignment horizontal="left"/>
    </xf>
    <xf numFmtId="4" fontId="12" fillId="88" borderId="0" applyNumberFormat="0" applyProtection="0">
      <alignment horizontal="left"/>
    </xf>
    <xf numFmtId="4" fontId="12" fillId="88" borderId="0" applyNumberFormat="0" applyProtection="0">
      <alignment horizontal="left"/>
    </xf>
    <xf numFmtId="4" fontId="12" fillId="88" borderId="0" applyNumberFormat="0" applyProtection="0">
      <alignment horizontal="left"/>
    </xf>
    <xf numFmtId="4" fontId="12" fillId="88" borderId="0" applyNumberFormat="0" applyProtection="0">
      <alignment horizontal="left"/>
    </xf>
    <xf numFmtId="4" fontId="12" fillId="88" borderId="0" applyNumberFormat="0" applyProtection="0">
      <alignment horizontal="left"/>
    </xf>
    <xf numFmtId="4" fontId="57" fillId="55" borderId="38" applyNumberFormat="0" applyProtection="0">
      <alignment horizontal="right" vertical="center"/>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52" fontId="13" fillId="0" borderId="0">
      <alignment horizontal="left" wrapText="1"/>
    </xf>
    <xf numFmtId="265" fontId="13" fillId="0" borderId="0" applyFill="0" applyBorder="0" applyAlignment="0" applyProtection="0">
      <alignment wrapText="1"/>
    </xf>
    <xf numFmtId="0" fontId="38" fillId="0" borderId="0" applyNumberFormat="0" applyFill="0" applyBorder="0">
      <alignment horizontal="center" wrapText="1"/>
    </xf>
    <xf numFmtId="0" fontId="38" fillId="0" borderId="0" applyNumberFormat="0" applyFill="0" applyBorder="0">
      <alignment horizontal="center" wrapText="1"/>
    </xf>
    <xf numFmtId="0" fontId="56" fillId="0" borderId="0" applyFill="0" applyBorder="0" applyProtection="0">
      <alignment horizontal="left" vertical="top"/>
    </xf>
    <xf numFmtId="40" fontId="189" fillId="0" borderId="0"/>
    <xf numFmtId="0" fontId="190" fillId="0" borderId="0" applyNumberFormat="0" applyFill="0" applyBorder="0" applyAlignment="0" applyProtection="0"/>
    <xf numFmtId="0" fontId="38" fillId="0" borderId="7">
      <alignment horizontal="center" vertical="center" wrapText="1"/>
    </xf>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0" fontId="92" fillId="0" borderId="60" applyNumberFormat="0" applyFill="0" applyAlignment="0" applyProtection="0"/>
    <xf numFmtId="37" fontId="11" fillId="0" borderId="0"/>
    <xf numFmtId="3" fontId="148" fillId="36" borderId="34" applyProtection="0"/>
    <xf numFmtId="0" fontId="191" fillId="0" borderId="0" applyNumberFormat="0" applyFill="0" applyBorder="0" applyAlignment="0" applyProtection="0"/>
    <xf numFmtId="0" fontId="163" fillId="0" borderId="0"/>
    <xf numFmtId="0" fontId="163" fillId="0" borderId="0"/>
    <xf numFmtId="0" fontId="6" fillId="0" borderId="0"/>
    <xf numFmtId="0" fontId="5" fillId="0" borderId="0"/>
    <xf numFmtId="0" fontId="4" fillId="0" borderId="0"/>
    <xf numFmtId="0" fontId="4" fillId="0" borderId="0"/>
    <xf numFmtId="0" fontId="13" fillId="0" borderId="0"/>
    <xf numFmtId="219" fontId="20"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3" fontId="4" fillId="0" borderId="0" applyFont="0" applyFill="0" applyBorder="0" applyAlignment="0" applyProtection="0"/>
    <xf numFmtId="0" fontId="13"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2" fillId="0" borderId="0"/>
    <xf numFmtId="0" fontId="211" fillId="0" borderId="0" applyNumberFormat="0" applyFill="0" applyBorder="0" applyAlignment="0" applyProtection="0"/>
    <xf numFmtId="43" fontId="2" fillId="0" borderId="0" applyFont="0" applyFill="0" applyBorder="0" applyAlignment="0" applyProtection="0"/>
    <xf numFmtId="0" fontId="213"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173">
    <xf numFmtId="174" fontId="0" fillId="0" borderId="0" xfId="0" applyAlignment="1"/>
    <xf numFmtId="0" fontId="33" fillId="0" borderId="0" xfId="59" applyAlignment="1"/>
    <xf numFmtId="0" fontId="20" fillId="0" borderId="0" xfId="59" applyNumberFormat="1" applyFont="1" applyAlignment="1" applyProtection="1">
      <protection locked="0"/>
    </xf>
    <xf numFmtId="0" fontId="20" fillId="0" borderId="0" xfId="59" applyNumberFormat="1" applyFont="1" applyAlignment="1" applyProtection="1">
      <alignment horizontal="left"/>
      <protection locked="0"/>
    </xf>
    <xf numFmtId="0" fontId="20" fillId="0" borderId="0" xfId="59" applyNumberFormat="1" applyFont="1" applyAlignment="1" applyProtection="1">
      <alignment horizontal="center"/>
      <protection locked="0"/>
    </xf>
    <xf numFmtId="0" fontId="20" fillId="0" borderId="0" xfId="59" applyNumberFormat="1" applyFont="1" applyAlignment="1" applyProtection="1">
      <alignment horizontal="right"/>
      <protection locked="0"/>
    </xf>
    <xf numFmtId="0" fontId="33" fillId="0" borderId="0" xfId="59" applyNumberFormat="1" applyFont="1"/>
    <xf numFmtId="0" fontId="33" fillId="0" borderId="0" xfId="59" applyFont="1" applyAlignment="1"/>
    <xf numFmtId="0" fontId="20" fillId="0" borderId="0" xfId="59" applyNumberFormat="1" applyFont="1" applyProtection="1">
      <protection locked="0"/>
    </xf>
    <xf numFmtId="0" fontId="20" fillId="0" borderId="0" xfId="59" applyNumberFormat="1" applyFont="1"/>
    <xf numFmtId="3" fontId="20" fillId="0" borderId="0" xfId="59" applyNumberFormat="1" applyFont="1" applyAlignment="1"/>
    <xf numFmtId="49" fontId="20" fillId="0" borderId="0" xfId="59" quotePrefix="1" applyNumberFormat="1" applyFont="1" applyAlignment="1">
      <alignment horizontal="center"/>
    </xf>
    <xf numFmtId="49" fontId="20" fillId="0" borderId="0" xfId="59" applyNumberFormat="1" applyFont="1"/>
    <xf numFmtId="0" fontId="20" fillId="0" borderId="4" xfId="59" applyNumberFormat="1" applyFont="1" applyBorder="1" applyAlignment="1" applyProtection="1">
      <alignment horizontal="center"/>
      <protection locked="0"/>
    </xf>
    <xf numFmtId="3" fontId="20" fillId="0" borderId="0" xfId="59" applyNumberFormat="1" applyFont="1"/>
    <xf numFmtId="0" fontId="20" fillId="0" borderId="0" xfId="59" applyNumberFormat="1" applyFont="1" applyAlignment="1"/>
    <xf numFmtId="3" fontId="20" fillId="0" borderId="0" xfId="59" applyNumberFormat="1" applyFont="1" applyFill="1" applyAlignment="1"/>
    <xf numFmtId="0" fontId="20" fillId="0" borderId="4" xfId="59" applyNumberFormat="1" applyFont="1" applyBorder="1" applyAlignment="1" applyProtection="1">
      <alignment horizontal="centerContinuous"/>
      <protection locked="0"/>
    </xf>
    <xf numFmtId="166" fontId="20" fillId="0" borderId="0" xfId="59" applyNumberFormat="1" applyFont="1" applyAlignment="1"/>
    <xf numFmtId="0" fontId="44" fillId="0" borderId="0" xfId="59" applyNumberFormat="1" applyFont="1" applyAlignment="1">
      <alignment horizontal="left"/>
    </xf>
    <xf numFmtId="3" fontId="20" fillId="0" borderId="0" xfId="59" applyNumberFormat="1" applyFont="1" applyFill="1" applyBorder="1"/>
    <xf numFmtId="3" fontId="20" fillId="0" borderId="4" xfId="59" applyNumberFormat="1" applyFont="1" applyBorder="1" applyAlignment="1"/>
    <xf numFmtId="3" fontId="20" fillId="0" borderId="0" xfId="59" applyNumberFormat="1" applyFont="1" applyAlignment="1">
      <alignment horizontal="fill"/>
    </xf>
    <xf numFmtId="0" fontId="20" fillId="0" borderId="0" xfId="59" applyFont="1" applyAlignment="1"/>
    <xf numFmtId="42" fontId="20" fillId="0" borderId="8" xfId="59" applyNumberFormat="1" applyFont="1" applyBorder="1" applyAlignment="1" applyProtection="1">
      <alignment horizontal="right"/>
      <protection locked="0"/>
    </xf>
    <xf numFmtId="0" fontId="20" fillId="0" borderId="0" xfId="59" applyNumberFormat="1" applyFont="1" applyFill="1" applyProtection="1">
      <protection locked="0"/>
    </xf>
    <xf numFmtId="0" fontId="20" fillId="0" borderId="0" xfId="59" applyNumberFormat="1" applyFont="1" applyAlignment="1">
      <alignment horizontal="left"/>
    </xf>
    <xf numFmtId="0" fontId="43" fillId="0" borderId="0" xfId="59" quotePrefix="1" applyFont="1" applyAlignment="1">
      <alignment horizontal="left"/>
    </xf>
    <xf numFmtId="169" fontId="20" fillId="0" borderId="0" xfId="59" applyNumberFormat="1" applyFont="1"/>
    <xf numFmtId="0" fontId="20" fillId="0" borderId="0" xfId="59" applyNumberFormat="1" applyFont="1" applyAlignment="1">
      <alignment horizontal="center"/>
    </xf>
    <xf numFmtId="49" fontId="20" fillId="0" borderId="0" xfId="59" applyNumberFormat="1" applyFont="1" applyAlignment="1">
      <alignment horizontal="left"/>
    </xf>
    <xf numFmtId="49" fontId="20" fillId="0" borderId="0" xfId="59" applyNumberFormat="1" applyFont="1" applyAlignment="1">
      <alignment horizontal="center"/>
    </xf>
    <xf numFmtId="3" fontId="15" fillId="0" borderId="0" xfId="59" applyNumberFormat="1" applyFont="1" applyAlignment="1">
      <alignment horizontal="center"/>
    </xf>
    <xf numFmtId="0" fontId="15" fillId="0" borderId="0" xfId="59" applyNumberFormat="1" applyFont="1" applyAlignment="1" applyProtection="1">
      <alignment horizontal="center"/>
      <protection locked="0"/>
    </xf>
    <xf numFmtId="0" fontId="33" fillId="0" borderId="0" xfId="59" applyNumberFormat="1" applyFont="1" applyAlignment="1">
      <alignment horizontal="center"/>
    </xf>
    <xf numFmtId="0" fontId="15" fillId="0" borderId="0" xfId="59" applyFont="1" applyAlignment="1">
      <alignment horizontal="center"/>
    </xf>
    <xf numFmtId="3" fontId="15" fillId="0" borderId="0" xfId="59" applyNumberFormat="1" applyFont="1" applyAlignment="1"/>
    <xf numFmtId="0" fontId="42" fillId="0" borderId="0" xfId="59" applyNumberFormat="1" applyFont="1" applyAlignment="1" applyProtection="1">
      <alignment horizontal="center"/>
      <protection locked="0"/>
    </xf>
    <xf numFmtId="0" fontId="15" fillId="0" borderId="0" xfId="59" applyNumberFormat="1" applyFont="1" applyAlignment="1"/>
    <xf numFmtId="164" fontId="20" fillId="0" borderId="0" xfId="59" applyNumberFormat="1" applyFont="1" applyAlignment="1">
      <alignment horizontal="center"/>
    </xf>
    <xf numFmtId="165" fontId="20" fillId="0" borderId="0" xfId="59" applyNumberFormat="1" applyFont="1" applyFill="1" applyAlignment="1">
      <alignment horizontal="right"/>
    </xf>
    <xf numFmtId="0" fontId="43" fillId="0" borderId="0" xfId="59" quotePrefix="1" applyNumberFormat="1" applyFont="1" applyAlignment="1">
      <alignment horizontal="left"/>
    </xf>
    <xf numFmtId="0" fontId="45" fillId="0" borderId="0" xfId="59" applyNumberFormat="1" applyFont="1" applyAlignment="1">
      <alignment horizontal="center"/>
    </xf>
    <xf numFmtId="3" fontId="45" fillId="0" borderId="0" xfId="59" applyNumberFormat="1" applyFont="1" applyAlignment="1"/>
    <xf numFmtId="0" fontId="15" fillId="0" borderId="0" xfId="59" applyNumberFormat="1" applyFont="1" applyAlignment="1">
      <alignment horizontal="center"/>
    </xf>
    <xf numFmtId="0" fontId="20" fillId="0" borderId="0" xfId="59" applyNumberFormat="1" applyFont="1" applyFill="1" applyAlignment="1"/>
    <xf numFmtId="172" fontId="20" fillId="0" borderId="0" xfId="59" applyNumberFormat="1" applyFont="1" applyFill="1" applyAlignment="1">
      <alignment horizontal="left"/>
    </xf>
    <xf numFmtId="166" fontId="20" fillId="0" borderId="0" xfId="59" applyNumberFormat="1" applyFont="1" applyAlignment="1">
      <alignment horizontal="center"/>
    </xf>
    <xf numFmtId="164" fontId="20" fillId="0" borderId="0" xfId="59" applyNumberFormat="1" applyFont="1" applyAlignment="1">
      <alignment horizontal="left"/>
    </xf>
    <xf numFmtId="10" fontId="20" fillId="0" borderId="0" xfId="59" applyNumberFormat="1" applyFont="1" applyAlignment="1">
      <alignment horizontal="left"/>
    </xf>
    <xf numFmtId="164" fontId="20" fillId="0" borderId="0" xfId="59" applyNumberFormat="1" applyFont="1" applyAlignment="1" applyProtection="1">
      <alignment horizontal="left"/>
      <protection locked="0"/>
    </xf>
    <xf numFmtId="3" fontId="20" fillId="0" borderId="0" xfId="59" applyNumberFormat="1" applyFont="1" applyFill="1" applyAlignment="1">
      <alignment horizontal="right"/>
    </xf>
    <xf numFmtId="167" fontId="20" fillId="0" borderId="0" xfId="59" applyNumberFormat="1" applyFont="1" applyAlignment="1"/>
    <xf numFmtId="0" fontId="20" fillId="0" borderId="0" xfId="59" applyFont="1" applyFill="1" applyAlignment="1"/>
    <xf numFmtId="0" fontId="20" fillId="0" borderId="0" xfId="59" applyNumberFormat="1" applyFont="1" applyFill="1" applyAlignment="1" applyProtection="1">
      <protection locked="0"/>
    </xf>
    <xf numFmtId="0" fontId="20" fillId="0" borderId="0" xfId="59" applyNumberFormat="1" applyFont="1" applyFill="1"/>
    <xf numFmtId="0" fontId="20" fillId="0" borderId="4" xfId="59" applyNumberFormat="1" applyFont="1" applyFill="1" applyBorder="1" applyProtection="1">
      <protection locked="0"/>
    </xf>
    <xf numFmtId="0" fontId="20" fillId="0" borderId="4" xfId="59" applyNumberFormat="1" applyFont="1" applyFill="1" applyBorder="1"/>
    <xf numFmtId="3" fontId="20" fillId="0" borderId="0" xfId="59" applyNumberFormat="1" applyFont="1" applyFill="1" applyAlignment="1">
      <alignment horizontal="center"/>
    </xf>
    <xf numFmtId="49" fontId="20" fillId="0" borderId="0" xfId="59" applyNumberFormat="1" applyFont="1" applyFill="1"/>
    <xf numFmtId="49" fontId="20" fillId="0" borderId="0" xfId="59" applyNumberFormat="1" applyFont="1" applyFill="1" applyAlignment="1"/>
    <xf numFmtId="49" fontId="20" fillId="0" borderId="0" xfId="59" applyNumberFormat="1" applyFont="1" applyFill="1" applyAlignment="1">
      <alignment horizontal="center"/>
    </xf>
    <xf numFmtId="3" fontId="20" fillId="0" borderId="0" xfId="59" applyNumberFormat="1" applyFont="1" applyAlignment="1">
      <alignment horizontal="center"/>
    </xf>
    <xf numFmtId="3" fontId="20" fillId="0" borderId="4" xfId="59" applyNumberFormat="1" applyFont="1" applyBorder="1" applyAlignment="1">
      <alignment horizontal="center"/>
    </xf>
    <xf numFmtId="4" fontId="20" fillId="0" borderId="0" xfId="59" applyNumberFormat="1" applyFont="1" applyAlignment="1"/>
    <xf numFmtId="3" fontId="20" fillId="0" borderId="0" xfId="59" applyNumberFormat="1" applyFont="1" applyFill="1" applyBorder="1" applyAlignment="1">
      <alignment horizontal="center"/>
    </xf>
    <xf numFmtId="169" fontId="20" fillId="0" borderId="0" xfId="59" applyNumberFormat="1" applyFont="1" applyAlignment="1"/>
    <xf numFmtId="3" fontId="20" fillId="0" borderId="0" xfId="59" quotePrefix="1" applyNumberFormat="1" applyFont="1" applyAlignment="1"/>
    <xf numFmtId="0" fontId="20" fillId="0" borderId="0" xfId="59" applyNumberFormat="1" applyFont="1" applyBorder="1" applyAlignment="1" applyProtection="1">
      <alignment horizontal="center"/>
      <protection locked="0"/>
    </xf>
    <xf numFmtId="174" fontId="20" fillId="0" borderId="0" xfId="59" applyNumberFormat="1" applyFont="1" applyAlignment="1" applyProtection="1">
      <protection locked="0"/>
    </xf>
    <xf numFmtId="0" fontId="50" fillId="0" borderId="0" xfId="59" quotePrefix="1" applyFont="1" applyAlignment="1">
      <alignment horizontal="left"/>
    </xf>
    <xf numFmtId="0" fontId="50" fillId="0" borderId="0" xfId="59" quotePrefix="1" applyNumberFormat="1" applyFont="1" applyAlignment="1">
      <alignment horizontal="left"/>
    </xf>
    <xf numFmtId="0" fontId="50" fillId="0" borderId="0" xfId="59" applyNumberFormat="1" applyFont="1" applyAlignment="1">
      <alignment horizontal="left"/>
    </xf>
    <xf numFmtId="0" fontId="20" fillId="0" borderId="0" xfId="59" quotePrefix="1" applyFont="1" applyAlignment="1">
      <alignment horizontal="left"/>
    </xf>
    <xf numFmtId="0" fontId="20" fillId="0" borderId="0" xfId="59" quotePrefix="1" applyNumberFormat="1" applyFont="1" applyAlignment="1" applyProtection="1">
      <alignment horizontal="left"/>
      <protection locked="0"/>
    </xf>
    <xf numFmtId="0" fontId="20" fillId="0" borderId="0" xfId="59" applyNumberFormat="1" applyFont="1" applyBorder="1" applyAlignment="1"/>
    <xf numFmtId="175" fontId="20" fillId="0" borderId="0" xfId="32" applyNumberFormat="1" applyFont="1" applyFill="1" applyAlignment="1"/>
    <xf numFmtId="0" fontId="33" fillId="0" borderId="0" xfId="59" applyBorder="1" applyAlignment="1"/>
    <xf numFmtId="0" fontId="33" fillId="0" borderId="0" xfId="59" applyFont="1" applyBorder="1" applyAlignment="1"/>
    <xf numFmtId="0" fontId="20" fillId="0" borderId="0" xfId="59" applyNumberFormat="1" applyFont="1" applyFill="1" applyBorder="1" applyProtection="1">
      <protection locked="0"/>
    </xf>
    <xf numFmtId="3" fontId="20" fillId="0" borderId="0" xfId="59" applyNumberFormat="1" applyFont="1" applyBorder="1" applyAlignment="1"/>
    <xf numFmtId="3" fontId="20" fillId="0" borderId="0" xfId="59" applyNumberFormat="1" applyFont="1" applyFill="1" applyBorder="1" applyAlignment="1"/>
    <xf numFmtId="0" fontId="20" fillId="0" borderId="0" xfId="59" applyNumberFormat="1" applyFont="1" applyFill="1" applyBorder="1" applyAlignment="1"/>
    <xf numFmtId="0" fontId="20" fillId="0" borderId="0" xfId="59" applyNumberFormat="1" applyFont="1" applyFill="1" applyBorder="1"/>
    <xf numFmtId="0" fontId="20" fillId="0" borderId="0" xfId="59" applyFont="1" applyFill="1" applyBorder="1" applyAlignment="1"/>
    <xf numFmtId="3" fontId="43" fillId="0" borderId="0" xfId="59" applyNumberFormat="1" applyFont="1" applyFill="1" applyBorder="1" applyAlignment="1">
      <alignment horizontal="right"/>
    </xf>
    <xf numFmtId="0" fontId="20" fillId="0" borderId="0" xfId="59" applyNumberFormat="1" applyFont="1" applyFill="1" applyBorder="1" applyAlignment="1" applyProtection="1">
      <protection locked="0"/>
    </xf>
    <xf numFmtId="168" fontId="20" fillId="0" borderId="0" xfId="59" applyNumberFormat="1" applyFont="1" applyFill="1" applyBorder="1"/>
    <xf numFmtId="168" fontId="20" fillId="0" borderId="0" xfId="59" applyNumberFormat="1" applyFont="1" applyFill="1" applyBorder="1" applyAlignment="1">
      <alignment horizontal="center"/>
    </xf>
    <xf numFmtId="0" fontId="20" fillId="0" borderId="0" xfId="59" applyFont="1" applyFill="1" applyBorder="1" applyAlignment="1">
      <alignment horizontal="center"/>
    </xf>
    <xf numFmtId="49" fontId="20" fillId="0" borderId="0" xfId="59" quotePrefix="1" applyNumberFormat="1" applyFont="1" applyBorder="1" applyAlignment="1">
      <alignment horizontal="center"/>
    </xf>
    <xf numFmtId="0" fontId="20" fillId="0" borderId="0" xfId="59" applyNumberFormat="1" applyFont="1" applyBorder="1" applyAlignment="1">
      <alignment horizontal="center"/>
    </xf>
    <xf numFmtId="3" fontId="50" fillId="0" borderId="0" xfId="59" quotePrefix="1" applyNumberFormat="1" applyFont="1" applyBorder="1" applyAlignment="1">
      <alignment horizontal="right"/>
    </xf>
    <xf numFmtId="3" fontId="20" fillId="0" borderId="0" xfId="59" applyNumberFormat="1" applyFont="1" applyBorder="1" applyAlignment="1">
      <alignment horizontal="right"/>
    </xf>
    <xf numFmtId="164" fontId="20" fillId="0" borderId="0" xfId="59" applyNumberFormat="1" applyFont="1" applyBorder="1" applyAlignment="1">
      <alignment horizontal="center"/>
    </xf>
    <xf numFmtId="3" fontId="44" fillId="0" borderId="0" xfId="59" applyNumberFormat="1" applyFont="1" applyBorder="1" applyAlignment="1"/>
    <xf numFmtId="3" fontId="50" fillId="0" borderId="0" xfId="59" applyNumberFormat="1" applyFont="1" applyBorder="1" applyAlignment="1">
      <alignment horizontal="right"/>
    </xf>
    <xf numFmtId="49" fontId="20" fillId="0" borderId="0" xfId="59" quotePrefix="1" applyNumberFormat="1" applyFont="1" applyFill="1" applyBorder="1" applyAlignment="1">
      <alignment horizontal="center"/>
    </xf>
    <xf numFmtId="0" fontId="20" fillId="0" borderId="0" xfId="59" applyNumberFormat="1" applyFont="1" applyFill="1" applyBorder="1" applyAlignment="1" applyProtection="1">
      <alignment horizontal="center"/>
      <protection locked="0"/>
    </xf>
    <xf numFmtId="164" fontId="20" fillId="0" borderId="0" xfId="59" applyNumberFormat="1" applyFont="1" applyFill="1" applyBorder="1" applyAlignment="1">
      <alignment horizontal="center"/>
    </xf>
    <xf numFmtId="3" fontId="50" fillId="0" borderId="0" xfId="59" applyNumberFormat="1" applyFont="1" applyFill="1" applyBorder="1" applyAlignment="1">
      <alignment horizontal="right"/>
    </xf>
    <xf numFmtId="0" fontId="15" fillId="0" borderId="0" xfId="59" applyNumberFormat="1" applyFont="1" applyBorder="1" applyAlignment="1" applyProtection="1">
      <alignment horizontal="center"/>
      <protection locked="0"/>
    </xf>
    <xf numFmtId="42" fontId="20" fillId="0" borderId="0" xfId="59" applyNumberFormat="1" applyFont="1" applyFill="1" applyBorder="1"/>
    <xf numFmtId="42" fontId="20" fillId="0" borderId="0" xfId="59" applyNumberFormat="1" applyFont="1" applyFill="1" applyBorder="1" applyAlignment="1" applyProtection="1">
      <alignment horizontal="right"/>
      <protection locked="0"/>
    </xf>
    <xf numFmtId="3" fontId="50" fillId="0" borderId="0" xfId="59" applyNumberFormat="1" applyFont="1" applyFill="1" applyBorder="1" applyAlignment="1"/>
    <xf numFmtId="42" fontId="20" fillId="0" borderId="0" xfId="59" applyNumberFormat="1" applyFont="1" applyFill="1"/>
    <xf numFmtId="0" fontId="20" fillId="0" borderId="0" xfId="59" quotePrefix="1" applyNumberFormat="1" applyFont="1" applyFill="1" applyAlignment="1" applyProtection="1">
      <alignment horizontal="left"/>
      <protection locked="0"/>
    </xf>
    <xf numFmtId="175" fontId="20" fillId="0" borderId="0" xfId="32" applyNumberFormat="1" applyFont="1" applyFill="1" applyBorder="1" applyAlignment="1"/>
    <xf numFmtId="165" fontId="20" fillId="0" borderId="0" xfId="59" applyNumberFormat="1" applyFont="1" applyFill="1" applyBorder="1" applyAlignment="1"/>
    <xf numFmtId="175" fontId="53" fillId="0" borderId="0" xfId="32" applyNumberFormat="1" applyFont="1" applyFill="1" applyBorder="1"/>
    <xf numFmtId="0" fontId="58" fillId="0" borderId="9" xfId="59" applyNumberFormat="1" applyFont="1" applyBorder="1"/>
    <xf numFmtId="175" fontId="20" fillId="0" borderId="0" xfId="32" applyNumberFormat="1" applyFont="1" applyFill="1" applyBorder="1"/>
    <xf numFmtId="42" fontId="20" fillId="0" borderId="0" xfId="59" applyNumberFormat="1" applyFont="1" applyFill="1" applyBorder="1" applyProtection="1">
      <protection locked="0"/>
    </xf>
    <xf numFmtId="0" fontId="13" fillId="0" borderId="0" xfId="54"/>
    <xf numFmtId="0" fontId="20" fillId="0" borderId="0" xfId="59" applyNumberFormat="1" applyFont="1" applyFill="1" applyBorder="1" applyAlignment="1">
      <alignment horizontal="left"/>
    </xf>
    <xf numFmtId="173" fontId="20" fillId="0" borderId="0" xfId="59" applyNumberFormat="1" applyFont="1" applyFill="1" applyBorder="1" applyAlignment="1"/>
    <xf numFmtId="3" fontId="20" fillId="0" borderId="0" xfId="59" applyNumberFormat="1" applyFont="1" applyFill="1" applyBorder="1" applyAlignment="1">
      <alignment horizontal="left"/>
    </xf>
    <xf numFmtId="175" fontId="20" fillId="0" borderId="0" xfId="32" quotePrefix="1" applyNumberFormat="1" applyFont="1" applyFill="1" applyBorder="1" applyAlignment="1"/>
    <xf numFmtId="175" fontId="20" fillId="0" borderId="0" xfId="32" quotePrefix="1" applyNumberFormat="1" applyFont="1" applyFill="1" applyBorder="1" applyAlignment="1" applyProtection="1">
      <protection locked="0"/>
    </xf>
    <xf numFmtId="173" fontId="20" fillId="0" borderId="0" xfId="59" applyNumberFormat="1" applyFont="1" applyFill="1" applyBorder="1" applyProtection="1">
      <protection locked="0"/>
    </xf>
    <xf numFmtId="175" fontId="20" fillId="0" borderId="0" xfId="32" quotePrefix="1" applyNumberFormat="1" applyFont="1" applyFill="1" applyBorder="1" applyProtection="1">
      <protection locked="0"/>
    </xf>
    <xf numFmtId="0" fontId="20" fillId="0" borderId="0" xfId="59" applyFont="1" applyFill="1" applyBorder="1" applyAlignment="1">
      <alignment horizontal="left"/>
    </xf>
    <xf numFmtId="175" fontId="20" fillId="0" borderId="0" xfId="32" applyNumberFormat="1" applyFont="1"/>
    <xf numFmtId="175" fontId="20" fillId="0" borderId="0" xfId="32" applyNumberFormat="1" applyFont="1" applyAlignment="1"/>
    <xf numFmtId="175" fontId="20" fillId="0" borderId="8" xfId="32" applyNumberFormat="1" applyFont="1" applyBorder="1" applyAlignment="1"/>
    <xf numFmtId="175" fontId="20" fillId="0" borderId="0" xfId="32" applyNumberFormat="1" applyFont="1" applyAlignment="1" applyProtection="1">
      <protection locked="0"/>
    </xf>
    <xf numFmtId="175" fontId="20" fillId="0" borderId="0" xfId="32" applyNumberFormat="1" applyFont="1" applyAlignment="1" applyProtection="1">
      <alignment horizontal="right"/>
      <protection locked="0"/>
    </xf>
    <xf numFmtId="175" fontId="20" fillId="0" borderId="0" xfId="32" applyNumberFormat="1" applyFont="1" applyAlignment="1">
      <alignment horizontal="right"/>
    </xf>
    <xf numFmtId="175" fontId="20" fillId="0" borderId="0" xfId="32" applyNumberFormat="1" applyFont="1" applyProtection="1">
      <protection locked="0"/>
    </xf>
    <xf numFmtId="175" fontId="20" fillId="0" borderId="0" xfId="32" applyNumberFormat="1" applyFont="1" applyAlignment="1">
      <alignment horizontal="center"/>
    </xf>
    <xf numFmtId="175" fontId="15" fillId="0" borderId="0" xfId="32" applyNumberFormat="1" applyFont="1" applyAlignment="1" applyProtection="1">
      <alignment horizontal="center"/>
      <protection locked="0"/>
    </xf>
    <xf numFmtId="175" fontId="42" fillId="0" borderId="0" xfId="32" applyNumberFormat="1" applyFont="1" applyAlignment="1" applyProtection="1">
      <alignment horizontal="center"/>
      <protection locked="0"/>
    </xf>
    <xf numFmtId="175" fontId="20" fillId="0" borderId="0" xfId="32" applyNumberFormat="1" applyFont="1" applyFill="1" applyAlignment="1">
      <alignment horizontal="right"/>
    </xf>
    <xf numFmtId="175" fontId="20" fillId="6" borderId="0" xfId="32" applyNumberFormat="1" applyFont="1" applyFill="1" applyAlignment="1"/>
    <xf numFmtId="0" fontId="38" fillId="0" borderId="10" xfId="54" applyFont="1" applyFill="1" applyBorder="1" applyAlignment="1">
      <alignment horizontal="center"/>
    </xf>
    <xf numFmtId="0" fontId="13" fillId="0" borderId="0" xfId="54" applyFont="1" applyFill="1"/>
    <xf numFmtId="0" fontId="53" fillId="0" borderId="0" xfId="54" applyFont="1"/>
    <xf numFmtId="175" fontId="53" fillId="0" borderId="0" xfId="34" applyNumberFormat="1" applyFont="1" applyAlignment="1"/>
    <xf numFmtId="0" fontId="57" fillId="0" borderId="0" xfId="54" applyFont="1"/>
    <xf numFmtId="175" fontId="53" fillId="0" borderId="0" xfId="34" applyNumberFormat="1" applyFont="1" applyFill="1" applyAlignment="1"/>
    <xf numFmtId="0" fontId="53" fillId="0" borderId="0" xfId="54" applyFont="1" applyFill="1"/>
    <xf numFmtId="0" fontId="53" fillId="0" borderId="0" xfId="54" applyFont="1" applyFill="1" applyAlignment="1"/>
    <xf numFmtId="175" fontId="53" fillId="6" borderId="0" xfId="34" applyNumberFormat="1" applyFont="1" applyFill="1" applyAlignment="1"/>
    <xf numFmtId="175" fontId="53" fillId="0" borderId="0" xfId="34" applyNumberFormat="1" applyFont="1" applyFill="1" applyBorder="1" applyAlignment="1"/>
    <xf numFmtId="0" fontId="53" fillId="0" borderId="0" xfId="54" applyFont="1" applyAlignment="1"/>
    <xf numFmtId="175" fontId="13" fillId="0" borderId="0" xfId="34" applyNumberFormat="1" applyFill="1" applyAlignment="1"/>
    <xf numFmtId="0" fontId="13" fillId="0" borderId="0" xfId="54" applyFont="1"/>
    <xf numFmtId="175" fontId="13" fillId="0" borderId="0" xfId="34" applyNumberFormat="1" applyAlignment="1"/>
    <xf numFmtId="0" fontId="52" fillId="0" borderId="0" xfId="54" applyFont="1" applyAlignment="1"/>
    <xf numFmtId="0" fontId="13" fillId="0" borderId="0" xfId="54" applyAlignment="1"/>
    <xf numFmtId="175" fontId="53" fillId="0" borderId="0" xfId="34" applyNumberFormat="1" applyFont="1" applyFill="1" applyBorder="1" applyAlignment="1">
      <alignment wrapText="1"/>
    </xf>
    <xf numFmtId="0" fontId="13" fillId="0" borderId="0" xfId="0" applyNumberFormat="1" applyFont="1"/>
    <xf numFmtId="175" fontId="13" fillId="0" borderId="0" xfId="34" applyNumberFormat="1" applyFont="1" applyFill="1" applyBorder="1"/>
    <xf numFmtId="0" fontId="13" fillId="0" borderId="0" xfId="54" applyFont="1" applyAlignment="1">
      <alignment horizontal="center"/>
    </xf>
    <xf numFmtId="0" fontId="13" fillId="0" borderId="4" xfId="54" applyFont="1" applyBorder="1"/>
    <xf numFmtId="0" fontId="13" fillId="0" borderId="9" xfId="54" applyFont="1" applyBorder="1"/>
    <xf numFmtId="0" fontId="13" fillId="0" borderId="0" xfId="54" applyFont="1" applyBorder="1"/>
    <xf numFmtId="0" fontId="13" fillId="0" borderId="0" xfId="54" applyFont="1" applyBorder="1" applyAlignment="1">
      <alignment horizontal="center"/>
    </xf>
    <xf numFmtId="0" fontId="13" fillId="0" borderId="0" xfId="54" applyFont="1" applyFill="1" applyBorder="1" applyAlignment="1">
      <alignment horizontal="center" wrapText="1"/>
    </xf>
    <xf numFmtId="0" fontId="13" fillId="0" borderId="0" xfId="54" applyFont="1" applyBorder="1" applyAlignment="1"/>
    <xf numFmtId="3" fontId="13" fillId="0" borderId="0" xfId="54" applyNumberFormat="1" applyFont="1" applyBorder="1" applyAlignment="1">
      <alignment horizontal="center"/>
    </xf>
    <xf numFmtId="175" fontId="13" fillId="0" borderId="0" xfId="34" applyNumberFormat="1" applyFont="1" applyFill="1" applyBorder="1" applyAlignment="1">
      <alignment horizontal="right"/>
    </xf>
    <xf numFmtId="0" fontId="13" fillId="0" borderId="0" xfId="54" applyFont="1" applyBorder="1" applyAlignment="1">
      <alignment horizontal="right"/>
    </xf>
    <xf numFmtId="0" fontId="56" fillId="0" borderId="0" xfId="54" applyFont="1" applyFill="1" applyBorder="1" applyAlignment="1">
      <alignment horizontal="left"/>
    </xf>
    <xf numFmtId="0" fontId="13" fillId="0" borderId="6" xfId="54" applyNumberFormat="1" applyFont="1" applyFill="1" applyBorder="1" applyAlignment="1">
      <alignment horizontal="left"/>
    </xf>
    <xf numFmtId="175" fontId="13" fillId="6" borderId="0" xfId="34" applyNumberFormat="1" applyFont="1" applyFill="1" applyBorder="1" applyAlignment="1">
      <alignment horizontal="right"/>
    </xf>
    <xf numFmtId="0" fontId="13" fillId="0" borderId="0" xfId="54" applyNumberFormat="1" applyFont="1" applyFill="1" applyBorder="1" applyAlignment="1">
      <alignment horizontal="left"/>
    </xf>
    <xf numFmtId="0" fontId="13" fillId="0" borderId="0" xfId="54" applyFont="1" applyFill="1" applyBorder="1"/>
    <xf numFmtId="0" fontId="13" fillId="0" borderId="0" xfId="54" applyFont="1" applyFill="1" applyBorder="1" applyAlignment="1">
      <alignment horizontal="center"/>
    </xf>
    <xf numFmtId="0" fontId="13" fillId="0" borderId="10" xfId="54" applyFont="1" applyFill="1" applyBorder="1" applyAlignment="1">
      <alignment horizontal="center"/>
    </xf>
    <xf numFmtId="0" fontId="13" fillId="0" borderId="0" xfId="54" applyFont="1" applyFill="1" applyBorder="1" applyAlignment="1"/>
    <xf numFmtId="175" fontId="13" fillId="0" borderId="0" xfId="34" applyNumberFormat="1" applyFont="1" applyFill="1" applyBorder="1" applyAlignment="1">
      <alignment horizontal="center"/>
    </xf>
    <xf numFmtId="0" fontId="13" fillId="0" borderId="0" xfId="54" applyNumberFormat="1" applyFont="1" applyFill="1" applyBorder="1" applyAlignment="1">
      <alignment horizontal="center"/>
    </xf>
    <xf numFmtId="0" fontId="13" fillId="0" borderId="10" xfId="54" applyNumberFormat="1" applyFont="1" applyFill="1" applyBorder="1" applyAlignment="1">
      <alignment horizontal="center"/>
    </xf>
    <xf numFmtId="175" fontId="38" fillId="0" borderId="0" xfId="34" applyNumberFormat="1" applyFont="1" applyBorder="1" applyAlignment="1"/>
    <xf numFmtId="175" fontId="13" fillId="0" borderId="0" xfId="34" applyNumberFormat="1" applyFont="1" applyBorder="1"/>
    <xf numFmtId="175" fontId="52" fillId="0" borderId="0" xfId="34" applyNumberFormat="1" applyFont="1" applyBorder="1" applyAlignment="1"/>
    <xf numFmtId="0" fontId="53" fillId="0" borderId="0" xfId="54" applyFont="1" applyBorder="1"/>
    <xf numFmtId="0" fontId="52" fillId="0" borderId="0" xfId="54" applyFont="1" applyBorder="1" applyAlignment="1"/>
    <xf numFmtId="0" fontId="13" fillId="0" borderId="4" xfId="54" applyNumberFormat="1" applyFont="1" applyFill="1" applyBorder="1" applyAlignment="1">
      <alignment horizontal="center"/>
    </xf>
    <xf numFmtId="0" fontId="13" fillId="0" borderId="13" xfId="54" applyNumberFormat="1" applyFont="1" applyFill="1" applyBorder="1" applyAlignment="1">
      <alignment horizontal="center"/>
    </xf>
    <xf numFmtId="0" fontId="13" fillId="0" borderId="9" xfId="54" applyFont="1" applyFill="1" applyBorder="1" applyAlignment="1">
      <alignment horizontal="center"/>
    </xf>
    <xf numFmtId="0" fontId="13" fillId="0" borderId="0" xfId="54" applyFont="1" applyFill="1" applyBorder="1" applyAlignment="1">
      <alignment horizontal="left"/>
    </xf>
    <xf numFmtId="175" fontId="13" fillId="0" borderId="0" xfId="34" applyNumberFormat="1" applyFont="1" applyFill="1" applyBorder="1" applyAlignment="1">
      <alignment horizontal="left"/>
    </xf>
    <xf numFmtId="0" fontId="53" fillId="0" borderId="0" xfId="54" applyFont="1" applyFill="1" applyBorder="1" applyAlignment="1"/>
    <xf numFmtId="164" fontId="13" fillId="0" borderId="0" xfId="63" applyNumberFormat="1" applyFont="1" applyFill="1" applyBorder="1" applyAlignment="1"/>
    <xf numFmtId="0" fontId="13" fillId="0" borderId="9" xfId="54" applyFont="1" applyFill="1" applyBorder="1" applyAlignment="1"/>
    <xf numFmtId="0" fontId="38" fillId="0" borderId="0" xfId="54" applyNumberFormat="1" applyFont="1" applyFill="1" applyBorder="1" applyAlignment="1">
      <alignment horizontal="center"/>
    </xf>
    <xf numFmtId="3" fontId="13" fillId="0" borderId="0" xfId="54" applyNumberFormat="1" applyFont="1" applyFill="1" applyBorder="1" applyAlignment="1"/>
    <xf numFmtId="3" fontId="58" fillId="0" borderId="0" xfId="54" applyNumberFormat="1" applyFont="1" applyFill="1" applyBorder="1" applyAlignment="1">
      <alignment horizontal="center"/>
    </xf>
    <xf numFmtId="0" fontId="38" fillId="0" borderId="0" xfId="54" applyNumberFormat="1" applyFont="1" applyFill="1" applyBorder="1" applyAlignment="1">
      <alignment horizontal="left"/>
    </xf>
    <xf numFmtId="0" fontId="13" fillId="7" borderId="15" xfId="54" applyFont="1" applyFill="1" applyBorder="1"/>
    <xf numFmtId="0" fontId="56" fillId="7" borderId="16" xfId="54" applyFont="1" applyFill="1" applyBorder="1" applyAlignment="1">
      <alignment horizontal="left"/>
    </xf>
    <xf numFmtId="0" fontId="53" fillId="0" borderId="0" xfId="54" applyFont="1" applyBorder="1" applyAlignment="1"/>
    <xf numFmtId="0" fontId="38" fillId="0" borderId="0" xfId="54" applyFont="1" applyBorder="1" applyAlignment="1">
      <alignment horizontal="left"/>
    </xf>
    <xf numFmtId="0" fontId="59" fillId="0" borderId="0" xfId="54" applyFont="1" applyFill="1" applyBorder="1" applyAlignment="1">
      <alignment horizontal="center" wrapText="1"/>
    </xf>
    <xf numFmtId="0" fontId="56" fillId="0" borderId="0" xfId="54" applyFont="1" applyBorder="1"/>
    <xf numFmtId="0" fontId="58" fillId="0" borderId="0" xfId="54" applyNumberFormat="1" applyFont="1" applyFill="1" applyBorder="1" applyAlignment="1">
      <alignment horizontal="center"/>
    </xf>
    <xf numFmtId="0" fontId="38" fillId="0" borderId="0" xfId="54" applyFont="1" applyFill="1" applyBorder="1" applyAlignment="1">
      <alignment horizontal="center"/>
    </xf>
    <xf numFmtId="0" fontId="38" fillId="0" borderId="9" xfId="54" applyFont="1" applyFill="1" applyBorder="1" applyAlignment="1">
      <alignment horizontal="center"/>
    </xf>
    <xf numFmtId="3" fontId="13" fillId="0" borderId="9" xfId="54" applyNumberFormat="1" applyFont="1" applyBorder="1" applyAlignment="1"/>
    <xf numFmtId="164" fontId="38" fillId="0" borderId="0" xfId="54" applyNumberFormat="1" applyFont="1" applyBorder="1" applyAlignment="1">
      <alignment horizontal="left"/>
    </xf>
    <xf numFmtId="0" fontId="13" fillId="0" borderId="10" xfId="54" applyNumberFormat="1" applyFont="1" applyBorder="1" applyAlignment="1">
      <alignment horizontal="center"/>
    </xf>
    <xf numFmtId="0" fontId="13" fillId="0" borderId="0" xfId="54" applyFont="1" applyAlignment="1">
      <alignment horizontal="left" indent="1"/>
    </xf>
    <xf numFmtId="0" fontId="13" fillId="0" borderId="4" xfId="54" applyNumberFormat="1" applyFont="1" applyFill="1" applyBorder="1" applyAlignment="1">
      <alignment horizontal="left"/>
    </xf>
    <xf numFmtId="0" fontId="56" fillId="0" borderId="0" xfId="54" applyFont="1" applyFill="1" applyBorder="1" applyAlignment="1">
      <alignment horizontal="center" wrapText="1"/>
    </xf>
    <xf numFmtId="175" fontId="38" fillId="0" borderId="0" xfId="34" applyNumberFormat="1" applyFont="1" applyFill="1" applyBorder="1"/>
    <xf numFmtId="0" fontId="13" fillId="0" borderId="0" xfId="54" applyFont="1" applyFill="1" applyBorder="1" applyAlignment="1">
      <alignment horizontal="left" wrapText="1"/>
    </xf>
    <xf numFmtId="0" fontId="56" fillId="0" borderId="0" xfId="54" applyFont="1" applyFill="1" applyBorder="1" applyAlignment="1">
      <alignment horizontal="center"/>
    </xf>
    <xf numFmtId="3" fontId="13" fillId="0" borderId="0" xfId="59" applyNumberFormat="1" applyFont="1" applyBorder="1" applyAlignment="1">
      <alignment horizontal="right"/>
    </xf>
    <xf numFmtId="3" fontId="13" fillId="0" borderId="0" xfId="59" applyNumberFormat="1" applyFont="1" applyBorder="1" applyAlignment="1"/>
    <xf numFmtId="165" fontId="13" fillId="0" borderId="0" xfId="59" applyNumberFormat="1" applyFont="1" applyBorder="1" applyAlignment="1"/>
    <xf numFmtId="3" fontId="13" fillId="0" borderId="10" xfId="59" applyNumberFormat="1" applyFont="1" applyFill="1" applyBorder="1" applyAlignment="1"/>
    <xf numFmtId="3" fontId="13" fillId="0" borderId="0" xfId="59" applyNumberFormat="1" applyFont="1" applyFill="1" applyBorder="1" applyAlignment="1"/>
    <xf numFmtId="0" fontId="13" fillId="0" borderId="0" xfId="59" applyFont="1" applyFill="1" applyBorder="1" applyAlignment="1"/>
    <xf numFmtId="0" fontId="13" fillId="0" borderId="0" xfId="59" applyFont="1" applyBorder="1" applyAlignment="1"/>
    <xf numFmtId="0" fontId="13" fillId="0" borderId="10" xfId="59" applyNumberFormat="1" applyFont="1" applyBorder="1" applyAlignment="1" applyProtection="1">
      <alignment horizontal="center"/>
      <protection locked="0"/>
    </xf>
    <xf numFmtId="165" fontId="13" fillId="0" borderId="0" xfId="59" applyNumberFormat="1" applyFont="1" applyFill="1" applyBorder="1" applyAlignment="1"/>
    <xf numFmtId="175" fontId="38" fillId="0" borderId="15" xfId="34" applyNumberFormat="1" applyFont="1" applyFill="1" applyBorder="1"/>
    <xf numFmtId="175" fontId="13" fillId="0" borderId="15" xfId="34" applyNumberFormat="1" applyFont="1" applyFill="1" applyBorder="1" applyAlignment="1">
      <alignment horizontal="center"/>
    </xf>
    <xf numFmtId="175" fontId="13" fillId="0" borderId="16" xfId="34" applyNumberFormat="1" applyFont="1" applyFill="1" applyBorder="1"/>
    <xf numFmtId="0" fontId="13" fillId="0" borderId="15" xfId="54" applyFont="1" applyBorder="1" applyAlignment="1">
      <alignment horizontal="center"/>
    </xf>
    <xf numFmtId="0" fontId="13" fillId="0" borderId="15" xfId="54" applyNumberFormat="1" applyFont="1" applyFill="1" applyBorder="1" applyAlignment="1">
      <alignment horizontal="center"/>
    </xf>
    <xf numFmtId="0" fontId="58" fillId="0" borderId="15" xfId="54" applyFont="1" applyFill="1" applyBorder="1" applyAlignment="1"/>
    <xf numFmtId="0" fontId="38" fillId="0" borderId="15" xfId="54" applyNumberFormat="1" applyFont="1" applyFill="1" applyBorder="1" applyAlignment="1">
      <alignment horizontal="left"/>
    </xf>
    <xf numFmtId="0" fontId="13" fillId="0" borderId="0" xfId="54" applyNumberFormat="1" applyFont="1" applyBorder="1" applyAlignment="1">
      <alignment horizontal="center"/>
    </xf>
    <xf numFmtId="0" fontId="20" fillId="6" borderId="0" xfId="59" applyNumberFormat="1" applyFont="1" applyFill="1"/>
    <xf numFmtId="174" fontId="15" fillId="0" borderId="0" xfId="0" applyFont="1" applyAlignment="1">
      <alignment horizontal="center"/>
    </xf>
    <xf numFmtId="0" fontId="33" fillId="0" borderId="0" xfId="59" applyFont="1" applyAlignment="1">
      <alignment horizontal="right"/>
    </xf>
    <xf numFmtId="174" fontId="0" fillId="0" borderId="0" xfId="0"/>
    <xf numFmtId="0" fontId="55" fillId="0" borderId="0" xfId="54" applyFont="1" applyBorder="1" applyAlignment="1"/>
    <xf numFmtId="0" fontId="51" fillId="0" borderId="0" xfId="54" applyFont="1" applyBorder="1"/>
    <xf numFmtId="174" fontId="20" fillId="0" borderId="0" xfId="0" applyFont="1"/>
    <xf numFmtId="174" fontId="53" fillId="0" borderId="0" xfId="0" applyFont="1" applyFill="1" applyProtection="1">
      <protection locked="0"/>
    </xf>
    <xf numFmtId="0" fontId="13" fillId="0" borderId="0" xfId="59" applyNumberFormat="1" applyFont="1" applyFill="1" applyBorder="1" applyAlignment="1"/>
    <xf numFmtId="0" fontId="20" fillId="0" borderId="0" xfId="59" quotePrefix="1" applyNumberFormat="1" applyFont="1" applyFill="1" applyAlignment="1">
      <alignment horizontal="left"/>
    </xf>
    <xf numFmtId="3" fontId="20" fillId="0" borderId="6" xfId="59" applyNumberFormat="1" applyFont="1" applyFill="1" applyBorder="1" applyAlignment="1"/>
    <xf numFmtId="175" fontId="20" fillId="0" borderId="6" xfId="32" applyNumberFormat="1" applyFont="1" applyFill="1" applyBorder="1" applyAlignment="1"/>
    <xf numFmtId="3" fontId="20" fillId="0" borderId="6" xfId="59" applyNumberFormat="1" applyFont="1" applyBorder="1" applyAlignment="1"/>
    <xf numFmtId="175" fontId="20" fillId="0" borderId="6" xfId="32" applyNumberFormat="1" applyFont="1" applyBorder="1" applyAlignment="1"/>
    <xf numFmtId="0" fontId="20" fillId="0" borderId="6" xfId="59" applyNumberFormat="1" applyFont="1" applyFill="1" applyBorder="1" applyAlignment="1"/>
    <xf numFmtId="0" fontId="20" fillId="6" borderId="0" xfId="59" applyNumberFormat="1" applyFont="1" applyFill="1" applyAlignment="1">
      <alignment horizontal="left"/>
    </xf>
    <xf numFmtId="175" fontId="20" fillId="0" borderId="0" xfId="32" applyNumberFormat="1" applyFont="1" applyFill="1"/>
    <xf numFmtId="0" fontId="13" fillId="6" borderId="0" xfId="54" applyFont="1" applyFill="1" applyBorder="1" applyAlignment="1">
      <alignment horizontal="center"/>
    </xf>
    <xf numFmtId="0" fontId="53" fillId="0" borderId="0" xfId="54" applyFont="1" applyFill="1" applyAlignment="1">
      <alignment vertical="top"/>
    </xf>
    <xf numFmtId="178" fontId="20" fillId="0" borderId="0" xfId="32" applyNumberFormat="1" applyFont="1" applyFill="1" applyAlignment="1">
      <alignment horizontal="right"/>
    </xf>
    <xf numFmtId="10" fontId="20" fillId="0" borderId="0" xfId="61" applyNumberFormat="1" applyFont="1" applyBorder="1" applyAlignment="1"/>
    <xf numFmtId="0" fontId="13" fillId="0" borderId="0" xfId="54" applyNumberFormat="1" applyFont="1" applyBorder="1" applyAlignment="1">
      <alignment horizontal="left"/>
    </xf>
    <xf numFmtId="164" fontId="13" fillId="6" borderId="0" xfId="63" applyNumberFormat="1" applyFont="1" applyFill="1" applyBorder="1" applyAlignment="1">
      <alignment horizontal="center"/>
    </xf>
    <xf numFmtId="9" fontId="13" fillId="6" borderId="0" xfId="63" applyFont="1" applyFill="1" applyBorder="1" applyAlignment="1">
      <alignment horizontal="center"/>
    </xf>
    <xf numFmtId="0" fontId="13" fillId="0" borderId="0" xfId="0" applyNumberFormat="1" applyFont="1" applyBorder="1"/>
    <xf numFmtId="0" fontId="13" fillId="0" borderId="0" xfId="0" applyNumberFormat="1" applyFont="1" applyBorder="1" applyAlignment="1">
      <alignment horizontal="center"/>
    </xf>
    <xf numFmtId="174" fontId="15" fillId="0" borderId="0" xfId="0" applyFont="1" applyFill="1" applyAlignment="1" applyProtection="1">
      <protection locked="0"/>
    </xf>
    <xf numFmtId="174" fontId="13" fillId="0" borderId="0" xfId="0" applyFont="1"/>
    <xf numFmtId="174" fontId="13" fillId="0" borderId="0" xfId="0" applyFont="1" applyBorder="1" applyAlignment="1">
      <alignment horizontal="centerContinuous"/>
    </xf>
    <xf numFmtId="175" fontId="13" fillId="0" borderId="10" xfId="32" applyNumberFormat="1" applyFont="1" applyFill="1" applyBorder="1" applyAlignment="1"/>
    <xf numFmtId="175" fontId="20" fillId="0" borderId="10" xfId="32" applyNumberFormat="1" applyFont="1" applyFill="1" applyBorder="1" applyAlignment="1"/>
    <xf numFmtId="3" fontId="53" fillId="0" borderId="0" xfId="54" applyNumberFormat="1" applyFont="1" applyFill="1" applyBorder="1" applyAlignment="1"/>
    <xf numFmtId="0" fontId="53" fillId="0" borderId="0" xfId="54" applyFont="1" applyAlignment="1">
      <alignment horizontal="center"/>
    </xf>
    <xf numFmtId="0" fontId="54" fillId="0" borderId="0" xfId="54" applyFont="1" applyFill="1" applyBorder="1" applyAlignment="1">
      <alignment horizontal="left"/>
    </xf>
    <xf numFmtId="0" fontId="53" fillId="0" borderId="10" xfId="54" applyFont="1" applyBorder="1" applyAlignment="1">
      <alignment horizontal="center"/>
    </xf>
    <xf numFmtId="0" fontId="53" fillId="0" borderId="0" xfId="54" applyNumberFormat="1" applyFont="1" applyFill="1" applyBorder="1" applyAlignment="1"/>
    <xf numFmtId="0" fontId="60" fillId="0" borderId="0" xfId="54" applyFont="1" applyBorder="1" applyAlignment="1">
      <alignment horizontal="left"/>
    </xf>
    <xf numFmtId="0" fontId="53" fillId="0" borderId="0" xfId="54" applyFont="1" applyFill="1" applyBorder="1" applyAlignment="1">
      <alignment horizontal="center" wrapText="1"/>
    </xf>
    <xf numFmtId="0" fontId="53" fillId="0" borderId="9" xfId="54" applyFont="1" applyBorder="1"/>
    <xf numFmtId="3" fontId="20" fillId="0" borderId="0" xfId="59" applyNumberFormat="1" applyFont="1" applyFill="1" applyBorder="1" applyAlignment="1">
      <alignment horizontal="center" wrapText="1"/>
    </xf>
    <xf numFmtId="0" fontId="20" fillId="0" borderId="0" xfId="59" applyNumberFormat="1" applyFont="1" applyFill="1" applyBorder="1" applyAlignment="1">
      <alignment horizontal="center"/>
    </xf>
    <xf numFmtId="175" fontId="58" fillId="6" borderId="0" xfId="32" applyNumberFormat="1" applyFont="1" applyFill="1" applyBorder="1" applyAlignment="1">
      <alignment horizontal="center"/>
    </xf>
    <xf numFmtId="175" fontId="58" fillId="0" borderId="0" xfId="32" applyNumberFormat="1" applyFont="1" applyFill="1" applyBorder="1" applyAlignment="1">
      <alignment horizontal="center"/>
    </xf>
    <xf numFmtId="3" fontId="38" fillId="0" borderId="0" xfId="54" applyNumberFormat="1" applyFont="1" applyFill="1" applyBorder="1" applyAlignment="1">
      <alignment horizontal="center"/>
    </xf>
    <xf numFmtId="43" fontId="20" fillId="0" borderId="0" xfId="32" applyFont="1" applyAlignment="1"/>
    <xf numFmtId="178" fontId="20" fillId="0" borderId="0" xfId="32" applyNumberFormat="1" applyFont="1" applyAlignment="1"/>
    <xf numFmtId="178" fontId="20" fillId="0" borderId="6" xfId="32" applyNumberFormat="1" applyFont="1" applyBorder="1" applyAlignment="1"/>
    <xf numFmtId="43" fontId="20" fillId="0" borderId="0" xfId="32" applyFont="1" applyFill="1" applyAlignment="1"/>
    <xf numFmtId="178" fontId="20" fillId="0" borderId="0" xfId="32" applyNumberFormat="1" applyFont="1" applyFill="1" applyAlignment="1"/>
    <xf numFmtId="178" fontId="20" fillId="0" borderId="6" xfId="32" applyNumberFormat="1" applyFont="1" applyFill="1" applyBorder="1" applyAlignment="1"/>
    <xf numFmtId="43" fontId="20" fillId="6" borderId="0" xfId="32" applyFont="1" applyFill="1" applyAlignment="1"/>
    <xf numFmtId="43" fontId="20" fillId="6" borderId="4" xfId="32" applyFont="1" applyFill="1" applyBorder="1" applyAlignment="1"/>
    <xf numFmtId="43" fontId="20" fillId="0" borderId="4" xfId="32" applyFont="1" applyBorder="1" applyAlignment="1"/>
    <xf numFmtId="178" fontId="20" fillId="0" borderId="0" xfId="32" applyNumberFormat="1" applyFont="1" applyFill="1" applyAlignment="1">
      <alignment horizontal="center"/>
    </xf>
    <xf numFmtId="178" fontId="20" fillId="0" borderId="0" xfId="32" applyNumberFormat="1" applyFont="1" applyAlignment="1">
      <alignment horizontal="center"/>
    </xf>
    <xf numFmtId="178" fontId="20" fillId="0" borderId="0" xfId="32" applyNumberFormat="1" applyFont="1" applyFill="1" applyBorder="1" applyAlignment="1"/>
    <xf numFmtId="43" fontId="20" fillId="0" borderId="0" xfId="32" applyFont="1" applyFill="1" applyBorder="1"/>
    <xf numFmtId="0" fontId="20" fillId="0" borderId="0" xfId="59" applyNumberFormat="1" applyFont="1" applyFill="1" applyAlignment="1">
      <alignment horizontal="center"/>
    </xf>
    <xf numFmtId="49" fontId="20" fillId="0" borderId="0" xfId="59" applyNumberFormat="1" applyFont="1" applyFill="1" applyAlignment="1">
      <alignment horizontal="left"/>
    </xf>
    <xf numFmtId="175" fontId="20" fillId="0" borderId="0" xfId="32" applyNumberFormat="1" applyFont="1" applyFill="1" applyAlignment="1">
      <alignment horizontal="center"/>
    </xf>
    <xf numFmtId="49" fontId="20" fillId="0" borderId="0" xfId="32" applyNumberFormat="1" applyFont="1" applyFill="1" applyAlignment="1">
      <alignment horizontal="center"/>
    </xf>
    <xf numFmtId="3" fontId="20" fillId="0" borderId="0" xfId="59" applyNumberFormat="1" applyFont="1" applyFill="1" applyBorder="1" applyAlignment="1">
      <alignment horizontal="right"/>
    </xf>
    <xf numFmtId="175" fontId="13" fillId="0" borderId="0" xfId="54" applyNumberFormat="1" applyFont="1" applyFill="1" applyBorder="1"/>
    <xf numFmtId="174" fontId="48" fillId="0" borderId="0" xfId="0" applyFont="1" applyFill="1" applyBorder="1" applyAlignment="1"/>
    <xf numFmtId="0" fontId="48" fillId="0" borderId="0" xfId="60" applyNumberFormat="1" applyFont="1" applyFill="1" applyAlignment="1">
      <alignment horizontal="center"/>
    </xf>
    <xf numFmtId="174" fontId="48" fillId="0" borderId="0" xfId="0" applyFont="1" applyAlignment="1"/>
    <xf numFmtId="170" fontId="48" fillId="0" borderId="0" xfId="0" applyNumberFormat="1" applyFont="1" applyAlignment="1"/>
    <xf numFmtId="43" fontId="48" fillId="0" borderId="0" xfId="32" applyFont="1" applyAlignment="1"/>
    <xf numFmtId="0" fontId="48" fillId="0" borderId="0" xfId="60" applyNumberFormat="1" applyFont="1" applyAlignment="1" applyProtection="1">
      <protection locked="0"/>
    </xf>
    <xf numFmtId="3" fontId="48" fillId="0" borderId="0" xfId="60" applyNumberFormat="1" applyFont="1" applyAlignment="1"/>
    <xf numFmtId="0" fontId="48" fillId="0" borderId="0" xfId="60" applyNumberFormat="1" applyFont="1" applyAlignment="1"/>
    <xf numFmtId="3" fontId="48" fillId="0" borderId="0" xfId="60" applyNumberFormat="1" applyFont="1" applyAlignment="1">
      <alignment horizontal="center"/>
    </xf>
    <xf numFmtId="0" fontId="48" fillId="0" borderId="4" xfId="60" applyNumberFormat="1" applyFont="1" applyBorder="1" applyAlignment="1" applyProtection="1">
      <alignment horizontal="center"/>
      <protection locked="0"/>
    </xf>
    <xf numFmtId="174" fontId="48" fillId="0" borderId="0" xfId="60" applyFont="1" applyFill="1" applyAlignment="1"/>
    <xf numFmtId="169" fontId="48" fillId="0" borderId="0" xfId="60" applyNumberFormat="1" applyFont="1" applyAlignment="1"/>
    <xf numFmtId="174" fontId="48" fillId="0" borderId="0" xfId="60" applyFont="1" applyAlignment="1"/>
    <xf numFmtId="43" fontId="48" fillId="0" borderId="0" xfId="32" applyFont="1" applyFill="1" applyAlignment="1">
      <alignment horizontal="center"/>
    </xf>
    <xf numFmtId="3" fontId="48" fillId="0" borderId="0" xfId="60" applyNumberFormat="1" applyFont="1" applyFill="1" applyAlignment="1"/>
    <xf numFmtId="166" fontId="48" fillId="0" borderId="0" xfId="60" applyNumberFormat="1" applyFont="1" applyAlignment="1">
      <alignment horizontal="center"/>
    </xf>
    <xf numFmtId="175" fontId="48" fillId="0" borderId="0" xfId="32" applyNumberFormat="1" applyFont="1" applyBorder="1" applyAlignment="1"/>
    <xf numFmtId="10" fontId="48" fillId="0" borderId="0" xfId="60" applyNumberFormat="1" applyFont="1" applyFill="1" applyAlignment="1">
      <alignment horizontal="left"/>
    </xf>
    <xf numFmtId="3" fontId="48" fillId="0" borderId="0" xfId="55" applyNumberFormat="1" applyFont="1" applyAlignment="1"/>
    <xf numFmtId="166" fontId="48" fillId="0" borderId="0" xfId="55" applyNumberFormat="1" applyFont="1" applyAlignment="1"/>
    <xf numFmtId="43" fontId="48" fillId="0" borderId="0" xfId="32" applyFont="1" applyBorder="1" applyAlignment="1"/>
    <xf numFmtId="0" fontId="48" fillId="0" borderId="0" xfId="55" applyFont="1" applyAlignment="1"/>
    <xf numFmtId="174" fontId="53" fillId="0" borderId="0" xfId="0" applyFont="1"/>
    <xf numFmtId="174" fontId="48" fillId="0" borderId="0" xfId="60" applyFont="1" applyFill="1" applyBorder="1" applyAlignment="1"/>
    <xf numFmtId="3" fontId="48" fillId="0" borderId="0" xfId="55" applyNumberFormat="1" applyFont="1" applyBorder="1" applyAlignment="1"/>
    <xf numFmtId="164" fontId="48" fillId="0" borderId="0" xfId="60" applyNumberFormat="1" applyFont="1" applyFill="1" applyBorder="1" applyAlignment="1" applyProtection="1">
      <alignment horizontal="left"/>
      <protection locked="0"/>
    </xf>
    <xf numFmtId="43" fontId="48" fillId="0" borderId="0" xfId="32" applyFont="1" applyFill="1" applyBorder="1" applyAlignment="1">
      <alignment horizontal="right"/>
    </xf>
    <xf numFmtId="166" fontId="48" fillId="0" borderId="0" xfId="55" applyNumberFormat="1" applyFont="1" applyBorder="1" applyAlignment="1"/>
    <xf numFmtId="175" fontId="20" fillId="0" borderId="0" xfId="59" applyNumberFormat="1" applyFont="1" applyFill="1" applyBorder="1"/>
    <xf numFmtId="3" fontId="13" fillId="0" borderId="6" xfId="54" applyNumberFormat="1" applyFont="1" applyFill="1" applyBorder="1" applyAlignment="1"/>
    <xf numFmtId="0" fontId="13" fillId="0" borderId="0" xfId="59" applyNumberFormat="1" applyFont="1" applyBorder="1" applyAlignment="1"/>
    <xf numFmtId="0" fontId="20" fillId="10" borderId="0" xfId="59" applyNumberFormat="1" applyFont="1" applyFill="1"/>
    <xf numFmtId="0" fontId="20" fillId="10" borderId="0" xfId="59" applyNumberFormat="1" applyFont="1" applyFill="1" applyAlignment="1">
      <alignment horizontal="right"/>
    </xf>
    <xf numFmtId="0" fontId="20" fillId="10" borderId="0" xfId="59" applyNumberFormat="1" applyFont="1" applyFill="1" applyProtection="1">
      <protection locked="0"/>
    </xf>
    <xf numFmtId="0" fontId="33" fillId="10" borderId="0" xfId="59" applyFill="1" applyAlignment="1"/>
    <xf numFmtId="0" fontId="56" fillId="0" borderId="0" xfId="54" applyFont="1" applyFill="1" applyBorder="1" applyAlignment="1"/>
    <xf numFmtId="3" fontId="13" fillId="0" borderId="0" xfId="54" applyNumberFormat="1" applyFont="1" applyFill="1" applyBorder="1" applyAlignment="1">
      <alignment horizontal="right"/>
    </xf>
    <xf numFmtId="0" fontId="13" fillId="0" borderId="0" xfId="54" applyFont="1" applyFill="1" applyBorder="1" applyAlignment="1">
      <alignment horizontal="right"/>
    </xf>
    <xf numFmtId="175" fontId="13" fillId="0" borderId="0" xfId="54" applyNumberFormat="1" applyFont="1" applyFill="1" applyBorder="1" applyAlignment="1"/>
    <xf numFmtId="175" fontId="13" fillId="0" borderId="0" xfId="54" applyNumberFormat="1" applyFont="1" applyFill="1" applyBorder="1" applyAlignment="1">
      <alignment horizontal="right"/>
    </xf>
    <xf numFmtId="175" fontId="20" fillId="0" borderId="0" xfId="32" applyNumberFormat="1" applyFont="1" applyBorder="1" applyAlignment="1"/>
    <xf numFmtId="175" fontId="38" fillId="0" borderId="4" xfId="34" applyNumberFormat="1" applyFont="1" applyBorder="1" applyAlignment="1"/>
    <xf numFmtId="0" fontId="58" fillId="0" borderId="4" xfId="54" applyFont="1" applyFill="1" applyBorder="1" applyAlignment="1"/>
    <xf numFmtId="175" fontId="13" fillId="0" borderId="13" xfId="34" applyNumberFormat="1" applyFont="1" applyFill="1" applyBorder="1"/>
    <xf numFmtId="0" fontId="13" fillId="0" borderId="12" xfId="54" applyFont="1" applyBorder="1" applyAlignment="1">
      <alignment horizontal="center" wrapText="1"/>
    </xf>
    <xf numFmtId="175" fontId="20" fillId="6" borderId="0" xfId="34" applyNumberFormat="1" applyFont="1" applyFill="1" applyBorder="1" applyAlignment="1"/>
    <xf numFmtId="167" fontId="20" fillId="0" borderId="0" xfId="59" applyNumberFormat="1" applyFont="1" applyBorder="1" applyAlignment="1"/>
    <xf numFmtId="0" fontId="13" fillId="0" borderId="0" xfId="54" applyFont="1" applyFill="1" applyBorder="1" applyAlignment="1">
      <alignment horizontal="center" wrapText="1"/>
    </xf>
    <xf numFmtId="0" fontId="13" fillId="0" borderId="9" xfId="54" applyFont="1" applyFill="1" applyBorder="1" applyAlignment="1">
      <alignment horizontal="center" wrapText="1"/>
    </xf>
    <xf numFmtId="0" fontId="56" fillId="7" borderId="15" xfId="54" applyFont="1" applyFill="1" applyBorder="1" applyAlignment="1">
      <alignment horizontal="center"/>
    </xf>
    <xf numFmtId="0" fontId="56" fillId="7" borderId="15" xfId="54" applyFont="1" applyFill="1" applyBorder="1" applyAlignment="1">
      <alignment horizontal="center" wrapText="1"/>
    </xf>
    <xf numFmtId="0" fontId="57" fillId="7" borderId="14" xfId="54" applyFont="1" applyFill="1" applyBorder="1" applyAlignment="1">
      <alignment horizontal="center" wrapText="1"/>
    </xf>
    <xf numFmtId="0" fontId="13" fillId="0" borderId="4" xfId="54" applyFont="1" applyFill="1" applyBorder="1" applyAlignment="1">
      <alignment horizontal="center" wrapText="1"/>
    </xf>
    <xf numFmtId="0" fontId="13" fillId="0" borderId="12" xfId="54" applyFont="1" applyFill="1" applyBorder="1" applyAlignment="1">
      <alignment horizontal="center" wrapText="1"/>
    </xf>
    <xf numFmtId="175" fontId="20" fillId="0" borderId="0" xfId="34" applyNumberFormat="1" applyFont="1" applyFill="1" applyBorder="1" applyAlignment="1"/>
    <xf numFmtId="175" fontId="58" fillId="10" borderId="0" xfId="32" applyNumberFormat="1" applyFont="1" applyFill="1" applyBorder="1" applyAlignment="1">
      <alignment horizontal="center"/>
    </xf>
    <xf numFmtId="175" fontId="20" fillId="10" borderId="0" xfId="34" applyNumberFormat="1" applyFont="1" applyFill="1" applyBorder="1" applyAlignment="1"/>
    <xf numFmtId="0" fontId="53" fillId="0" borderId="4" xfId="54" applyFont="1" applyBorder="1" applyAlignment="1"/>
    <xf numFmtId="0" fontId="53" fillId="0" borderId="0" xfId="54" applyFont="1" applyFill="1" applyBorder="1" applyAlignment="1">
      <alignment horizontal="center"/>
    </xf>
    <xf numFmtId="43" fontId="20" fillId="0" borderId="0" xfId="32" applyFont="1" applyBorder="1" applyAlignment="1"/>
    <xf numFmtId="174" fontId="48" fillId="0" borderId="0" xfId="0" applyFont="1" applyFill="1" applyAlignment="1"/>
    <xf numFmtId="0" fontId="48" fillId="0" borderId="0" xfId="60" applyNumberFormat="1" applyFont="1" applyFill="1" applyAlignment="1" applyProtection="1">
      <protection locked="0"/>
    </xf>
    <xf numFmtId="0" fontId="48" fillId="0" borderId="0" xfId="60" applyNumberFormat="1" applyFont="1" applyFill="1" applyAlignment="1"/>
    <xf numFmtId="175" fontId="48" fillId="0" borderId="0" xfId="32" applyNumberFormat="1" applyFont="1" applyFill="1" applyBorder="1" applyAlignment="1"/>
    <xf numFmtId="43" fontId="48" fillId="0" borderId="0" xfId="32" applyFont="1" applyFill="1" applyBorder="1" applyAlignment="1"/>
    <xf numFmtId="3" fontId="48" fillId="0" borderId="0" xfId="60" applyNumberFormat="1" applyFont="1" applyFill="1" applyBorder="1" applyAlignment="1"/>
    <xf numFmtId="178" fontId="48" fillId="0" borderId="0" xfId="32" applyNumberFormat="1" applyFont="1" applyAlignment="1"/>
    <xf numFmtId="175" fontId="48" fillId="0" borderId="0" xfId="32" applyNumberFormat="1" applyFont="1" applyFill="1" applyBorder="1" applyAlignment="1" applyProtection="1">
      <alignment horizontal="left"/>
      <protection locked="0"/>
    </xf>
    <xf numFmtId="43" fontId="48" fillId="10" borderId="0" xfId="32" applyFont="1" applyFill="1" applyBorder="1" applyAlignment="1">
      <alignment horizontal="center"/>
    </xf>
    <xf numFmtId="3" fontId="48" fillId="10" borderId="0" xfId="60" applyNumberFormat="1" applyFont="1" applyFill="1" applyBorder="1" applyAlignment="1"/>
    <xf numFmtId="175" fontId="48" fillId="10" borderId="0" xfId="32" applyNumberFormat="1" applyFont="1" applyFill="1" applyBorder="1" applyAlignment="1"/>
    <xf numFmtId="175" fontId="20" fillId="0" borderId="0" xfId="59" applyNumberFormat="1" applyFont="1" applyBorder="1" applyAlignment="1"/>
    <xf numFmtId="0" fontId="13" fillId="0" borderId="0" xfId="54" applyFont="1" applyBorder="1" applyAlignment="1">
      <alignment horizontal="center" wrapText="1"/>
    </xf>
    <xf numFmtId="10" fontId="48" fillId="0" borderId="0" xfId="32" applyNumberFormat="1" applyFont="1" applyFill="1" applyAlignment="1"/>
    <xf numFmtId="175" fontId="20" fillId="10" borderId="0" xfId="32" applyNumberFormat="1" applyFont="1" applyFill="1" applyAlignment="1"/>
    <xf numFmtId="10" fontId="48" fillId="0" borderId="0" xfId="61" applyNumberFormat="1" applyFont="1" applyFill="1" applyBorder="1" applyAlignment="1">
      <alignment horizontal="right"/>
    </xf>
    <xf numFmtId="3" fontId="151" fillId="0" borderId="0" xfId="59" applyNumberFormat="1" applyFont="1" applyAlignment="1"/>
    <xf numFmtId="0" fontId="153" fillId="0" borderId="0" xfId="54" applyFont="1" applyBorder="1"/>
    <xf numFmtId="10" fontId="155" fillId="0" borderId="0" xfId="32" applyNumberFormat="1" applyFont="1" applyFill="1" applyAlignment="1"/>
    <xf numFmtId="174" fontId="53" fillId="0" borderId="0" xfId="0" applyFont="1" applyAlignment="1"/>
    <xf numFmtId="175" fontId="53" fillId="0" borderId="0" xfId="32" applyNumberFormat="1" applyFont="1" applyFill="1" applyBorder="1" applyAlignment="1">
      <alignment horizontal="center"/>
    </xf>
    <xf numFmtId="175" fontId="53" fillId="0" borderId="9" xfId="32" applyNumberFormat="1" applyFont="1" applyFill="1" applyBorder="1" applyAlignment="1">
      <alignment horizontal="center"/>
    </xf>
    <xf numFmtId="174" fontId="53" fillId="0" borderId="0" xfId="0" applyFont="1" applyFill="1" applyBorder="1" applyAlignment="1">
      <alignment horizontal="center"/>
    </xf>
    <xf numFmtId="175" fontId="54" fillId="7" borderId="0" xfId="32" applyNumberFormat="1" applyFont="1" applyFill="1" applyBorder="1" applyAlignment="1">
      <alignment horizontal="center" wrapText="1"/>
    </xf>
    <xf numFmtId="175" fontId="53" fillId="0" borderId="0" xfId="32" applyNumberFormat="1" applyFont="1"/>
    <xf numFmtId="0" fontId="53" fillId="0" borderId="16" xfId="32" applyNumberFormat="1" applyFont="1" applyFill="1" applyBorder="1" applyAlignment="1">
      <alignment horizontal="center"/>
    </xf>
    <xf numFmtId="3" fontId="52" fillId="0" borderId="15" xfId="54" applyNumberFormat="1" applyFont="1" applyFill="1" applyBorder="1" applyAlignment="1">
      <alignment horizontal="left"/>
    </xf>
    <xf numFmtId="0" fontId="53" fillId="0" borderId="15" xfId="54" applyFont="1" applyFill="1" applyBorder="1"/>
    <xf numFmtId="175" fontId="53" fillId="0" borderId="15" xfId="32" applyNumberFormat="1" applyFont="1" applyFill="1" applyBorder="1"/>
    <xf numFmtId="175" fontId="53" fillId="0" borderId="15" xfId="32" applyNumberFormat="1" applyFont="1" applyFill="1" applyBorder="1" applyAlignment="1">
      <alignment horizontal="center"/>
    </xf>
    <xf numFmtId="175" fontId="53" fillId="0" borderId="9" xfId="32" applyNumberFormat="1" applyFont="1" applyFill="1" applyBorder="1"/>
    <xf numFmtId="174" fontId="157" fillId="0" borderId="0" xfId="0" applyFont="1" applyAlignment="1"/>
    <xf numFmtId="43" fontId="20" fillId="10" borderId="0" xfId="32" applyFont="1" applyFill="1" applyAlignment="1"/>
    <xf numFmtId="0" fontId="158" fillId="0" borderId="0" xfId="59" applyNumberFormat="1" applyFont="1" applyFill="1" applyAlignment="1" applyProtection="1">
      <alignment horizontal="left"/>
      <protection locked="0"/>
    </xf>
    <xf numFmtId="0" fontId="52" fillId="0" borderId="0" xfId="54" applyFont="1" applyFill="1"/>
    <xf numFmtId="175" fontId="53" fillId="0" borderId="0" xfId="34" applyNumberFormat="1" applyFont="1" applyBorder="1" applyAlignment="1"/>
    <xf numFmtId="175" fontId="53" fillId="0" borderId="0" xfId="54" applyNumberFormat="1" applyFont="1" applyFill="1"/>
    <xf numFmtId="0" fontId="68" fillId="0" borderId="0" xfId="54" applyFont="1"/>
    <xf numFmtId="174" fontId="53" fillId="0" borderId="6" xfId="0" applyFont="1" applyBorder="1"/>
    <xf numFmtId="174" fontId="53" fillId="0" borderId="0" xfId="0" applyFont="1" applyBorder="1" applyAlignment="1">
      <alignment horizontal="centerContinuous"/>
    </xf>
    <xf numFmtId="0" fontId="53" fillId="0" borderId="0" xfId="0" applyNumberFormat="1" applyFont="1" applyAlignment="1">
      <alignment horizontal="center"/>
    </xf>
    <xf numFmtId="174" fontId="159" fillId="0" borderId="0" xfId="0" applyFont="1" applyAlignment="1">
      <alignment horizontal="right"/>
    </xf>
    <xf numFmtId="0" fontId="53" fillId="10" borderId="0" xfId="0" applyNumberFormat="1" applyFont="1" applyFill="1" applyAlignment="1">
      <alignment horizontal="center"/>
    </xf>
    <xf numFmtId="170" fontId="53" fillId="10" borderId="0" xfId="0" applyNumberFormat="1" applyFont="1" applyFill="1"/>
    <xf numFmtId="175" fontId="53" fillId="10" borderId="0" xfId="32" applyNumberFormat="1" applyFont="1" applyFill="1"/>
    <xf numFmtId="170" fontId="53" fillId="0" borderId="0" xfId="0" applyNumberFormat="1" applyFont="1"/>
    <xf numFmtId="175" fontId="53" fillId="0" borderId="24" xfId="32" applyNumberFormat="1" applyFont="1" applyBorder="1"/>
    <xf numFmtId="170" fontId="52" fillId="0" borderId="0" xfId="0" applyNumberFormat="1" applyFont="1"/>
    <xf numFmtId="175" fontId="53" fillId="0" borderId="0" xfId="34" applyNumberFormat="1" applyFont="1" applyFill="1" applyAlignment="1">
      <alignment horizontal="right"/>
    </xf>
    <xf numFmtId="0" fontId="53" fillId="10" borderId="0" xfId="54" applyFont="1" applyFill="1"/>
    <xf numFmtId="175" fontId="53" fillId="6" borderId="0" xfId="34" applyNumberFormat="1" applyFont="1" applyFill="1"/>
    <xf numFmtId="3" fontId="53" fillId="0" borderId="6" xfId="54" applyNumberFormat="1" applyFont="1" applyFill="1" applyBorder="1" applyAlignment="1"/>
    <xf numFmtId="0" fontId="53" fillId="0" borderId="9" xfId="54" applyFont="1" applyBorder="1" applyAlignment="1">
      <alignment horizontal="right"/>
    </xf>
    <xf numFmtId="175" fontId="53" fillId="6" borderId="9" xfId="34" applyNumberFormat="1" applyFont="1" applyFill="1" applyBorder="1" applyAlignment="1">
      <alignment horizontal="right"/>
    </xf>
    <xf numFmtId="0" fontId="53" fillId="0" borderId="0" xfId="54" applyFont="1" applyBorder="1" applyAlignment="1">
      <alignment horizontal="left"/>
    </xf>
    <xf numFmtId="0" fontId="53" fillId="0" borderId="0" xfId="54" applyNumberFormat="1" applyFont="1" applyBorder="1" applyAlignment="1">
      <alignment horizontal="center"/>
    </xf>
    <xf numFmtId="0" fontId="53" fillId="0" borderId="0" xfId="54" applyNumberFormat="1" applyFont="1" applyFill="1" applyBorder="1" applyAlignment="1">
      <alignment horizontal="left"/>
    </xf>
    <xf numFmtId="0" fontId="53" fillId="0" borderId="6" xfId="54" applyNumberFormat="1" applyFont="1" applyFill="1" applyBorder="1" applyAlignment="1">
      <alignment horizontal="left"/>
    </xf>
    <xf numFmtId="175" fontId="53" fillId="6" borderId="11" xfId="34" applyNumberFormat="1" applyFont="1" applyFill="1" applyBorder="1" applyAlignment="1">
      <alignment horizontal="right"/>
    </xf>
    <xf numFmtId="0" fontId="52" fillId="0" borderId="0" xfId="54" applyNumberFormat="1" applyFont="1" applyFill="1" applyBorder="1" applyAlignment="1">
      <alignment horizontal="left"/>
    </xf>
    <xf numFmtId="175" fontId="53" fillId="0" borderId="9" xfId="34" applyNumberFormat="1" applyFont="1" applyFill="1" applyBorder="1" applyAlignment="1">
      <alignment horizontal="right"/>
    </xf>
    <xf numFmtId="0" fontId="53" fillId="0" borderId="9" xfId="54" applyNumberFormat="1" applyFont="1" applyFill="1" applyBorder="1" applyAlignment="1">
      <alignment horizontal="left"/>
    </xf>
    <xf numFmtId="0" fontId="53" fillId="0" borderId="9" xfId="54" applyFont="1" applyBorder="1" applyAlignment="1"/>
    <xf numFmtId="0" fontId="53" fillId="0" borderId="9" xfId="54" applyFont="1" applyBorder="1" applyAlignment="1">
      <alignment horizontal="left"/>
    </xf>
    <xf numFmtId="3" fontId="53" fillId="0" borderId="9" xfId="54" applyNumberFormat="1" applyFont="1" applyBorder="1" applyAlignment="1">
      <alignment horizontal="left"/>
    </xf>
    <xf numFmtId="0" fontId="60" fillId="0" borderId="0" xfId="54" applyNumberFormat="1" applyFont="1" applyFill="1" applyBorder="1" applyAlignment="1">
      <alignment horizontal="left"/>
    </xf>
    <xf numFmtId="175" fontId="53" fillId="0" borderId="9" xfId="34" applyNumberFormat="1" applyFont="1" applyBorder="1" applyAlignment="1">
      <alignment horizontal="right"/>
    </xf>
    <xf numFmtId="0" fontId="53" fillId="0" borderId="13" xfId="54" applyNumberFormat="1" applyFont="1" applyFill="1" applyBorder="1" applyAlignment="1">
      <alignment horizontal="center"/>
    </xf>
    <xf numFmtId="0" fontId="53" fillId="0" borderId="4" xfId="54" applyNumberFormat="1" applyFont="1" applyBorder="1" applyAlignment="1">
      <alignment horizontal="center"/>
    </xf>
    <xf numFmtId="0" fontId="53" fillId="0" borderId="4" xfId="54" applyNumberFormat="1" applyFont="1" applyFill="1" applyBorder="1" applyAlignment="1">
      <alignment horizontal="left"/>
    </xf>
    <xf numFmtId="0" fontId="53" fillId="0" borderId="12" xfId="54" applyNumberFormat="1" applyFont="1" applyFill="1" applyBorder="1" applyAlignment="1">
      <alignment horizontal="left"/>
    </xf>
    <xf numFmtId="0" fontId="53" fillId="0" borderId="10" xfId="54" applyNumberFormat="1" applyFont="1" applyFill="1" applyBorder="1" applyAlignment="1">
      <alignment horizontal="center"/>
    </xf>
    <xf numFmtId="0" fontId="54" fillId="0" borderId="10" xfId="54" applyFont="1" applyFill="1" applyBorder="1" applyAlignment="1">
      <alignment horizontal="left"/>
    </xf>
    <xf numFmtId="0" fontId="53" fillId="0" borderId="0" xfId="54" applyFont="1" applyFill="1" applyBorder="1" applyAlignment="1">
      <alignment horizontal="left"/>
    </xf>
    <xf numFmtId="0" fontId="53" fillId="0" borderId="0" xfId="54" applyNumberFormat="1" applyFont="1" applyFill="1" applyBorder="1" applyAlignment="1">
      <alignment horizontal="center"/>
    </xf>
    <xf numFmtId="0" fontId="13" fillId="0" borderId="15" xfId="54" applyFont="1" applyBorder="1" applyAlignment="1">
      <alignment horizontal="center" wrapText="1"/>
    </xf>
    <xf numFmtId="0" fontId="13" fillId="0" borderId="14" xfId="54" applyFont="1" applyBorder="1" applyAlignment="1">
      <alignment horizontal="center" wrapText="1"/>
    </xf>
    <xf numFmtId="10" fontId="48" fillId="0" borderId="0" xfId="61" applyNumberFormat="1" applyFont="1" applyFill="1" applyAlignment="1"/>
    <xf numFmtId="10" fontId="48" fillId="0" borderId="0" xfId="61" applyNumberFormat="1" applyFont="1" applyAlignment="1"/>
    <xf numFmtId="0" fontId="64" fillId="0" borderId="4" xfId="54" applyNumberFormat="1" applyFont="1" applyFill="1" applyBorder="1" applyAlignment="1">
      <alignment horizontal="left"/>
    </xf>
    <xf numFmtId="0" fontId="56" fillId="0" borderId="15" xfId="54" applyFont="1" applyFill="1" applyBorder="1" applyAlignment="1">
      <alignment horizontal="center" wrapText="1"/>
    </xf>
    <xf numFmtId="175" fontId="53" fillId="0" borderId="0" xfId="54" applyNumberFormat="1" applyFont="1"/>
    <xf numFmtId="0" fontId="33" fillId="0" borderId="10" xfId="59" applyBorder="1" applyAlignment="1"/>
    <xf numFmtId="170" fontId="48" fillId="0" borderId="0" xfId="0" applyNumberFormat="1" applyFont="1" applyAlignment="1">
      <alignment horizontal="center"/>
    </xf>
    <xf numFmtId="175" fontId="48" fillId="0" borderId="6" xfId="32" applyNumberFormat="1" applyFont="1" applyBorder="1" applyAlignment="1"/>
    <xf numFmtId="175" fontId="48" fillId="0" borderId="0" xfId="32" applyNumberFormat="1" applyFont="1" applyAlignment="1" applyProtection="1">
      <alignment horizontal="right"/>
      <protection locked="0"/>
    </xf>
    <xf numFmtId="175" fontId="48" fillId="0" borderId="0" xfId="32" applyNumberFormat="1" applyFont="1" applyFill="1" applyAlignment="1" applyProtection="1">
      <alignment horizontal="right"/>
      <protection locked="0"/>
    </xf>
    <xf numFmtId="174" fontId="48" fillId="0" borderId="0" xfId="0" applyFont="1" applyAlignment="1">
      <alignment horizontal="right"/>
    </xf>
    <xf numFmtId="174" fontId="67" fillId="0" borderId="0" xfId="0" applyFont="1" applyFill="1" applyAlignment="1">
      <alignment horizontal="right"/>
    </xf>
    <xf numFmtId="175" fontId="67" fillId="0" borderId="0" xfId="32" applyNumberFormat="1" applyFont="1" applyFill="1" applyBorder="1" applyAlignment="1" applyProtection="1">
      <alignment horizontal="right"/>
      <protection locked="0"/>
    </xf>
    <xf numFmtId="175" fontId="48" fillId="0" borderId="0" xfId="32" applyNumberFormat="1" applyFont="1" applyFill="1" applyBorder="1" applyAlignment="1" applyProtection="1">
      <alignment horizontal="right"/>
      <protection locked="0"/>
    </xf>
    <xf numFmtId="174" fontId="67" fillId="0" borderId="0" xfId="0" applyFont="1" applyFill="1" applyAlignment="1">
      <alignment horizontal="left"/>
    </xf>
    <xf numFmtId="3" fontId="20" fillId="0" borderId="0" xfId="59" applyNumberFormat="1" applyFont="1" applyFill="1" applyAlignment="1">
      <alignment horizontal="center" wrapText="1"/>
    </xf>
    <xf numFmtId="0" fontId="13" fillId="0" borderId="16" xfId="54" applyNumberFormat="1" applyFont="1" applyFill="1" applyBorder="1" applyAlignment="1">
      <alignment horizontal="left"/>
    </xf>
    <xf numFmtId="175" fontId="48" fillId="10" borderId="16" xfId="32" applyNumberFormat="1" applyFont="1" applyFill="1" applyBorder="1" applyAlignment="1" applyProtection="1">
      <alignment horizontal="right"/>
      <protection locked="0"/>
    </xf>
    <xf numFmtId="10" fontId="48" fillId="0" borderId="15" xfId="60" applyNumberFormat="1" applyFont="1" applyFill="1" applyBorder="1" applyAlignment="1" applyProtection="1">
      <alignment horizontal="right"/>
      <protection locked="0"/>
    </xf>
    <xf numFmtId="175" fontId="48" fillId="0" borderId="15" xfId="32" applyNumberFormat="1" applyFont="1" applyFill="1" applyBorder="1" applyAlignment="1"/>
    <xf numFmtId="175" fontId="48" fillId="10" borderId="10" xfId="32" applyNumberFormat="1" applyFont="1" applyFill="1" applyBorder="1" applyAlignment="1" applyProtection="1">
      <alignment horizontal="right"/>
      <protection locked="0"/>
    </xf>
    <xf numFmtId="175" fontId="48" fillId="10" borderId="13" xfId="32" applyNumberFormat="1" applyFont="1" applyFill="1" applyBorder="1" applyAlignment="1" applyProtection="1">
      <alignment horizontal="right"/>
      <protection locked="0"/>
    </xf>
    <xf numFmtId="10" fontId="48" fillId="0" borderId="4" xfId="61" applyNumberFormat="1" applyFont="1" applyFill="1" applyBorder="1" applyAlignment="1"/>
    <xf numFmtId="175" fontId="48" fillId="0" borderId="4" xfId="32" applyNumberFormat="1" applyFont="1" applyFill="1" applyBorder="1" applyAlignment="1"/>
    <xf numFmtId="175" fontId="48" fillId="0" borderId="48" xfId="32" applyNumberFormat="1" applyFont="1" applyFill="1" applyBorder="1" applyAlignment="1" applyProtection="1">
      <alignment horizontal="right"/>
      <protection locked="0"/>
    </xf>
    <xf numFmtId="3" fontId="48" fillId="0" borderId="49" xfId="60" applyNumberFormat="1" applyFont="1" applyFill="1" applyBorder="1" applyAlignment="1">
      <alignment horizontal="center" wrapText="1"/>
    </xf>
    <xf numFmtId="170" fontId="48" fillId="0" borderId="49" xfId="0" applyNumberFormat="1" applyFont="1" applyFill="1" applyBorder="1" applyAlignment="1">
      <alignment horizontal="center" wrapText="1"/>
    </xf>
    <xf numFmtId="3" fontId="48" fillId="0" borderId="0" xfId="60" applyNumberFormat="1" applyFont="1" applyBorder="1" applyAlignment="1">
      <alignment horizontal="center"/>
    </xf>
    <xf numFmtId="174" fontId="0" fillId="0" borderId="0" xfId="0" applyAlignment="1">
      <alignment horizontal="center"/>
    </xf>
    <xf numFmtId="0" fontId="20" fillId="0" borderId="0" xfId="59" quotePrefix="1" applyNumberFormat="1" applyFont="1" applyAlignment="1" applyProtection="1">
      <alignment horizontal="center"/>
      <protection locked="0"/>
    </xf>
    <xf numFmtId="175" fontId="48" fillId="0" borderId="15" xfId="32" applyNumberFormat="1" applyFont="1" applyFill="1" applyBorder="1" applyAlignment="1" applyProtection="1">
      <alignment horizontal="center"/>
      <protection locked="0"/>
    </xf>
    <xf numFmtId="178" fontId="48" fillId="0" borderId="15" xfId="32" applyNumberFormat="1" applyFont="1" applyFill="1" applyBorder="1" applyAlignment="1" applyProtection="1">
      <alignment horizontal="center"/>
      <protection locked="0"/>
    </xf>
    <xf numFmtId="251" fontId="48" fillId="0" borderId="15" xfId="32" applyNumberFormat="1" applyFont="1" applyFill="1" applyBorder="1" applyAlignment="1"/>
    <xf numFmtId="171" fontId="48" fillId="10" borderId="0" xfId="61" applyNumberFormat="1" applyFont="1" applyFill="1" applyBorder="1" applyAlignment="1"/>
    <xf numFmtId="178" fontId="48" fillId="0" borderId="0" xfId="32" applyNumberFormat="1" applyFont="1" applyFill="1" applyBorder="1" applyAlignment="1"/>
    <xf numFmtId="251" fontId="48" fillId="0" borderId="0" xfId="32" applyNumberFormat="1" applyFont="1" applyFill="1" applyBorder="1" applyAlignment="1"/>
    <xf numFmtId="175" fontId="48" fillId="0" borderId="0" xfId="32" applyNumberFormat="1" applyFont="1" applyFill="1" applyBorder="1" applyAlignment="1" applyProtection="1">
      <alignment horizontal="center"/>
      <protection locked="0"/>
    </xf>
    <xf numFmtId="174" fontId="48" fillId="0" borderId="0" xfId="0" applyFont="1" applyFill="1" applyBorder="1" applyAlignment="1">
      <alignment horizontal="center"/>
    </xf>
    <xf numFmtId="0" fontId="48" fillId="0" borderId="0" xfId="58" applyNumberFormat="1" applyFont="1" applyFill="1" applyBorder="1" applyAlignment="1" applyProtection="1">
      <alignment horizontal="center"/>
      <protection locked="0"/>
    </xf>
    <xf numFmtId="174" fontId="48" fillId="0" borderId="0" xfId="58" applyFont="1" applyFill="1" applyBorder="1" applyAlignment="1"/>
    <xf numFmtId="0" fontId="67" fillId="0" borderId="0" xfId="58" applyNumberFormat="1" applyFont="1" applyFill="1" applyBorder="1" applyAlignment="1"/>
    <xf numFmtId="0" fontId="48" fillId="0" borderId="0" xfId="58" applyNumberFormat="1" applyFont="1" applyFill="1" applyBorder="1"/>
    <xf numFmtId="174" fontId="53" fillId="0" borderId="0" xfId="58" applyFont="1" applyFill="1" applyBorder="1" applyAlignment="1"/>
    <xf numFmtId="174" fontId="156" fillId="0" borderId="0" xfId="0" applyFont="1"/>
    <xf numFmtId="174" fontId="156" fillId="0" borderId="0" xfId="0" applyFont="1" applyBorder="1" applyAlignment="1"/>
    <xf numFmtId="174" fontId="53" fillId="0" borderId="0" xfId="58" applyFont="1" applyFill="1" applyBorder="1" applyAlignment="1">
      <alignment horizontal="center"/>
    </xf>
    <xf numFmtId="174" fontId="156" fillId="0" borderId="18" xfId="0" applyFont="1" applyBorder="1"/>
    <xf numFmtId="174" fontId="156" fillId="0" borderId="50" xfId="0" applyFont="1" applyBorder="1"/>
    <xf numFmtId="174" fontId="156" fillId="0" borderId="19" xfId="0" applyFont="1" applyBorder="1"/>
    <xf numFmtId="174" fontId="48" fillId="0" borderId="0" xfId="58" applyFont="1" applyFill="1" applyBorder="1" applyAlignment="1">
      <alignment horizontal="center"/>
    </xf>
    <xf numFmtId="174" fontId="48" fillId="0" borderId="0" xfId="0" applyFont="1"/>
    <xf numFmtId="0" fontId="48" fillId="0" borderId="0" xfId="32" applyNumberFormat="1" applyFont="1" applyFill="1" applyBorder="1" applyAlignment="1">
      <alignment horizontal="center"/>
    </xf>
    <xf numFmtId="174" fontId="156" fillId="10" borderId="0" xfId="0" applyFont="1" applyFill="1"/>
    <xf numFmtId="174" fontId="156" fillId="0" borderId="25" xfId="0" applyFont="1" applyBorder="1"/>
    <xf numFmtId="174" fontId="156" fillId="0" borderId="25" xfId="0" applyFont="1" applyFill="1" applyBorder="1"/>
    <xf numFmtId="174" fontId="156" fillId="0" borderId="7" xfId="0" applyFont="1" applyBorder="1" applyAlignment="1">
      <alignment horizontal="center"/>
    </xf>
    <xf numFmtId="174" fontId="156" fillId="0" borderId="45" xfId="0" applyFont="1" applyBorder="1" applyAlignment="1">
      <alignment horizontal="center"/>
    </xf>
    <xf numFmtId="174" fontId="156" fillId="0" borderId="26" xfId="0" applyFont="1" applyBorder="1" applyAlignment="1">
      <alignment horizontal="center"/>
    </xf>
    <xf numFmtId="174" fontId="156" fillId="0" borderId="26" xfId="0" applyFont="1" applyFill="1" applyBorder="1" applyAlignment="1">
      <alignment horizontal="center"/>
    </xf>
    <xf numFmtId="174" fontId="156" fillId="0" borderId="25" xfId="0" applyFont="1" applyFill="1" applyBorder="1" applyAlignment="1">
      <alignment horizontal="center"/>
    </xf>
    <xf numFmtId="174" fontId="156" fillId="0" borderId="5" xfId="0" applyFont="1" applyFill="1" applyBorder="1" applyAlignment="1">
      <alignment horizontal="center"/>
    </xf>
    <xf numFmtId="174" fontId="156" fillId="0" borderId="5" xfId="0" applyFont="1" applyFill="1" applyBorder="1"/>
    <xf numFmtId="174" fontId="48" fillId="0" borderId="5" xfId="0" applyFont="1" applyBorder="1" applyAlignment="1">
      <alignment horizontal="center"/>
    </xf>
    <xf numFmtId="174" fontId="48" fillId="0" borderId="5" xfId="0" applyFont="1" applyFill="1" applyBorder="1" applyAlignment="1">
      <alignment horizontal="center"/>
    </xf>
    <xf numFmtId="0" fontId="48" fillId="0" borderId="5" xfId="52" applyFont="1" applyBorder="1" applyAlignment="1">
      <alignment horizontal="center"/>
    </xf>
    <xf numFmtId="174" fontId="156" fillId="0" borderId="0" xfId="0" applyFont="1" applyBorder="1" applyAlignment="1">
      <alignment horizontal="center"/>
    </xf>
    <xf numFmtId="174" fontId="156" fillId="10" borderId="25" xfId="0" applyFont="1" applyFill="1" applyBorder="1"/>
    <xf numFmtId="174" fontId="156" fillId="10" borderId="5" xfId="0" applyFont="1" applyFill="1" applyBorder="1"/>
    <xf numFmtId="174" fontId="156" fillId="10" borderId="26" xfId="0" applyFont="1" applyFill="1" applyBorder="1"/>
    <xf numFmtId="174" fontId="156" fillId="0" borderId="0" xfId="0" applyFont="1" applyFill="1" applyBorder="1"/>
    <xf numFmtId="43" fontId="156" fillId="0" borderId="0" xfId="32" applyFont="1" applyFill="1" applyBorder="1"/>
    <xf numFmtId="43" fontId="156" fillId="0" borderId="0" xfId="32" applyFont="1" applyFill="1" applyBorder="1" applyAlignment="1">
      <alignment horizontal="center"/>
    </xf>
    <xf numFmtId="175" fontId="48" fillId="0" borderId="0" xfId="32" applyNumberFormat="1" applyFont="1" applyAlignment="1">
      <alignment horizontal="left" vertical="top"/>
    </xf>
    <xf numFmtId="175" fontId="48" fillId="0" borderId="0" xfId="32" applyNumberFormat="1" applyFont="1"/>
    <xf numFmtId="176" fontId="48" fillId="0" borderId="0" xfId="40" applyNumberFormat="1" applyFont="1"/>
    <xf numFmtId="43" fontId="48" fillId="0" borderId="0" xfId="32" applyFont="1"/>
    <xf numFmtId="174" fontId="48" fillId="0" borderId="0" xfId="0" applyFont="1" applyFill="1"/>
    <xf numFmtId="174" fontId="48" fillId="0" borderId="0" xfId="0" applyFont="1" applyFill="1" applyProtection="1">
      <protection locked="0"/>
    </xf>
    <xf numFmtId="174" fontId="48" fillId="0" borderId="0" xfId="0" applyFont="1" applyFill="1" applyAlignment="1">
      <alignment vertical="top" wrapText="1"/>
    </xf>
    <xf numFmtId="174" fontId="48" fillId="0" borderId="0" xfId="0" applyFont="1" applyFill="1" applyAlignment="1">
      <alignment vertical="top"/>
    </xf>
    <xf numFmtId="174" fontId="67" fillId="0" borderId="0" xfId="58" applyFont="1" applyFill="1" applyBorder="1" applyAlignment="1"/>
    <xf numFmtId="174" fontId="48" fillId="0" borderId="0" xfId="0" applyFont="1" applyFill="1" applyAlignment="1">
      <alignment horizontal="center"/>
    </xf>
    <xf numFmtId="49" fontId="48" fillId="0" borderId="0" xfId="32" applyNumberFormat="1" applyFont="1" applyAlignment="1">
      <alignment horizontal="center"/>
    </xf>
    <xf numFmtId="174" fontId="48" fillId="0" borderId="0" xfId="58" quotePrefix="1" applyFont="1" applyFill="1" applyAlignment="1">
      <alignment horizontal="left"/>
    </xf>
    <xf numFmtId="174" fontId="48" fillId="0" borderId="0" xfId="58" applyFont="1" applyAlignment="1">
      <alignment horizontal="center"/>
    </xf>
    <xf numFmtId="174" fontId="48" fillId="0" borderId="0" xfId="58" applyFont="1" applyAlignment="1">
      <alignment horizontal="center" wrapText="1"/>
    </xf>
    <xf numFmtId="174" fontId="48" fillId="0" borderId="0" xfId="58" applyFont="1" applyAlignment="1"/>
    <xf numFmtId="174" fontId="48" fillId="0" borderId="0" xfId="58" quotePrefix="1" applyFont="1" applyAlignment="1">
      <alignment horizontal="left"/>
    </xf>
    <xf numFmtId="174" fontId="48" fillId="0" borderId="0" xfId="58" quotePrefix="1" applyFont="1" applyBorder="1" applyAlignment="1">
      <alignment horizontal="left"/>
    </xf>
    <xf numFmtId="174" fontId="48" fillId="0" borderId="0" xfId="58" applyFont="1" applyAlignment="1">
      <alignment horizontal="left"/>
    </xf>
    <xf numFmtId="174" fontId="48" fillId="0" borderId="0" xfId="58" applyFont="1" applyBorder="1" applyAlignment="1"/>
    <xf numFmtId="0" fontId="48" fillId="0" borderId="0" xfId="0" applyNumberFormat="1" applyFont="1" applyAlignment="1">
      <alignment horizontal="center"/>
    </xf>
    <xf numFmtId="174" fontId="53" fillId="0" borderId="0" xfId="0" applyFont="1" applyFill="1" applyAlignment="1" applyProtection="1">
      <protection locked="0"/>
    </xf>
    <xf numFmtId="174" fontId="52" fillId="0" borderId="0" xfId="0" applyFont="1" applyFill="1" applyAlignment="1" applyProtection="1">
      <protection locked="0"/>
    </xf>
    <xf numFmtId="0" fontId="48" fillId="0" borderId="0" xfId="58" applyNumberFormat="1" applyFont="1" applyFill="1" applyBorder="1" applyAlignment="1" applyProtection="1">
      <protection locked="0"/>
    </xf>
    <xf numFmtId="175" fontId="48" fillId="0" borderId="0" xfId="32" applyNumberFormat="1" applyFont="1" applyAlignment="1">
      <alignment horizontal="center"/>
    </xf>
    <xf numFmtId="175" fontId="48" fillId="0" borderId="0" xfId="32" applyNumberFormat="1" applyFont="1" applyAlignment="1">
      <alignment horizontal="right"/>
    </xf>
    <xf numFmtId="3" fontId="48" fillId="0" borderId="0" xfId="58" applyNumberFormat="1" applyFont="1" applyFill="1" applyBorder="1" applyAlignment="1"/>
    <xf numFmtId="3" fontId="48" fillId="0" borderId="0" xfId="58" applyNumberFormat="1" applyFont="1" applyFill="1" applyBorder="1" applyAlignment="1">
      <alignment horizontal="center"/>
    </xf>
    <xf numFmtId="0" fontId="48" fillId="0" borderId="0" xfId="58" applyNumberFormat="1" applyFont="1" applyFill="1" applyBorder="1" applyProtection="1">
      <protection locked="0"/>
    </xf>
    <xf numFmtId="175" fontId="67" fillId="0" borderId="0" xfId="32" applyNumberFormat="1" applyFont="1" applyAlignment="1">
      <alignment horizontal="left"/>
    </xf>
    <xf numFmtId="164" fontId="48" fillId="0" borderId="0" xfId="59" applyNumberFormat="1" applyFont="1" applyAlignment="1">
      <alignment horizontal="left"/>
    </xf>
    <xf numFmtId="3" fontId="48" fillId="0" borderId="0" xfId="59" applyNumberFormat="1" applyFont="1" applyAlignment="1"/>
    <xf numFmtId="178" fontId="48" fillId="0" borderId="0" xfId="32" applyNumberFormat="1" applyFont="1" applyFill="1" applyAlignment="1">
      <alignment horizontal="right"/>
    </xf>
    <xf numFmtId="0" fontId="48" fillId="0" borderId="0" xfId="59" applyFont="1" applyAlignment="1"/>
    <xf numFmtId="0" fontId="48" fillId="0" borderId="0" xfId="59" applyNumberFormat="1" applyFont="1" applyAlignment="1"/>
    <xf numFmtId="175" fontId="48" fillId="10" borderId="0" xfId="32" applyNumberFormat="1" applyFont="1" applyFill="1" applyAlignment="1"/>
    <xf numFmtId="10" fontId="48" fillId="0" borderId="0" xfId="59" applyNumberFormat="1" applyFont="1" applyAlignment="1">
      <alignment horizontal="left"/>
    </xf>
    <xf numFmtId="0" fontId="48" fillId="0" borderId="6" xfId="59" applyFont="1" applyBorder="1" applyAlignment="1"/>
    <xf numFmtId="10" fontId="48" fillId="0" borderId="6" xfId="59" applyNumberFormat="1" applyFont="1" applyBorder="1" applyAlignment="1">
      <alignment horizontal="left"/>
    </xf>
    <xf numFmtId="164" fontId="48" fillId="0" borderId="0" xfId="59" applyNumberFormat="1" applyFont="1" applyAlignment="1" applyProtection="1">
      <alignment horizontal="left"/>
      <protection locked="0"/>
    </xf>
    <xf numFmtId="175" fontId="48" fillId="0" borderId="0" xfId="32" applyNumberFormat="1" applyFont="1" applyFill="1" applyAlignment="1">
      <alignment horizontal="right"/>
    </xf>
    <xf numFmtId="3" fontId="48" fillId="0" borderId="0" xfId="59" applyNumberFormat="1" applyFont="1" applyFill="1" applyAlignment="1"/>
    <xf numFmtId="0" fontId="48" fillId="0" borderId="0" xfId="59" applyFont="1" applyFill="1" applyAlignment="1"/>
    <xf numFmtId="0" fontId="48" fillId="0" borderId="0" xfId="59" applyNumberFormat="1" applyFont="1" applyFill="1" applyAlignment="1"/>
    <xf numFmtId="164" fontId="48" fillId="0" borderId="0" xfId="59" applyNumberFormat="1" applyFont="1" applyFill="1" applyAlignment="1">
      <alignment horizontal="left"/>
    </xf>
    <xf numFmtId="175" fontId="48" fillId="0" borderId="0" xfId="32" applyNumberFormat="1" applyFont="1" applyFill="1" applyAlignment="1"/>
    <xf numFmtId="174" fontId="48" fillId="0" borderId="0" xfId="0" applyFont="1" applyFill="1" applyAlignment="1">
      <alignment horizontal="right"/>
    </xf>
    <xf numFmtId="175" fontId="48" fillId="0" borderId="0" xfId="58" applyNumberFormat="1" applyFont="1" applyFill="1" applyBorder="1" applyAlignment="1" applyProtection="1">
      <protection locked="0"/>
    </xf>
    <xf numFmtId="175" fontId="48" fillId="0" borderId="0" xfId="58" applyNumberFormat="1" applyFont="1" applyFill="1" applyBorder="1" applyAlignment="1" applyProtection="1">
      <alignment horizontal="center"/>
      <protection locked="0"/>
    </xf>
    <xf numFmtId="174" fontId="48" fillId="0" borderId="0" xfId="0" applyFont="1" applyFill="1" applyBorder="1" applyAlignment="1">
      <alignment horizontal="right"/>
    </xf>
    <xf numFmtId="174" fontId="48" fillId="0" borderId="0" xfId="0" applyFont="1" applyAlignment="1">
      <alignment horizontal="left"/>
    </xf>
    <xf numFmtId="174" fontId="48" fillId="0" borderId="49" xfId="0" applyFont="1" applyFill="1" applyBorder="1" applyAlignment="1"/>
    <xf numFmtId="174" fontId="48" fillId="0" borderId="49" xfId="0" applyFont="1" applyBorder="1" applyAlignment="1">
      <alignment horizontal="center"/>
    </xf>
    <xf numFmtId="174" fontId="48" fillId="0" borderId="49" xfId="0" applyFont="1" applyBorder="1" applyAlignment="1">
      <alignment horizontal="center" wrapText="1"/>
    </xf>
    <xf numFmtId="174" fontId="48" fillId="0" borderId="52" xfId="0" applyFont="1" applyBorder="1" applyAlignment="1">
      <alignment horizontal="center" wrapText="1"/>
    </xf>
    <xf numFmtId="175" fontId="48" fillId="10" borderId="15" xfId="32" applyNumberFormat="1" applyFont="1" applyFill="1" applyBorder="1" applyAlignment="1"/>
    <xf numFmtId="175" fontId="48" fillId="0" borderId="15" xfId="32" applyNumberFormat="1" applyFont="1" applyBorder="1" applyAlignment="1"/>
    <xf numFmtId="178" fontId="48" fillId="0" borderId="15" xfId="32" applyNumberFormat="1" applyFont="1" applyBorder="1" applyAlignment="1"/>
    <xf numFmtId="175" fontId="48" fillId="10" borderId="0" xfId="32" applyNumberFormat="1" applyFont="1" applyFill="1" applyBorder="1" applyAlignment="1">
      <alignment horizontal="left"/>
    </xf>
    <xf numFmtId="178" fontId="48" fillId="0" borderId="0" xfId="32" applyNumberFormat="1" applyFont="1" applyBorder="1" applyAlignment="1"/>
    <xf numFmtId="174" fontId="48" fillId="10" borderId="0" xfId="0" applyFont="1" applyFill="1" applyBorder="1" applyAlignment="1"/>
    <xf numFmtId="178" fontId="48" fillId="10" borderId="0" xfId="32" applyNumberFormat="1" applyFont="1" applyFill="1" applyBorder="1" applyAlignment="1">
      <alignment horizontal="right"/>
    </xf>
    <xf numFmtId="3" fontId="48" fillId="10" borderId="0" xfId="59" applyNumberFormat="1" applyFont="1" applyFill="1" applyBorder="1" applyAlignment="1"/>
    <xf numFmtId="164" fontId="48" fillId="10" borderId="4" xfId="59" applyNumberFormat="1" applyFont="1" applyFill="1" applyBorder="1" applyAlignment="1" applyProtection="1">
      <alignment horizontal="left"/>
      <protection locked="0"/>
    </xf>
    <xf numFmtId="0" fontId="48" fillId="10" borderId="4" xfId="59" applyFont="1" applyFill="1" applyBorder="1" applyAlignment="1"/>
    <xf numFmtId="175" fontId="48" fillId="10" borderId="4" xfId="32" applyNumberFormat="1" applyFont="1" applyFill="1" applyBorder="1" applyAlignment="1">
      <alignment horizontal="right"/>
    </xf>
    <xf numFmtId="175" fontId="48" fillId="10" borderId="4" xfId="32" applyNumberFormat="1" applyFont="1" applyFill="1" applyBorder="1" applyAlignment="1"/>
    <xf numFmtId="175" fontId="48" fillId="0" borderId="4" xfId="32" applyNumberFormat="1" applyFont="1" applyBorder="1" applyAlignment="1"/>
    <xf numFmtId="175" fontId="48" fillId="10" borderId="13" xfId="32" applyNumberFormat="1" applyFont="1" applyFill="1" applyBorder="1" applyAlignment="1">
      <alignment horizontal="right"/>
    </xf>
    <xf numFmtId="174" fontId="48" fillId="0" borderId="4" xfId="0" applyFont="1" applyFill="1" applyBorder="1" applyAlignment="1"/>
    <xf numFmtId="170" fontId="48" fillId="0" borderId="4" xfId="0" applyNumberFormat="1" applyFont="1" applyFill="1" applyBorder="1" applyAlignment="1"/>
    <xf numFmtId="175" fontId="48" fillId="0" borderId="12" xfId="32" applyNumberFormat="1" applyFont="1" applyFill="1" applyBorder="1" applyAlignment="1"/>
    <xf numFmtId="174" fontId="48" fillId="0" borderId="0" xfId="0" applyFont="1" applyAlignment="1">
      <alignment wrapText="1"/>
    </xf>
    <xf numFmtId="174" fontId="48" fillId="0" borderId="0" xfId="525" applyFont="1" applyFill="1" applyBorder="1" applyAlignment="1">
      <alignment vertical="top"/>
    </xf>
    <xf numFmtId="175" fontId="53" fillId="0" borderId="0" xfId="54" applyNumberFormat="1" applyFont="1" applyBorder="1"/>
    <xf numFmtId="10" fontId="13" fillId="0" borderId="0" xfId="54" applyNumberFormat="1" applyFont="1" applyBorder="1"/>
    <xf numFmtId="10" fontId="53" fillId="0" borderId="0" xfId="61" applyNumberFormat="1" applyFont="1" applyBorder="1"/>
    <xf numFmtId="178" fontId="48" fillId="0" borderId="4" xfId="32" applyNumberFormat="1" applyFont="1" applyFill="1" applyBorder="1" applyAlignment="1"/>
    <xf numFmtId="251" fontId="48" fillId="0" borderId="4" xfId="32" applyNumberFormat="1" applyFont="1" applyFill="1" applyBorder="1" applyAlignment="1"/>
    <xf numFmtId="175" fontId="48" fillId="0" borderId="4" xfId="32" applyNumberFormat="1" applyFont="1" applyFill="1" applyBorder="1" applyAlignment="1" applyProtection="1">
      <alignment horizontal="center"/>
      <protection locked="0"/>
    </xf>
    <xf numFmtId="174" fontId="48" fillId="0" borderId="53" xfId="0" applyFont="1" applyFill="1" applyBorder="1" applyAlignment="1">
      <alignment horizontal="center" wrapText="1"/>
    </xf>
    <xf numFmtId="0" fontId="56" fillId="7" borderId="15" xfId="54" applyFont="1" applyFill="1" applyBorder="1" applyAlignment="1">
      <alignment horizontal="center" wrapText="1"/>
    </xf>
    <xf numFmtId="174" fontId="20" fillId="0" borderId="0" xfId="60" applyFont="1" applyFill="1" applyAlignment="1"/>
    <xf numFmtId="43" fontId="13" fillId="0" borderId="9" xfId="32" applyFont="1" applyFill="1" applyBorder="1" applyAlignment="1">
      <alignment horizontal="center"/>
    </xf>
    <xf numFmtId="178" fontId="13" fillId="0" borderId="0" xfId="32" applyNumberFormat="1" applyFont="1" applyFill="1" applyBorder="1" applyAlignment="1"/>
    <xf numFmtId="164" fontId="13" fillId="0" borderId="0" xfId="63" applyNumberFormat="1" applyFont="1" applyFill="1" applyBorder="1" applyAlignment="1">
      <alignment horizontal="center"/>
    </xf>
    <xf numFmtId="9" fontId="13" fillId="0" borderId="0" xfId="63" applyFont="1" applyFill="1" applyBorder="1" applyAlignment="1">
      <alignment horizontal="center"/>
    </xf>
    <xf numFmtId="43" fontId="48" fillId="0" borderId="0" xfId="32" applyFont="1" applyFill="1" applyAlignment="1"/>
    <xf numFmtId="175" fontId="48" fillId="0" borderId="17" xfId="32" applyNumberFormat="1" applyFont="1" applyBorder="1" applyAlignment="1"/>
    <xf numFmtId="175" fontId="48" fillId="0" borderId="3" xfId="32" applyNumberFormat="1" applyFont="1" applyBorder="1" applyAlignment="1"/>
    <xf numFmtId="175" fontId="13" fillId="0" borderId="61" xfId="34" applyNumberFormat="1" applyFont="1" applyBorder="1"/>
    <xf numFmtId="0" fontId="13" fillId="0" borderId="61" xfId="54" applyFont="1" applyBorder="1"/>
    <xf numFmtId="175" fontId="53" fillId="0" borderId="61" xfId="54" applyNumberFormat="1" applyFont="1" applyBorder="1"/>
    <xf numFmtId="0" fontId="53" fillId="0" borderId="61" xfId="54" applyFont="1" applyBorder="1"/>
    <xf numFmtId="179" fontId="53" fillId="0" borderId="0" xfId="32" applyNumberFormat="1" applyFont="1" applyAlignment="1">
      <alignment horizontal="right"/>
    </xf>
    <xf numFmtId="179" fontId="53" fillId="0" borderId="0" xfId="32" applyNumberFormat="1" applyFont="1" applyBorder="1" applyAlignment="1">
      <alignment horizontal="right"/>
    </xf>
    <xf numFmtId="179" fontId="53" fillId="0" borderId="0" xfId="32" applyNumberFormat="1" applyFont="1" applyBorder="1"/>
    <xf numFmtId="179" fontId="69" fillId="0" borderId="4" xfId="32" applyNumberFormat="1" applyFont="1" applyFill="1" applyBorder="1" applyAlignment="1">
      <alignment horizontal="center"/>
    </xf>
    <xf numFmtId="179" fontId="69" fillId="0" borderId="0" xfId="32" applyNumberFormat="1" applyFont="1" applyBorder="1" applyAlignment="1">
      <alignment horizontal="center"/>
    </xf>
    <xf numFmtId="179" fontId="69" fillId="0" borderId="0" xfId="32" applyNumberFormat="1" applyFont="1" applyFill="1" applyBorder="1" applyAlignment="1">
      <alignment horizontal="center"/>
    </xf>
    <xf numFmtId="179" fontId="53" fillId="0" borderId="0" xfId="32" applyNumberFormat="1" applyFont="1" applyBorder="1" applyAlignment="1">
      <alignment horizontal="center"/>
    </xf>
    <xf numFmtId="179" fontId="53" fillId="0" borderId="0" xfId="32" applyNumberFormat="1" applyFont="1"/>
    <xf numFmtId="43" fontId="20" fillId="0" borderId="0" xfId="32" applyNumberFormat="1" applyFont="1" applyAlignment="1"/>
    <xf numFmtId="175" fontId="48" fillId="0" borderId="0" xfId="32" applyNumberFormat="1" applyFont="1" applyAlignment="1"/>
    <xf numFmtId="174" fontId="48" fillId="0" borderId="0" xfId="0" applyFont="1" applyAlignment="1">
      <alignment horizontal="center"/>
    </xf>
    <xf numFmtId="174" fontId="53" fillId="0" borderId="0" xfId="0" applyFont="1" applyFill="1" applyBorder="1" applyAlignment="1">
      <alignment wrapText="1"/>
    </xf>
    <xf numFmtId="3" fontId="20" fillId="0" borderId="0" xfId="0" applyNumberFormat="1" applyFont="1" applyFill="1" applyAlignment="1"/>
    <xf numFmtId="3" fontId="46" fillId="0" borderId="0" xfId="0" applyNumberFormat="1" applyFont="1" applyFill="1" applyAlignment="1"/>
    <xf numFmtId="9" fontId="0" fillId="0" borderId="0" xfId="61" applyFont="1" applyAlignment="1"/>
    <xf numFmtId="10" fontId="0" fillId="0" borderId="0" xfId="61" applyNumberFormat="1" applyFont="1" applyAlignment="1"/>
    <xf numFmtId="0" fontId="20" fillId="0" borderId="0" xfId="59" applyNumberFormat="1" applyFont="1" applyAlignment="1">
      <alignment horizontal="right"/>
    </xf>
    <xf numFmtId="0" fontId="13" fillId="0" borderId="0" xfId="54" applyFont="1" applyBorder="1" applyAlignment="1">
      <alignment horizontal="center" wrapText="1"/>
    </xf>
    <xf numFmtId="0" fontId="20" fillId="0" borderId="6" xfId="59" applyFont="1" applyBorder="1" applyAlignment="1"/>
    <xf numFmtId="174" fontId="20" fillId="0" borderId="0" xfId="59" applyNumberFormat="1" applyFont="1" applyFill="1" applyAlignment="1"/>
    <xf numFmtId="0" fontId="20" fillId="0" borderId="0" xfId="59" applyNumberFormat="1" applyFont="1" applyFill="1" applyAlignment="1">
      <alignment horizontal="right"/>
    </xf>
    <xf numFmtId="0" fontId="13" fillId="0" borderId="0" xfId="57"/>
    <xf numFmtId="0" fontId="38" fillId="0" borderId="0" xfId="38265" applyFont="1"/>
    <xf numFmtId="0" fontId="38" fillId="0" borderId="0" xfId="38266" applyFont="1" applyAlignment="1">
      <alignment horizontal="right"/>
    </xf>
    <xf numFmtId="219" fontId="38" fillId="0" borderId="0" xfId="38267" quotePrefix="1" applyFont="1" applyAlignment="1">
      <alignment horizontal="center"/>
    </xf>
    <xf numFmtId="219" fontId="38" fillId="0" borderId="0" xfId="38267" quotePrefix="1" applyFont="1"/>
    <xf numFmtId="0" fontId="38" fillId="0" borderId="0" xfId="38265" applyFont="1" applyAlignment="1">
      <alignment horizontal="center"/>
    </xf>
    <xf numFmtId="219" fontId="13" fillId="0" borderId="0" xfId="38267" quotePrefix="1" applyFont="1" applyAlignment="1">
      <alignment horizontal="center"/>
    </xf>
    <xf numFmtId="0" fontId="13" fillId="0" borderId="0" xfId="38265" applyFont="1" applyAlignment="1">
      <alignment horizontal="left"/>
    </xf>
    <xf numFmtId="0" fontId="13" fillId="0" borderId="0" xfId="38265" applyFont="1" applyAlignment="1">
      <alignment horizontal="center"/>
    </xf>
    <xf numFmtId="175" fontId="13" fillId="0" borderId="0" xfId="38265" applyNumberFormat="1" applyFont="1" applyAlignment="1">
      <alignment horizontal="center"/>
    </xf>
    <xf numFmtId="0" fontId="163" fillId="0" borderId="0" xfId="38265" applyFont="1" applyAlignment="1">
      <alignment horizontal="center"/>
    </xf>
    <xf numFmtId="175" fontId="13" fillId="0" borderId="28" xfId="38265" applyNumberFormat="1" applyFont="1" applyBorder="1" applyAlignment="1">
      <alignment horizontal="center"/>
    </xf>
    <xf numFmtId="219" fontId="13" fillId="0" borderId="61" xfId="38267" quotePrefix="1" applyFont="1" applyBorder="1" applyAlignment="1">
      <alignment horizontal="center"/>
    </xf>
    <xf numFmtId="0" fontId="13" fillId="0" borderId="61" xfId="38265" applyFont="1" applyBorder="1" applyAlignment="1">
      <alignment horizontal="center"/>
    </xf>
    <xf numFmtId="0" fontId="163" fillId="0" borderId="0" xfId="38265" applyFont="1" applyAlignment="1">
      <alignment horizontal="left"/>
    </xf>
    <xf numFmtId="0" fontId="163" fillId="0" borderId="0" xfId="38265" applyFont="1"/>
    <xf numFmtId="175" fontId="97" fillId="6" borderId="0" xfId="38269" applyNumberFormat="1" applyFont="1" applyFill="1" applyAlignment="1">
      <alignment horizontal="center" vertical="top"/>
    </xf>
    <xf numFmtId="0" fontId="192" fillId="0" borderId="0" xfId="38265" applyFont="1"/>
    <xf numFmtId="0" fontId="163" fillId="0" borderId="0" xfId="38270" applyFont="1"/>
    <xf numFmtId="0" fontId="192" fillId="0" borderId="0" xfId="38265" applyFont="1" applyAlignment="1">
      <alignment horizontal="left"/>
    </xf>
    <xf numFmtId="0" fontId="192" fillId="0" borderId="0" xfId="38265" applyFont="1" applyAlignment="1">
      <alignment horizontal="center" wrapText="1"/>
    </xf>
    <xf numFmtId="175" fontId="163" fillId="0" borderId="0" xfId="38265" applyNumberFormat="1" applyFont="1"/>
    <xf numFmtId="175" fontId="163" fillId="10" borderId="0" xfId="38265" applyNumberFormat="1" applyFont="1" applyFill="1"/>
    <xf numFmtId="175" fontId="163" fillId="0" borderId="51" xfId="38265" applyNumberFormat="1" applyFont="1" applyBorder="1"/>
    <xf numFmtId="175" fontId="163" fillId="0" borderId="28" xfId="38265" applyNumberFormat="1" applyFont="1" applyBorder="1"/>
    <xf numFmtId="175" fontId="192" fillId="0" borderId="0" xfId="38271" applyNumberFormat="1" applyFont="1" applyAlignment="1">
      <alignment vertical="center"/>
    </xf>
    <xf numFmtId="0" fontId="38" fillId="0" borderId="0" xfId="38272" applyFont="1"/>
    <xf numFmtId="0" fontId="163" fillId="0" borderId="0" xfId="38264" applyFont="1"/>
    <xf numFmtId="0" fontId="38" fillId="0" borderId="0" xfId="57" applyFont="1" applyAlignment="1">
      <alignment horizontal="center"/>
    </xf>
    <xf numFmtId="0" fontId="38" fillId="0" borderId="0" xfId="38272" applyFont="1" applyAlignment="1">
      <alignment horizontal="center"/>
    </xf>
    <xf numFmtId="0" fontId="192" fillId="0" borderId="0" xfId="38264" applyFont="1" applyAlignment="1">
      <alignment horizontal="center"/>
    </xf>
    <xf numFmtId="0" fontId="13" fillId="0" borderId="51" xfId="38272" applyBorder="1" applyAlignment="1">
      <alignment horizontal="center" vertical="center"/>
    </xf>
    <xf numFmtId="0" fontId="163" fillId="0" borderId="51" xfId="38273" applyFont="1" applyBorder="1" applyAlignment="1">
      <alignment horizontal="center" vertical="center" wrapText="1"/>
    </xf>
    <xf numFmtId="0" fontId="13" fillId="0" borderId="0" xfId="38272"/>
    <xf numFmtId="175" fontId="163" fillId="0" borderId="0" xfId="38273" applyNumberFormat="1" applyFont="1" applyAlignment="1">
      <alignment horizontal="right"/>
    </xf>
    <xf numFmtId="175" fontId="163" fillId="0" borderId="0" xfId="38274" applyNumberFormat="1" applyFont="1" applyAlignment="1">
      <alignment horizontal="right"/>
    </xf>
    <xf numFmtId="0" fontId="163" fillId="0" borderId="0" xfId="38273" applyFont="1" applyAlignment="1">
      <alignment horizontal="center"/>
    </xf>
    <xf numFmtId="175" fontId="163" fillId="0" borderId="0" xfId="38273" applyNumberFormat="1" applyFont="1"/>
    <xf numFmtId="175" fontId="163" fillId="10" borderId="0" xfId="38273" applyNumberFormat="1" applyFont="1" applyFill="1"/>
    <xf numFmtId="175" fontId="163" fillId="0" borderId="51" xfId="38273" applyNumberFormat="1" applyFont="1" applyBorder="1"/>
    <xf numFmtId="0" fontId="13" fillId="0" borderId="2" xfId="38272" applyBorder="1" applyAlignment="1">
      <alignment horizontal="right"/>
    </xf>
    <xf numFmtId="175" fontId="163" fillId="0" borderId="28" xfId="38273" applyNumberFormat="1" applyFont="1" applyBorder="1"/>
    <xf numFmtId="0" fontId="163" fillId="0" borderId="2" xfId="38273" applyFont="1" applyBorder="1"/>
    <xf numFmtId="0" fontId="163" fillId="0" borderId="61" xfId="38265" applyFont="1" applyBorder="1" applyAlignment="1">
      <alignment horizontal="center"/>
    </xf>
    <xf numFmtId="0" fontId="38" fillId="0" borderId="61" xfId="38272" applyFont="1" applyBorder="1"/>
    <xf numFmtId="0" fontId="163" fillId="0" borderId="61" xfId="38264" applyFont="1" applyBorder="1"/>
    <xf numFmtId="0" fontId="13" fillId="0" borderId="61" xfId="57" applyBorder="1"/>
    <xf numFmtId="0" fontId="70" fillId="0" borderId="0" xfId="21761" applyFont="1"/>
    <xf numFmtId="0" fontId="70" fillId="0" borderId="0" xfId="21761" applyFont="1" applyAlignment="1">
      <alignment horizontal="center" wrapText="1"/>
    </xf>
    <xf numFmtId="0" fontId="70" fillId="0" borderId="0" xfId="21761" applyFont="1" applyAlignment="1">
      <alignment horizontal="center"/>
    </xf>
    <xf numFmtId="0" fontId="70" fillId="0" borderId="0" xfId="21761" applyFont="1" applyAlignment="1">
      <alignment horizontal="right"/>
    </xf>
    <xf numFmtId="10" fontId="70" fillId="0" borderId="0" xfId="38275" applyNumberFormat="1" applyFont="1" applyAlignment="1">
      <alignment horizontal="center"/>
    </xf>
    <xf numFmtId="0" fontId="194" fillId="0" borderId="23" xfId="21761" applyFont="1" applyBorder="1"/>
    <xf numFmtId="0" fontId="70" fillId="0" borderId="17" xfId="21761" applyFont="1" applyBorder="1"/>
    <xf numFmtId="0" fontId="70" fillId="0" borderId="27" xfId="21761" applyFont="1" applyBorder="1"/>
    <xf numFmtId="0" fontId="195" fillId="0" borderId="0" xfId="21761" applyFont="1"/>
    <xf numFmtId="0" fontId="70" fillId="10" borderId="0" xfId="21761" applyFont="1" applyFill="1"/>
    <xf numFmtId="175" fontId="70" fillId="10" borderId="0" xfId="38268" applyNumberFormat="1" applyFont="1" applyFill="1"/>
    <xf numFmtId="175" fontId="70" fillId="0" borderId="0" xfId="38268" applyNumberFormat="1" applyFont="1"/>
    <xf numFmtId="0" fontId="13" fillId="0" borderId="0" xfId="38265" applyFont="1"/>
    <xf numFmtId="0" fontId="13" fillId="0" borderId="61" xfId="38265" applyFont="1" applyBorder="1"/>
    <xf numFmtId="0" fontId="163" fillId="0" borderId="0" xfId="38265" applyFont="1" applyAlignment="1">
      <alignment horizontal="center" vertical="top"/>
    </xf>
    <xf numFmtId="0" fontId="13" fillId="0" borderId="51" xfId="38272" applyBorder="1" applyAlignment="1">
      <alignment horizontal="center" vertical="center" wrapText="1"/>
    </xf>
    <xf numFmtId="0" fontId="21" fillId="0" borderId="51" xfId="38272" applyFont="1" applyBorder="1" applyAlignment="1">
      <alignment horizontal="center" vertical="center" wrapText="1"/>
    </xf>
    <xf numFmtId="175" fontId="13" fillId="0" borderId="0" xfId="57" applyNumberFormat="1"/>
    <xf numFmtId="175" fontId="13" fillId="0" borderId="0" xfId="32" applyNumberFormat="1"/>
    <xf numFmtId="0" fontId="163" fillId="0" borderId="0" xfId="38265" applyFont="1" applyAlignment="1">
      <alignment horizontal="left" wrapText="1"/>
    </xf>
    <xf numFmtId="219" fontId="13" fillId="0" borderId="0" xfId="38267" quotePrefix="1" applyFont="1" applyFill="1" applyAlignment="1">
      <alignment horizontal="center"/>
    </xf>
    <xf numFmtId="0" fontId="56" fillId="0" borderId="0" xfId="54" applyFont="1" applyAlignment="1">
      <alignment horizontal="left"/>
    </xf>
    <xf numFmtId="0" fontId="38" fillId="0" borderId="0" xfId="54" applyFont="1"/>
    <xf numFmtId="174" fontId="13" fillId="0" borderId="9" xfId="0" applyFont="1" applyBorder="1"/>
    <xf numFmtId="0" fontId="13" fillId="0" borderId="10" xfId="54" applyFont="1" applyBorder="1" applyAlignment="1">
      <alignment horizontal="center"/>
    </xf>
    <xf numFmtId="174" fontId="13" fillId="0" borderId="0" xfId="0" applyFont="1" applyAlignment="1">
      <alignment horizontal="center"/>
    </xf>
    <xf numFmtId="3" fontId="13" fillId="0" borderId="0" xfId="54" applyNumberFormat="1" applyFont="1" applyAlignment="1">
      <alignment horizontal="center" wrapText="1"/>
    </xf>
    <xf numFmtId="0" fontId="13" fillId="0" borderId="0" xfId="54" applyFont="1" applyAlignment="1">
      <alignment horizontal="center" wrapText="1"/>
    </xf>
    <xf numFmtId="0" fontId="13" fillId="10" borderId="0" xfId="54" applyFont="1" applyFill="1"/>
    <xf numFmtId="175" fontId="13" fillId="10" borderId="0" xfId="32" applyNumberFormat="1" applyFont="1" applyFill="1" applyAlignment="1">
      <alignment horizontal="center"/>
    </xf>
    <xf numFmtId="175" fontId="13" fillId="0" borderId="0" xfId="32" applyNumberFormat="1" applyFont="1" applyAlignment="1">
      <alignment horizontal="center" wrapText="1"/>
    </xf>
    <xf numFmtId="175" fontId="13" fillId="10" borderId="0" xfId="32" applyNumberFormat="1" applyFont="1" applyFill="1"/>
    <xf numFmtId="0" fontId="13" fillId="10" borderId="51" xfId="54" applyFont="1" applyFill="1" applyBorder="1"/>
    <xf numFmtId="175" fontId="13" fillId="10" borderId="51" xfId="32" applyNumberFormat="1" applyFont="1" applyFill="1" applyBorder="1"/>
    <xf numFmtId="175" fontId="13" fillId="0" borderId="51" xfId="32" applyNumberFormat="1" applyFont="1" applyBorder="1" applyAlignment="1">
      <alignment horizontal="center" wrapText="1"/>
    </xf>
    <xf numFmtId="175" fontId="13" fillId="0" borderId="0" xfId="32" applyNumberFormat="1" applyFont="1"/>
    <xf numFmtId="175" fontId="13" fillId="0" borderId="0" xfId="32" applyNumberFormat="1" applyFont="1" applyAlignment="1">
      <alignment horizontal="center"/>
    </xf>
    <xf numFmtId="174" fontId="196" fillId="0" borderId="0" xfId="0" applyFont="1"/>
    <xf numFmtId="0" fontId="13" fillId="0" borderId="0" xfId="54" applyFont="1" applyAlignment="1"/>
    <xf numFmtId="49" fontId="163" fillId="0" borderId="0" xfId="517" applyNumberFormat="1" applyFont="1" applyAlignment="1">
      <alignment horizontal="left" vertical="top" wrapText="1"/>
    </xf>
    <xf numFmtId="174" fontId="13" fillId="0" borderId="0" xfId="0" applyFont="1" applyFill="1"/>
    <xf numFmtId="49" fontId="163" fillId="0" borderId="0" xfId="517" applyNumberFormat="1" applyFont="1" applyFill="1" applyAlignment="1">
      <alignment horizontal="left" vertical="top" wrapText="1"/>
    </xf>
    <xf numFmtId="174" fontId="97" fillId="0" borderId="0" xfId="0" applyFont="1" applyFill="1" applyAlignment="1">
      <alignment horizontal="left" vertical="top"/>
    </xf>
    <xf numFmtId="174" fontId="59" fillId="0" borderId="0" xfId="0" applyFont="1" applyFill="1" applyAlignment="1">
      <alignment horizontal="center" wrapText="1"/>
    </xf>
    <xf numFmtId="174" fontId="59" fillId="0" borderId="0" xfId="0" applyFont="1" applyFill="1" applyAlignment="1">
      <alignment horizontal="center"/>
    </xf>
    <xf numFmtId="174" fontId="59" fillId="0" borderId="0" xfId="0" quotePrefix="1" applyFont="1" applyFill="1" applyAlignment="1">
      <alignment horizontal="center"/>
    </xf>
    <xf numFmtId="174" fontId="97" fillId="0" borderId="0" xfId="0" applyFont="1" applyFill="1" applyAlignment="1">
      <alignment horizontal="center"/>
    </xf>
    <xf numFmtId="174" fontId="97" fillId="0" borderId="0" xfId="0" applyFont="1" applyFill="1" applyAlignment="1">
      <alignment horizontal="center" vertical="top"/>
    </xf>
    <xf numFmtId="174" fontId="97" fillId="0" borderId="0" xfId="0" applyFont="1" applyFill="1" applyAlignment="1">
      <alignment horizontal="right" vertical="top" wrapText="1"/>
    </xf>
    <xf numFmtId="43" fontId="97" fillId="0" borderId="28" xfId="40" applyNumberFormat="1" applyFont="1" applyFill="1" applyBorder="1" applyAlignment="1">
      <alignment horizontal="center" vertical="top"/>
    </xf>
    <xf numFmtId="43" fontId="97" fillId="10" borderId="0" xfId="40" applyNumberFormat="1" applyFont="1" applyFill="1" applyAlignment="1">
      <alignment horizontal="center" vertical="top"/>
    </xf>
    <xf numFmtId="0" fontId="97" fillId="10" borderId="0" xfId="0" applyNumberFormat="1" applyFont="1" applyFill="1" applyAlignment="1">
      <alignment horizontal="right" vertical="top"/>
    </xf>
    <xf numFmtId="174" fontId="97" fillId="0" borderId="0" xfId="0" applyFont="1" applyFill="1" applyAlignment="1">
      <alignment vertical="top" wrapText="1"/>
    </xf>
    <xf numFmtId="43" fontId="97" fillId="0" borderId="0" xfId="40" applyNumberFormat="1" applyFont="1" applyFill="1" applyBorder="1" applyAlignment="1">
      <alignment horizontal="center" vertical="top"/>
    </xf>
    <xf numFmtId="175" fontId="53" fillId="0" borderId="14" xfId="32" applyNumberFormat="1" applyFont="1" applyFill="1" applyBorder="1"/>
    <xf numFmtId="0" fontId="52" fillId="0" borderId="10" xfId="32" applyNumberFormat="1" applyFont="1" applyFill="1" applyBorder="1" applyAlignment="1">
      <alignment horizontal="center"/>
    </xf>
    <xf numFmtId="174" fontId="197" fillId="0" borderId="0" xfId="0" applyFont="1" applyFill="1" applyAlignment="1">
      <alignment horizontal="left" vertical="top"/>
    </xf>
    <xf numFmtId="174" fontId="197" fillId="0" borderId="0" xfId="0" applyFont="1" applyFill="1" applyAlignment="1">
      <alignment horizontal="center" vertical="top"/>
    </xf>
    <xf numFmtId="174" fontId="97" fillId="0" borderId="61" xfId="0" applyFont="1" applyFill="1" applyBorder="1" applyAlignment="1">
      <alignment horizontal="left" vertical="top"/>
    </xf>
    <xf numFmtId="175" fontId="53" fillId="0" borderId="61" xfId="32" applyNumberFormat="1" applyFont="1" applyFill="1" applyBorder="1"/>
    <xf numFmtId="175" fontId="53" fillId="0" borderId="12" xfId="32" applyNumberFormat="1" applyFont="1" applyFill="1" applyBorder="1"/>
    <xf numFmtId="174" fontId="97" fillId="0" borderId="61" xfId="0" applyFont="1" applyFill="1" applyBorder="1" applyAlignment="1">
      <alignment vertical="top"/>
    </xf>
    <xf numFmtId="10" fontId="20" fillId="0" borderId="0" xfId="32" applyNumberFormat="1" applyFont="1" applyFill="1" applyAlignment="1"/>
    <xf numFmtId="0" fontId="13" fillId="0" borderId="9" xfId="32" applyNumberFormat="1" applyFont="1" applyFill="1" applyBorder="1" applyAlignment="1">
      <alignment horizontal="center"/>
    </xf>
    <xf numFmtId="0" fontId="20" fillId="0" borderId="0" xfId="59" applyFont="1" applyAlignment="1">
      <alignment horizontal="right"/>
    </xf>
    <xf numFmtId="0" fontId="20" fillId="10" borderId="0" xfId="59" applyFont="1" applyFill="1" applyAlignment="1"/>
    <xf numFmtId="0" fontId="20" fillId="6" borderId="0" xfId="59" applyFont="1" applyFill="1" applyAlignment="1"/>
    <xf numFmtId="0" fontId="43" fillId="0" borderId="0" xfId="59" applyNumberFormat="1" applyFont="1" applyAlignment="1">
      <alignment horizontal="left"/>
    </xf>
    <xf numFmtId="0" fontId="200" fillId="0" borderId="0" xfId="59" applyFont="1" applyFill="1" applyBorder="1" applyAlignment="1"/>
    <xf numFmtId="0" fontId="43" fillId="0" borderId="0" xfId="59" applyNumberFormat="1" applyFont="1" applyFill="1" applyBorder="1" applyAlignment="1">
      <alignment horizontal="left"/>
    </xf>
    <xf numFmtId="43" fontId="20" fillId="0" borderId="0" xfId="32" applyFont="1" applyFill="1" applyBorder="1" applyAlignment="1"/>
    <xf numFmtId="42" fontId="20" fillId="0" borderId="0" xfId="59" applyNumberFormat="1" applyFont="1" applyFill="1" applyBorder="1" applyAlignment="1"/>
    <xf numFmtId="175" fontId="20" fillId="0" borderId="0" xfId="59" applyNumberFormat="1" applyFont="1" applyFill="1" applyBorder="1" applyAlignment="1"/>
    <xf numFmtId="0" fontId="43" fillId="0" borderId="0" xfId="59" quotePrefix="1" applyFont="1" applyAlignment="1">
      <alignment horizontal="left" indent="1"/>
    </xf>
    <xf numFmtId="3" fontId="20" fillId="0" borderId="0" xfId="59" applyNumberFormat="1" applyFont="1" applyAlignment="1">
      <alignment horizontal="right"/>
    </xf>
    <xf numFmtId="0" fontId="20" fillId="0" borderId="0" xfId="59" applyFont="1" applyBorder="1" applyAlignment="1">
      <alignment horizontal="right"/>
    </xf>
    <xf numFmtId="41" fontId="20" fillId="0" borderId="0" xfId="59" applyNumberFormat="1" applyFont="1" applyBorder="1" applyAlignment="1">
      <alignment horizontal="right"/>
    </xf>
    <xf numFmtId="0" fontId="43" fillId="0" borderId="0" xfId="59" applyNumberFormat="1" applyFont="1" applyFill="1" applyAlignment="1">
      <alignment horizontal="left"/>
    </xf>
    <xf numFmtId="175" fontId="20" fillId="0" borderId="4" xfId="32" applyNumberFormat="1" applyFont="1" applyBorder="1" applyAlignment="1"/>
    <xf numFmtId="0" fontId="20" fillId="0" borderId="0" xfId="59" applyFont="1" applyBorder="1" applyAlignment="1"/>
    <xf numFmtId="0" fontId="20" fillId="0" borderId="0" xfId="59" applyNumberFormat="1" applyFont="1" applyBorder="1" applyProtection="1">
      <protection locked="0"/>
    </xf>
    <xf numFmtId="3" fontId="43" fillId="0" borderId="0" xfId="59" quotePrefix="1" applyNumberFormat="1" applyFont="1" applyAlignment="1">
      <alignment horizontal="left"/>
    </xf>
    <xf numFmtId="175" fontId="20" fillId="0" borderId="0" xfId="59" applyNumberFormat="1" applyFont="1" applyAlignment="1"/>
    <xf numFmtId="0" fontId="13" fillId="0" borderId="0" xfId="59" applyFont="1" applyAlignment="1"/>
    <xf numFmtId="0" fontId="20" fillId="0" borderId="0" xfId="59" applyFont="1" applyFill="1" applyAlignment="1">
      <alignment horizontal="right"/>
    </xf>
    <xf numFmtId="0" fontId="43" fillId="0" borderId="0" xfId="59" quotePrefix="1" applyNumberFormat="1" applyFont="1" applyFill="1" applyAlignment="1">
      <alignment horizontal="left"/>
    </xf>
    <xf numFmtId="0" fontId="20" fillId="0" borderId="4" xfId="59" applyNumberFormat="1" applyFont="1" applyFill="1" applyBorder="1" applyAlignment="1" applyProtection="1">
      <alignment horizontal="center"/>
      <protection locked="0"/>
    </xf>
    <xf numFmtId="9" fontId="20" fillId="0" borderId="0" xfId="59" applyNumberFormat="1" applyFont="1" applyBorder="1" applyAlignment="1"/>
    <xf numFmtId="174" fontId="20" fillId="0" borderId="0" xfId="0" applyFont="1" applyAlignment="1"/>
    <xf numFmtId="0" fontId="20" fillId="0" borderId="0" xfId="59" applyFont="1" applyFill="1" applyAlignment="1">
      <alignment horizontal="center"/>
    </xf>
    <xf numFmtId="42" fontId="20" fillId="0" borderId="0" xfId="59" applyNumberFormat="1" applyFont="1" applyFill="1" applyAlignment="1">
      <alignment horizontal="center" wrapText="1"/>
    </xf>
    <xf numFmtId="175" fontId="20" fillId="10" borderId="0" xfId="59" applyNumberFormat="1" applyFont="1" applyFill="1" applyAlignment="1"/>
    <xf numFmtId="0" fontId="20" fillId="0" borderId="0" xfId="59" applyFont="1" applyFill="1" applyAlignment="1">
      <alignment wrapText="1"/>
    </xf>
    <xf numFmtId="175" fontId="20" fillId="0" borderId="0" xfId="59" applyNumberFormat="1" applyFont="1" applyFill="1" applyAlignment="1"/>
    <xf numFmtId="0" fontId="20" fillId="0" borderId="0" xfId="59" quotePrefix="1" applyFont="1" applyFill="1" applyAlignment="1"/>
    <xf numFmtId="0" fontId="66" fillId="0" borderId="0" xfId="59" applyFont="1" applyAlignment="1"/>
    <xf numFmtId="0" fontId="66" fillId="0" borderId="0" xfId="59" applyFont="1" applyFill="1" applyAlignment="1"/>
    <xf numFmtId="0" fontId="20" fillId="0" borderId="0" xfId="59" applyFont="1" applyFill="1" applyAlignment="1" applyProtection="1"/>
    <xf numFmtId="3" fontId="20" fillId="0" borderId="0" xfId="59" applyNumberFormat="1" applyFont="1" applyFill="1" applyAlignment="1" applyProtection="1"/>
    <xf numFmtId="0" fontId="66" fillId="0" borderId="0" xfId="59" applyNumberFormat="1" applyFont="1"/>
    <xf numFmtId="0" fontId="20" fillId="0" borderId="0" xfId="0" applyNumberFormat="1" applyFont="1" applyFill="1" applyProtection="1">
      <protection locked="0"/>
    </xf>
    <xf numFmtId="0" fontId="66" fillId="0" borderId="0" xfId="0" applyNumberFormat="1" applyFont="1" applyFill="1" applyBorder="1" applyAlignment="1"/>
    <xf numFmtId="10" fontId="20" fillId="0" borderId="0" xfId="61" applyNumberFormat="1" applyFont="1" applyFill="1" applyProtection="1">
      <protection locked="0"/>
    </xf>
    <xf numFmtId="10" fontId="20" fillId="0" borderId="0" xfId="59" applyNumberFormat="1" applyFont="1" applyFill="1" applyProtection="1">
      <protection locked="0"/>
    </xf>
    <xf numFmtId="174" fontId="20" fillId="0" borderId="0" xfId="59" applyNumberFormat="1" applyFont="1" applyFill="1" applyAlignment="1">
      <alignment wrapText="1"/>
    </xf>
    <xf numFmtId="174" fontId="20" fillId="0" borderId="0" xfId="0" applyFont="1" applyFill="1" applyAlignment="1"/>
    <xf numFmtId="0" fontId="20" fillId="0" borderId="0" xfId="59" applyNumberFormat="1" applyFont="1" applyAlignment="1">
      <alignment horizontal="right"/>
    </xf>
    <xf numFmtId="0" fontId="20" fillId="0" borderId="0" xfId="0" applyNumberFormat="1" applyFont="1" applyFill="1" applyBorder="1" applyAlignment="1"/>
    <xf numFmtId="170" fontId="20" fillId="0" borderId="0" xfId="59" applyNumberFormat="1" applyFont="1" applyProtection="1">
      <protection locked="0"/>
    </xf>
    <xf numFmtId="0" fontId="201" fillId="0" borderId="0" xfId="59" applyNumberFormat="1" applyFont="1" applyFill="1" applyProtection="1">
      <protection locked="0"/>
    </xf>
    <xf numFmtId="0" fontId="20" fillId="0" borderId="0" xfId="0" applyNumberFormat="1" applyFont="1" applyFill="1" applyAlignment="1"/>
    <xf numFmtId="0" fontId="20" fillId="0" borderId="0" xfId="0" applyNumberFormat="1" applyFont="1" applyFill="1"/>
    <xf numFmtId="0" fontId="20" fillId="0" borderId="0" xfId="0" applyNumberFormat="1" applyFont="1" applyFill="1" applyBorder="1" applyAlignment="1">
      <alignment horizontal="left"/>
    </xf>
    <xf numFmtId="43" fontId="20" fillId="0" borderId="0" xfId="32" applyFont="1" applyFill="1"/>
    <xf numFmtId="177" fontId="20" fillId="0" borderId="0" xfId="61" applyNumberFormat="1" applyFont="1" applyFill="1"/>
    <xf numFmtId="43" fontId="20" fillId="0" borderId="0" xfId="0" applyNumberFormat="1" applyFont="1" applyFill="1"/>
    <xf numFmtId="0" fontId="56" fillId="7" borderId="17" xfId="54" applyFont="1" applyFill="1" applyBorder="1" applyAlignment="1">
      <alignment horizontal="center" wrapText="1"/>
    </xf>
    <xf numFmtId="175" fontId="13" fillId="0" borderId="28" xfId="34" applyNumberFormat="1" applyFont="1" applyFill="1" applyBorder="1" applyAlignment="1">
      <alignment horizontal="right"/>
    </xf>
    <xf numFmtId="175" fontId="13" fillId="0" borderId="63" xfId="34" applyNumberFormat="1" applyFont="1" applyFill="1" applyBorder="1" applyAlignment="1">
      <alignment horizontal="right"/>
    </xf>
    <xf numFmtId="0" fontId="56" fillId="7" borderId="23" xfId="54" applyFont="1" applyFill="1" applyBorder="1" applyAlignment="1">
      <alignment horizontal="center" wrapText="1"/>
    </xf>
    <xf numFmtId="175" fontId="13" fillId="0" borderId="61" xfId="34" applyNumberFormat="1" applyFont="1" applyFill="1" applyBorder="1" applyAlignment="1">
      <alignment horizontal="center"/>
    </xf>
    <xf numFmtId="175" fontId="38" fillId="0" borderId="61" xfId="34" applyNumberFormat="1" applyFont="1" applyFill="1" applyBorder="1"/>
    <xf numFmtId="0" fontId="56" fillId="0" borderId="61" xfId="54" applyFont="1" applyFill="1" applyBorder="1" applyAlignment="1">
      <alignment horizontal="center" wrapText="1"/>
    </xf>
    <xf numFmtId="0" fontId="13" fillId="0" borderId="61" xfId="54" applyFont="1" applyBorder="1" applyAlignment="1">
      <alignment horizontal="center" wrapText="1"/>
    </xf>
    <xf numFmtId="175" fontId="13" fillId="0" borderId="10" xfId="32" applyNumberFormat="1" applyFont="1" applyFill="1" applyBorder="1" applyAlignment="1">
      <alignment horizontal="center"/>
    </xf>
    <xf numFmtId="175" fontId="13" fillId="10" borderId="0" xfId="34" applyNumberFormat="1" applyFont="1" applyFill="1" applyBorder="1" applyAlignment="1">
      <alignment horizontal="center"/>
    </xf>
    <xf numFmtId="175" fontId="13" fillId="6" borderId="51" xfId="34" applyNumberFormat="1" applyFont="1" applyFill="1" applyBorder="1" applyAlignment="1">
      <alignment horizontal="right"/>
    </xf>
    <xf numFmtId="175" fontId="13" fillId="6" borderId="11" xfId="34" applyNumberFormat="1" applyFont="1" applyFill="1" applyBorder="1" applyAlignment="1">
      <alignment horizontal="right"/>
    </xf>
    <xf numFmtId="0" fontId="13" fillId="0" borderId="0" xfId="38265" applyFont="1" applyAlignment="1"/>
    <xf numFmtId="10" fontId="20" fillId="0" borderId="6" xfId="59" applyNumberFormat="1" applyFont="1" applyFill="1" applyBorder="1" applyAlignment="1">
      <alignment horizontal="left"/>
    </xf>
    <xf numFmtId="10" fontId="20" fillId="6" borderId="0" xfId="61" applyNumberFormat="1" applyFont="1" applyFill="1" applyProtection="1">
      <protection locked="0"/>
    </xf>
    <xf numFmtId="0" fontId="20" fillId="0" borderId="0" xfId="59" applyNumberFormat="1" applyFont="1" applyFill="1" applyAlignment="1" applyProtection="1">
      <alignment horizontal="right"/>
      <protection locked="0"/>
    </xf>
    <xf numFmtId="10" fontId="20" fillId="0" borderId="0" xfId="61" applyNumberFormat="1" applyFont="1" applyFill="1" applyAlignment="1">
      <alignment horizontal="right"/>
    </xf>
    <xf numFmtId="0" fontId="163" fillId="0" borderId="0" xfId="38265" applyFont="1" applyFill="1" applyAlignment="1">
      <alignment horizontal="center"/>
    </xf>
    <xf numFmtId="174" fontId="13" fillId="0" borderId="0" xfId="0" applyFont="1" applyFill="1" applyAlignment="1"/>
    <xf numFmtId="0" fontId="20" fillId="0" borderId="0" xfId="0" applyNumberFormat="1" applyFont="1"/>
    <xf numFmtId="174" fontId="20" fillId="0" borderId="0" xfId="0" applyFont="1" applyFill="1"/>
    <xf numFmtId="43" fontId="15" fillId="0" borderId="0" xfId="32" applyFont="1" applyFill="1"/>
    <xf numFmtId="174" fontId="20" fillId="0" borderId="0" xfId="0" applyFont="1" applyFill="1" applyAlignment="1">
      <alignment horizontal="center"/>
    </xf>
    <xf numFmtId="49" fontId="20" fillId="0" borderId="0" xfId="32" applyNumberFormat="1" applyFont="1" applyFill="1"/>
    <xf numFmtId="43" fontId="20" fillId="0" borderId="0" xfId="32" applyFont="1"/>
    <xf numFmtId="49" fontId="20" fillId="0" borderId="0" xfId="32" applyNumberFormat="1" applyFont="1" applyAlignment="1"/>
    <xf numFmtId="49" fontId="20" fillId="0" borderId="0" xfId="0" applyNumberFormat="1" applyFont="1" applyAlignment="1"/>
    <xf numFmtId="10" fontId="20" fillId="0" borderId="0" xfId="61" applyNumberFormat="1" applyFont="1" applyAlignment="1"/>
    <xf numFmtId="2" fontId="20" fillId="0" borderId="0" xfId="0" applyNumberFormat="1" applyFont="1" applyFill="1" applyAlignment="1">
      <alignment horizontal="right"/>
    </xf>
    <xf numFmtId="0" fontId="13" fillId="0" borderId="0" xfId="0" applyNumberFormat="1" applyFont="1" applyAlignment="1"/>
    <xf numFmtId="174" fontId="13" fillId="0" borderId="0" xfId="0" applyFont="1" applyAlignment="1"/>
    <xf numFmtId="174" fontId="20" fillId="0" borderId="0" xfId="0" applyFont="1" applyAlignment="1">
      <alignment vertical="center" wrapText="1"/>
    </xf>
    <xf numFmtId="2" fontId="20" fillId="0" borderId="0" xfId="0" applyNumberFormat="1" applyFont="1" applyFill="1" applyAlignment="1">
      <alignment horizontal="center"/>
    </xf>
    <xf numFmtId="10" fontId="20" fillId="0" borderId="0" xfId="61" applyNumberFormat="1" applyFont="1" applyFill="1" applyAlignment="1">
      <alignment horizontal="center"/>
    </xf>
    <xf numFmtId="174" fontId="0" fillId="0" borderId="0" xfId="0" applyFill="1" applyAlignment="1"/>
    <xf numFmtId="174" fontId="202" fillId="0" borderId="0" xfId="0" applyFont="1" applyFill="1" applyAlignment="1">
      <alignment horizontal="right"/>
    </xf>
    <xf numFmtId="0" fontId="70" fillId="0" borderId="0" xfId="21761" applyFont="1" applyFill="1"/>
    <xf numFmtId="3" fontId="20" fillId="0" borderId="0" xfId="59" applyNumberFormat="1" applyFont="1" applyFill="1" applyAlignment="1">
      <alignment wrapText="1"/>
    </xf>
    <xf numFmtId="0" fontId="20" fillId="0" borderId="0" xfId="59" applyFont="1" applyAlignment="1" applyProtection="1"/>
    <xf numFmtId="0" fontId="20" fillId="0" borderId="0" xfId="59" applyNumberFormat="1" applyFont="1" applyAlignment="1" applyProtection="1">
      <alignment horizontal="center"/>
    </xf>
    <xf numFmtId="0" fontId="20" fillId="0" borderId="4" xfId="59" applyNumberFormat="1" applyFont="1" applyBorder="1" applyAlignment="1" applyProtection="1">
      <alignment horizontal="center"/>
    </xf>
    <xf numFmtId="0" fontId="20" fillId="0" borderId="0" xfId="59" applyNumberFormat="1" applyFont="1" applyFill="1" applyAlignment="1" applyProtection="1">
      <alignment horizontal="center"/>
    </xf>
    <xf numFmtId="0" fontId="20" fillId="0" borderId="0" xfId="59" applyNumberFormat="1" applyFont="1" applyFill="1" applyBorder="1" applyAlignment="1" applyProtection="1">
      <alignment horizontal="center"/>
    </xf>
    <xf numFmtId="0" fontId="20" fillId="0" borderId="0" xfId="59" applyFont="1" applyFill="1" applyBorder="1" applyAlignment="1" applyProtection="1"/>
    <xf numFmtId="0" fontId="20" fillId="0" borderId="0" xfId="59" applyFont="1" applyFill="1" applyAlignment="1" applyProtection="1">
      <alignment horizontal="center"/>
    </xf>
    <xf numFmtId="0" fontId="66" fillId="0" borderId="0" xfId="59" applyFont="1" applyAlignment="1" applyProtection="1"/>
    <xf numFmtId="0" fontId="20" fillId="0" borderId="0" xfId="0" applyNumberFormat="1" applyFont="1" applyFill="1" applyBorder="1" applyAlignment="1" applyProtection="1"/>
    <xf numFmtId="0" fontId="20" fillId="0" borderId="0" xfId="0" applyNumberFormat="1" applyFont="1" applyFill="1" applyBorder="1" applyAlignment="1" applyProtection="1">
      <alignment horizontal="center"/>
    </xf>
    <xf numFmtId="0" fontId="53" fillId="0" borderId="51" xfId="54" applyFont="1" applyBorder="1" applyAlignment="1"/>
    <xf numFmtId="0" fontId="53" fillId="0" borderId="13" xfId="54" applyFont="1" applyBorder="1" applyAlignment="1">
      <alignment horizontal="center"/>
    </xf>
    <xf numFmtId="0" fontId="53" fillId="0" borderId="61" xfId="54" applyNumberFormat="1" applyFont="1" applyFill="1" applyBorder="1" applyAlignment="1"/>
    <xf numFmtId="0" fontId="60" fillId="0" borderId="61" xfId="54" applyNumberFormat="1" applyFont="1" applyFill="1" applyBorder="1" applyAlignment="1">
      <alignment horizontal="left"/>
    </xf>
    <xf numFmtId="3" fontId="53" fillId="0" borderId="61" xfId="54" applyNumberFormat="1" applyFont="1" applyFill="1" applyBorder="1" applyAlignment="1"/>
    <xf numFmtId="179" fontId="69" fillId="0" borderId="61" xfId="32" applyNumberFormat="1" applyFont="1" applyBorder="1" applyAlignment="1">
      <alignment horizontal="center"/>
    </xf>
    <xf numFmtId="175" fontId="53" fillId="0" borderId="12" xfId="34" applyNumberFormat="1" applyFont="1" applyBorder="1" applyAlignment="1">
      <alignment horizontal="right"/>
    </xf>
    <xf numFmtId="0" fontId="53" fillId="0" borderId="0" xfId="54" applyFont="1" applyBorder="1" applyAlignment="1">
      <alignment horizontal="right"/>
    </xf>
    <xf numFmtId="175" fontId="53" fillId="6" borderId="0" xfId="34" applyNumberFormat="1" applyFont="1" applyFill="1" applyBorder="1" applyAlignment="1">
      <alignment horizontal="right"/>
    </xf>
    <xf numFmtId="175" fontId="53" fillId="0" borderId="2" xfId="34" applyNumberFormat="1" applyFont="1" applyFill="1" applyBorder="1" applyAlignment="1">
      <alignment horizontal="right"/>
    </xf>
    <xf numFmtId="175" fontId="53" fillId="0" borderId="0" xfId="34" applyNumberFormat="1" applyFont="1" applyFill="1" applyBorder="1" applyAlignment="1">
      <alignment horizontal="right"/>
    </xf>
    <xf numFmtId="0" fontId="53" fillId="0" borderId="61" xfId="54" applyNumberFormat="1" applyFont="1" applyFill="1" applyBorder="1" applyAlignment="1">
      <alignment horizontal="left"/>
    </xf>
    <xf numFmtId="0" fontId="68" fillId="0" borderId="10" xfId="54" applyFont="1" applyFill="1" applyBorder="1" applyAlignment="1">
      <alignment horizontal="center"/>
    </xf>
    <xf numFmtId="0" fontId="68" fillId="0" borderId="0" xfId="54" applyFont="1" applyFill="1" applyBorder="1" applyAlignment="1">
      <alignment horizontal="center"/>
    </xf>
    <xf numFmtId="175" fontId="13" fillId="0" borderId="61" xfId="34" applyNumberFormat="1" applyFont="1" applyFill="1" applyBorder="1" applyAlignment="1">
      <alignment horizontal="right"/>
    </xf>
    <xf numFmtId="175" fontId="13" fillId="0" borderId="15" xfId="34" applyNumberFormat="1" applyFont="1" applyFill="1" applyBorder="1" applyAlignment="1">
      <alignment horizontal="right"/>
    </xf>
    <xf numFmtId="0" fontId="53" fillId="0" borderId="51" xfId="54" applyNumberFormat="1" applyFont="1" applyFill="1" applyBorder="1" applyAlignment="1">
      <alignment horizontal="left"/>
    </xf>
    <xf numFmtId="0" fontId="53" fillId="0" borderId="61" xfId="54" applyNumberFormat="1" applyFont="1" applyBorder="1" applyAlignment="1">
      <alignment horizontal="center"/>
    </xf>
    <xf numFmtId="0" fontId="53" fillId="0" borderId="61" xfId="54" applyFont="1" applyBorder="1" applyAlignment="1"/>
    <xf numFmtId="179" fontId="69" fillId="0" borderId="61" xfId="32" applyNumberFormat="1" applyFont="1" applyFill="1" applyBorder="1" applyAlignment="1">
      <alignment horizontal="center"/>
    </xf>
    <xf numFmtId="175" fontId="53" fillId="0" borderId="0" xfId="34" applyNumberFormat="1" applyFont="1" applyBorder="1" applyAlignment="1">
      <alignment horizontal="right"/>
    </xf>
    <xf numFmtId="178" fontId="20" fillId="0" borderId="0" xfId="32" applyNumberFormat="1" applyFont="1" applyBorder="1" applyAlignment="1"/>
    <xf numFmtId="0" fontId="20" fillId="0" borderId="51" xfId="59" applyNumberFormat="1" applyFont="1" applyBorder="1" applyAlignment="1"/>
    <xf numFmtId="3" fontId="20" fillId="0" borderId="51" xfId="59" applyNumberFormat="1" applyFont="1" applyFill="1" applyBorder="1" applyAlignment="1"/>
    <xf numFmtId="175" fontId="20" fillId="0" borderId="51" xfId="32" applyNumberFormat="1" applyFont="1" applyFill="1" applyBorder="1" applyAlignment="1"/>
    <xf numFmtId="3" fontId="20" fillId="0" borderId="51" xfId="59" applyNumberFormat="1" applyFont="1" applyBorder="1" applyAlignment="1"/>
    <xf numFmtId="178" fontId="20" fillId="0" borderId="51" xfId="32" applyNumberFormat="1" applyFont="1" applyBorder="1" applyAlignment="1"/>
    <xf numFmtId="175" fontId="20" fillId="0" borderId="51" xfId="32" applyNumberFormat="1" applyFont="1" applyBorder="1" applyAlignment="1"/>
    <xf numFmtId="171" fontId="20" fillId="0" borderId="0" xfId="61" applyNumberFormat="1" applyFont="1" applyBorder="1" applyAlignment="1"/>
    <xf numFmtId="0" fontId="203" fillId="0" borderId="0" xfId="54" applyNumberFormat="1" applyFont="1" applyFill="1" applyBorder="1" applyAlignment="1"/>
    <xf numFmtId="171" fontId="48" fillId="0" borderId="0" xfId="61" applyNumberFormat="1" applyFont="1" applyAlignment="1"/>
    <xf numFmtId="10" fontId="48" fillId="0" borderId="4" xfId="61" applyNumberFormat="1" applyFont="1" applyBorder="1" applyAlignment="1"/>
    <xf numFmtId="174" fontId="0" fillId="0" borderId="0" xfId="0" applyFont="1" applyAlignment="1"/>
    <xf numFmtId="43" fontId="48" fillId="0" borderId="0" xfId="32" applyNumberFormat="1" applyFont="1" applyBorder="1" applyAlignment="1"/>
    <xf numFmtId="175" fontId="48" fillId="0" borderId="0" xfId="0" applyNumberFormat="1" applyFont="1" applyAlignment="1"/>
    <xf numFmtId="0" fontId="48" fillId="0" borderId="0" xfId="0" applyNumberFormat="1" applyFont="1" applyAlignment="1"/>
    <xf numFmtId="166" fontId="48" fillId="0" borderId="0" xfId="0" applyNumberFormat="1" applyFont="1" applyAlignment="1"/>
    <xf numFmtId="174" fontId="48" fillId="0" borderId="5" xfId="0" applyFont="1" applyFill="1" applyBorder="1" applyAlignment="1">
      <alignment horizontal="center" wrapText="1"/>
    </xf>
    <xf numFmtId="0" fontId="12" fillId="0" borderId="0" xfId="54" applyFont="1" applyFill="1" applyAlignment="1"/>
    <xf numFmtId="0" fontId="152" fillId="0" borderId="0" xfId="54" applyFont="1" applyFill="1" applyAlignment="1"/>
    <xf numFmtId="0" fontId="153" fillId="0" borderId="0" xfId="54" applyFont="1" applyFill="1"/>
    <xf numFmtId="0" fontId="57" fillId="0" borderId="0" xfId="54" applyFont="1" applyFill="1" applyBorder="1" applyAlignment="1">
      <alignment horizontal="center" wrapText="1"/>
    </xf>
    <xf numFmtId="0" fontId="153" fillId="0" borderId="0" xfId="54" applyFont="1" applyFill="1" applyBorder="1" applyAlignment="1">
      <alignment horizontal="center" wrapText="1"/>
    </xf>
    <xf numFmtId="0" fontId="153" fillId="0" borderId="0" xfId="54" applyFont="1" applyFill="1" applyBorder="1" applyAlignment="1"/>
    <xf numFmtId="0" fontId="153" fillId="0" borderId="0" xfId="54" applyFont="1" applyFill="1" applyBorder="1" applyAlignment="1">
      <alignment horizontal="center"/>
    </xf>
    <xf numFmtId="3" fontId="13" fillId="0" borderId="0" xfId="54" applyNumberFormat="1" applyFont="1" applyFill="1" applyBorder="1" applyAlignment="1">
      <alignment horizontal="center"/>
    </xf>
    <xf numFmtId="0" fontId="153" fillId="0" borderId="0" xfId="54" applyFont="1" applyFill="1" applyBorder="1"/>
    <xf numFmtId="175" fontId="13" fillId="0" borderId="0" xfId="34" applyNumberFormat="1" applyFont="1" applyFill="1" applyBorder="1" applyAlignment="1"/>
    <xf numFmtId="175" fontId="153" fillId="0" borderId="0" xfId="54" applyNumberFormat="1" applyFont="1" applyFill="1" applyBorder="1" applyAlignment="1"/>
    <xf numFmtId="175" fontId="153" fillId="0" borderId="0" xfId="34" applyNumberFormat="1" applyFont="1" applyFill="1" applyBorder="1" applyAlignment="1"/>
    <xf numFmtId="0" fontId="154" fillId="0" borderId="0" xfId="54" applyFont="1" applyFill="1" applyBorder="1" applyAlignment="1"/>
    <xf numFmtId="175" fontId="53" fillId="0" borderId="15" xfId="34" applyNumberFormat="1" applyFont="1" applyFill="1" applyBorder="1" applyAlignment="1">
      <alignment horizontal="right"/>
    </xf>
    <xf numFmtId="175" fontId="53" fillId="0" borderId="14" xfId="34" applyNumberFormat="1" applyFont="1" applyFill="1" applyBorder="1" applyAlignment="1">
      <alignment horizontal="right"/>
    </xf>
    <xf numFmtId="0" fontId="53" fillId="0" borderId="61" xfId="54" applyFont="1" applyFill="1" applyBorder="1"/>
    <xf numFmtId="0" fontId="53" fillId="0" borderId="12" xfId="54" applyFont="1" applyFill="1" applyBorder="1"/>
    <xf numFmtId="0" fontId="154" fillId="0" borderId="15" xfId="54" applyFont="1" applyFill="1" applyBorder="1" applyAlignment="1"/>
    <xf numFmtId="0" fontId="13" fillId="0" borderId="14" xfId="54" applyFont="1" applyFill="1" applyBorder="1" applyAlignment="1"/>
    <xf numFmtId="0" fontId="53" fillId="0" borderId="0" xfId="54" applyFont="1" applyFill="1" applyBorder="1" applyAlignment="1">
      <alignment horizontal="right"/>
    </xf>
    <xf numFmtId="0" fontId="13" fillId="0" borderId="9" xfId="54" applyFont="1" applyFill="1" applyBorder="1" applyAlignment="1">
      <alignment horizontal="right"/>
    </xf>
    <xf numFmtId="0" fontId="153" fillId="0" borderId="61" xfId="54" applyFont="1" applyFill="1" applyBorder="1" applyAlignment="1">
      <alignment horizontal="center"/>
    </xf>
    <xf numFmtId="0" fontId="13" fillId="0" borderId="12" xfId="54" applyFont="1" applyFill="1" applyBorder="1" applyAlignment="1">
      <alignment horizontal="center"/>
    </xf>
    <xf numFmtId="166" fontId="20" fillId="0" borderId="0" xfId="59" applyNumberFormat="1" applyFont="1" applyFill="1" applyAlignment="1"/>
    <xf numFmtId="10" fontId="20" fillId="0" borderId="4" xfId="61" applyNumberFormat="1" applyFont="1" applyBorder="1" applyAlignment="1"/>
    <xf numFmtId="175" fontId="20" fillId="0" borderId="0" xfId="32" quotePrefix="1" applyNumberFormat="1" applyFont="1" applyFill="1" applyAlignment="1">
      <alignment horizontal="right"/>
    </xf>
    <xf numFmtId="175" fontId="20" fillId="0" borderId="61" xfId="32" quotePrefix="1" applyNumberFormat="1" applyFont="1" applyFill="1" applyBorder="1" applyAlignment="1">
      <alignment horizontal="right"/>
    </xf>
    <xf numFmtId="0" fontId="53" fillId="0" borderId="2" xfId="54" applyFont="1" applyBorder="1" applyAlignment="1"/>
    <xf numFmtId="179" fontId="53" fillId="0" borderId="2" xfId="32" applyNumberFormat="1" applyFont="1" applyBorder="1" applyAlignment="1">
      <alignment horizontal="center"/>
    </xf>
    <xf numFmtId="0" fontId="53" fillId="0" borderId="47" xfId="54" applyFont="1" applyBorder="1" applyAlignment="1">
      <alignment horizontal="right"/>
    </xf>
    <xf numFmtId="0" fontId="60" fillId="0" borderId="2" xfId="54" applyFont="1" applyBorder="1" applyAlignment="1">
      <alignment horizontal="left"/>
    </xf>
    <xf numFmtId="3" fontId="53" fillId="0" borderId="51" xfId="54" applyNumberFormat="1" applyFont="1" applyFill="1" applyBorder="1" applyAlignment="1"/>
    <xf numFmtId="0" fontId="53" fillId="0" borderId="16" xfId="54" applyFont="1" applyBorder="1" applyAlignment="1">
      <alignment horizontal="center"/>
    </xf>
    <xf numFmtId="0" fontId="53" fillId="0" borderId="15" xfId="54" applyNumberFormat="1" applyFont="1" applyFill="1" applyBorder="1" applyAlignment="1"/>
    <xf numFmtId="0" fontId="60" fillId="0" borderId="15" xfId="54" applyNumberFormat="1" applyFont="1" applyFill="1" applyBorder="1" applyAlignment="1">
      <alignment horizontal="left"/>
    </xf>
    <xf numFmtId="3" fontId="53" fillId="0" borderId="15" xfId="54" applyNumberFormat="1" applyFont="1" applyFill="1" applyBorder="1" applyAlignment="1"/>
    <xf numFmtId="179" fontId="69" fillId="0" borderId="15" xfId="32" applyNumberFormat="1" applyFont="1" applyBorder="1" applyAlignment="1">
      <alignment horizontal="center"/>
    </xf>
    <xf numFmtId="175" fontId="53" fillId="0" borderId="15" xfId="34" applyNumberFormat="1" applyFont="1" applyBorder="1" applyAlignment="1">
      <alignment horizontal="right"/>
    </xf>
    <xf numFmtId="175" fontId="53" fillId="0" borderId="47" xfId="34" applyNumberFormat="1" applyFont="1" applyFill="1" applyBorder="1" applyAlignment="1">
      <alignment horizontal="right"/>
    </xf>
    <xf numFmtId="0" fontId="20" fillId="0" borderId="0" xfId="0" applyNumberFormat="1" applyFont="1" applyFill="1" applyBorder="1" applyAlignment="1" applyProtection="1">
      <alignment horizontal="center" vertical="top"/>
    </xf>
    <xf numFmtId="0" fontId="65" fillId="0" borderId="0" xfId="21761" applyFont="1"/>
    <xf numFmtId="0" fontId="204" fillId="0" borderId="0" xfId="38264" applyFont="1" applyAlignment="1">
      <alignment vertical="center"/>
    </xf>
    <xf numFmtId="0" fontId="71" fillId="0" borderId="0" xfId="59" quotePrefix="1" applyFont="1" applyAlignment="1" applyProtection="1">
      <alignment horizontal="right"/>
      <protection locked="0"/>
    </xf>
    <xf numFmtId="0" fontId="204" fillId="0" borderId="0" xfId="38276" applyFont="1" applyAlignment="1">
      <alignment horizontal="left"/>
    </xf>
    <xf numFmtId="0" fontId="71" fillId="0" borderId="0" xfId="38276" applyFont="1"/>
    <xf numFmtId="0" fontId="65" fillId="0" borderId="0" xfId="38276" applyFont="1" applyAlignment="1">
      <alignment horizontal="center"/>
    </xf>
    <xf numFmtId="175" fontId="65" fillId="0" borderId="0" xfId="38276" applyNumberFormat="1" applyFont="1" applyAlignment="1">
      <alignment horizontal="center"/>
    </xf>
    <xf numFmtId="0" fontId="65" fillId="0" borderId="0" xfId="38276" applyFont="1" applyAlignment="1">
      <alignment horizontal="left"/>
    </xf>
    <xf numFmtId="0" fontId="65" fillId="0" borderId="0" xfId="38276" applyFont="1"/>
    <xf numFmtId="0" fontId="71" fillId="0" borderId="0" xfId="38276" applyFont="1" applyAlignment="1">
      <alignment horizontal="center"/>
    </xf>
    <xf numFmtId="0" fontId="205" fillId="0" borderId="0" xfId="38276" applyFont="1" applyAlignment="1">
      <alignment horizontal="center"/>
    </xf>
    <xf numFmtId="0" fontId="65" fillId="0" borderId="0" xfId="21761" applyFont="1" applyAlignment="1">
      <alignment wrapText="1"/>
    </xf>
    <xf numFmtId="0" fontId="205" fillId="0" borderId="61" xfId="38276" applyFont="1" applyBorder="1" applyAlignment="1">
      <alignment horizontal="center"/>
    </xf>
    <xf numFmtId="0" fontId="65" fillId="0" borderId="61" xfId="21761" applyFont="1" applyBorder="1" applyAlignment="1">
      <alignment horizontal="left" wrapText="1"/>
    </xf>
    <xf numFmtId="0" fontId="65" fillId="0" borderId="0" xfId="21761" applyFont="1" applyAlignment="1">
      <alignment horizontal="left" wrapText="1"/>
    </xf>
    <xf numFmtId="0" fontId="65" fillId="0" borderId="0" xfId="38276" applyFont="1" applyAlignment="1">
      <alignment horizontal="left" wrapText="1"/>
    </xf>
    <xf numFmtId="0" fontId="65" fillId="0" borderId="51" xfId="38276" applyFont="1" applyBorder="1" applyAlignment="1">
      <alignment horizontal="center" wrapText="1"/>
    </xf>
    <xf numFmtId="0" fontId="65" fillId="0" borderId="0" xfId="38276" applyFont="1" applyAlignment="1">
      <alignment horizontal="right" indent="1"/>
    </xf>
    <xf numFmtId="0" fontId="65" fillId="0" borderId="61" xfId="38276" applyFont="1" applyBorder="1"/>
    <xf numFmtId="0" fontId="65" fillId="0" borderId="61" xfId="38276" applyFont="1" applyBorder="1" applyAlignment="1">
      <alignment horizontal="center"/>
    </xf>
    <xf numFmtId="175" fontId="65" fillId="0" borderId="61" xfId="38276" applyNumberFormat="1" applyFont="1" applyBorder="1" applyAlignment="1">
      <alignment horizontal="center"/>
    </xf>
    <xf numFmtId="0" fontId="65" fillId="0" borderId="61" xfId="38276" applyFont="1" applyBorder="1" applyAlignment="1">
      <alignment horizontal="left"/>
    </xf>
    <xf numFmtId="0" fontId="71" fillId="0" borderId="61" xfId="38276" applyFont="1" applyBorder="1" applyAlignment="1">
      <alignment horizontal="center"/>
    </xf>
    <xf numFmtId="0" fontId="71" fillId="0" borderId="61" xfId="38276" applyFont="1" applyBorder="1"/>
    <xf numFmtId="0" fontId="71" fillId="0" borderId="0" xfId="57" applyFont="1" applyAlignment="1">
      <alignment horizontal="center"/>
    </xf>
    <xf numFmtId="0" fontId="71" fillId="0" borderId="0" xfId="38272" applyFont="1" applyAlignment="1">
      <alignment horizontal="center"/>
    </xf>
    <xf numFmtId="0" fontId="204" fillId="0" borderId="0" xfId="38264" applyFont="1" applyAlignment="1">
      <alignment horizontal="center"/>
    </xf>
    <xf numFmtId="0" fontId="65" fillId="0" borderId="0" xfId="676" applyFont="1"/>
    <xf numFmtId="0" fontId="205" fillId="0" borderId="0" xfId="38276" applyFont="1" applyAlignment="1">
      <alignment horizontal="center" vertical="center"/>
    </xf>
    <xf numFmtId="0" fontId="71" fillId="0" borderId="51" xfId="38276" applyFont="1" applyBorder="1" applyAlignment="1">
      <alignment horizontal="center"/>
    </xf>
    <xf numFmtId="0" fontId="71" fillId="0" borderId="51" xfId="38276" applyFont="1" applyBorder="1" applyAlignment="1">
      <alignment horizontal="center" wrapText="1"/>
    </xf>
    <xf numFmtId="0" fontId="71" fillId="0" borderId="51" xfId="21761" applyFont="1" applyBorder="1" applyAlignment="1">
      <alignment horizontal="center" wrapText="1"/>
    </xf>
    <xf numFmtId="175" fontId="65" fillId="10" borderId="0" xfId="34" applyNumberFormat="1" applyFont="1" applyFill="1"/>
    <xf numFmtId="175" fontId="65" fillId="0" borderId="0" xfId="38276" applyNumberFormat="1" applyFont="1"/>
    <xf numFmtId="175" fontId="65" fillId="0" borderId="28" xfId="38276" applyNumberFormat="1" applyFont="1" applyBorder="1" applyAlignment="1">
      <alignment horizontal="center"/>
    </xf>
    <xf numFmtId="175" fontId="65" fillId="0" borderId="1" xfId="38276" applyNumberFormat="1" applyFont="1" applyBorder="1" applyAlignment="1">
      <alignment horizontal="center" vertical="top"/>
    </xf>
    <xf numFmtId="0" fontId="65" fillId="0" borderId="1" xfId="38276" applyFont="1" applyBorder="1" applyAlignment="1">
      <alignment horizontal="center"/>
    </xf>
    <xf numFmtId="175" fontId="65" fillId="0" borderId="1" xfId="38276" applyNumberFormat="1" applyFont="1" applyBorder="1" applyAlignment="1">
      <alignment horizontal="center"/>
    </xf>
    <xf numFmtId="175" fontId="65" fillId="0" borderId="0" xfId="21761" applyNumberFormat="1" applyFont="1"/>
    <xf numFmtId="175" fontId="65" fillId="0" borderId="0" xfId="38276" applyNumberFormat="1" applyFont="1" applyAlignment="1">
      <alignment horizontal="center" vertical="top"/>
    </xf>
    <xf numFmtId="0" fontId="71" fillId="0" borderId="0" xfId="21761" applyFont="1"/>
    <xf numFmtId="175" fontId="65" fillId="0" borderId="0" xfId="34" applyNumberFormat="1" applyFont="1" applyFill="1"/>
    <xf numFmtId="0" fontId="65" fillId="0" borderId="0" xfId="38276" applyFont="1" applyAlignment="1">
      <alignment horizontal="center" vertical="center"/>
    </xf>
    <xf numFmtId="0" fontId="204" fillId="0" borderId="61" xfId="38276" applyFont="1" applyBorder="1" applyAlignment="1">
      <alignment horizontal="center"/>
    </xf>
    <xf numFmtId="219" fontId="71" fillId="0" borderId="0" xfId="38267" quotePrefix="1" applyFont="1"/>
    <xf numFmtId="219" fontId="71" fillId="0" borderId="51" xfId="38267" quotePrefix="1" applyFont="1" applyBorder="1"/>
    <xf numFmtId="219" fontId="65" fillId="0" borderId="61" xfId="38267" quotePrefix="1" applyFont="1" applyBorder="1" applyAlignment="1">
      <alignment horizontal="center"/>
    </xf>
    <xf numFmtId="0" fontId="71" fillId="0" borderId="51" xfId="676" applyFont="1" applyBorder="1"/>
    <xf numFmtId="0" fontId="71" fillId="0" borderId="51" xfId="676" applyFont="1" applyBorder="1" applyAlignment="1">
      <alignment horizontal="center"/>
    </xf>
    <xf numFmtId="0" fontId="65" fillId="0" borderId="51" xfId="676" applyFont="1" applyBorder="1"/>
    <xf numFmtId="0" fontId="71" fillId="0" borderId="51" xfId="676" applyFont="1" applyBorder="1" applyAlignment="1">
      <alignment horizontal="center" wrapText="1"/>
    </xf>
    <xf numFmtId="0" fontId="71" fillId="0" borderId="0" xfId="676" applyFont="1" applyAlignment="1">
      <alignment horizontal="center" wrapText="1"/>
    </xf>
    <xf numFmtId="0" fontId="65" fillId="10" borderId="0" xfId="676" applyFont="1" applyFill="1" applyAlignment="1">
      <alignment vertical="center"/>
    </xf>
    <xf numFmtId="175" fontId="65" fillId="10" borderId="0" xfId="34" applyNumberFormat="1" applyFont="1" applyFill="1" applyAlignment="1">
      <alignment vertical="center"/>
    </xf>
    <xf numFmtId="175" fontId="65" fillId="89" borderId="0" xfId="34" applyNumberFormat="1" applyFont="1" applyFill="1" applyAlignment="1">
      <alignment vertical="center"/>
    </xf>
    <xf numFmtId="179" fontId="65" fillId="0" borderId="0" xfId="34" applyNumberFormat="1" applyFont="1" applyFill="1" applyBorder="1" applyAlignment="1">
      <alignment vertical="center"/>
    </xf>
    <xf numFmtId="175" fontId="65" fillId="0" borderId="0" xfId="34" applyNumberFormat="1" applyFont="1" applyFill="1" applyBorder="1" applyAlignment="1">
      <alignment vertical="center"/>
    </xf>
    <xf numFmtId="0" fontId="65" fillId="10" borderId="0" xfId="676" applyFont="1" applyFill="1"/>
    <xf numFmtId="179" fontId="65" fillId="0" borderId="0" xfId="34" applyNumberFormat="1" applyFont="1" applyFill="1" applyBorder="1"/>
    <xf numFmtId="175" fontId="65" fillId="0" borderId="0" xfId="34" applyNumberFormat="1" applyFont="1" applyFill="1" applyBorder="1"/>
    <xf numFmtId="175" fontId="65" fillId="0" borderId="0" xfId="34" applyNumberFormat="1" applyFont="1" applyFill="1" applyBorder="1" applyAlignment="1">
      <alignment horizontal="right" vertical="center"/>
    </xf>
    <xf numFmtId="175" fontId="65" fillId="10" borderId="51" xfId="34" applyNumberFormat="1" applyFont="1" applyFill="1" applyBorder="1"/>
    <xf numFmtId="0" fontId="65" fillId="0" borderId="2" xfId="676" applyFont="1" applyBorder="1" applyAlignment="1">
      <alignment horizontal="left"/>
    </xf>
    <xf numFmtId="0" fontId="65" fillId="0" borderId="0" xfId="676" applyFont="1" applyAlignment="1">
      <alignment horizontal="left"/>
    </xf>
    <xf numFmtId="175" fontId="65" fillId="0" borderId="24" xfId="34" applyNumberFormat="1" applyFont="1" applyFill="1" applyBorder="1"/>
    <xf numFmtId="175" fontId="65" fillId="0" borderId="28" xfId="34" applyNumberFormat="1" applyFont="1" applyBorder="1"/>
    <xf numFmtId="175" fontId="65" fillId="0" borderId="0" xfId="34" applyNumberFormat="1" applyFont="1" applyBorder="1"/>
    <xf numFmtId="175" fontId="65" fillId="0" borderId="0" xfId="34" applyNumberFormat="1" applyFont="1"/>
    <xf numFmtId="175" fontId="65" fillId="89" borderId="0" xfId="34" applyNumberFormat="1" applyFont="1" applyFill="1"/>
    <xf numFmtId="175" fontId="65" fillId="0" borderId="0" xfId="676" applyNumberFormat="1" applyFont="1"/>
    <xf numFmtId="0" fontId="65" fillId="0" borderId="0" xfId="21761" applyFont="1" applyAlignment="1">
      <alignment horizontal="center" vertical="center"/>
    </xf>
    <xf numFmtId="174" fontId="97" fillId="0" borderId="10" xfId="0" applyFont="1" applyFill="1" applyBorder="1" applyAlignment="1">
      <alignment horizontal="left" vertical="top"/>
    </xf>
    <xf numFmtId="174" fontId="97" fillId="0" borderId="0" xfId="0" applyFont="1" applyFill="1" applyBorder="1" applyAlignment="1">
      <alignment horizontal="left" vertical="top"/>
    </xf>
    <xf numFmtId="174" fontId="197" fillId="0" borderId="0" xfId="0" applyFont="1" applyFill="1" applyBorder="1" applyAlignment="1">
      <alignment horizontal="left" vertical="top"/>
    </xf>
    <xf numFmtId="174" fontId="97" fillId="0" borderId="10" xfId="0" applyFont="1" applyFill="1" applyBorder="1" applyAlignment="1">
      <alignment horizontal="center" vertical="top"/>
    </xf>
    <xf numFmtId="174" fontId="97" fillId="0" borderId="0" xfId="0" applyFont="1" applyFill="1" applyBorder="1" applyAlignment="1">
      <alignment horizontal="center" vertical="top"/>
    </xf>
    <xf numFmtId="0" fontId="97" fillId="0" borderId="10" xfId="0" applyNumberFormat="1" applyFont="1" applyFill="1" applyBorder="1" applyAlignment="1">
      <alignment horizontal="center" vertical="top"/>
    </xf>
    <xf numFmtId="43" fontId="97" fillId="10" borderId="0" xfId="40" applyNumberFormat="1" applyFont="1" applyFill="1" applyBorder="1" applyAlignment="1">
      <alignment horizontal="center" vertical="top"/>
    </xf>
    <xf numFmtId="174" fontId="198" fillId="0" borderId="0" xfId="0" applyFont="1" applyFill="1" applyBorder="1" applyAlignment="1">
      <alignment horizontal="left" vertical="top"/>
    </xf>
    <xf numFmtId="175" fontId="97" fillId="0" borderId="0" xfId="40" applyNumberFormat="1" applyFont="1" applyFill="1" applyBorder="1" applyAlignment="1">
      <alignment horizontal="center" vertical="top"/>
    </xf>
    <xf numFmtId="10" fontId="97" fillId="10" borderId="0" xfId="61" applyNumberFormat="1" applyFont="1" applyFill="1" applyBorder="1" applyAlignment="1">
      <alignment horizontal="right" vertical="top" indent="1"/>
    </xf>
    <xf numFmtId="10" fontId="97" fillId="0" borderId="0" xfId="61" applyNumberFormat="1" applyFont="1" applyFill="1" applyBorder="1" applyAlignment="1">
      <alignment horizontal="right" vertical="top" indent="1"/>
    </xf>
    <xf numFmtId="174" fontId="97" fillId="0" borderId="0" xfId="0" quotePrefix="1" applyFont="1" applyFill="1" applyBorder="1" applyAlignment="1">
      <alignment horizontal="left" vertical="top"/>
    </xf>
    <xf numFmtId="0" fontId="97" fillId="0" borderId="10" xfId="0" applyNumberFormat="1" applyFont="1" applyFill="1" applyBorder="1" applyAlignment="1">
      <alignment horizontal="left" vertical="top"/>
    </xf>
    <xf numFmtId="174" fontId="97" fillId="0" borderId="0" xfId="0" applyFont="1" applyFill="1" applyBorder="1" applyAlignment="1">
      <alignment horizontal="center" wrapText="1"/>
    </xf>
    <xf numFmtId="175" fontId="97" fillId="10" borderId="0" xfId="32" applyNumberFormat="1" applyFont="1" applyFill="1" applyBorder="1" applyAlignment="1">
      <alignment horizontal="center" vertical="top"/>
    </xf>
    <xf numFmtId="174" fontId="97" fillId="0" borderId="0" xfId="0" applyFont="1" applyFill="1" applyBorder="1" applyAlignment="1">
      <alignment horizontal="left" vertical="top" wrapText="1"/>
    </xf>
    <xf numFmtId="174" fontId="97" fillId="0" borderId="0" xfId="0" quotePrefix="1" applyFont="1" applyFill="1" applyBorder="1" applyAlignment="1">
      <alignment vertical="top"/>
    </xf>
    <xf numFmtId="174" fontId="97" fillId="0" borderId="0" xfId="0" applyFont="1" applyFill="1" applyBorder="1" applyAlignment="1">
      <alignment vertical="top" wrapText="1"/>
    </xf>
    <xf numFmtId="174" fontId="53" fillId="0" borderId="9" xfId="0" applyFont="1" applyFill="1" applyBorder="1" applyAlignment="1">
      <alignment wrapText="1"/>
    </xf>
    <xf numFmtId="174" fontId="97" fillId="0" borderId="13" xfId="0" applyFont="1" applyFill="1" applyBorder="1" applyAlignment="1">
      <alignment horizontal="center" vertical="top"/>
    </xf>
    <xf numFmtId="175" fontId="97" fillId="10" borderId="0" xfId="40" applyNumberFormat="1" applyFont="1" applyFill="1" applyBorder="1" applyAlignment="1">
      <alignment horizontal="center" vertical="top"/>
    </xf>
    <xf numFmtId="175" fontId="97" fillId="0" borderId="0" xfId="32" applyNumberFormat="1" applyFont="1" applyFill="1" applyBorder="1" applyAlignment="1">
      <alignment horizontal="center" vertical="top"/>
    </xf>
    <xf numFmtId="9" fontId="53" fillId="0" borderId="0" xfId="61" applyFont="1" applyFill="1" applyBorder="1"/>
    <xf numFmtId="9" fontId="48" fillId="10" borderId="15" xfId="61" applyFont="1" applyFill="1" applyBorder="1" applyAlignment="1">
      <alignment horizontal="right"/>
    </xf>
    <xf numFmtId="9" fontId="48" fillId="10" borderId="0" xfId="61" applyFont="1" applyFill="1" applyBorder="1" applyAlignment="1">
      <alignment horizontal="right"/>
    </xf>
    <xf numFmtId="9" fontId="48" fillId="10" borderId="0" xfId="61" applyFont="1" applyFill="1" applyBorder="1" applyAlignment="1"/>
    <xf numFmtId="9" fontId="48" fillId="10" borderId="4" xfId="61" applyFont="1" applyFill="1" applyBorder="1" applyAlignment="1"/>
    <xf numFmtId="0" fontId="20" fillId="0" borderId="0" xfId="59" applyNumberFormat="1" applyFont="1" applyAlignment="1">
      <alignment horizontal="right"/>
    </xf>
    <xf numFmtId="0" fontId="20" fillId="10" borderId="0" xfId="59" quotePrefix="1" applyNumberFormat="1" applyFont="1" applyFill="1" applyAlignment="1" applyProtection="1">
      <alignment horizontal="right"/>
      <protection locked="0"/>
    </xf>
    <xf numFmtId="0" fontId="20" fillId="10" borderId="0" xfId="59" applyNumberFormat="1" applyFont="1" applyFill="1" applyAlignment="1">
      <alignment horizontal="left"/>
    </xf>
    <xf numFmtId="0" fontId="33" fillId="10" borderId="0" xfId="59" applyFont="1" applyFill="1" applyAlignment="1"/>
    <xf numFmtId="0" fontId="20" fillId="0" borderId="0" xfId="59" applyNumberFormat="1" applyFont="1" applyFill="1" applyAlignment="1" applyProtection="1">
      <alignment horizontal="center"/>
      <protection locked="0"/>
    </xf>
    <xf numFmtId="0" fontId="66" fillId="0" borderId="0" xfId="59" applyNumberFormat="1" applyFont="1" applyFill="1"/>
    <xf numFmtId="174" fontId="51" fillId="0" borderId="0" xfId="0" applyFont="1" applyAlignment="1"/>
    <xf numFmtId="0" fontId="38" fillId="10" borderId="0" xfId="59" quotePrefix="1" applyFont="1" applyFill="1" applyAlignment="1" applyProtection="1">
      <protection locked="0"/>
    </xf>
    <xf numFmtId="0" fontId="38" fillId="0" borderId="0" xfId="59" quotePrefix="1" applyFont="1" applyFill="1" applyAlignment="1" applyProtection="1">
      <protection locked="0"/>
    </xf>
    <xf numFmtId="0" fontId="38" fillId="0" borderId="0" xfId="59" quotePrefix="1" applyFont="1" applyAlignment="1" applyProtection="1">
      <protection locked="0"/>
    </xf>
    <xf numFmtId="0" fontId="15" fillId="10" borderId="0" xfId="59" quotePrefix="1" applyFont="1" applyFill="1" applyAlignment="1" applyProtection="1">
      <alignment horizontal="center"/>
      <protection locked="0"/>
    </xf>
    <xf numFmtId="174" fontId="20" fillId="0" borderId="0" xfId="0" applyFont="1" applyFill="1" applyAlignment="1">
      <alignment vertical="center" wrapText="1"/>
    </xf>
    <xf numFmtId="0" fontId="71" fillId="0" borderId="0" xfId="59" quotePrefix="1" applyFont="1" applyAlignment="1" applyProtection="1">
      <alignment horizontal="centerContinuous"/>
      <protection locked="0"/>
    </xf>
    <xf numFmtId="0" fontId="71" fillId="0" borderId="0" xfId="59" quotePrefix="1" applyFont="1" applyFill="1" applyAlignment="1" applyProtection="1">
      <alignment horizontal="centerContinuous"/>
      <protection locked="0"/>
    </xf>
    <xf numFmtId="0" fontId="65" fillId="10" borderId="0" xfId="21761" applyFont="1" applyFill="1" applyAlignment="1">
      <alignment horizontal="centerContinuous"/>
    </xf>
    <xf numFmtId="0" fontId="71" fillId="10" borderId="0" xfId="59" quotePrefix="1" applyFont="1" applyFill="1" applyAlignment="1" applyProtection="1">
      <alignment horizontal="centerContinuous"/>
      <protection locked="0"/>
    </xf>
    <xf numFmtId="0" fontId="208" fillId="10" borderId="0" xfId="676" applyFont="1" applyFill="1" applyAlignment="1">
      <alignment vertical="center"/>
    </xf>
    <xf numFmtId="0" fontId="208" fillId="10" borderId="0" xfId="676" applyFont="1" applyFill="1"/>
    <xf numFmtId="0" fontId="208" fillId="10" borderId="0" xfId="676" applyFont="1" applyFill="1" applyAlignment="1">
      <alignment horizontal="left"/>
    </xf>
    <xf numFmtId="10" fontId="124" fillId="0" borderId="0" xfId="61" applyNumberFormat="1" applyFont="1" applyFill="1" applyBorder="1" applyAlignment="1"/>
    <xf numFmtId="10" fontId="209" fillId="0" borderId="0" xfId="61" applyNumberFormat="1" applyFont="1" applyFill="1" applyBorder="1" applyAlignment="1">
      <alignment horizontal="right" vertical="top" indent="1"/>
    </xf>
    <xf numFmtId="0" fontId="210" fillId="0" borderId="0" xfId="38268" quotePrefix="1" applyNumberFormat="1" applyFont="1" applyFill="1" applyAlignment="1">
      <alignment horizontal="center" vertical="top"/>
    </xf>
    <xf numFmtId="0" fontId="210" fillId="10" borderId="0" xfId="38268" applyNumberFormat="1" applyFont="1" applyFill="1" applyAlignment="1">
      <alignment horizontal="center" vertical="top"/>
    </xf>
    <xf numFmtId="0" fontId="210" fillId="10" borderId="0" xfId="38268" quotePrefix="1" applyNumberFormat="1" applyFont="1" applyFill="1" applyAlignment="1">
      <alignment horizontal="center" vertical="top"/>
    </xf>
    <xf numFmtId="9" fontId="65" fillId="10" borderId="0" xfId="61" applyFont="1" applyFill="1" applyAlignment="1">
      <alignment horizontal="right"/>
    </xf>
    <xf numFmtId="9" fontId="65" fillId="0" borderId="28" xfId="61" applyFont="1" applyFill="1" applyBorder="1" applyAlignment="1">
      <alignment horizontal="right"/>
    </xf>
    <xf numFmtId="166" fontId="65" fillId="0" borderId="8" xfId="61" quotePrefix="1" applyNumberFormat="1" applyFont="1" applyFill="1" applyBorder="1" applyAlignment="1">
      <alignment horizontal="right" wrapText="1"/>
    </xf>
    <xf numFmtId="166" fontId="65" fillId="0" borderId="28" xfId="61" quotePrefix="1" applyNumberFormat="1" applyFont="1" applyFill="1" applyBorder="1" applyAlignment="1">
      <alignment horizontal="right" wrapText="1"/>
    </xf>
    <xf numFmtId="174" fontId="15" fillId="0" borderId="0" xfId="0" applyFont="1" applyAlignment="1">
      <alignment horizontal="center"/>
    </xf>
    <xf numFmtId="0" fontId="163" fillId="0" borderId="0" xfId="38273" applyNumberFormat="1" applyFont="1" applyAlignment="1">
      <alignment horizontal="center"/>
    </xf>
    <xf numFmtId="10" fontId="70" fillId="10" borderId="51" xfId="38275" quotePrefix="1" applyNumberFormat="1" applyFont="1" applyFill="1" applyBorder="1" applyAlignment="1">
      <alignment horizontal="center"/>
    </xf>
    <xf numFmtId="10" fontId="70" fillId="10" borderId="51" xfId="38275" applyNumberFormat="1" applyFont="1" applyFill="1" applyBorder="1" applyAlignment="1">
      <alignment horizontal="center"/>
    </xf>
    <xf numFmtId="0" fontId="97" fillId="6" borderId="0" xfId="38269" applyNumberFormat="1" applyFont="1" applyFill="1" applyAlignment="1">
      <alignment horizontal="center" vertical="top"/>
    </xf>
    <xf numFmtId="0" fontId="0" fillId="10" borderId="0" xfId="0" applyNumberFormat="1" applyFill="1" applyAlignment="1">
      <alignment horizontal="center"/>
    </xf>
    <xf numFmtId="0" fontId="20" fillId="6" borderId="0" xfId="59" quotePrefix="1" applyNumberFormat="1" applyFont="1" applyFill="1" applyAlignment="1" applyProtection="1">
      <alignment horizontal="right"/>
      <protection locked="0"/>
    </xf>
    <xf numFmtId="174" fontId="0" fillId="10" borderId="0" xfId="0" applyFont="1" applyFill="1" applyAlignment="1">
      <alignment horizontal="center"/>
    </xf>
    <xf numFmtId="0" fontId="69" fillId="6" borderId="0" xfId="32" applyNumberFormat="1" applyFont="1" applyFill="1" applyBorder="1" applyAlignment="1">
      <alignment horizontal="center"/>
    </xf>
    <xf numFmtId="10" fontId="20" fillId="6" borderId="0" xfId="32" applyNumberFormat="1" applyFont="1" applyFill="1" applyProtection="1">
      <protection locked="0"/>
    </xf>
    <xf numFmtId="0" fontId="212" fillId="6" borderId="0" xfId="32" applyNumberFormat="1" applyFont="1" applyFill="1" applyBorder="1" applyAlignment="1">
      <alignment horizontal="center"/>
    </xf>
    <xf numFmtId="175" fontId="13" fillId="6" borderId="0" xfId="34" applyNumberFormat="1" applyFont="1" applyFill="1" applyBorder="1" applyAlignment="1"/>
    <xf numFmtId="175" fontId="13" fillId="6" borderId="51" xfId="34" applyNumberFormat="1" applyFont="1" applyFill="1" applyBorder="1" applyAlignment="1"/>
    <xf numFmtId="175" fontId="20" fillId="10" borderId="0" xfId="32" applyNumberFormat="1" applyFont="1" applyFill="1" applyBorder="1" applyAlignment="1"/>
    <xf numFmtId="9" fontId="13" fillId="10" borderId="0" xfId="54" applyNumberFormat="1" applyFill="1" applyAlignment="1">
      <alignment horizontal="right"/>
    </xf>
    <xf numFmtId="171" fontId="13" fillId="10" borderId="0" xfId="61" applyNumberFormat="1" applyFont="1" applyFill="1" applyBorder="1" applyAlignment="1"/>
    <xf numFmtId="175" fontId="13" fillId="10" borderId="9" xfId="32" applyNumberFormat="1" applyFont="1" applyFill="1" applyBorder="1" applyAlignment="1">
      <alignment horizontal="center"/>
    </xf>
    <xf numFmtId="0" fontId="13" fillId="10" borderId="0" xfId="38268" applyNumberFormat="1" applyFont="1" applyFill="1" applyAlignment="1">
      <alignment horizontal="center" vertical="top"/>
    </xf>
    <xf numFmtId="175" fontId="48" fillId="0" borderId="0" xfId="32" applyNumberFormat="1" applyFont="1" applyFill="1" applyAlignment="1">
      <alignment horizontal="center"/>
    </xf>
    <xf numFmtId="175" fontId="48" fillId="0" borderId="61" xfId="32" applyNumberFormat="1" applyFont="1" applyFill="1" applyBorder="1" applyAlignment="1">
      <alignment horizontal="center"/>
    </xf>
    <xf numFmtId="10" fontId="48" fillId="10" borderId="15" xfId="61" applyNumberFormat="1" applyFont="1" applyFill="1" applyBorder="1" applyAlignment="1"/>
    <xf numFmtId="10" fontId="48" fillId="10" borderId="0" xfId="61" applyNumberFormat="1" applyFont="1" applyFill="1" applyAlignment="1"/>
    <xf numFmtId="10" fontId="48" fillId="0" borderId="50" xfId="61" applyNumberFormat="1" applyFont="1" applyBorder="1" applyAlignment="1"/>
    <xf numFmtId="10" fontId="48" fillId="0" borderId="0" xfId="61" applyNumberFormat="1" applyFont="1" applyBorder="1" applyAlignment="1"/>
    <xf numFmtId="175" fontId="156" fillId="0" borderId="25" xfId="32" applyNumberFormat="1" applyFont="1" applyFill="1" applyBorder="1"/>
    <xf numFmtId="175" fontId="156" fillId="0" borderId="25" xfId="32" applyNumberFormat="1" applyFont="1" applyBorder="1" applyAlignment="1">
      <alignment horizontal="center"/>
    </xf>
    <xf numFmtId="175" fontId="156" fillId="10" borderId="18" xfId="32" applyNumberFormat="1" applyFont="1" applyFill="1" applyBorder="1"/>
    <xf numFmtId="10" fontId="20" fillId="0" borderId="0" xfId="61" applyNumberFormat="1" applyFont="1" applyFill="1" applyAlignment="1"/>
    <xf numFmtId="170" fontId="97" fillId="0" borderId="0" xfId="0" applyNumberFormat="1" applyFont="1" applyFill="1" applyBorder="1" applyAlignment="1">
      <alignment horizontal="left" vertical="top"/>
    </xf>
    <xf numFmtId="43" fontId="53" fillId="0" borderId="9" xfId="34" applyNumberFormat="1" applyFont="1" applyFill="1" applyBorder="1" applyAlignment="1">
      <alignment horizontal="right"/>
    </xf>
    <xf numFmtId="43" fontId="13" fillId="0" borderId="0" xfId="34" applyNumberFormat="1" applyFont="1" applyFill="1" applyBorder="1" applyAlignment="1">
      <alignment horizontal="right"/>
    </xf>
    <xf numFmtId="10" fontId="48" fillId="10" borderId="15" xfId="61" applyNumberFormat="1" applyFont="1" applyFill="1" applyBorder="1" applyAlignment="1" applyProtection="1">
      <protection locked="0"/>
    </xf>
    <xf numFmtId="176" fontId="20" fillId="0" borderId="0" xfId="40" applyNumberFormat="1" applyFont="1"/>
    <xf numFmtId="176" fontId="20" fillId="0" borderId="2" xfId="40" applyNumberFormat="1" applyFont="1" applyBorder="1" applyAlignment="1"/>
    <xf numFmtId="174" fontId="20" fillId="0" borderId="2" xfId="0" applyFont="1" applyBorder="1" applyAlignment="1">
      <alignment horizontal="left" indent="1"/>
    </xf>
    <xf numFmtId="176" fontId="15" fillId="0" borderId="0" xfId="40" applyNumberFormat="1" applyFont="1"/>
    <xf numFmtId="174" fontId="15" fillId="0" borderId="0" xfId="0" applyFont="1" applyAlignment="1"/>
    <xf numFmtId="175" fontId="156" fillId="10" borderId="25" xfId="32" applyNumberFormat="1" applyFont="1" applyFill="1" applyBorder="1"/>
    <xf numFmtId="175" fontId="156" fillId="10" borderId="25" xfId="0" applyNumberFormat="1" applyFont="1" applyFill="1" applyBorder="1"/>
    <xf numFmtId="175" fontId="156" fillId="10" borderId="18" xfId="32" applyNumberFormat="1" applyFont="1" applyFill="1" applyBorder="1" applyAlignment="1">
      <alignment horizontal="center"/>
    </xf>
    <xf numFmtId="175" fontId="156" fillId="10" borderId="5" xfId="0" applyNumberFormat="1" applyFont="1" applyFill="1" applyBorder="1"/>
    <xf numFmtId="175" fontId="156" fillId="10" borderId="20" xfId="32" applyNumberFormat="1" applyFont="1" applyFill="1" applyBorder="1"/>
    <xf numFmtId="175" fontId="156" fillId="10" borderId="20" xfId="32" applyNumberFormat="1" applyFont="1" applyFill="1" applyBorder="1" applyAlignment="1">
      <alignment horizontal="center"/>
    </xf>
    <xf numFmtId="175" fontId="156" fillId="10" borderId="5" xfId="32" applyNumberFormat="1" applyFont="1" applyFill="1" applyBorder="1"/>
    <xf numFmtId="175" fontId="156" fillId="0" borderId="5" xfId="32" applyNumberFormat="1" applyFont="1" applyBorder="1"/>
    <xf numFmtId="175" fontId="156" fillId="10" borderId="26" xfId="0" applyNumberFormat="1" applyFont="1" applyFill="1" applyBorder="1"/>
    <xf numFmtId="175" fontId="156" fillId="10" borderId="21" xfId="32" applyNumberFormat="1" applyFont="1" applyFill="1" applyBorder="1"/>
    <xf numFmtId="175" fontId="156" fillId="10" borderId="21" xfId="32" applyNumberFormat="1" applyFont="1" applyFill="1" applyBorder="1" applyAlignment="1">
      <alignment horizontal="center"/>
    </xf>
    <xf numFmtId="175" fontId="156" fillId="0" borderId="7" xfId="32" applyNumberFormat="1" applyFont="1" applyFill="1" applyBorder="1"/>
    <xf numFmtId="175" fontId="156" fillId="10" borderId="26" xfId="32" applyNumberFormat="1" applyFont="1" applyFill="1" applyBorder="1"/>
    <xf numFmtId="175" fontId="156" fillId="0" borderId="26" xfId="32" applyNumberFormat="1" applyFont="1" applyBorder="1"/>
    <xf numFmtId="175" fontId="156" fillId="0" borderId="0" xfId="32" applyNumberFormat="1" applyFont="1" applyFill="1" applyBorder="1"/>
    <xf numFmtId="175" fontId="156" fillId="0" borderId="0" xfId="32" applyNumberFormat="1" applyFont="1" applyFill="1" applyBorder="1" applyAlignment="1">
      <alignment horizontal="center"/>
    </xf>
    <xf numFmtId="0" fontId="193" fillId="0" borderId="0" xfId="38280" applyFont="1" applyAlignment="1">
      <alignment horizontal="left" vertical="center"/>
    </xf>
    <xf numFmtId="0" fontId="70" fillId="0" borderId="0" xfId="57" applyFont="1"/>
    <xf numFmtId="0" fontId="194" fillId="0" borderId="0" xfId="38281" applyFont="1"/>
    <xf numFmtId="0" fontId="194" fillId="0" borderId="0" xfId="38280" applyFont="1"/>
    <xf numFmtId="219" fontId="194" fillId="0" borderId="0" xfId="38267" quotePrefix="1" applyFont="1"/>
    <xf numFmtId="0" fontId="70" fillId="0" borderId="0" xfId="38280" applyFont="1"/>
    <xf numFmtId="175" fontId="1" fillId="10" borderId="0" xfId="38282" applyNumberFormat="1" applyFill="1"/>
    <xf numFmtId="175" fontId="1" fillId="0" borderId="0" xfId="38282" applyNumberFormat="1"/>
    <xf numFmtId="175" fontId="70" fillId="0" borderId="2" xfId="38280" applyNumberFormat="1" applyFont="1" applyBorder="1"/>
    <xf numFmtId="175" fontId="194" fillId="0" borderId="0" xfId="38280" applyNumberFormat="1" applyFont="1"/>
    <xf numFmtId="10" fontId="1" fillId="10" borderId="0" xfId="38283" applyNumberFormat="1" applyFill="1"/>
    <xf numFmtId="175" fontId="194" fillId="0" borderId="2" xfId="38280" applyNumberFormat="1" applyFont="1" applyBorder="1"/>
    <xf numFmtId="0" fontId="193" fillId="0" borderId="0" xfId="38281" applyFont="1"/>
    <xf numFmtId="266" fontId="70" fillId="10" borderId="0" xfId="38284" applyNumberFormat="1" applyFont="1" applyFill="1"/>
    <xf numFmtId="175" fontId="70" fillId="0" borderId="28" xfId="21761" applyNumberFormat="1" applyFont="1" applyBorder="1"/>
    <xf numFmtId="174" fontId="202" fillId="0" borderId="0" xfId="0" applyFont="1" applyAlignment="1"/>
    <xf numFmtId="0" fontId="20" fillId="0" borderId="0" xfId="59" applyNumberFormat="1" applyFont="1" applyAlignment="1">
      <alignment horizontal="right"/>
    </xf>
    <xf numFmtId="3" fontId="20" fillId="0" borderId="0" xfId="59" applyNumberFormat="1" applyFont="1" applyFill="1" applyAlignment="1">
      <alignment horizontal="left" wrapText="1"/>
    </xf>
    <xf numFmtId="0" fontId="52" fillId="0" borderId="0" xfId="54" applyFont="1" applyAlignment="1">
      <alignment horizontal="center"/>
    </xf>
    <xf numFmtId="0" fontId="53" fillId="0" borderId="0" xfId="54" applyFont="1" applyFill="1" applyAlignment="1">
      <alignment horizontal="left" wrapText="1"/>
    </xf>
    <xf numFmtId="0" fontId="53" fillId="0" borderId="0" xfId="54" applyFont="1" applyFill="1" applyAlignment="1">
      <alignment horizontal="left" vertical="top" wrapText="1"/>
    </xf>
    <xf numFmtId="0" fontId="68" fillId="7" borderId="16" xfId="54" applyFont="1" applyFill="1" applyBorder="1" applyAlignment="1">
      <alignment horizontal="center"/>
    </xf>
    <xf numFmtId="0" fontId="68" fillId="7" borderId="15" xfId="54" applyFont="1" applyFill="1" applyBorder="1" applyAlignment="1">
      <alignment horizontal="center"/>
    </xf>
    <xf numFmtId="0" fontId="68" fillId="7" borderId="0" xfId="54" applyFont="1" applyFill="1" applyBorder="1" applyAlignment="1">
      <alignment horizontal="center"/>
    </xf>
    <xf numFmtId="0" fontId="57" fillId="0" borderId="0" xfId="54" applyFont="1" applyFill="1" applyBorder="1" applyAlignment="1">
      <alignment horizontal="center" wrapText="1"/>
    </xf>
    <xf numFmtId="0" fontId="13" fillId="0" borderId="0" xfId="54" applyFont="1" applyFill="1" applyBorder="1" applyAlignment="1">
      <alignment horizontal="center" wrapText="1"/>
    </xf>
    <xf numFmtId="0" fontId="68" fillId="7" borderId="14" xfId="54" applyFont="1" applyFill="1" applyBorder="1" applyAlignment="1">
      <alignment horizontal="center"/>
    </xf>
    <xf numFmtId="0" fontId="12" fillId="0" borderId="0" xfId="54" applyFont="1" applyAlignment="1">
      <alignment horizontal="center"/>
    </xf>
    <xf numFmtId="0" fontId="56" fillId="7" borderId="23" xfId="54" applyFont="1" applyFill="1" applyBorder="1" applyAlignment="1">
      <alignment horizontal="center"/>
    </xf>
    <xf numFmtId="0" fontId="56" fillId="7" borderId="17" xfId="54" applyFont="1" applyFill="1" applyBorder="1" applyAlignment="1">
      <alignment horizontal="center"/>
    </xf>
    <xf numFmtId="0" fontId="56" fillId="7" borderId="17" xfId="54" applyFont="1" applyFill="1" applyBorder="1" applyAlignment="1">
      <alignment horizontal="center" wrapText="1"/>
    </xf>
    <xf numFmtId="0" fontId="13" fillId="0" borderId="17" xfId="54" applyFont="1" applyBorder="1" applyAlignment="1">
      <alignment horizontal="center" wrapText="1"/>
    </xf>
    <xf numFmtId="0" fontId="13" fillId="0" borderId="27" xfId="54" applyFont="1" applyBorder="1" applyAlignment="1">
      <alignment horizontal="center" wrapText="1"/>
    </xf>
    <xf numFmtId="0" fontId="56" fillId="7" borderId="16" xfId="54" applyFont="1" applyFill="1" applyBorder="1" applyAlignment="1">
      <alignment horizontal="center"/>
    </xf>
    <xf numFmtId="0" fontId="56" fillId="7" borderId="15" xfId="54" applyFont="1" applyFill="1" applyBorder="1" applyAlignment="1">
      <alignment horizontal="center"/>
    </xf>
    <xf numFmtId="0" fontId="56" fillId="7" borderId="14" xfId="54" applyFont="1" applyFill="1" applyBorder="1" applyAlignment="1">
      <alignment horizontal="center"/>
    </xf>
    <xf numFmtId="0" fontId="56" fillId="7" borderId="15" xfId="54" applyFont="1" applyFill="1" applyBorder="1" applyAlignment="1">
      <alignment horizontal="right" wrapText="1"/>
    </xf>
    <xf numFmtId="0" fontId="56" fillId="7" borderId="14" xfId="54" applyFont="1" applyFill="1" applyBorder="1" applyAlignment="1">
      <alignment horizontal="right" wrapText="1"/>
    </xf>
    <xf numFmtId="0" fontId="56" fillId="7" borderId="15" xfId="54" applyFont="1" applyFill="1" applyBorder="1" applyAlignment="1">
      <alignment horizontal="center" wrapText="1"/>
    </xf>
    <xf numFmtId="0" fontId="13" fillId="7" borderId="15" xfId="54" applyFont="1" applyFill="1" applyBorder="1" applyAlignment="1">
      <alignment horizontal="center" wrapText="1"/>
    </xf>
    <xf numFmtId="0" fontId="13" fillId="7" borderId="14" xfId="54" applyFont="1" applyFill="1" applyBorder="1" applyAlignment="1">
      <alignment horizontal="center" wrapText="1"/>
    </xf>
    <xf numFmtId="0" fontId="38" fillId="0" borderId="0" xfId="54" applyFont="1" applyAlignment="1">
      <alignment horizontal="center" wrapText="1"/>
    </xf>
    <xf numFmtId="0" fontId="13" fillId="0" borderId="0" xfId="54" applyFont="1" applyAlignment="1">
      <alignment horizontal="center" wrapText="1"/>
    </xf>
    <xf numFmtId="0" fontId="13" fillId="0" borderId="9" xfId="54" applyFont="1" applyBorder="1" applyAlignment="1">
      <alignment horizontal="center" wrapText="1"/>
    </xf>
    <xf numFmtId="49" fontId="163" fillId="0" borderId="0" xfId="517" applyNumberFormat="1" applyFont="1" applyAlignment="1">
      <alignment horizontal="left" vertical="top" wrapText="1"/>
    </xf>
    <xf numFmtId="0" fontId="54" fillId="7" borderId="0" xfId="54" applyFont="1" applyFill="1" applyBorder="1" applyAlignment="1">
      <alignment horizontal="left"/>
    </xf>
    <xf numFmtId="175" fontId="54" fillId="7" borderId="0" xfId="32" applyNumberFormat="1" applyFont="1" applyFill="1" applyBorder="1" applyAlignment="1">
      <alignment horizontal="center" wrapText="1"/>
    </xf>
    <xf numFmtId="175" fontId="68" fillId="7" borderId="0" xfId="32" applyNumberFormat="1" applyFont="1" applyFill="1" applyBorder="1" applyAlignment="1">
      <alignment horizontal="center" wrapText="1"/>
    </xf>
    <xf numFmtId="174" fontId="48" fillId="10" borderId="45" xfId="0" applyFont="1" applyFill="1" applyBorder="1" applyAlignment="1">
      <alignment horizontal="left" vertical="top"/>
    </xf>
    <xf numFmtId="174" fontId="48" fillId="10" borderId="62" xfId="0" applyFont="1" applyFill="1" applyBorder="1" applyAlignment="1">
      <alignment horizontal="left" vertical="top"/>
    </xf>
    <xf numFmtId="174" fontId="48" fillId="10" borderId="45" xfId="0" applyFont="1" applyFill="1" applyBorder="1" applyAlignment="1">
      <alignment horizontal="center" vertical="top"/>
    </xf>
    <xf numFmtId="174" fontId="48" fillId="10" borderId="24" xfId="0" applyFont="1" applyFill="1" applyBorder="1" applyAlignment="1">
      <alignment horizontal="center" vertical="top"/>
    </xf>
    <xf numFmtId="174" fontId="48" fillId="10" borderId="62" xfId="0" applyFont="1" applyFill="1" applyBorder="1" applyAlignment="1">
      <alignment horizontal="center" vertical="top"/>
    </xf>
    <xf numFmtId="174" fontId="48" fillId="10" borderId="45" xfId="0" applyFont="1" applyFill="1" applyBorder="1" applyAlignment="1">
      <alignment horizontal="left" vertical="top" wrapText="1"/>
    </xf>
    <xf numFmtId="174" fontId="48" fillId="10" borderId="24" xfId="0" applyFont="1" applyFill="1" applyBorder="1" applyAlignment="1">
      <alignment horizontal="left" vertical="top" wrapText="1"/>
    </xf>
    <xf numFmtId="174" fontId="48" fillId="10" borderId="62" xfId="0" applyFont="1" applyFill="1" applyBorder="1" applyAlignment="1">
      <alignment horizontal="left" vertical="top" wrapText="1"/>
    </xf>
    <xf numFmtId="174" fontId="48" fillId="0" borderId="6" xfId="0" applyFont="1" applyFill="1" applyBorder="1" applyAlignment="1">
      <alignment horizontal="center"/>
    </xf>
    <xf numFmtId="174" fontId="48" fillId="0" borderId="6" xfId="0" applyFont="1" applyBorder="1" applyAlignment="1">
      <alignment horizontal="center"/>
    </xf>
    <xf numFmtId="174" fontId="52" fillId="0" borderId="0" xfId="0" applyFont="1" applyFill="1" applyAlignment="1">
      <alignment horizontal="center"/>
    </xf>
    <xf numFmtId="174" fontId="156" fillId="0" borderId="21" xfId="0" applyFont="1" applyBorder="1" applyAlignment="1">
      <alignment horizontal="center"/>
    </xf>
    <xf numFmtId="174" fontId="156" fillId="0" borderId="51" xfId="0" applyFont="1" applyBorder="1" applyAlignment="1">
      <alignment horizontal="center"/>
    </xf>
    <xf numFmtId="174" fontId="156" fillId="0" borderId="22" xfId="0" applyFont="1" applyBorder="1" applyAlignment="1">
      <alignment horizontal="center"/>
    </xf>
    <xf numFmtId="174" fontId="52" fillId="0" borderId="0" xfId="0" applyFont="1" applyFill="1" applyAlignment="1" applyProtection="1">
      <alignment horizontal="center"/>
      <protection locked="0"/>
    </xf>
    <xf numFmtId="175" fontId="163" fillId="0" borderId="0" xfId="38271" applyNumberFormat="1" applyFont="1" applyAlignment="1">
      <alignment horizontal="center" vertical="center" wrapText="1"/>
    </xf>
    <xf numFmtId="175" fontId="163" fillId="0" borderId="0" xfId="38271" applyNumberFormat="1" applyFont="1" applyAlignment="1">
      <alignment horizontal="center" vertical="center"/>
    </xf>
    <xf numFmtId="0" fontId="192" fillId="0" borderId="0" xfId="38264" applyFont="1" applyAlignment="1">
      <alignment horizontal="center" vertical="center" wrapText="1"/>
    </xf>
    <xf numFmtId="0" fontId="163" fillId="0" borderId="0" xfId="38265" applyFont="1" applyAlignment="1">
      <alignment horizontal="left" wrapText="1"/>
    </xf>
    <xf numFmtId="175" fontId="163" fillId="0" borderId="51" xfId="38271" applyNumberFormat="1" applyFont="1" applyBorder="1" applyAlignment="1">
      <alignment horizontal="center" vertical="center"/>
    </xf>
    <xf numFmtId="0" fontId="70" fillId="10" borderId="0" xfId="21761" applyFont="1" applyFill="1" applyAlignment="1">
      <alignment horizontal="left" wrapText="1"/>
    </xf>
    <xf numFmtId="0" fontId="193" fillId="0" borderId="0" xfId="38264" applyFont="1" applyAlignment="1">
      <alignment horizontal="center" vertical="center" wrapText="1"/>
    </xf>
    <xf numFmtId="0" fontId="192" fillId="0" borderId="0" xfId="38264" applyFont="1" applyAlignment="1">
      <alignment horizontal="center" vertical="center"/>
    </xf>
    <xf numFmtId="0" fontId="70" fillId="0" borderId="51" xfId="21761" applyFont="1" applyBorder="1" applyAlignment="1">
      <alignment horizontal="center" wrapText="1"/>
    </xf>
    <xf numFmtId="0" fontId="15" fillId="0" borderId="0" xfId="0" applyNumberFormat="1" applyFont="1" applyAlignment="1">
      <alignment horizontal="center"/>
    </xf>
    <xf numFmtId="174" fontId="15" fillId="0" borderId="0" xfId="0" applyFont="1" applyAlignment="1">
      <alignment horizontal="center"/>
    </xf>
    <xf numFmtId="0" fontId="71" fillId="6" borderId="0" xfId="38268" applyNumberFormat="1" applyFont="1" applyFill="1" applyBorder="1" applyAlignment="1">
      <alignment horizontal="left" vertical="top" wrapText="1"/>
    </xf>
    <xf numFmtId="0" fontId="120" fillId="6" borderId="0" xfId="38268" applyNumberFormat="1" applyFont="1" applyFill="1" applyBorder="1" applyAlignment="1">
      <alignment horizontal="left" vertical="top" wrapText="1"/>
    </xf>
    <xf numFmtId="0" fontId="65" fillId="10" borderId="51" xfId="676" applyFont="1" applyFill="1" applyBorder="1" applyAlignment="1">
      <alignment horizontal="left"/>
    </xf>
    <xf numFmtId="0" fontId="208" fillId="10" borderId="0" xfId="676" applyFont="1" applyFill="1" applyAlignment="1">
      <alignment horizontal="left" wrapText="1"/>
    </xf>
    <xf numFmtId="0" fontId="65" fillId="6" borderId="0" xfId="38268" applyNumberFormat="1" applyFont="1" applyFill="1" applyBorder="1" applyAlignment="1">
      <alignment horizontal="left" vertical="top" wrapText="1"/>
    </xf>
    <xf numFmtId="0" fontId="71" fillId="10" borderId="0" xfId="21761" applyFont="1" applyFill="1" applyAlignment="1">
      <alignment horizontal="left" vertical="top" wrapText="1"/>
    </xf>
    <xf numFmtId="0" fontId="65" fillId="10" borderId="0" xfId="21761" applyFont="1" applyFill="1" applyAlignment="1">
      <alignment horizontal="left" vertical="top" wrapText="1"/>
    </xf>
    <xf numFmtId="0" fontId="204" fillId="0" borderId="51" xfId="38264" applyFont="1" applyBorder="1" applyAlignment="1">
      <alignment horizontal="left"/>
    </xf>
    <xf numFmtId="175" fontId="65" fillId="10" borderId="0" xfId="34" applyNumberFormat="1" applyFont="1" applyFill="1" applyBorder="1" applyAlignment="1">
      <alignment horizontal="left" vertical="center" wrapText="1"/>
    </xf>
    <xf numFmtId="0" fontId="71" fillId="0" borderId="0" xfId="38264" applyFont="1" applyFill="1" applyAlignment="1">
      <alignment horizontal="center" vertical="center" wrapText="1"/>
    </xf>
    <xf numFmtId="0" fontId="204" fillId="0" borderId="0" xfId="38264" applyFont="1" applyAlignment="1">
      <alignment horizontal="center" vertical="center" wrapText="1"/>
    </xf>
    <xf numFmtId="0" fontId="204" fillId="0" borderId="0" xfId="38264" applyFont="1" applyAlignment="1">
      <alignment horizontal="center" vertical="center"/>
    </xf>
    <xf numFmtId="0" fontId="65" fillId="0" borderId="0" xfId="21761" applyFont="1" applyAlignment="1">
      <alignment horizontal="left" wrapText="1"/>
    </xf>
    <xf numFmtId="0" fontId="65" fillId="10" borderId="0" xfId="38276" applyFont="1" applyFill="1" applyAlignment="1">
      <alignment horizontal="left" wrapText="1"/>
    </xf>
    <xf numFmtId="0" fontId="65" fillId="10" borderId="0" xfId="38276" applyFont="1" applyFill="1" applyAlignment="1">
      <alignment horizontal="left" vertical="top" wrapText="1"/>
    </xf>
    <xf numFmtId="175" fontId="65" fillId="10" borderId="2" xfId="34" applyNumberFormat="1" applyFont="1" applyFill="1" applyBorder="1" applyAlignment="1">
      <alignment horizontal="left" vertical="center" wrapText="1"/>
    </xf>
    <xf numFmtId="0" fontId="70" fillId="0" borderId="0" xfId="38280" applyFont="1" applyAlignment="1">
      <alignment horizontal="left" vertical="top" wrapText="1"/>
    </xf>
    <xf numFmtId="0" fontId="194" fillId="0" borderId="0" xfId="38280" applyFont="1" applyAlignment="1">
      <alignment horizontal="center" wrapText="1"/>
    </xf>
    <xf numFmtId="0" fontId="48" fillId="10" borderId="0" xfId="32" applyNumberFormat="1" applyFont="1" applyFill="1" applyAlignment="1"/>
  </cellXfs>
  <cellStyles count="38285">
    <cellStyle name=" 1" xfId="678"/>
    <cellStyle name=" 1 2" xfId="679"/>
    <cellStyle name=" 1 2 2" xfId="680"/>
    <cellStyle name=" 1 3" xfId="681"/>
    <cellStyle name="$" xfId="112"/>
    <cellStyle name="$_DCF Shell 2" xfId="113"/>
    <cellStyle name="$_Model_Sep_2_02" xfId="114"/>
    <cellStyle name="$_Pipeline Model v1 (09_09_02) v3" xfId="115"/>
    <cellStyle name="%" xfId="116"/>
    <cellStyle name="?? [0]_VERA" xfId="117"/>
    <cellStyle name="?????_VERA" xfId="118"/>
    <cellStyle name="??_VERA" xfId="119"/>
    <cellStyle name="_0decimals" xfId="120"/>
    <cellStyle name="_1 0 2011 BP - Overlays v0 12" xfId="121"/>
    <cellStyle name="_1 1 OFTO t2 v0 2 (IBA def tax)" xfId="122"/>
    <cellStyle name="_2.0 Emergency Process" xfId="123"/>
    <cellStyle name="_ammonia emission calculation" xfId="124"/>
    <cellStyle name="_Berr Strading Analysis v 04 (2012 to 2020) v0 8 (no capex from 2012)" xfId="125"/>
    <cellStyle name="_Cement" xfId="126"/>
    <cellStyle name="_Comma" xfId="127"/>
    <cellStyle name="_Comma_CSC" xfId="128"/>
    <cellStyle name="_Comma_merger_plans_modified_9_3_1999" xfId="129"/>
    <cellStyle name="_Currency" xfId="130"/>
    <cellStyle name="_Currency_CSC" xfId="131"/>
    <cellStyle name="_Currency_merger_plans_modified_9_3_1999" xfId="132"/>
    <cellStyle name="_Currency_Model_Sep_2_02" xfId="133"/>
    <cellStyle name="_Currency_Pipeline Model v1 (09_09_02) v3" xfId="134"/>
    <cellStyle name="_CurrencySpace" xfId="135"/>
    <cellStyle name="_CurrencySpace_CSC" xfId="136"/>
    <cellStyle name="_CurrencySpace_merger_plans_modified_9_3_1999" xfId="137"/>
    <cellStyle name="_Group Impact Model - Output Sheet" xfId="138"/>
    <cellStyle name="_Multiple" xfId="139"/>
    <cellStyle name="_Multiple_CSC" xfId="140"/>
    <cellStyle name="_Multiple_merger_plans_modified_9_3_1999" xfId="141"/>
    <cellStyle name="_Multiple_Model_Sep_2_02" xfId="142"/>
    <cellStyle name="_Multiple_Pipeline Model v1 (09_09_02) v3" xfId="143"/>
    <cellStyle name="_MultipleSpace" xfId="144"/>
    <cellStyle name="_MultipleSpace_CSC" xfId="145"/>
    <cellStyle name="_MultipleSpace_merger_plans_modified_9_3_1999" xfId="146"/>
    <cellStyle name="_MultipleSpace_Model_Sep_2_02" xfId="147"/>
    <cellStyle name="_MultipleSpace_Pipeline Model v1 (09_09_02) v3" xfId="148"/>
    <cellStyle name="_NGM  Business Valuation Jan 10 v7 no links(sg)" xfId="149"/>
    <cellStyle name="_Oil Sands" xfId="150"/>
    <cellStyle name="_Payroll - Dave Moon v2" xfId="151"/>
    <cellStyle name="_Percent" xfId="152"/>
    <cellStyle name="_Percent_CSC" xfId="153"/>
    <cellStyle name="_Percent_merger_plans_modified_9_3_1999" xfId="154"/>
    <cellStyle name="_Percent_Model_Sep_2_02" xfId="155"/>
    <cellStyle name="_Percent_Pipeline Model v1 (09_09_02) v3" xfId="156"/>
    <cellStyle name="_PercentSpace" xfId="157"/>
    <cellStyle name="_PercentSpace_CSC" xfId="158"/>
    <cellStyle name="_PercentSpace_merger_plans_modified_9_3_1999" xfId="159"/>
    <cellStyle name="_PercentSpace_Model_Sep_2_02" xfId="160"/>
    <cellStyle name="_PercentSpace_Pipeline Model v1 (09_09_02) v3" xfId="161"/>
    <cellStyle name="_Refineries" xfId="162"/>
    <cellStyle name="_TableRowHead" xfId="163"/>
    <cellStyle name="_TableSuperHead" xfId="164"/>
    <cellStyle name="£ BP" xfId="165"/>
    <cellStyle name="£[2]" xfId="166"/>
    <cellStyle name="¥ JY" xfId="167"/>
    <cellStyle name="=C:\WINNT\SYSTEM32\COMMAND.COM" xfId="168"/>
    <cellStyle name="0" xfId="169"/>
    <cellStyle name="0_Credit Rating Ratios" xfId="170"/>
    <cellStyle name="0_Pension numbers in 09 Plan  Budget (3)" xfId="171"/>
    <cellStyle name="0DP" xfId="172"/>
    <cellStyle name="0DP bold" xfId="173"/>
    <cellStyle name="0DP_calcSens" xfId="174"/>
    <cellStyle name="1DP" xfId="175"/>
    <cellStyle name="1DP bold" xfId="176"/>
    <cellStyle name="20% - Accent1 10" xfId="682"/>
    <cellStyle name="20% - Accent1 10 2" xfId="683"/>
    <cellStyle name="20% - Accent1 11" xfId="684"/>
    <cellStyle name="20% - Accent1 11 2" xfId="685"/>
    <cellStyle name="20% - Accent1 12" xfId="686"/>
    <cellStyle name="20% - Accent1 12 2" xfId="687"/>
    <cellStyle name="20% - Accent1 13" xfId="688"/>
    <cellStyle name="20% - Accent1 13 2" xfId="689"/>
    <cellStyle name="20% - Accent1 14" xfId="690"/>
    <cellStyle name="20% - Accent1 2" xfId="691"/>
    <cellStyle name="20% - Accent1 2 2" xfId="692"/>
    <cellStyle name="20% - Accent1 2 2 2" xfId="693"/>
    <cellStyle name="20% - Accent1 2 3" xfId="694"/>
    <cellStyle name="20% - Accent1 2 3 2" xfId="695"/>
    <cellStyle name="20% - Accent1 2 4" xfId="696"/>
    <cellStyle name="20% - Accent1 2_10-15-10-Stmt AU - Period I - Working 1 0" xfId="697"/>
    <cellStyle name="20% - Accent1 3" xfId="698"/>
    <cellStyle name="20% - Accent1 3 2" xfId="699"/>
    <cellStyle name="20% - Accent1 3 2 2" xfId="700"/>
    <cellStyle name="20% - Accent1 3 3" xfId="701"/>
    <cellStyle name="20% - Accent1 3 3 2" xfId="702"/>
    <cellStyle name="20% - Accent1 3 4" xfId="703"/>
    <cellStyle name="20% - Accent1 3_10-15-10-Stmt AU - Period I - Working 1 0" xfId="704"/>
    <cellStyle name="20% - Accent1 4" xfId="705"/>
    <cellStyle name="20% - Accent1 4 2" xfId="706"/>
    <cellStyle name="20% - Accent1 4 2 2" xfId="707"/>
    <cellStyle name="20% - Accent1 4 3" xfId="708"/>
    <cellStyle name="20% - Accent1 4 3 2" xfId="709"/>
    <cellStyle name="20% - Accent1 4 4" xfId="710"/>
    <cellStyle name="20% - Accent1 4_10-15-10-Stmt AU - Period I - Working 1 0" xfId="711"/>
    <cellStyle name="20% - Accent1 5" xfId="712"/>
    <cellStyle name="20% - Accent1 5 2" xfId="713"/>
    <cellStyle name="20% - Accent1 5 2 2" xfId="714"/>
    <cellStyle name="20% - Accent1 5 3" xfId="715"/>
    <cellStyle name="20% - Accent1 5 3 2" xfId="716"/>
    <cellStyle name="20% - Accent1 5 4" xfId="717"/>
    <cellStyle name="20% - Accent1 5_10-15-10-Stmt AU - Period I - Working 1 0" xfId="718"/>
    <cellStyle name="20% - Accent1 6" xfId="719"/>
    <cellStyle name="20% - Accent1 6 2" xfId="720"/>
    <cellStyle name="20% - Accent1 6 2 2" xfId="721"/>
    <cellStyle name="20% - Accent1 6 3" xfId="722"/>
    <cellStyle name="20% - Accent1 6 3 2" xfId="723"/>
    <cellStyle name="20% - Accent1 6 4" xfId="724"/>
    <cellStyle name="20% - Accent1 6_10-15-10-Stmt AU - Period I - Working 1 0" xfId="725"/>
    <cellStyle name="20% - Accent1 7" xfId="726"/>
    <cellStyle name="20% - Accent1 7 2" xfId="727"/>
    <cellStyle name="20% - Accent1 7 2 2" xfId="728"/>
    <cellStyle name="20% - Accent1 7 3" xfId="729"/>
    <cellStyle name="20% - Accent1 7 3 2" xfId="730"/>
    <cellStyle name="20% - Accent1 7 4" xfId="731"/>
    <cellStyle name="20% - Accent1 7_10-15-10-Stmt AU - Period I - Working 1 0" xfId="732"/>
    <cellStyle name="20% - Accent1 8" xfId="733"/>
    <cellStyle name="20% - Accent1 8 2" xfId="734"/>
    <cellStyle name="20% - Accent1 9" xfId="735"/>
    <cellStyle name="20% - Accent1 9 2" xfId="736"/>
    <cellStyle name="20% - Accent2 10" xfId="737"/>
    <cellStyle name="20% - Accent2 10 2" xfId="738"/>
    <cellStyle name="20% - Accent2 11" xfId="739"/>
    <cellStyle name="20% - Accent2 11 2" xfId="740"/>
    <cellStyle name="20% - Accent2 12" xfId="741"/>
    <cellStyle name="20% - Accent2 12 2" xfId="742"/>
    <cellStyle name="20% - Accent2 13" xfId="743"/>
    <cellStyle name="20% - Accent2 13 2" xfId="744"/>
    <cellStyle name="20% - Accent2 14" xfId="745"/>
    <cellStyle name="20% - Accent2 2" xfId="746"/>
    <cellStyle name="20% - Accent2 2 2" xfId="747"/>
    <cellStyle name="20% - Accent2 2 2 2" xfId="748"/>
    <cellStyle name="20% - Accent2 2 3" xfId="749"/>
    <cellStyle name="20% - Accent2 2 3 2" xfId="750"/>
    <cellStyle name="20% - Accent2 2 4" xfId="751"/>
    <cellStyle name="20% - Accent2 2_10-15-10-Stmt AU - Period I - Working 1 0" xfId="752"/>
    <cellStyle name="20% - Accent2 3" xfId="753"/>
    <cellStyle name="20% - Accent2 3 2" xfId="754"/>
    <cellStyle name="20% - Accent2 3 2 2" xfId="755"/>
    <cellStyle name="20% - Accent2 3 3" xfId="756"/>
    <cellStyle name="20% - Accent2 3 3 2" xfId="757"/>
    <cellStyle name="20% - Accent2 3 4" xfId="758"/>
    <cellStyle name="20% - Accent2 3_10-15-10-Stmt AU - Period I - Working 1 0" xfId="759"/>
    <cellStyle name="20% - Accent2 4" xfId="760"/>
    <cellStyle name="20% - Accent2 4 2" xfId="761"/>
    <cellStyle name="20% - Accent2 4 2 2" xfId="762"/>
    <cellStyle name="20% - Accent2 4 3" xfId="763"/>
    <cellStyle name="20% - Accent2 4 3 2" xfId="764"/>
    <cellStyle name="20% - Accent2 4 4" xfId="765"/>
    <cellStyle name="20% - Accent2 4_10-15-10-Stmt AU - Period I - Working 1 0" xfId="766"/>
    <cellStyle name="20% - Accent2 5" xfId="767"/>
    <cellStyle name="20% - Accent2 5 2" xfId="768"/>
    <cellStyle name="20% - Accent2 5 2 2" xfId="769"/>
    <cellStyle name="20% - Accent2 5 3" xfId="770"/>
    <cellStyle name="20% - Accent2 5 3 2" xfId="771"/>
    <cellStyle name="20% - Accent2 5 4" xfId="772"/>
    <cellStyle name="20% - Accent2 5_10-15-10-Stmt AU - Period I - Working 1 0" xfId="773"/>
    <cellStyle name="20% - Accent2 6" xfId="774"/>
    <cellStyle name="20% - Accent2 6 2" xfId="775"/>
    <cellStyle name="20% - Accent2 6 2 2" xfId="776"/>
    <cellStyle name="20% - Accent2 6 3" xfId="777"/>
    <cellStyle name="20% - Accent2 6 3 2" xfId="778"/>
    <cellStyle name="20% - Accent2 6 4" xfId="779"/>
    <cellStyle name="20% - Accent2 6_10-15-10-Stmt AU - Period I - Working 1 0" xfId="780"/>
    <cellStyle name="20% - Accent2 7" xfId="781"/>
    <cellStyle name="20% - Accent2 7 2" xfId="782"/>
    <cellStyle name="20% - Accent2 7 2 2" xfId="783"/>
    <cellStyle name="20% - Accent2 7 3" xfId="784"/>
    <cellStyle name="20% - Accent2 7 3 2" xfId="785"/>
    <cellStyle name="20% - Accent2 7 4" xfId="786"/>
    <cellStyle name="20% - Accent2 7_10-15-10-Stmt AU - Period I - Working 1 0" xfId="787"/>
    <cellStyle name="20% - Accent2 8" xfId="788"/>
    <cellStyle name="20% - Accent2 8 2" xfId="789"/>
    <cellStyle name="20% - Accent2 9" xfId="790"/>
    <cellStyle name="20% - Accent2 9 2" xfId="791"/>
    <cellStyle name="20% - Accent3 10" xfId="792"/>
    <cellStyle name="20% - Accent3 10 2" xfId="793"/>
    <cellStyle name="20% - Accent3 11" xfId="794"/>
    <cellStyle name="20% - Accent3 11 2" xfId="795"/>
    <cellStyle name="20% - Accent3 12" xfId="796"/>
    <cellStyle name="20% - Accent3 12 2" xfId="797"/>
    <cellStyle name="20% - Accent3 13" xfId="798"/>
    <cellStyle name="20% - Accent3 13 2" xfId="799"/>
    <cellStyle name="20% - Accent3 14" xfId="800"/>
    <cellStyle name="20% - Accent3 2" xfId="801"/>
    <cellStyle name="20% - Accent3 2 2" xfId="802"/>
    <cellStyle name="20% - Accent3 2 2 2" xfId="803"/>
    <cellStyle name="20% - Accent3 2 3" xfId="804"/>
    <cellStyle name="20% - Accent3 2 3 2" xfId="805"/>
    <cellStyle name="20% - Accent3 2 4" xfId="806"/>
    <cellStyle name="20% - Accent3 2_10-15-10-Stmt AU - Period I - Working 1 0" xfId="807"/>
    <cellStyle name="20% - Accent3 3" xfId="808"/>
    <cellStyle name="20% - Accent3 3 2" xfId="809"/>
    <cellStyle name="20% - Accent3 3 2 2" xfId="810"/>
    <cellStyle name="20% - Accent3 3 3" xfId="811"/>
    <cellStyle name="20% - Accent3 3 3 2" xfId="812"/>
    <cellStyle name="20% - Accent3 3 4" xfId="813"/>
    <cellStyle name="20% - Accent3 3_10-15-10-Stmt AU - Period I - Working 1 0" xfId="814"/>
    <cellStyle name="20% - Accent3 4" xfId="815"/>
    <cellStyle name="20% - Accent3 4 2" xfId="816"/>
    <cellStyle name="20% - Accent3 4 2 2" xfId="817"/>
    <cellStyle name="20% - Accent3 4 3" xfId="818"/>
    <cellStyle name="20% - Accent3 4 3 2" xfId="819"/>
    <cellStyle name="20% - Accent3 4 4" xfId="820"/>
    <cellStyle name="20% - Accent3 4_10-15-10-Stmt AU - Period I - Working 1 0" xfId="821"/>
    <cellStyle name="20% - Accent3 5" xfId="822"/>
    <cellStyle name="20% - Accent3 5 2" xfId="823"/>
    <cellStyle name="20% - Accent3 5 2 2" xfId="824"/>
    <cellStyle name="20% - Accent3 5 3" xfId="825"/>
    <cellStyle name="20% - Accent3 5 3 2" xfId="826"/>
    <cellStyle name="20% - Accent3 5 4" xfId="827"/>
    <cellStyle name="20% - Accent3 5_10-15-10-Stmt AU - Period I - Working 1 0" xfId="828"/>
    <cellStyle name="20% - Accent3 6" xfId="829"/>
    <cellStyle name="20% - Accent3 6 2" xfId="830"/>
    <cellStyle name="20% - Accent3 6 2 2" xfId="831"/>
    <cellStyle name="20% - Accent3 6 3" xfId="832"/>
    <cellStyle name="20% - Accent3 6 3 2" xfId="833"/>
    <cellStyle name="20% - Accent3 6 4" xfId="834"/>
    <cellStyle name="20% - Accent3 6_10-15-10-Stmt AU - Period I - Working 1 0" xfId="835"/>
    <cellStyle name="20% - Accent3 7" xfId="836"/>
    <cellStyle name="20% - Accent3 7 2" xfId="837"/>
    <cellStyle name="20% - Accent3 7 2 2" xfId="838"/>
    <cellStyle name="20% - Accent3 7 3" xfId="839"/>
    <cellStyle name="20% - Accent3 7 3 2" xfId="840"/>
    <cellStyle name="20% - Accent3 7 4" xfId="841"/>
    <cellStyle name="20% - Accent3 7_10-15-10-Stmt AU - Period I - Working 1 0" xfId="842"/>
    <cellStyle name="20% - Accent3 8" xfId="843"/>
    <cellStyle name="20% - Accent3 8 2" xfId="844"/>
    <cellStyle name="20% - Accent3 9" xfId="845"/>
    <cellStyle name="20% - Accent3 9 2" xfId="846"/>
    <cellStyle name="20% - Accent4 10" xfId="847"/>
    <cellStyle name="20% - Accent4 10 2" xfId="848"/>
    <cellStyle name="20% - Accent4 11" xfId="849"/>
    <cellStyle name="20% - Accent4 11 2" xfId="850"/>
    <cellStyle name="20% - Accent4 12" xfId="851"/>
    <cellStyle name="20% - Accent4 12 2" xfId="852"/>
    <cellStyle name="20% - Accent4 13" xfId="853"/>
    <cellStyle name="20% - Accent4 13 2" xfId="854"/>
    <cellStyle name="20% - Accent4 14" xfId="855"/>
    <cellStyle name="20% - Accent4 2" xfId="856"/>
    <cellStyle name="20% - Accent4 2 2" xfId="857"/>
    <cellStyle name="20% - Accent4 2 2 2" xfId="858"/>
    <cellStyle name="20% - Accent4 2 3" xfId="859"/>
    <cellStyle name="20% - Accent4 2 3 2" xfId="860"/>
    <cellStyle name="20% - Accent4 2 4" xfId="861"/>
    <cellStyle name="20% - Accent4 2_10-15-10-Stmt AU - Period I - Working 1 0" xfId="862"/>
    <cellStyle name="20% - Accent4 3" xfId="863"/>
    <cellStyle name="20% - Accent4 3 2" xfId="864"/>
    <cellStyle name="20% - Accent4 3 2 2" xfId="865"/>
    <cellStyle name="20% - Accent4 3 3" xfId="866"/>
    <cellStyle name="20% - Accent4 3 3 2" xfId="867"/>
    <cellStyle name="20% - Accent4 3 4" xfId="868"/>
    <cellStyle name="20% - Accent4 3_10-15-10-Stmt AU - Period I - Working 1 0" xfId="869"/>
    <cellStyle name="20% - Accent4 4" xfId="870"/>
    <cellStyle name="20% - Accent4 4 2" xfId="871"/>
    <cellStyle name="20% - Accent4 4 2 2" xfId="872"/>
    <cellStyle name="20% - Accent4 4 3" xfId="873"/>
    <cellStyle name="20% - Accent4 4 3 2" xfId="874"/>
    <cellStyle name="20% - Accent4 4 4" xfId="875"/>
    <cellStyle name="20% - Accent4 4_10-15-10-Stmt AU - Period I - Working 1 0" xfId="876"/>
    <cellStyle name="20% - Accent4 5" xfId="877"/>
    <cellStyle name="20% - Accent4 5 2" xfId="878"/>
    <cellStyle name="20% - Accent4 5 2 2" xfId="879"/>
    <cellStyle name="20% - Accent4 5 3" xfId="880"/>
    <cellStyle name="20% - Accent4 5 3 2" xfId="881"/>
    <cellStyle name="20% - Accent4 5 4" xfId="882"/>
    <cellStyle name="20% - Accent4 5_10-15-10-Stmt AU - Period I - Working 1 0" xfId="883"/>
    <cellStyle name="20% - Accent4 6" xfId="884"/>
    <cellStyle name="20% - Accent4 6 2" xfId="885"/>
    <cellStyle name="20% - Accent4 6 2 2" xfId="886"/>
    <cellStyle name="20% - Accent4 6 3" xfId="887"/>
    <cellStyle name="20% - Accent4 6 3 2" xfId="888"/>
    <cellStyle name="20% - Accent4 6 4" xfId="889"/>
    <cellStyle name="20% - Accent4 6_10-15-10-Stmt AU - Period I - Working 1 0" xfId="890"/>
    <cellStyle name="20% - Accent4 7" xfId="891"/>
    <cellStyle name="20% - Accent4 7 2" xfId="892"/>
    <cellStyle name="20% - Accent4 7 2 2" xfId="893"/>
    <cellStyle name="20% - Accent4 7 3" xfId="894"/>
    <cellStyle name="20% - Accent4 7 3 2" xfId="895"/>
    <cellStyle name="20% - Accent4 7 4" xfId="896"/>
    <cellStyle name="20% - Accent4 7_10-15-10-Stmt AU - Period I - Working 1 0" xfId="897"/>
    <cellStyle name="20% - Accent4 8" xfId="898"/>
    <cellStyle name="20% - Accent4 8 2" xfId="899"/>
    <cellStyle name="20% - Accent4 9" xfId="900"/>
    <cellStyle name="20% - Accent4 9 2" xfId="901"/>
    <cellStyle name="20% - Accent5 10" xfId="902"/>
    <cellStyle name="20% - Accent5 10 2" xfId="903"/>
    <cellStyle name="20% - Accent5 11" xfId="904"/>
    <cellStyle name="20% - Accent5 11 2" xfId="905"/>
    <cellStyle name="20% - Accent5 12" xfId="906"/>
    <cellStyle name="20% - Accent5 12 2" xfId="907"/>
    <cellStyle name="20% - Accent5 13" xfId="908"/>
    <cellStyle name="20% - Accent5 13 2" xfId="909"/>
    <cellStyle name="20% - Accent5 14" xfId="910"/>
    <cellStyle name="20% - Accent5 2" xfId="911"/>
    <cellStyle name="20% - Accent5 2 2" xfId="912"/>
    <cellStyle name="20% - Accent5 2 2 2" xfId="913"/>
    <cellStyle name="20% - Accent5 2 3" xfId="914"/>
    <cellStyle name="20% - Accent5 2 3 2" xfId="915"/>
    <cellStyle name="20% - Accent5 2 4" xfId="916"/>
    <cellStyle name="20% - Accent5 2_10-15-10-Stmt AU - Period I - Working 1 0" xfId="917"/>
    <cellStyle name="20% - Accent5 3" xfId="918"/>
    <cellStyle name="20% - Accent5 3 2" xfId="919"/>
    <cellStyle name="20% - Accent5 3 2 2" xfId="920"/>
    <cellStyle name="20% - Accent5 3 3" xfId="921"/>
    <cellStyle name="20% - Accent5 3 3 2" xfId="922"/>
    <cellStyle name="20% - Accent5 3 4" xfId="923"/>
    <cellStyle name="20% - Accent5 3_10-15-10-Stmt AU - Period I - Working 1 0" xfId="924"/>
    <cellStyle name="20% - Accent5 4" xfId="925"/>
    <cellStyle name="20% - Accent5 4 2" xfId="926"/>
    <cellStyle name="20% - Accent5 4 2 2" xfId="927"/>
    <cellStyle name="20% - Accent5 4 3" xfId="928"/>
    <cellStyle name="20% - Accent5 4 3 2" xfId="929"/>
    <cellStyle name="20% - Accent5 4 4" xfId="930"/>
    <cellStyle name="20% - Accent5 4_10-15-10-Stmt AU - Period I - Working 1 0" xfId="931"/>
    <cellStyle name="20% - Accent5 5" xfId="932"/>
    <cellStyle name="20% - Accent5 5 2" xfId="933"/>
    <cellStyle name="20% - Accent5 5 2 2" xfId="934"/>
    <cellStyle name="20% - Accent5 5 3" xfId="935"/>
    <cellStyle name="20% - Accent5 5 3 2" xfId="936"/>
    <cellStyle name="20% - Accent5 5 4" xfId="937"/>
    <cellStyle name="20% - Accent5 5_10-15-10-Stmt AU - Period I - Working 1 0" xfId="938"/>
    <cellStyle name="20% - Accent5 6" xfId="939"/>
    <cellStyle name="20% - Accent5 6 2" xfId="940"/>
    <cellStyle name="20% - Accent5 6 2 2" xfId="941"/>
    <cellStyle name="20% - Accent5 6 3" xfId="942"/>
    <cellStyle name="20% - Accent5 6 3 2" xfId="943"/>
    <cellStyle name="20% - Accent5 6 4" xfId="944"/>
    <cellStyle name="20% - Accent5 6_10-15-10-Stmt AU - Period I - Working 1 0" xfId="945"/>
    <cellStyle name="20% - Accent5 7" xfId="946"/>
    <cellStyle name="20% - Accent5 7 2" xfId="947"/>
    <cellStyle name="20% - Accent5 7 2 2" xfId="948"/>
    <cellStyle name="20% - Accent5 7 3" xfId="949"/>
    <cellStyle name="20% - Accent5 7 3 2" xfId="950"/>
    <cellStyle name="20% - Accent5 7 4" xfId="951"/>
    <cellStyle name="20% - Accent5 7_10-15-10-Stmt AU - Period I - Working 1 0" xfId="952"/>
    <cellStyle name="20% - Accent5 8" xfId="953"/>
    <cellStyle name="20% - Accent5 8 2" xfId="954"/>
    <cellStyle name="20% - Accent5 9" xfId="955"/>
    <cellStyle name="20% - Accent5 9 2" xfId="956"/>
    <cellStyle name="20% - Accent6 10" xfId="957"/>
    <cellStyle name="20% - Accent6 10 2" xfId="958"/>
    <cellStyle name="20% - Accent6 11" xfId="959"/>
    <cellStyle name="20% - Accent6 11 2" xfId="960"/>
    <cellStyle name="20% - Accent6 12" xfId="961"/>
    <cellStyle name="20% - Accent6 12 2" xfId="962"/>
    <cellStyle name="20% - Accent6 13" xfId="963"/>
    <cellStyle name="20% - Accent6 13 2" xfId="964"/>
    <cellStyle name="20% - Accent6 14" xfId="965"/>
    <cellStyle name="20% - Accent6 2" xfId="966"/>
    <cellStyle name="20% - Accent6 2 2" xfId="967"/>
    <cellStyle name="20% - Accent6 2 2 2" xfId="968"/>
    <cellStyle name="20% - Accent6 2 3" xfId="969"/>
    <cellStyle name="20% - Accent6 2 3 2" xfId="970"/>
    <cellStyle name="20% - Accent6 2 4" xfId="971"/>
    <cellStyle name="20% - Accent6 2_10-15-10-Stmt AU - Period I - Working 1 0" xfId="972"/>
    <cellStyle name="20% - Accent6 3" xfId="973"/>
    <cellStyle name="20% - Accent6 3 2" xfId="974"/>
    <cellStyle name="20% - Accent6 3 2 2" xfId="975"/>
    <cellStyle name="20% - Accent6 3 3" xfId="976"/>
    <cellStyle name="20% - Accent6 3 3 2" xfId="977"/>
    <cellStyle name="20% - Accent6 3 4" xfId="978"/>
    <cellStyle name="20% - Accent6 3_10-15-10-Stmt AU - Period I - Working 1 0" xfId="979"/>
    <cellStyle name="20% - Accent6 4" xfId="980"/>
    <cellStyle name="20% - Accent6 4 2" xfId="981"/>
    <cellStyle name="20% - Accent6 4 2 2" xfId="982"/>
    <cellStyle name="20% - Accent6 4 3" xfId="983"/>
    <cellStyle name="20% - Accent6 4 3 2" xfId="984"/>
    <cellStyle name="20% - Accent6 4 4" xfId="985"/>
    <cellStyle name="20% - Accent6 4_10-15-10-Stmt AU - Period I - Working 1 0" xfId="986"/>
    <cellStyle name="20% - Accent6 5" xfId="987"/>
    <cellStyle name="20% - Accent6 5 2" xfId="988"/>
    <cellStyle name="20% - Accent6 5 2 2" xfId="989"/>
    <cellStyle name="20% - Accent6 5 3" xfId="990"/>
    <cellStyle name="20% - Accent6 5 3 2" xfId="991"/>
    <cellStyle name="20% - Accent6 5 4" xfId="992"/>
    <cellStyle name="20% - Accent6 5_10-15-10-Stmt AU - Period I - Working 1 0" xfId="993"/>
    <cellStyle name="20% - Accent6 6" xfId="994"/>
    <cellStyle name="20% - Accent6 6 2" xfId="995"/>
    <cellStyle name="20% - Accent6 6 2 2" xfId="996"/>
    <cellStyle name="20% - Accent6 6 3" xfId="997"/>
    <cellStyle name="20% - Accent6 6 3 2" xfId="998"/>
    <cellStyle name="20% - Accent6 6 4" xfId="999"/>
    <cellStyle name="20% - Accent6 6_10-15-10-Stmt AU - Period I - Working 1 0" xfId="1000"/>
    <cellStyle name="20% - Accent6 7" xfId="1001"/>
    <cellStyle name="20% - Accent6 7 2" xfId="1002"/>
    <cellStyle name="20% - Accent6 7 2 2" xfId="1003"/>
    <cellStyle name="20% - Accent6 7 3" xfId="1004"/>
    <cellStyle name="20% - Accent6 7 3 2" xfId="1005"/>
    <cellStyle name="20% - Accent6 7 4" xfId="1006"/>
    <cellStyle name="20% - Accent6 7_10-15-10-Stmt AU - Period I - Working 1 0" xfId="1007"/>
    <cellStyle name="20% - Accent6 8" xfId="1008"/>
    <cellStyle name="20% - Accent6 8 2" xfId="1009"/>
    <cellStyle name="20% - Accent6 9" xfId="1010"/>
    <cellStyle name="20% - Accent6 9 2" xfId="1011"/>
    <cellStyle name="2DP" xfId="177"/>
    <cellStyle name="2DP bold" xfId="178"/>
    <cellStyle name="3DP" xfId="179"/>
    <cellStyle name="40% - Accent1 10" xfId="1012"/>
    <cellStyle name="40% - Accent1 10 2" xfId="1013"/>
    <cellStyle name="40% - Accent1 11" xfId="1014"/>
    <cellStyle name="40% - Accent1 11 2" xfId="1015"/>
    <cellStyle name="40% - Accent1 12" xfId="1016"/>
    <cellStyle name="40% - Accent1 12 2" xfId="1017"/>
    <cellStyle name="40% - Accent1 13" xfId="1018"/>
    <cellStyle name="40% - Accent1 13 2" xfId="1019"/>
    <cellStyle name="40% - Accent1 14" xfId="1020"/>
    <cellStyle name="40% - Accent1 2" xfId="1021"/>
    <cellStyle name="40% - Accent1 2 2" xfId="1022"/>
    <cellStyle name="40% - Accent1 2 2 2" xfId="1023"/>
    <cellStyle name="40% - Accent1 2 3" xfId="1024"/>
    <cellStyle name="40% - Accent1 2 3 2" xfId="1025"/>
    <cellStyle name="40% - Accent1 2 4" xfId="1026"/>
    <cellStyle name="40% - Accent1 2_10-15-10-Stmt AU - Period I - Working 1 0" xfId="1027"/>
    <cellStyle name="40% - Accent1 3" xfId="1028"/>
    <cellStyle name="40% - Accent1 3 2" xfId="1029"/>
    <cellStyle name="40% - Accent1 3 2 2" xfId="1030"/>
    <cellStyle name="40% - Accent1 3 3" xfId="1031"/>
    <cellStyle name="40% - Accent1 3 3 2" xfId="1032"/>
    <cellStyle name="40% - Accent1 3 4" xfId="1033"/>
    <cellStyle name="40% - Accent1 3_10-15-10-Stmt AU - Period I - Working 1 0" xfId="1034"/>
    <cellStyle name="40% - Accent1 4" xfId="1035"/>
    <cellStyle name="40% - Accent1 4 2" xfId="1036"/>
    <cellStyle name="40% - Accent1 4 2 2" xfId="1037"/>
    <cellStyle name="40% - Accent1 4 3" xfId="1038"/>
    <cellStyle name="40% - Accent1 4 3 2" xfId="1039"/>
    <cellStyle name="40% - Accent1 4 4" xfId="1040"/>
    <cellStyle name="40% - Accent1 4_10-15-10-Stmt AU - Period I - Working 1 0" xfId="1041"/>
    <cellStyle name="40% - Accent1 5" xfId="1042"/>
    <cellStyle name="40% - Accent1 5 2" xfId="1043"/>
    <cellStyle name="40% - Accent1 5 2 2" xfId="1044"/>
    <cellStyle name="40% - Accent1 5 3" xfId="1045"/>
    <cellStyle name="40% - Accent1 5 3 2" xfId="1046"/>
    <cellStyle name="40% - Accent1 5 4" xfId="1047"/>
    <cellStyle name="40% - Accent1 5_10-15-10-Stmt AU - Period I - Working 1 0" xfId="1048"/>
    <cellStyle name="40% - Accent1 6" xfId="1049"/>
    <cellStyle name="40% - Accent1 6 2" xfId="1050"/>
    <cellStyle name="40% - Accent1 6 2 2" xfId="1051"/>
    <cellStyle name="40% - Accent1 6 3" xfId="1052"/>
    <cellStyle name="40% - Accent1 6 3 2" xfId="1053"/>
    <cellStyle name="40% - Accent1 6 4" xfId="1054"/>
    <cellStyle name="40% - Accent1 6_10-15-10-Stmt AU - Period I - Working 1 0" xfId="1055"/>
    <cellStyle name="40% - Accent1 7" xfId="1056"/>
    <cellStyle name="40% - Accent1 7 2" xfId="1057"/>
    <cellStyle name="40% - Accent1 7 2 2" xfId="1058"/>
    <cellStyle name="40% - Accent1 7 3" xfId="1059"/>
    <cellStyle name="40% - Accent1 7 3 2" xfId="1060"/>
    <cellStyle name="40% - Accent1 7 4" xfId="1061"/>
    <cellStyle name="40% - Accent1 7_10-15-10-Stmt AU - Period I - Working 1 0" xfId="1062"/>
    <cellStyle name="40% - Accent1 8" xfId="1063"/>
    <cellStyle name="40% - Accent1 8 2" xfId="1064"/>
    <cellStyle name="40% - Accent1 9" xfId="1065"/>
    <cellStyle name="40% - Accent1 9 2" xfId="1066"/>
    <cellStyle name="40% - Accent2 10" xfId="1067"/>
    <cellStyle name="40% - Accent2 10 2" xfId="1068"/>
    <cellStyle name="40% - Accent2 11" xfId="1069"/>
    <cellStyle name="40% - Accent2 11 2" xfId="1070"/>
    <cellStyle name="40% - Accent2 12" xfId="1071"/>
    <cellStyle name="40% - Accent2 12 2" xfId="1072"/>
    <cellStyle name="40% - Accent2 13" xfId="1073"/>
    <cellStyle name="40% - Accent2 13 2" xfId="1074"/>
    <cellStyle name="40% - Accent2 14" xfId="1075"/>
    <cellStyle name="40% - Accent2 2" xfId="1076"/>
    <cellStyle name="40% - Accent2 2 2" xfId="1077"/>
    <cellStyle name="40% - Accent2 2 2 2" xfId="1078"/>
    <cellStyle name="40% - Accent2 2 3" xfId="1079"/>
    <cellStyle name="40% - Accent2 2 3 2" xfId="1080"/>
    <cellStyle name="40% - Accent2 2 4" xfId="1081"/>
    <cellStyle name="40% - Accent2 2_10-15-10-Stmt AU - Period I - Working 1 0" xfId="1082"/>
    <cellStyle name="40% - Accent2 3" xfId="1083"/>
    <cellStyle name="40% - Accent2 3 2" xfId="1084"/>
    <cellStyle name="40% - Accent2 3 2 2" xfId="1085"/>
    <cellStyle name="40% - Accent2 3 3" xfId="1086"/>
    <cellStyle name="40% - Accent2 3 3 2" xfId="1087"/>
    <cellStyle name="40% - Accent2 3 4" xfId="1088"/>
    <cellStyle name="40% - Accent2 3_10-15-10-Stmt AU - Period I - Working 1 0" xfId="1089"/>
    <cellStyle name="40% - Accent2 4" xfId="1090"/>
    <cellStyle name="40% - Accent2 4 2" xfId="1091"/>
    <cellStyle name="40% - Accent2 4 2 2" xfId="1092"/>
    <cellStyle name="40% - Accent2 4 3" xfId="1093"/>
    <cellStyle name="40% - Accent2 4 3 2" xfId="1094"/>
    <cellStyle name="40% - Accent2 4 4" xfId="1095"/>
    <cellStyle name="40% - Accent2 4_10-15-10-Stmt AU - Period I - Working 1 0" xfId="1096"/>
    <cellStyle name="40% - Accent2 5" xfId="1097"/>
    <cellStyle name="40% - Accent2 5 2" xfId="1098"/>
    <cellStyle name="40% - Accent2 5 2 2" xfId="1099"/>
    <cellStyle name="40% - Accent2 5 3" xfId="1100"/>
    <cellStyle name="40% - Accent2 5 3 2" xfId="1101"/>
    <cellStyle name="40% - Accent2 5 4" xfId="1102"/>
    <cellStyle name="40% - Accent2 5_10-15-10-Stmt AU - Period I - Working 1 0" xfId="1103"/>
    <cellStyle name="40% - Accent2 6" xfId="1104"/>
    <cellStyle name="40% - Accent2 6 2" xfId="1105"/>
    <cellStyle name="40% - Accent2 6 2 2" xfId="1106"/>
    <cellStyle name="40% - Accent2 6 3" xfId="1107"/>
    <cellStyle name="40% - Accent2 6 3 2" xfId="1108"/>
    <cellStyle name="40% - Accent2 6 4" xfId="1109"/>
    <cellStyle name="40% - Accent2 6_10-15-10-Stmt AU - Period I - Working 1 0" xfId="1110"/>
    <cellStyle name="40% - Accent2 7" xfId="1111"/>
    <cellStyle name="40% - Accent2 7 2" xfId="1112"/>
    <cellStyle name="40% - Accent2 7 2 2" xfId="1113"/>
    <cellStyle name="40% - Accent2 7 3" xfId="1114"/>
    <cellStyle name="40% - Accent2 7 3 2" xfId="1115"/>
    <cellStyle name="40% - Accent2 7 4" xfId="1116"/>
    <cellStyle name="40% - Accent2 7_10-15-10-Stmt AU - Period I - Working 1 0" xfId="1117"/>
    <cellStyle name="40% - Accent2 8" xfId="1118"/>
    <cellStyle name="40% - Accent2 8 2" xfId="1119"/>
    <cellStyle name="40% - Accent2 9" xfId="1120"/>
    <cellStyle name="40% - Accent2 9 2" xfId="1121"/>
    <cellStyle name="40% - Accent3 10" xfId="1122"/>
    <cellStyle name="40% - Accent3 10 2" xfId="1123"/>
    <cellStyle name="40% - Accent3 11" xfId="1124"/>
    <cellStyle name="40% - Accent3 11 2" xfId="1125"/>
    <cellStyle name="40% - Accent3 12" xfId="1126"/>
    <cellStyle name="40% - Accent3 12 2" xfId="1127"/>
    <cellStyle name="40% - Accent3 13" xfId="1128"/>
    <cellStyle name="40% - Accent3 13 2" xfId="1129"/>
    <cellStyle name="40% - Accent3 14" xfId="1130"/>
    <cellStyle name="40% - Accent3 2" xfId="1131"/>
    <cellStyle name="40% - Accent3 2 2" xfId="1132"/>
    <cellStyle name="40% - Accent3 2 2 2" xfId="1133"/>
    <cellStyle name="40% - Accent3 2 3" xfId="1134"/>
    <cellStyle name="40% - Accent3 2 3 2" xfId="1135"/>
    <cellStyle name="40% - Accent3 2 4" xfId="1136"/>
    <cellStyle name="40% - Accent3 2_10-15-10-Stmt AU - Period I - Working 1 0" xfId="1137"/>
    <cellStyle name="40% - Accent3 3" xfId="1138"/>
    <cellStyle name="40% - Accent3 3 2" xfId="1139"/>
    <cellStyle name="40% - Accent3 3 2 2" xfId="1140"/>
    <cellStyle name="40% - Accent3 3 3" xfId="1141"/>
    <cellStyle name="40% - Accent3 3 3 2" xfId="1142"/>
    <cellStyle name="40% - Accent3 3 4" xfId="1143"/>
    <cellStyle name="40% - Accent3 3_10-15-10-Stmt AU - Period I - Working 1 0" xfId="1144"/>
    <cellStyle name="40% - Accent3 4" xfId="1145"/>
    <cellStyle name="40% - Accent3 4 2" xfId="1146"/>
    <cellStyle name="40% - Accent3 4 2 2" xfId="1147"/>
    <cellStyle name="40% - Accent3 4 3" xfId="1148"/>
    <cellStyle name="40% - Accent3 4 3 2" xfId="1149"/>
    <cellStyle name="40% - Accent3 4 4" xfId="1150"/>
    <cellStyle name="40% - Accent3 4_10-15-10-Stmt AU - Period I - Working 1 0" xfId="1151"/>
    <cellStyle name="40% - Accent3 5" xfId="1152"/>
    <cellStyle name="40% - Accent3 5 2" xfId="1153"/>
    <cellStyle name="40% - Accent3 5 2 2" xfId="1154"/>
    <cellStyle name="40% - Accent3 5 3" xfId="1155"/>
    <cellStyle name="40% - Accent3 5 3 2" xfId="1156"/>
    <cellStyle name="40% - Accent3 5 4" xfId="1157"/>
    <cellStyle name="40% - Accent3 5_10-15-10-Stmt AU - Period I - Working 1 0" xfId="1158"/>
    <cellStyle name="40% - Accent3 6" xfId="1159"/>
    <cellStyle name="40% - Accent3 6 2" xfId="1160"/>
    <cellStyle name="40% - Accent3 6 2 2" xfId="1161"/>
    <cellStyle name="40% - Accent3 6 3" xfId="1162"/>
    <cellStyle name="40% - Accent3 6 3 2" xfId="1163"/>
    <cellStyle name="40% - Accent3 6 4" xfId="1164"/>
    <cellStyle name="40% - Accent3 6_10-15-10-Stmt AU - Period I - Working 1 0" xfId="1165"/>
    <cellStyle name="40% - Accent3 7" xfId="1166"/>
    <cellStyle name="40% - Accent3 7 2" xfId="1167"/>
    <cellStyle name="40% - Accent3 7 2 2" xfId="1168"/>
    <cellStyle name="40% - Accent3 7 3" xfId="1169"/>
    <cellStyle name="40% - Accent3 7 3 2" xfId="1170"/>
    <cellStyle name="40% - Accent3 7 4" xfId="1171"/>
    <cellStyle name="40% - Accent3 7_10-15-10-Stmt AU - Period I - Working 1 0" xfId="1172"/>
    <cellStyle name="40% - Accent3 8" xfId="1173"/>
    <cellStyle name="40% - Accent3 8 2" xfId="1174"/>
    <cellStyle name="40% - Accent3 9" xfId="1175"/>
    <cellStyle name="40% - Accent3 9 2" xfId="1176"/>
    <cellStyle name="40% - Accent4 10" xfId="1177"/>
    <cellStyle name="40% - Accent4 10 2" xfId="1178"/>
    <cellStyle name="40% - Accent4 11" xfId="1179"/>
    <cellStyle name="40% - Accent4 11 2" xfId="1180"/>
    <cellStyle name="40% - Accent4 12" xfId="1181"/>
    <cellStyle name="40% - Accent4 12 2" xfId="1182"/>
    <cellStyle name="40% - Accent4 13" xfId="1183"/>
    <cellStyle name="40% - Accent4 13 2" xfId="1184"/>
    <cellStyle name="40% - Accent4 14" xfId="1185"/>
    <cellStyle name="40% - Accent4 2" xfId="1186"/>
    <cellStyle name="40% - Accent4 2 2" xfId="1187"/>
    <cellStyle name="40% - Accent4 2 2 2" xfId="1188"/>
    <cellStyle name="40% - Accent4 2 3" xfId="1189"/>
    <cellStyle name="40% - Accent4 2 3 2" xfId="1190"/>
    <cellStyle name="40% - Accent4 2 4" xfId="1191"/>
    <cellStyle name="40% - Accent4 2_10-15-10-Stmt AU - Period I - Working 1 0" xfId="1192"/>
    <cellStyle name="40% - Accent4 3" xfId="1193"/>
    <cellStyle name="40% - Accent4 3 2" xfId="1194"/>
    <cellStyle name="40% - Accent4 3 2 2" xfId="1195"/>
    <cellStyle name="40% - Accent4 3 3" xfId="1196"/>
    <cellStyle name="40% - Accent4 3 3 2" xfId="1197"/>
    <cellStyle name="40% - Accent4 3 4" xfId="1198"/>
    <cellStyle name="40% - Accent4 3_10-15-10-Stmt AU - Period I - Working 1 0" xfId="1199"/>
    <cellStyle name="40% - Accent4 4" xfId="1200"/>
    <cellStyle name="40% - Accent4 4 2" xfId="1201"/>
    <cellStyle name="40% - Accent4 4 2 2" xfId="1202"/>
    <cellStyle name="40% - Accent4 4 3" xfId="1203"/>
    <cellStyle name="40% - Accent4 4 3 2" xfId="1204"/>
    <cellStyle name="40% - Accent4 4 4" xfId="1205"/>
    <cellStyle name="40% - Accent4 4_10-15-10-Stmt AU - Period I - Working 1 0" xfId="1206"/>
    <cellStyle name="40% - Accent4 5" xfId="1207"/>
    <cellStyle name="40% - Accent4 5 2" xfId="1208"/>
    <cellStyle name="40% - Accent4 5 2 2" xfId="1209"/>
    <cellStyle name="40% - Accent4 5 3" xfId="1210"/>
    <cellStyle name="40% - Accent4 5 3 2" xfId="1211"/>
    <cellStyle name="40% - Accent4 5 4" xfId="1212"/>
    <cellStyle name="40% - Accent4 5_10-15-10-Stmt AU - Period I - Working 1 0" xfId="1213"/>
    <cellStyle name="40% - Accent4 6" xfId="1214"/>
    <cellStyle name="40% - Accent4 6 2" xfId="1215"/>
    <cellStyle name="40% - Accent4 6 2 2" xfId="1216"/>
    <cellStyle name="40% - Accent4 6 3" xfId="1217"/>
    <cellStyle name="40% - Accent4 6 3 2" xfId="1218"/>
    <cellStyle name="40% - Accent4 6 4" xfId="1219"/>
    <cellStyle name="40% - Accent4 6_10-15-10-Stmt AU - Period I - Working 1 0" xfId="1220"/>
    <cellStyle name="40% - Accent4 7" xfId="1221"/>
    <cellStyle name="40% - Accent4 7 2" xfId="1222"/>
    <cellStyle name="40% - Accent4 7 2 2" xfId="1223"/>
    <cellStyle name="40% - Accent4 7 3" xfId="1224"/>
    <cellStyle name="40% - Accent4 7 3 2" xfId="1225"/>
    <cellStyle name="40% - Accent4 7 4" xfId="1226"/>
    <cellStyle name="40% - Accent4 7_10-15-10-Stmt AU - Period I - Working 1 0" xfId="1227"/>
    <cellStyle name="40% - Accent4 8" xfId="1228"/>
    <cellStyle name="40% - Accent4 8 2" xfId="1229"/>
    <cellStyle name="40% - Accent4 9" xfId="1230"/>
    <cellStyle name="40% - Accent4 9 2" xfId="1231"/>
    <cellStyle name="40% - Accent5 10" xfId="1232"/>
    <cellStyle name="40% - Accent5 10 2" xfId="1233"/>
    <cellStyle name="40% - Accent5 11" xfId="1234"/>
    <cellStyle name="40% - Accent5 11 2" xfId="1235"/>
    <cellStyle name="40% - Accent5 12" xfId="1236"/>
    <cellStyle name="40% - Accent5 12 2" xfId="1237"/>
    <cellStyle name="40% - Accent5 13" xfId="1238"/>
    <cellStyle name="40% - Accent5 13 2" xfId="1239"/>
    <cellStyle name="40% - Accent5 14" xfId="1240"/>
    <cellStyle name="40% - Accent5 2" xfId="1241"/>
    <cellStyle name="40% - Accent5 2 2" xfId="1242"/>
    <cellStyle name="40% - Accent5 2 2 2" xfId="1243"/>
    <cellStyle name="40% - Accent5 2 3" xfId="1244"/>
    <cellStyle name="40% - Accent5 2 3 2" xfId="1245"/>
    <cellStyle name="40% - Accent5 2 4" xfId="1246"/>
    <cellStyle name="40% - Accent5 2_10-15-10-Stmt AU - Period I - Working 1 0" xfId="1247"/>
    <cellStyle name="40% - Accent5 3" xfId="1248"/>
    <cellStyle name="40% - Accent5 3 2" xfId="1249"/>
    <cellStyle name="40% - Accent5 3 2 2" xfId="1250"/>
    <cellStyle name="40% - Accent5 3 3" xfId="1251"/>
    <cellStyle name="40% - Accent5 3 3 2" xfId="1252"/>
    <cellStyle name="40% - Accent5 3 4" xfId="1253"/>
    <cellStyle name="40% - Accent5 3_10-15-10-Stmt AU - Period I - Working 1 0" xfId="1254"/>
    <cellStyle name="40% - Accent5 4" xfId="1255"/>
    <cellStyle name="40% - Accent5 4 2" xfId="1256"/>
    <cellStyle name="40% - Accent5 4 2 2" xfId="1257"/>
    <cellStyle name="40% - Accent5 4 3" xfId="1258"/>
    <cellStyle name="40% - Accent5 4 3 2" xfId="1259"/>
    <cellStyle name="40% - Accent5 4 4" xfId="1260"/>
    <cellStyle name="40% - Accent5 4_10-15-10-Stmt AU - Period I - Working 1 0" xfId="1261"/>
    <cellStyle name="40% - Accent5 5" xfId="1262"/>
    <cellStyle name="40% - Accent5 5 2" xfId="1263"/>
    <cellStyle name="40% - Accent5 5 2 2" xfId="1264"/>
    <cellStyle name="40% - Accent5 5 3" xfId="1265"/>
    <cellStyle name="40% - Accent5 5 3 2" xfId="1266"/>
    <cellStyle name="40% - Accent5 5 4" xfId="1267"/>
    <cellStyle name="40% - Accent5 5_10-15-10-Stmt AU - Period I - Working 1 0" xfId="1268"/>
    <cellStyle name="40% - Accent5 6" xfId="1269"/>
    <cellStyle name="40% - Accent5 6 2" xfId="1270"/>
    <cellStyle name="40% - Accent5 6 2 2" xfId="1271"/>
    <cellStyle name="40% - Accent5 6 3" xfId="1272"/>
    <cellStyle name="40% - Accent5 6 3 2" xfId="1273"/>
    <cellStyle name="40% - Accent5 6 4" xfId="1274"/>
    <cellStyle name="40% - Accent5 6_10-15-10-Stmt AU - Period I - Working 1 0" xfId="1275"/>
    <cellStyle name="40% - Accent5 7" xfId="1276"/>
    <cellStyle name="40% - Accent5 7 2" xfId="1277"/>
    <cellStyle name="40% - Accent5 7 2 2" xfId="1278"/>
    <cellStyle name="40% - Accent5 7 3" xfId="1279"/>
    <cellStyle name="40% - Accent5 7 3 2" xfId="1280"/>
    <cellStyle name="40% - Accent5 7 4" xfId="1281"/>
    <cellStyle name="40% - Accent5 7_10-15-10-Stmt AU - Period I - Working 1 0" xfId="1282"/>
    <cellStyle name="40% - Accent5 8" xfId="1283"/>
    <cellStyle name="40% - Accent5 8 2" xfId="1284"/>
    <cellStyle name="40% - Accent5 9" xfId="1285"/>
    <cellStyle name="40% - Accent5 9 2" xfId="1286"/>
    <cellStyle name="40% - Accent6 10" xfId="1287"/>
    <cellStyle name="40% - Accent6 10 2" xfId="1288"/>
    <cellStyle name="40% - Accent6 11" xfId="1289"/>
    <cellStyle name="40% - Accent6 11 2" xfId="1290"/>
    <cellStyle name="40% - Accent6 12" xfId="1291"/>
    <cellStyle name="40% - Accent6 12 2" xfId="1292"/>
    <cellStyle name="40% - Accent6 13" xfId="1293"/>
    <cellStyle name="40% - Accent6 13 2" xfId="1294"/>
    <cellStyle name="40% - Accent6 14" xfId="1295"/>
    <cellStyle name="40% - Accent6 2" xfId="1296"/>
    <cellStyle name="40% - Accent6 2 2" xfId="1297"/>
    <cellStyle name="40% - Accent6 2 2 2" xfId="1298"/>
    <cellStyle name="40% - Accent6 2 3" xfId="1299"/>
    <cellStyle name="40% - Accent6 2 3 2" xfId="1300"/>
    <cellStyle name="40% - Accent6 2 4" xfId="1301"/>
    <cellStyle name="40% - Accent6 2_10-15-10-Stmt AU - Period I - Working 1 0" xfId="1302"/>
    <cellStyle name="40% - Accent6 3" xfId="1303"/>
    <cellStyle name="40% - Accent6 3 2" xfId="1304"/>
    <cellStyle name="40% - Accent6 3 2 2" xfId="1305"/>
    <cellStyle name="40% - Accent6 3 3" xfId="1306"/>
    <cellStyle name="40% - Accent6 3 3 2" xfId="1307"/>
    <cellStyle name="40% - Accent6 3 4" xfId="1308"/>
    <cellStyle name="40% - Accent6 3_10-15-10-Stmt AU - Period I - Working 1 0" xfId="1309"/>
    <cellStyle name="40% - Accent6 4" xfId="1310"/>
    <cellStyle name="40% - Accent6 4 2" xfId="1311"/>
    <cellStyle name="40% - Accent6 4 2 2" xfId="1312"/>
    <cellStyle name="40% - Accent6 4 3" xfId="1313"/>
    <cellStyle name="40% - Accent6 4 3 2" xfId="1314"/>
    <cellStyle name="40% - Accent6 4 4" xfId="1315"/>
    <cellStyle name="40% - Accent6 4_10-15-10-Stmt AU - Period I - Working 1 0" xfId="1316"/>
    <cellStyle name="40% - Accent6 5" xfId="1317"/>
    <cellStyle name="40% - Accent6 5 2" xfId="1318"/>
    <cellStyle name="40% - Accent6 5 2 2" xfId="1319"/>
    <cellStyle name="40% - Accent6 5 3" xfId="1320"/>
    <cellStyle name="40% - Accent6 5 3 2" xfId="1321"/>
    <cellStyle name="40% - Accent6 5 4" xfId="1322"/>
    <cellStyle name="40% - Accent6 5_10-15-10-Stmt AU - Period I - Working 1 0" xfId="1323"/>
    <cellStyle name="40% - Accent6 6" xfId="1324"/>
    <cellStyle name="40% - Accent6 6 2" xfId="1325"/>
    <cellStyle name="40% - Accent6 6 2 2" xfId="1326"/>
    <cellStyle name="40% - Accent6 6 3" xfId="1327"/>
    <cellStyle name="40% - Accent6 6 3 2" xfId="1328"/>
    <cellStyle name="40% - Accent6 6 4" xfId="1329"/>
    <cellStyle name="40% - Accent6 6_10-15-10-Stmt AU - Period I - Working 1 0" xfId="1330"/>
    <cellStyle name="40% - Accent6 7" xfId="1331"/>
    <cellStyle name="40% - Accent6 7 2" xfId="1332"/>
    <cellStyle name="40% - Accent6 7 2 2" xfId="1333"/>
    <cellStyle name="40% - Accent6 7 3" xfId="1334"/>
    <cellStyle name="40% - Accent6 7 3 2" xfId="1335"/>
    <cellStyle name="40% - Accent6 7 4" xfId="1336"/>
    <cellStyle name="40% - Accent6 7_10-15-10-Stmt AU - Period I - Working 1 0" xfId="1337"/>
    <cellStyle name="40% - Accent6 8" xfId="1338"/>
    <cellStyle name="40% - Accent6 8 2" xfId="1339"/>
    <cellStyle name="40% - Accent6 9" xfId="1340"/>
    <cellStyle name="40% - Accent6 9 2" xfId="1341"/>
    <cellStyle name="60% - Accent1 2" xfId="1342"/>
    <cellStyle name="60% - Accent2 2" xfId="1343"/>
    <cellStyle name="60% - Accent3 2" xfId="1344"/>
    <cellStyle name="60% - Accent4 2" xfId="1345"/>
    <cellStyle name="60% - Accent5 2" xfId="1346"/>
    <cellStyle name="60% - Accent6 2" xfId="1347"/>
    <cellStyle name="Accent1 - 20%" xfId="180"/>
    <cellStyle name="Accent1 - 40%" xfId="181"/>
    <cellStyle name="Accent1 - 60%" xfId="182"/>
    <cellStyle name="Accent1 2" xfId="1348"/>
    <cellStyle name="Accent2 - 20%" xfId="183"/>
    <cellStyle name="Accent2 - 40%" xfId="184"/>
    <cellStyle name="Accent2 - 60%" xfId="185"/>
    <cellStyle name="Accent2 2" xfId="1349"/>
    <cellStyle name="Accent3 - 20%" xfId="186"/>
    <cellStyle name="Accent3 - 40%" xfId="187"/>
    <cellStyle name="Accent3 - 60%" xfId="188"/>
    <cellStyle name="Accent3 2" xfId="1350"/>
    <cellStyle name="Accent4 - 20%" xfId="189"/>
    <cellStyle name="Accent4 - 40%" xfId="190"/>
    <cellStyle name="Accent4 - 60%" xfId="191"/>
    <cellStyle name="Accent4 2" xfId="654"/>
    <cellStyle name="Accent5 - 20%" xfId="192"/>
    <cellStyle name="Accent5 - 40%" xfId="193"/>
    <cellStyle name="Accent5 - 60%" xfId="194"/>
    <cellStyle name="Accent5 2" xfId="1351"/>
    <cellStyle name="Accent6 - 20%" xfId="195"/>
    <cellStyle name="Accent6 - 40%" xfId="196"/>
    <cellStyle name="Accent6 - 60%" xfId="197"/>
    <cellStyle name="Accent6 2" xfId="1352"/>
    <cellStyle name="Actual Date" xfId="198"/>
    <cellStyle name="ÅëÈ­ [0]_±âÅ¸" xfId="199"/>
    <cellStyle name="ÅëÈ­_±âÅ¸" xfId="200"/>
    <cellStyle name="AFE" xfId="201"/>
    <cellStyle name="ÄÞ¸¶ [0]_±âÅ¸" xfId="202"/>
    <cellStyle name="ÄÞ¸¶_±âÅ¸" xfId="203"/>
    <cellStyle name="Bad 2" xfId="1353"/>
    <cellStyle name="BMDate" xfId="204"/>
    <cellStyle name="BMHeading" xfId="205"/>
    <cellStyle name="BMInputNormal" xfId="206"/>
    <cellStyle name="BMMultiple" xfId="207"/>
    <cellStyle name="BMPercent" xfId="208"/>
    <cellStyle name="Body" xfId="209"/>
    <cellStyle name="Bold/Border" xfId="210"/>
    <cellStyle name="BooleanYorN" xfId="211"/>
    <cellStyle name="Bullet" xfId="212"/>
    <cellStyle name="c" xfId="213"/>
    <cellStyle name="c_Bal Sheets" xfId="214"/>
    <cellStyle name="c_Credit (2)" xfId="215"/>
    <cellStyle name="c_Earnings" xfId="216"/>
    <cellStyle name="c_Earnings (2)" xfId="217"/>
    <cellStyle name="c_finsumm" xfId="218"/>
    <cellStyle name="c_GoroWipTax-to2050_fromCo_Oct21_99" xfId="219"/>
    <cellStyle name="c_HardInc " xfId="220"/>
    <cellStyle name="c_Hist Inputs (2)" xfId="221"/>
    <cellStyle name="c_IEL_finsumm" xfId="222"/>
    <cellStyle name="c_IEL_finsumm1" xfId="223"/>
    <cellStyle name="c_LBO Summary" xfId="224"/>
    <cellStyle name="c_Schedules" xfId="225"/>
    <cellStyle name="c_Trans Assump (2)" xfId="226"/>
    <cellStyle name="c_Unit Price Sen. (2)" xfId="227"/>
    <cellStyle name="Ç¥ÁØ_¿ù°£¿ä¾àº¸°í" xfId="228"/>
    <cellStyle name="C00A" xfId="1"/>
    <cellStyle name="C00B" xfId="2"/>
    <cellStyle name="C00L" xfId="3"/>
    <cellStyle name="C01A" xfId="4"/>
    <cellStyle name="C01B" xfId="5"/>
    <cellStyle name="C01H" xfId="6"/>
    <cellStyle name="C01L" xfId="7"/>
    <cellStyle name="C02A" xfId="8"/>
    <cellStyle name="C02A 2" xfId="527"/>
    <cellStyle name="C02B" xfId="9"/>
    <cellStyle name="C02H" xfId="10"/>
    <cellStyle name="C02L" xfId="11"/>
    <cellStyle name="C03A" xfId="12"/>
    <cellStyle name="C03B" xfId="13"/>
    <cellStyle name="C03H" xfId="14"/>
    <cellStyle name="C03L" xfId="15"/>
    <cellStyle name="C04A" xfId="16"/>
    <cellStyle name="C04B" xfId="17"/>
    <cellStyle name="C04H" xfId="18"/>
    <cellStyle name="C04L" xfId="19"/>
    <cellStyle name="C05A" xfId="20"/>
    <cellStyle name="C05B" xfId="21"/>
    <cellStyle name="C05H" xfId="22"/>
    <cellStyle name="C05L" xfId="23"/>
    <cellStyle name="C05L 2" xfId="642"/>
    <cellStyle name="C05L 3" xfId="528"/>
    <cellStyle name="C06A" xfId="24"/>
    <cellStyle name="C06B" xfId="25"/>
    <cellStyle name="C06H" xfId="26"/>
    <cellStyle name="C06L" xfId="27"/>
    <cellStyle name="C07A" xfId="28"/>
    <cellStyle name="C07B" xfId="29"/>
    <cellStyle name="C07H" xfId="30"/>
    <cellStyle name="C07L" xfId="31"/>
    <cellStyle name="Calc Currency (0)" xfId="229"/>
    <cellStyle name="CalcInput" xfId="230"/>
    <cellStyle name="Calcs" xfId="231"/>
    <cellStyle name="Calculation 2" xfId="1354"/>
    <cellStyle name="Calculation 2 10" xfId="1355"/>
    <cellStyle name="Calculation 2 10 2" xfId="1356"/>
    <cellStyle name="Calculation 2 11" xfId="1357"/>
    <cellStyle name="Calculation 2 11 2" xfId="1358"/>
    <cellStyle name="Calculation 2 12" xfId="1359"/>
    <cellStyle name="Calculation 2 12 2" xfId="1360"/>
    <cellStyle name="Calculation 2 13" xfId="1361"/>
    <cellStyle name="Calculation 2 13 2" xfId="1362"/>
    <cellStyle name="Calculation 2 14" xfId="1363"/>
    <cellStyle name="Calculation 2 14 2" xfId="1364"/>
    <cellStyle name="Calculation 2 15" xfId="1365"/>
    <cellStyle name="Calculation 2 15 2" xfId="1366"/>
    <cellStyle name="Calculation 2 16" xfId="1367"/>
    <cellStyle name="Calculation 2 2" xfId="1368"/>
    <cellStyle name="Calculation 2 2 10" xfId="1369"/>
    <cellStyle name="Calculation 2 2 10 2" xfId="1370"/>
    <cellStyle name="Calculation 2 2 11" xfId="1371"/>
    <cellStyle name="Calculation 2 2 2" xfId="1372"/>
    <cellStyle name="Calculation 2 2 2 2" xfId="1373"/>
    <cellStyle name="Calculation 2 2 2 2 2" xfId="1374"/>
    <cellStyle name="Calculation 2 2 2 3" xfId="1375"/>
    <cellStyle name="Calculation 2 2 3" xfId="1376"/>
    <cellStyle name="Calculation 2 2 3 2" xfId="1377"/>
    <cellStyle name="Calculation 2 2 4" xfId="1378"/>
    <cellStyle name="Calculation 2 2 4 2" xfId="1379"/>
    <cellStyle name="Calculation 2 2 5" xfId="1380"/>
    <cellStyle name="Calculation 2 2 5 2" xfId="1381"/>
    <cellStyle name="Calculation 2 2 6" xfId="1382"/>
    <cellStyle name="Calculation 2 2 6 2" xfId="1383"/>
    <cellStyle name="Calculation 2 2 7" xfId="1384"/>
    <cellStyle name="Calculation 2 2 7 2" xfId="1385"/>
    <cellStyle name="Calculation 2 2 8" xfId="1386"/>
    <cellStyle name="Calculation 2 2 8 2" xfId="1387"/>
    <cellStyle name="Calculation 2 2 9" xfId="1388"/>
    <cellStyle name="Calculation 2 2 9 2" xfId="1389"/>
    <cellStyle name="Calculation 2 3" xfId="1390"/>
    <cellStyle name="Calculation 2 3 10" xfId="1391"/>
    <cellStyle name="Calculation 2 3 10 2" xfId="1392"/>
    <cellStyle name="Calculation 2 3 11" xfId="1393"/>
    <cellStyle name="Calculation 2 3 2" xfId="1394"/>
    <cellStyle name="Calculation 2 3 2 2" xfId="1395"/>
    <cellStyle name="Calculation 2 3 2 2 2" xfId="1396"/>
    <cellStyle name="Calculation 2 3 2 3" xfId="1397"/>
    <cellStyle name="Calculation 2 3 3" xfId="1398"/>
    <cellStyle name="Calculation 2 3 3 2" xfId="1399"/>
    <cellStyle name="Calculation 2 3 4" xfId="1400"/>
    <cellStyle name="Calculation 2 3 4 2" xfId="1401"/>
    <cellStyle name="Calculation 2 3 5" xfId="1402"/>
    <cellStyle name="Calculation 2 3 5 2" xfId="1403"/>
    <cellStyle name="Calculation 2 3 6" xfId="1404"/>
    <cellStyle name="Calculation 2 3 6 2" xfId="1405"/>
    <cellStyle name="Calculation 2 3 7" xfId="1406"/>
    <cellStyle name="Calculation 2 3 7 2" xfId="1407"/>
    <cellStyle name="Calculation 2 3 8" xfId="1408"/>
    <cellStyle name="Calculation 2 3 8 2" xfId="1409"/>
    <cellStyle name="Calculation 2 3 9" xfId="1410"/>
    <cellStyle name="Calculation 2 3 9 2" xfId="1411"/>
    <cellStyle name="Calculation 2 4" xfId="1412"/>
    <cellStyle name="Calculation 2 4 10" xfId="1413"/>
    <cellStyle name="Calculation 2 4 10 2" xfId="1414"/>
    <cellStyle name="Calculation 2 4 11" xfId="1415"/>
    <cellStyle name="Calculation 2 4 2" xfId="1416"/>
    <cellStyle name="Calculation 2 4 2 2" xfId="1417"/>
    <cellStyle name="Calculation 2 4 2 2 2" xfId="1418"/>
    <cellStyle name="Calculation 2 4 2 3" xfId="1419"/>
    <cellStyle name="Calculation 2 4 3" xfId="1420"/>
    <cellStyle name="Calculation 2 4 3 2" xfId="1421"/>
    <cellStyle name="Calculation 2 4 4" xfId="1422"/>
    <cellStyle name="Calculation 2 4 4 2" xfId="1423"/>
    <cellStyle name="Calculation 2 4 5" xfId="1424"/>
    <cellStyle name="Calculation 2 4 5 2" xfId="1425"/>
    <cellStyle name="Calculation 2 4 6" xfId="1426"/>
    <cellStyle name="Calculation 2 4 6 2" xfId="1427"/>
    <cellStyle name="Calculation 2 4 7" xfId="1428"/>
    <cellStyle name="Calculation 2 4 7 2" xfId="1429"/>
    <cellStyle name="Calculation 2 4 8" xfId="1430"/>
    <cellStyle name="Calculation 2 4 8 2" xfId="1431"/>
    <cellStyle name="Calculation 2 4 9" xfId="1432"/>
    <cellStyle name="Calculation 2 4 9 2" xfId="1433"/>
    <cellStyle name="Calculation 2 5" xfId="1434"/>
    <cellStyle name="Calculation 2 5 10" xfId="1435"/>
    <cellStyle name="Calculation 2 5 10 2" xfId="1436"/>
    <cellStyle name="Calculation 2 5 11" xfId="1437"/>
    <cellStyle name="Calculation 2 5 2" xfId="1438"/>
    <cellStyle name="Calculation 2 5 2 2" xfId="1439"/>
    <cellStyle name="Calculation 2 5 2 2 2" xfId="1440"/>
    <cellStyle name="Calculation 2 5 2 3" xfId="1441"/>
    <cellStyle name="Calculation 2 5 3" xfId="1442"/>
    <cellStyle name="Calculation 2 5 3 2" xfId="1443"/>
    <cellStyle name="Calculation 2 5 4" xfId="1444"/>
    <cellStyle name="Calculation 2 5 4 2" xfId="1445"/>
    <cellStyle name="Calculation 2 5 5" xfId="1446"/>
    <cellStyle name="Calculation 2 5 5 2" xfId="1447"/>
    <cellStyle name="Calculation 2 5 6" xfId="1448"/>
    <cellStyle name="Calculation 2 5 6 2" xfId="1449"/>
    <cellStyle name="Calculation 2 5 7" xfId="1450"/>
    <cellStyle name="Calculation 2 5 7 2" xfId="1451"/>
    <cellStyle name="Calculation 2 5 8" xfId="1452"/>
    <cellStyle name="Calculation 2 5 8 2" xfId="1453"/>
    <cellStyle name="Calculation 2 5 9" xfId="1454"/>
    <cellStyle name="Calculation 2 5 9 2" xfId="1455"/>
    <cellStyle name="Calculation 2 6" xfId="1456"/>
    <cellStyle name="Calculation 2 6 10" xfId="1457"/>
    <cellStyle name="Calculation 2 6 10 2" xfId="1458"/>
    <cellStyle name="Calculation 2 6 11" xfId="1459"/>
    <cellStyle name="Calculation 2 6 2" xfId="1460"/>
    <cellStyle name="Calculation 2 6 2 2" xfId="1461"/>
    <cellStyle name="Calculation 2 6 2 2 2" xfId="1462"/>
    <cellStyle name="Calculation 2 6 2 3" xfId="1463"/>
    <cellStyle name="Calculation 2 6 3" xfId="1464"/>
    <cellStyle name="Calculation 2 6 3 2" xfId="1465"/>
    <cellStyle name="Calculation 2 6 4" xfId="1466"/>
    <cellStyle name="Calculation 2 6 4 2" xfId="1467"/>
    <cellStyle name="Calculation 2 6 5" xfId="1468"/>
    <cellStyle name="Calculation 2 6 5 2" xfId="1469"/>
    <cellStyle name="Calculation 2 6 6" xfId="1470"/>
    <cellStyle name="Calculation 2 6 6 2" xfId="1471"/>
    <cellStyle name="Calculation 2 6 7" xfId="1472"/>
    <cellStyle name="Calculation 2 6 7 2" xfId="1473"/>
    <cellStyle name="Calculation 2 6 8" xfId="1474"/>
    <cellStyle name="Calculation 2 6 8 2" xfId="1475"/>
    <cellStyle name="Calculation 2 6 9" xfId="1476"/>
    <cellStyle name="Calculation 2 6 9 2" xfId="1477"/>
    <cellStyle name="Calculation 2 7" xfId="1478"/>
    <cellStyle name="Calculation 2 7 2" xfId="1479"/>
    <cellStyle name="Calculation 2 7 2 2" xfId="1480"/>
    <cellStyle name="Calculation 2 7 3" xfId="1481"/>
    <cellStyle name="Calculation 2 8" xfId="1482"/>
    <cellStyle name="Calculation 2 8 2" xfId="1483"/>
    <cellStyle name="Calculation 2 9" xfId="1484"/>
    <cellStyle name="Calculation 2 9 2" xfId="1485"/>
    <cellStyle name="Check Cell 2" xfId="1486"/>
    <cellStyle name="column Head Underlined" xfId="232"/>
    <cellStyle name="Column Heading" xfId="233"/>
    <cellStyle name="Column.Head" xfId="1487"/>
    <cellStyle name="Comma" xfId="32" builtinId="3"/>
    <cellStyle name="Comma  - Style1" xfId="234"/>
    <cellStyle name="Comma  - Style1 2" xfId="1488"/>
    <cellStyle name="Comma  - Style2" xfId="235"/>
    <cellStyle name="Comma  - Style2 2" xfId="1489"/>
    <cellStyle name="Comma  - Style3" xfId="236"/>
    <cellStyle name="Comma  - Style3 2" xfId="1490"/>
    <cellStyle name="Comma  - Style4" xfId="237"/>
    <cellStyle name="Comma  - Style4 2" xfId="1491"/>
    <cellStyle name="Comma  - Style5" xfId="238"/>
    <cellStyle name="Comma  - Style5 2" xfId="1492"/>
    <cellStyle name="Comma  - Style6" xfId="239"/>
    <cellStyle name="Comma  - Style6 2" xfId="1493"/>
    <cellStyle name="Comma  - Style7" xfId="240"/>
    <cellStyle name="Comma  - Style7 2" xfId="1494"/>
    <cellStyle name="Comma  - Style8" xfId="241"/>
    <cellStyle name="Comma  - Style8 2" xfId="1495"/>
    <cellStyle name="Comma (0)" xfId="242"/>
    <cellStyle name="Comma [0] 2" xfId="1496"/>
    <cellStyle name="Comma [0] 2 2" xfId="1497"/>
    <cellStyle name="Comma [0] 3" xfId="1498"/>
    <cellStyle name="Comma [1]" xfId="243"/>
    <cellStyle name="Comma [2]" xfId="244"/>
    <cellStyle name="Comma [2] 2" xfId="536"/>
    <cellStyle name="Comma [3]" xfId="245"/>
    <cellStyle name="Comma 0" xfId="246"/>
    <cellStyle name="Comma 0*" xfId="247"/>
    <cellStyle name="Comma 0_Model_Sep_2_02" xfId="248"/>
    <cellStyle name="Comma 10" xfId="537"/>
    <cellStyle name="Comma 10 2" xfId="1499"/>
    <cellStyle name="Comma 11" xfId="538"/>
    <cellStyle name="Comma 11 2" xfId="1500"/>
    <cellStyle name="Comma 12" xfId="539"/>
    <cellStyle name="Comma 12 2" xfId="1501"/>
    <cellStyle name="Comma 12 3" xfId="1502"/>
    <cellStyle name="Comma 12 3 2" xfId="1503"/>
    <cellStyle name="Comma 12 3 2 2" xfId="1504"/>
    <cellStyle name="Comma 12 3 2 2 2" xfId="1505"/>
    <cellStyle name="Comma 12 3 2 3" xfId="1506"/>
    <cellStyle name="Comma 12 3 3" xfId="1507"/>
    <cellStyle name="Comma 12 3 3 2" xfId="1508"/>
    <cellStyle name="Comma 12 3 3 2 2" xfId="1509"/>
    <cellStyle name="Comma 12 3 3 3" xfId="1510"/>
    <cellStyle name="Comma 12 3 4" xfId="1511"/>
    <cellStyle name="Comma 12 3 4 2" xfId="1512"/>
    <cellStyle name="Comma 12 3 5" xfId="1513"/>
    <cellStyle name="Comma 12 3 5 2" xfId="1514"/>
    <cellStyle name="Comma 12 3 6" xfId="1515"/>
    <cellStyle name="Comma 13" xfId="540"/>
    <cellStyle name="Comma 13 2" xfId="1516"/>
    <cellStyle name="Comma 14" xfId="541"/>
    <cellStyle name="Comma 14 2" xfId="1517"/>
    <cellStyle name="Comma 14 2 10" xfId="1518"/>
    <cellStyle name="Comma 14 2 10 2" xfId="1519"/>
    <cellStyle name="Comma 14 2 11" xfId="1520"/>
    <cellStyle name="Comma 14 2 2" xfId="1521"/>
    <cellStyle name="Comma 14 2 2 10" xfId="1522"/>
    <cellStyle name="Comma 14 2 2 2" xfId="1523"/>
    <cellStyle name="Comma 14 2 2 2 2" xfId="1524"/>
    <cellStyle name="Comma 14 2 2 2 2 2" xfId="1525"/>
    <cellStyle name="Comma 14 2 2 2 2 2 2" xfId="1526"/>
    <cellStyle name="Comma 14 2 2 2 2 2 2 2" xfId="1527"/>
    <cellStyle name="Comma 14 2 2 2 2 2 2 2 2" xfId="1528"/>
    <cellStyle name="Comma 14 2 2 2 2 2 2 3" xfId="1529"/>
    <cellStyle name="Comma 14 2 2 2 2 2 3" xfId="1530"/>
    <cellStyle name="Comma 14 2 2 2 2 2 3 2" xfId="1531"/>
    <cellStyle name="Comma 14 2 2 2 2 2 3 2 2" xfId="1532"/>
    <cellStyle name="Comma 14 2 2 2 2 2 3 3" xfId="1533"/>
    <cellStyle name="Comma 14 2 2 2 2 2 4" xfId="1534"/>
    <cellStyle name="Comma 14 2 2 2 2 2 4 2" xfId="1535"/>
    <cellStyle name="Comma 14 2 2 2 2 2 5" xfId="1536"/>
    <cellStyle name="Comma 14 2 2 2 2 2 5 2" xfId="1537"/>
    <cellStyle name="Comma 14 2 2 2 2 2 6" xfId="1538"/>
    <cellStyle name="Comma 14 2 2 2 2 3" xfId="1539"/>
    <cellStyle name="Comma 14 2 2 2 2 3 2" xfId="1540"/>
    <cellStyle name="Comma 14 2 2 2 2 3 2 2" xfId="1541"/>
    <cellStyle name="Comma 14 2 2 2 2 3 3" xfId="1542"/>
    <cellStyle name="Comma 14 2 2 2 2 4" xfId="1543"/>
    <cellStyle name="Comma 14 2 2 2 2 4 2" xfId="1544"/>
    <cellStyle name="Comma 14 2 2 2 2 4 2 2" xfId="1545"/>
    <cellStyle name="Comma 14 2 2 2 2 4 3" xfId="1546"/>
    <cellStyle name="Comma 14 2 2 2 2 5" xfId="1547"/>
    <cellStyle name="Comma 14 2 2 2 2 5 2" xfId="1548"/>
    <cellStyle name="Comma 14 2 2 2 2 6" xfId="1549"/>
    <cellStyle name="Comma 14 2 2 2 2 6 2" xfId="1550"/>
    <cellStyle name="Comma 14 2 2 2 2 7" xfId="1551"/>
    <cellStyle name="Comma 14 2 2 2 3" xfId="1552"/>
    <cellStyle name="Comma 14 2 2 2 3 2" xfId="1553"/>
    <cellStyle name="Comma 14 2 2 2 3 2 2" xfId="1554"/>
    <cellStyle name="Comma 14 2 2 2 3 2 2 2" xfId="1555"/>
    <cellStyle name="Comma 14 2 2 2 3 2 3" xfId="1556"/>
    <cellStyle name="Comma 14 2 2 2 3 3" xfId="1557"/>
    <cellStyle name="Comma 14 2 2 2 3 3 2" xfId="1558"/>
    <cellStyle name="Comma 14 2 2 2 3 3 2 2" xfId="1559"/>
    <cellStyle name="Comma 14 2 2 2 3 3 3" xfId="1560"/>
    <cellStyle name="Comma 14 2 2 2 3 4" xfId="1561"/>
    <cellStyle name="Comma 14 2 2 2 3 4 2" xfId="1562"/>
    <cellStyle name="Comma 14 2 2 2 3 5" xfId="1563"/>
    <cellStyle name="Comma 14 2 2 2 3 5 2" xfId="1564"/>
    <cellStyle name="Comma 14 2 2 2 3 6" xfId="1565"/>
    <cellStyle name="Comma 14 2 2 2 4" xfId="1566"/>
    <cellStyle name="Comma 14 2 2 2 4 2" xfId="1567"/>
    <cellStyle name="Comma 14 2 2 2 4 2 2" xfId="1568"/>
    <cellStyle name="Comma 14 2 2 2 4 3" xfId="1569"/>
    <cellStyle name="Comma 14 2 2 2 5" xfId="1570"/>
    <cellStyle name="Comma 14 2 2 2 5 2" xfId="1571"/>
    <cellStyle name="Comma 14 2 2 2 5 2 2" xfId="1572"/>
    <cellStyle name="Comma 14 2 2 2 5 3" xfId="1573"/>
    <cellStyle name="Comma 14 2 2 2 6" xfId="1574"/>
    <cellStyle name="Comma 14 2 2 2 6 2" xfId="1575"/>
    <cellStyle name="Comma 14 2 2 2 7" xfId="1576"/>
    <cellStyle name="Comma 14 2 2 2 7 2" xfId="1577"/>
    <cellStyle name="Comma 14 2 2 2 8" xfId="1578"/>
    <cellStyle name="Comma 14 2 2 3" xfId="1579"/>
    <cellStyle name="Comma 14 2 2 3 2" xfId="1580"/>
    <cellStyle name="Comma 14 2 2 3 2 2" xfId="1581"/>
    <cellStyle name="Comma 14 2 2 3 2 2 2" xfId="1582"/>
    <cellStyle name="Comma 14 2 2 3 2 2 2 2" xfId="1583"/>
    <cellStyle name="Comma 14 2 2 3 2 2 3" xfId="1584"/>
    <cellStyle name="Comma 14 2 2 3 2 3" xfId="1585"/>
    <cellStyle name="Comma 14 2 2 3 2 3 2" xfId="1586"/>
    <cellStyle name="Comma 14 2 2 3 2 3 2 2" xfId="1587"/>
    <cellStyle name="Comma 14 2 2 3 2 3 3" xfId="1588"/>
    <cellStyle name="Comma 14 2 2 3 2 4" xfId="1589"/>
    <cellStyle name="Comma 14 2 2 3 2 4 2" xfId="1590"/>
    <cellStyle name="Comma 14 2 2 3 2 5" xfId="1591"/>
    <cellStyle name="Comma 14 2 2 3 2 5 2" xfId="1592"/>
    <cellStyle name="Comma 14 2 2 3 2 6" xfId="1593"/>
    <cellStyle name="Comma 14 2 2 3 3" xfId="1594"/>
    <cellStyle name="Comma 14 2 2 3 3 2" xfId="1595"/>
    <cellStyle name="Comma 14 2 2 3 3 2 2" xfId="1596"/>
    <cellStyle name="Comma 14 2 2 3 3 3" xfId="1597"/>
    <cellStyle name="Comma 14 2 2 3 4" xfId="1598"/>
    <cellStyle name="Comma 14 2 2 3 4 2" xfId="1599"/>
    <cellStyle name="Comma 14 2 2 3 4 2 2" xfId="1600"/>
    <cellStyle name="Comma 14 2 2 3 4 3" xfId="1601"/>
    <cellStyle name="Comma 14 2 2 3 5" xfId="1602"/>
    <cellStyle name="Comma 14 2 2 3 5 2" xfId="1603"/>
    <cellStyle name="Comma 14 2 2 3 6" xfId="1604"/>
    <cellStyle name="Comma 14 2 2 3 6 2" xfId="1605"/>
    <cellStyle name="Comma 14 2 2 3 7" xfId="1606"/>
    <cellStyle name="Comma 14 2 2 4" xfId="1607"/>
    <cellStyle name="Comma 14 2 2 4 2" xfId="1608"/>
    <cellStyle name="Comma 14 2 2 4 2 2" xfId="1609"/>
    <cellStyle name="Comma 14 2 2 4 2 2 2" xfId="1610"/>
    <cellStyle name="Comma 14 2 2 4 2 2 2 2" xfId="1611"/>
    <cellStyle name="Comma 14 2 2 4 2 2 3" xfId="1612"/>
    <cellStyle name="Comma 14 2 2 4 2 3" xfId="1613"/>
    <cellStyle name="Comma 14 2 2 4 2 3 2" xfId="1614"/>
    <cellStyle name="Comma 14 2 2 4 2 3 2 2" xfId="1615"/>
    <cellStyle name="Comma 14 2 2 4 2 3 3" xfId="1616"/>
    <cellStyle name="Comma 14 2 2 4 2 4" xfId="1617"/>
    <cellStyle name="Comma 14 2 2 4 2 4 2" xfId="1618"/>
    <cellStyle name="Comma 14 2 2 4 2 5" xfId="1619"/>
    <cellStyle name="Comma 14 2 2 4 2 5 2" xfId="1620"/>
    <cellStyle name="Comma 14 2 2 4 2 6" xfId="1621"/>
    <cellStyle name="Comma 14 2 2 4 3" xfId="1622"/>
    <cellStyle name="Comma 14 2 2 4 3 2" xfId="1623"/>
    <cellStyle name="Comma 14 2 2 4 3 2 2" xfId="1624"/>
    <cellStyle name="Comma 14 2 2 4 3 3" xfId="1625"/>
    <cellStyle name="Comma 14 2 2 4 4" xfId="1626"/>
    <cellStyle name="Comma 14 2 2 4 4 2" xfId="1627"/>
    <cellStyle name="Comma 14 2 2 4 4 2 2" xfId="1628"/>
    <cellStyle name="Comma 14 2 2 4 4 3" xfId="1629"/>
    <cellStyle name="Comma 14 2 2 4 5" xfId="1630"/>
    <cellStyle name="Comma 14 2 2 4 5 2" xfId="1631"/>
    <cellStyle name="Comma 14 2 2 4 6" xfId="1632"/>
    <cellStyle name="Comma 14 2 2 4 6 2" xfId="1633"/>
    <cellStyle name="Comma 14 2 2 4 7" xfId="1634"/>
    <cellStyle name="Comma 14 2 2 5" xfId="1635"/>
    <cellStyle name="Comma 14 2 2 5 2" xfId="1636"/>
    <cellStyle name="Comma 14 2 2 5 2 2" xfId="1637"/>
    <cellStyle name="Comma 14 2 2 5 2 2 2" xfId="1638"/>
    <cellStyle name="Comma 14 2 2 5 2 3" xfId="1639"/>
    <cellStyle name="Comma 14 2 2 5 3" xfId="1640"/>
    <cellStyle name="Comma 14 2 2 5 3 2" xfId="1641"/>
    <cellStyle name="Comma 14 2 2 5 3 2 2" xfId="1642"/>
    <cellStyle name="Comma 14 2 2 5 3 3" xfId="1643"/>
    <cellStyle name="Comma 14 2 2 5 4" xfId="1644"/>
    <cellStyle name="Comma 14 2 2 5 4 2" xfId="1645"/>
    <cellStyle name="Comma 14 2 2 5 5" xfId="1646"/>
    <cellStyle name="Comma 14 2 2 5 5 2" xfId="1647"/>
    <cellStyle name="Comma 14 2 2 5 6" xfId="1648"/>
    <cellStyle name="Comma 14 2 2 6" xfId="1649"/>
    <cellStyle name="Comma 14 2 2 6 2" xfId="1650"/>
    <cellStyle name="Comma 14 2 2 6 2 2" xfId="1651"/>
    <cellStyle name="Comma 14 2 2 6 3" xfId="1652"/>
    <cellStyle name="Comma 14 2 2 7" xfId="1653"/>
    <cellStyle name="Comma 14 2 2 7 2" xfId="1654"/>
    <cellStyle name="Comma 14 2 2 7 2 2" xfId="1655"/>
    <cellStyle name="Comma 14 2 2 7 3" xfId="1656"/>
    <cellStyle name="Comma 14 2 2 8" xfId="1657"/>
    <cellStyle name="Comma 14 2 2 8 2" xfId="1658"/>
    <cellStyle name="Comma 14 2 2 9" xfId="1659"/>
    <cellStyle name="Comma 14 2 2 9 2" xfId="1660"/>
    <cellStyle name="Comma 14 2 3" xfId="1661"/>
    <cellStyle name="Comma 14 2 3 2" xfId="1662"/>
    <cellStyle name="Comma 14 2 3 2 2" xfId="1663"/>
    <cellStyle name="Comma 14 2 3 2 2 2" xfId="1664"/>
    <cellStyle name="Comma 14 2 3 2 2 2 2" xfId="1665"/>
    <cellStyle name="Comma 14 2 3 2 2 2 2 2" xfId="1666"/>
    <cellStyle name="Comma 14 2 3 2 2 2 3" xfId="1667"/>
    <cellStyle name="Comma 14 2 3 2 2 3" xfId="1668"/>
    <cellStyle name="Comma 14 2 3 2 2 3 2" xfId="1669"/>
    <cellStyle name="Comma 14 2 3 2 2 3 2 2" xfId="1670"/>
    <cellStyle name="Comma 14 2 3 2 2 3 3" xfId="1671"/>
    <cellStyle name="Comma 14 2 3 2 2 4" xfId="1672"/>
    <cellStyle name="Comma 14 2 3 2 2 4 2" xfId="1673"/>
    <cellStyle name="Comma 14 2 3 2 2 5" xfId="1674"/>
    <cellStyle name="Comma 14 2 3 2 2 5 2" xfId="1675"/>
    <cellStyle name="Comma 14 2 3 2 2 6" xfId="1676"/>
    <cellStyle name="Comma 14 2 3 2 3" xfId="1677"/>
    <cellStyle name="Comma 14 2 3 2 3 2" xfId="1678"/>
    <cellStyle name="Comma 14 2 3 2 3 2 2" xfId="1679"/>
    <cellStyle name="Comma 14 2 3 2 3 3" xfId="1680"/>
    <cellStyle name="Comma 14 2 3 2 4" xfId="1681"/>
    <cellStyle name="Comma 14 2 3 2 4 2" xfId="1682"/>
    <cellStyle name="Comma 14 2 3 2 4 2 2" xfId="1683"/>
    <cellStyle name="Comma 14 2 3 2 4 3" xfId="1684"/>
    <cellStyle name="Comma 14 2 3 2 5" xfId="1685"/>
    <cellStyle name="Comma 14 2 3 2 5 2" xfId="1686"/>
    <cellStyle name="Comma 14 2 3 2 6" xfId="1687"/>
    <cellStyle name="Comma 14 2 3 2 6 2" xfId="1688"/>
    <cellStyle name="Comma 14 2 3 2 7" xfId="1689"/>
    <cellStyle name="Comma 14 2 3 3" xfId="1690"/>
    <cellStyle name="Comma 14 2 3 3 2" xfId="1691"/>
    <cellStyle name="Comma 14 2 3 3 2 2" xfId="1692"/>
    <cellStyle name="Comma 14 2 3 3 2 2 2" xfId="1693"/>
    <cellStyle name="Comma 14 2 3 3 2 3" xfId="1694"/>
    <cellStyle name="Comma 14 2 3 3 3" xfId="1695"/>
    <cellStyle name="Comma 14 2 3 3 3 2" xfId="1696"/>
    <cellStyle name="Comma 14 2 3 3 3 2 2" xfId="1697"/>
    <cellStyle name="Comma 14 2 3 3 3 3" xfId="1698"/>
    <cellStyle name="Comma 14 2 3 3 4" xfId="1699"/>
    <cellStyle name="Comma 14 2 3 3 4 2" xfId="1700"/>
    <cellStyle name="Comma 14 2 3 3 5" xfId="1701"/>
    <cellStyle name="Comma 14 2 3 3 5 2" xfId="1702"/>
    <cellStyle name="Comma 14 2 3 3 6" xfId="1703"/>
    <cellStyle name="Comma 14 2 3 4" xfId="1704"/>
    <cellStyle name="Comma 14 2 3 4 2" xfId="1705"/>
    <cellStyle name="Comma 14 2 3 4 2 2" xfId="1706"/>
    <cellStyle name="Comma 14 2 3 4 3" xfId="1707"/>
    <cellStyle name="Comma 14 2 3 5" xfId="1708"/>
    <cellStyle name="Comma 14 2 3 5 2" xfId="1709"/>
    <cellStyle name="Comma 14 2 3 5 2 2" xfId="1710"/>
    <cellStyle name="Comma 14 2 3 5 3" xfId="1711"/>
    <cellStyle name="Comma 14 2 3 6" xfId="1712"/>
    <cellStyle name="Comma 14 2 3 6 2" xfId="1713"/>
    <cellStyle name="Comma 14 2 3 7" xfId="1714"/>
    <cellStyle name="Comma 14 2 3 7 2" xfId="1715"/>
    <cellStyle name="Comma 14 2 3 8" xfId="1716"/>
    <cellStyle name="Comma 14 2 4" xfId="1717"/>
    <cellStyle name="Comma 14 2 4 2" xfId="1718"/>
    <cellStyle name="Comma 14 2 4 2 2" xfId="1719"/>
    <cellStyle name="Comma 14 2 4 2 2 2" xfId="1720"/>
    <cellStyle name="Comma 14 2 4 2 2 2 2" xfId="1721"/>
    <cellStyle name="Comma 14 2 4 2 2 3" xfId="1722"/>
    <cellStyle name="Comma 14 2 4 2 3" xfId="1723"/>
    <cellStyle name="Comma 14 2 4 2 3 2" xfId="1724"/>
    <cellStyle name="Comma 14 2 4 2 3 2 2" xfId="1725"/>
    <cellStyle name="Comma 14 2 4 2 3 3" xfId="1726"/>
    <cellStyle name="Comma 14 2 4 2 4" xfId="1727"/>
    <cellStyle name="Comma 14 2 4 2 4 2" xfId="1728"/>
    <cellStyle name="Comma 14 2 4 2 5" xfId="1729"/>
    <cellStyle name="Comma 14 2 4 2 5 2" xfId="1730"/>
    <cellStyle name="Comma 14 2 4 2 6" xfId="1731"/>
    <cellStyle name="Comma 14 2 4 3" xfId="1732"/>
    <cellStyle name="Comma 14 2 4 3 2" xfId="1733"/>
    <cellStyle name="Comma 14 2 4 3 2 2" xfId="1734"/>
    <cellStyle name="Comma 14 2 4 3 3" xfId="1735"/>
    <cellStyle name="Comma 14 2 4 4" xfId="1736"/>
    <cellStyle name="Comma 14 2 4 4 2" xfId="1737"/>
    <cellStyle name="Comma 14 2 4 4 2 2" xfId="1738"/>
    <cellStyle name="Comma 14 2 4 4 3" xfId="1739"/>
    <cellStyle name="Comma 14 2 4 5" xfId="1740"/>
    <cellStyle name="Comma 14 2 4 5 2" xfId="1741"/>
    <cellStyle name="Comma 14 2 4 6" xfId="1742"/>
    <cellStyle name="Comma 14 2 4 6 2" xfId="1743"/>
    <cellStyle name="Comma 14 2 4 7" xfId="1744"/>
    <cellStyle name="Comma 14 2 5" xfId="1745"/>
    <cellStyle name="Comma 14 2 5 2" xfId="1746"/>
    <cellStyle name="Comma 14 2 5 2 2" xfId="1747"/>
    <cellStyle name="Comma 14 2 5 2 2 2" xfId="1748"/>
    <cellStyle name="Comma 14 2 5 2 2 2 2" xfId="1749"/>
    <cellStyle name="Comma 14 2 5 2 2 3" xfId="1750"/>
    <cellStyle name="Comma 14 2 5 2 3" xfId="1751"/>
    <cellStyle name="Comma 14 2 5 2 3 2" xfId="1752"/>
    <cellStyle name="Comma 14 2 5 2 3 2 2" xfId="1753"/>
    <cellStyle name="Comma 14 2 5 2 3 3" xfId="1754"/>
    <cellStyle name="Comma 14 2 5 2 4" xfId="1755"/>
    <cellStyle name="Comma 14 2 5 2 4 2" xfId="1756"/>
    <cellStyle name="Comma 14 2 5 2 5" xfId="1757"/>
    <cellStyle name="Comma 14 2 5 2 5 2" xfId="1758"/>
    <cellStyle name="Comma 14 2 5 2 6" xfId="1759"/>
    <cellStyle name="Comma 14 2 5 3" xfId="1760"/>
    <cellStyle name="Comma 14 2 5 3 2" xfId="1761"/>
    <cellStyle name="Comma 14 2 5 3 2 2" xfId="1762"/>
    <cellStyle name="Comma 14 2 5 3 3" xfId="1763"/>
    <cellStyle name="Comma 14 2 5 4" xfId="1764"/>
    <cellStyle name="Comma 14 2 5 4 2" xfId="1765"/>
    <cellStyle name="Comma 14 2 5 4 2 2" xfId="1766"/>
    <cellStyle name="Comma 14 2 5 4 3" xfId="1767"/>
    <cellStyle name="Comma 14 2 5 5" xfId="1768"/>
    <cellStyle name="Comma 14 2 5 5 2" xfId="1769"/>
    <cellStyle name="Comma 14 2 5 6" xfId="1770"/>
    <cellStyle name="Comma 14 2 5 6 2" xfId="1771"/>
    <cellStyle name="Comma 14 2 5 7" xfId="1772"/>
    <cellStyle name="Comma 14 2 6" xfId="1773"/>
    <cellStyle name="Comma 14 2 6 2" xfId="1774"/>
    <cellStyle name="Comma 14 2 6 2 2" xfId="1775"/>
    <cellStyle name="Comma 14 2 6 2 2 2" xfId="1776"/>
    <cellStyle name="Comma 14 2 6 2 3" xfId="1777"/>
    <cellStyle name="Comma 14 2 6 3" xfId="1778"/>
    <cellStyle name="Comma 14 2 6 3 2" xfId="1779"/>
    <cellStyle name="Comma 14 2 6 3 2 2" xfId="1780"/>
    <cellStyle name="Comma 14 2 6 3 3" xfId="1781"/>
    <cellStyle name="Comma 14 2 6 4" xfId="1782"/>
    <cellStyle name="Comma 14 2 6 4 2" xfId="1783"/>
    <cellStyle name="Comma 14 2 6 5" xfId="1784"/>
    <cellStyle name="Comma 14 2 6 5 2" xfId="1785"/>
    <cellStyle name="Comma 14 2 6 6" xfId="1786"/>
    <cellStyle name="Comma 14 2 7" xfId="1787"/>
    <cellStyle name="Comma 14 2 7 2" xfId="1788"/>
    <cellStyle name="Comma 14 2 7 2 2" xfId="1789"/>
    <cellStyle name="Comma 14 2 7 3" xfId="1790"/>
    <cellStyle name="Comma 14 2 8" xfId="1791"/>
    <cellStyle name="Comma 14 2 8 2" xfId="1792"/>
    <cellStyle name="Comma 14 2 8 2 2" xfId="1793"/>
    <cellStyle name="Comma 14 2 8 3" xfId="1794"/>
    <cellStyle name="Comma 14 2 9" xfId="1795"/>
    <cellStyle name="Comma 14 2 9 2" xfId="1796"/>
    <cellStyle name="Comma 14 3" xfId="1797"/>
    <cellStyle name="Comma 14 3 10" xfId="1798"/>
    <cellStyle name="Comma 14 3 2" xfId="1799"/>
    <cellStyle name="Comma 14 3 2 2" xfId="1800"/>
    <cellStyle name="Comma 14 3 2 2 2" xfId="1801"/>
    <cellStyle name="Comma 14 3 2 2 2 2" xfId="1802"/>
    <cellStyle name="Comma 14 3 2 2 2 2 2" xfId="1803"/>
    <cellStyle name="Comma 14 3 2 2 2 2 2 2" xfId="1804"/>
    <cellStyle name="Comma 14 3 2 2 2 2 3" xfId="1805"/>
    <cellStyle name="Comma 14 3 2 2 2 3" xfId="1806"/>
    <cellStyle name="Comma 14 3 2 2 2 3 2" xfId="1807"/>
    <cellStyle name="Comma 14 3 2 2 2 3 2 2" xfId="1808"/>
    <cellStyle name="Comma 14 3 2 2 2 3 3" xfId="1809"/>
    <cellStyle name="Comma 14 3 2 2 2 4" xfId="1810"/>
    <cellStyle name="Comma 14 3 2 2 2 4 2" xfId="1811"/>
    <cellStyle name="Comma 14 3 2 2 2 5" xfId="1812"/>
    <cellStyle name="Comma 14 3 2 2 2 5 2" xfId="1813"/>
    <cellStyle name="Comma 14 3 2 2 2 6" xfId="1814"/>
    <cellStyle name="Comma 14 3 2 2 3" xfId="1815"/>
    <cellStyle name="Comma 14 3 2 2 3 2" xfId="1816"/>
    <cellStyle name="Comma 14 3 2 2 3 2 2" xfId="1817"/>
    <cellStyle name="Comma 14 3 2 2 3 3" xfId="1818"/>
    <cellStyle name="Comma 14 3 2 2 4" xfId="1819"/>
    <cellStyle name="Comma 14 3 2 2 4 2" xfId="1820"/>
    <cellStyle name="Comma 14 3 2 2 4 2 2" xfId="1821"/>
    <cellStyle name="Comma 14 3 2 2 4 3" xfId="1822"/>
    <cellStyle name="Comma 14 3 2 2 5" xfId="1823"/>
    <cellStyle name="Comma 14 3 2 2 5 2" xfId="1824"/>
    <cellStyle name="Comma 14 3 2 2 6" xfId="1825"/>
    <cellStyle name="Comma 14 3 2 2 6 2" xfId="1826"/>
    <cellStyle name="Comma 14 3 2 2 7" xfId="1827"/>
    <cellStyle name="Comma 14 3 2 3" xfId="1828"/>
    <cellStyle name="Comma 14 3 2 3 2" xfId="1829"/>
    <cellStyle name="Comma 14 3 2 3 2 2" xfId="1830"/>
    <cellStyle name="Comma 14 3 2 3 2 2 2" xfId="1831"/>
    <cellStyle name="Comma 14 3 2 3 2 3" xfId="1832"/>
    <cellStyle name="Comma 14 3 2 3 3" xfId="1833"/>
    <cellStyle name="Comma 14 3 2 3 3 2" xfId="1834"/>
    <cellStyle name="Comma 14 3 2 3 3 2 2" xfId="1835"/>
    <cellStyle name="Comma 14 3 2 3 3 3" xfId="1836"/>
    <cellStyle name="Comma 14 3 2 3 4" xfId="1837"/>
    <cellStyle name="Comma 14 3 2 3 4 2" xfId="1838"/>
    <cellStyle name="Comma 14 3 2 3 5" xfId="1839"/>
    <cellStyle name="Comma 14 3 2 3 5 2" xfId="1840"/>
    <cellStyle name="Comma 14 3 2 3 6" xfId="1841"/>
    <cellStyle name="Comma 14 3 2 4" xfId="1842"/>
    <cellStyle name="Comma 14 3 2 4 2" xfId="1843"/>
    <cellStyle name="Comma 14 3 2 4 2 2" xfId="1844"/>
    <cellStyle name="Comma 14 3 2 4 3" xfId="1845"/>
    <cellStyle name="Comma 14 3 2 5" xfId="1846"/>
    <cellStyle name="Comma 14 3 2 5 2" xfId="1847"/>
    <cellStyle name="Comma 14 3 2 5 2 2" xfId="1848"/>
    <cellStyle name="Comma 14 3 2 5 3" xfId="1849"/>
    <cellStyle name="Comma 14 3 2 6" xfId="1850"/>
    <cellStyle name="Comma 14 3 2 6 2" xfId="1851"/>
    <cellStyle name="Comma 14 3 2 7" xfId="1852"/>
    <cellStyle name="Comma 14 3 2 7 2" xfId="1853"/>
    <cellStyle name="Comma 14 3 2 8" xfId="1854"/>
    <cellStyle name="Comma 14 3 3" xfId="1855"/>
    <cellStyle name="Comma 14 3 3 2" xfId="1856"/>
    <cellStyle name="Comma 14 3 3 2 2" xfId="1857"/>
    <cellStyle name="Comma 14 3 3 2 2 2" xfId="1858"/>
    <cellStyle name="Comma 14 3 3 2 2 2 2" xfId="1859"/>
    <cellStyle name="Comma 14 3 3 2 2 3" xfId="1860"/>
    <cellStyle name="Comma 14 3 3 2 3" xfId="1861"/>
    <cellStyle name="Comma 14 3 3 2 3 2" xfId="1862"/>
    <cellStyle name="Comma 14 3 3 2 3 2 2" xfId="1863"/>
    <cellStyle name="Comma 14 3 3 2 3 3" xfId="1864"/>
    <cellStyle name="Comma 14 3 3 2 4" xfId="1865"/>
    <cellStyle name="Comma 14 3 3 2 4 2" xfId="1866"/>
    <cellStyle name="Comma 14 3 3 2 5" xfId="1867"/>
    <cellStyle name="Comma 14 3 3 2 5 2" xfId="1868"/>
    <cellStyle name="Comma 14 3 3 2 6" xfId="1869"/>
    <cellStyle name="Comma 14 3 3 3" xfId="1870"/>
    <cellStyle name="Comma 14 3 3 3 2" xfId="1871"/>
    <cellStyle name="Comma 14 3 3 3 2 2" xfId="1872"/>
    <cellStyle name="Comma 14 3 3 3 3" xfId="1873"/>
    <cellStyle name="Comma 14 3 3 4" xfId="1874"/>
    <cellStyle name="Comma 14 3 3 4 2" xfId="1875"/>
    <cellStyle name="Comma 14 3 3 4 2 2" xfId="1876"/>
    <cellStyle name="Comma 14 3 3 4 3" xfId="1877"/>
    <cellStyle name="Comma 14 3 3 5" xfId="1878"/>
    <cellStyle name="Comma 14 3 3 5 2" xfId="1879"/>
    <cellStyle name="Comma 14 3 3 6" xfId="1880"/>
    <cellStyle name="Comma 14 3 3 6 2" xfId="1881"/>
    <cellStyle name="Comma 14 3 3 7" xfId="1882"/>
    <cellStyle name="Comma 14 3 4" xfId="1883"/>
    <cellStyle name="Comma 14 3 4 2" xfId="1884"/>
    <cellStyle name="Comma 14 3 4 2 2" xfId="1885"/>
    <cellStyle name="Comma 14 3 4 2 2 2" xfId="1886"/>
    <cellStyle name="Comma 14 3 4 2 2 2 2" xfId="1887"/>
    <cellStyle name="Comma 14 3 4 2 2 3" xfId="1888"/>
    <cellStyle name="Comma 14 3 4 2 3" xfId="1889"/>
    <cellStyle name="Comma 14 3 4 2 3 2" xfId="1890"/>
    <cellStyle name="Comma 14 3 4 2 3 2 2" xfId="1891"/>
    <cellStyle name="Comma 14 3 4 2 3 3" xfId="1892"/>
    <cellStyle name="Comma 14 3 4 2 4" xfId="1893"/>
    <cellStyle name="Comma 14 3 4 2 4 2" xfId="1894"/>
    <cellStyle name="Comma 14 3 4 2 5" xfId="1895"/>
    <cellStyle name="Comma 14 3 4 2 5 2" xfId="1896"/>
    <cellStyle name="Comma 14 3 4 2 6" xfId="1897"/>
    <cellStyle name="Comma 14 3 4 3" xfId="1898"/>
    <cellStyle name="Comma 14 3 4 3 2" xfId="1899"/>
    <cellStyle name="Comma 14 3 4 3 2 2" xfId="1900"/>
    <cellStyle name="Comma 14 3 4 3 3" xfId="1901"/>
    <cellStyle name="Comma 14 3 4 4" xfId="1902"/>
    <cellStyle name="Comma 14 3 4 4 2" xfId="1903"/>
    <cellStyle name="Comma 14 3 4 4 2 2" xfId="1904"/>
    <cellStyle name="Comma 14 3 4 4 3" xfId="1905"/>
    <cellStyle name="Comma 14 3 4 5" xfId="1906"/>
    <cellStyle name="Comma 14 3 4 5 2" xfId="1907"/>
    <cellStyle name="Comma 14 3 4 6" xfId="1908"/>
    <cellStyle name="Comma 14 3 4 6 2" xfId="1909"/>
    <cellStyle name="Comma 14 3 4 7" xfId="1910"/>
    <cellStyle name="Comma 14 3 5" xfId="1911"/>
    <cellStyle name="Comma 14 3 5 2" xfId="1912"/>
    <cellStyle name="Comma 14 3 5 2 2" xfId="1913"/>
    <cellStyle name="Comma 14 3 5 2 2 2" xfId="1914"/>
    <cellStyle name="Comma 14 3 5 2 3" xfId="1915"/>
    <cellStyle name="Comma 14 3 5 3" xfId="1916"/>
    <cellStyle name="Comma 14 3 5 3 2" xfId="1917"/>
    <cellStyle name="Comma 14 3 5 3 2 2" xfId="1918"/>
    <cellStyle name="Comma 14 3 5 3 3" xfId="1919"/>
    <cellStyle name="Comma 14 3 5 4" xfId="1920"/>
    <cellStyle name="Comma 14 3 5 4 2" xfId="1921"/>
    <cellStyle name="Comma 14 3 5 5" xfId="1922"/>
    <cellStyle name="Comma 14 3 5 5 2" xfId="1923"/>
    <cellStyle name="Comma 14 3 5 6" xfId="1924"/>
    <cellStyle name="Comma 14 3 6" xfId="1925"/>
    <cellStyle name="Comma 14 3 6 2" xfId="1926"/>
    <cellStyle name="Comma 14 3 6 2 2" xfId="1927"/>
    <cellStyle name="Comma 14 3 6 3" xfId="1928"/>
    <cellStyle name="Comma 14 3 7" xfId="1929"/>
    <cellStyle name="Comma 14 3 7 2" xfId="1930"/>
    <cellStyle name="Comma 14 3 7 2 2" xfId="1931"/>
    <cellStyle name="Comma 14 3 7 3" xfId="1932"/>
    <cellStyle name="Comma 14 3 8" xfId="1933"/>
    <cellStyle name="Comma 14 3 8 2" xfId="1934"/>
    <cellStyle name="Comma 14 3 9" xfId="1935"/>
    <cellStyle name="Comma 14 3 9 2" xfId="1936"/>
    <cellStyle name="Comma 14 4" xfId="1937"/>
    <cellStyle name="Comma 14 4 10" xfId="1938"/>
    <cellStyle name="Comma 14 4 2" xfId="1939"/>
    <cellStyle name="Comma 14 4 2 2" xfId="1940"/>
    <cellStyle name="Comma 14 4 2 2 2" xfId="1941"/>
    <cellStyle name="Comma 14 4 2 2 2 2" xfId="1942"/>
    <cellStyle name="Comma 14 4 2 2 2 2 2" xfId="1943"/>
    <cellStyle name="Comma 14 4 2 2 2 2 2 2" xfId="1944"/>
    <cellStyle name="Comma 14 4 2 2 2 2 3" xfId="1945"/>
    <cellStyle name="Comma 14 4 2 2 2 3" xfId="1946"/>
    <cellStyle name="Comma 14 4 2 2 2 3 2" xfId="1947"/>
    <cellStyle name="Comma 14 4 2 2 2 3 2 2" xfId="1948"/>
    <cellStyle name="Comma 14 4 2 2 2 3 3" xfId="1949"/>
    <cellStyle name="Comma 14 4 2 2 2 4" xfId="1950"/>
    <cellStyle name="Comma 14 4 2 2 2 4 2" xfId="1951"/>
    <cellStyle name="Comma 14 4 2 2 2 5" xfId="1952"/>
    <cellStyle name="Comma 14 4 2 2 2 5 2" xfId="1953"/>
    <cellStyle name="Comma 14 4 2 2 2 6" xfId="1954"/>
    <cellStyle name="Comma 14 4 2 2 3" xfId="1955"/>
    <cellStyle name="Comma 14 4 2 2 3 2" xfId="1956"/>
    <cellStyle name="Comma 14 4 2 2 3 2 2" xfId="1957"/>
    <cellStyle name="Comma 14 4 2 2 3 3" xfId="1958"/>
    <cellStyle name="Comma 14 4 2 2 4" xfId="1959"/>
    <cellStyle name="Comma 14 4 2 2 4 2" xfId="1960"/>
    <cellStyle name="Comma 14 4 2 2 4 2 2" xfId="1961"/>
    <cellStyle name="Comma 14 4 2 2 4 3" xfId="1962"/>
    <cellStyle name="Comma 14 4 2 2 5" xfId="1963"/>
    <cellStyle name="Comma 14 4 2 2 5 2" xfId="1964"/>
    <cellStyle name="Comma 14 4 2 2 6" xfId="1965"/>
    <cellStyle name="Comma 14 4 2 2 6 2" xfId="1966"/>
    <cellStyle name="Comma 14 4 2 2 7" xfId="1967"/>
    <cellStyle name="Comma 14 4 2 3" xfId="1968"/>
    <cellStyle name="Comma 14 4 2 3 2" xfId="1969"/>
    <cellStyle name="Comma 14 4 2 3 2 2" xfId="1970"/>
    <cellStyle name="Comma 14 4 2 3 2 2 2" xfId="1971"/>
    <cellStyle name="Comma 14 4 2 3 2 3" xfId="1972"/>
    <cellStyle name="Comma 14 4 2 3 3" xfId="1973"/>
    <cellStyle name="Comma 14 4 2 3 3 2" xfId="1974"/>
    <cellStyle name="Comma 14 4 2 3 3 2 2" xfId="1975"/>
    <cellStyle name="Comma 14 4 2 3 3 3" xfId="1976"/>
    <cellStyle name="Comma 14 4 2 3 4" xfId="1977"/>
    <cellStyle name="Comma 14 4 2 3 4 2" xfId="1978"/>
    <cellStyle name="Comma 14 4 2 3 5" xfId="1979"/>
    <cellStyle name="Comma 14 4 2 3 5 2" xfId="1980"/>
    <cellStyle name="Comma 14 4 2 3 6" xfId="1981"/>
    <cellStyle name="Comma 14 4 2 4" xfId="1982"/>
    <cellStyle name="Comma 14 4 2 4 2" xfId="1983"/>
    <cellStyle name="Comma 14 4 2 4 2 2" xfId="1984"/>
    <cellStyle name="Comma 14 4 2 4 3" xfId="1985"/>
    <cellStyle name="Comma 14 4 2 5" xfId="1986"/>
    <cellStyle name="Comma 14 4 2 5 2" xfId="1987"/>
    <cellStyle name="Comma 14 4 2 5 2 2" xfId="1988"/>
    <cellStyle name="Comma 14 4 2 5 3" xfId="1989"/>
    <cellStyle name="Comma 14 4 2 6" xfId="1990"/>
    <cellStyle name="Comma 14 4 2 6 2" xfId="1991"/>
    <cellStyle name="Comma 14 4 2 7" xfId="1992"/>
    <cellStyle name="Comma 14 4 2 7 2" xfId="1993"/>
    <cellStyle name="Comma 14 4 2 8" xfId="1994"/>
    <cellStyle name="Comma 14 4 3" xfId="1995"/>
    <cellStyle name="Comma 14 4 3 2" xfId="1996"/>
    <cellStyle name="Comma 14 4 3 2 2" xfId="1997"/>
    <cellStyle name="Comma 14 4 3 2 2 2" xfId="1998"/>
    <cellStyle name="Comma 14 4 3 2 2 2 2" xfId="1999"/>
    <cellStyle name="Comma 14 4 3 2 2 3" xfId="2000"/>
    <cellStyle name="Comma 14 4 3 2 3" xfId="2001"/>
    <cellStyle name="Comma 14 4 3 2 3 2" xfId="2002"/>
    <cellStyle name="Comma 14 4 3 2 3 2 2" xfId="2003"/>
    <cellStyle name="Comma 14 4 3 2 3 3" xfId="2004"/>
    <cellStyle name="Comma 14 4 3 2 4" xfId="2005"/>
    <cellStyle name="Comma 14 4 3 2 4 2" xfId="2006"/>
    <cellStyle name="Comma 14 4 3 2 5" xfId="2007"/>
    <cellStyle name="Comma 14 4 3 2 5 2" xfId="2008"/>
    <cellStyle name="Comma 14 4 3 2 6" xfId="2009"/>
    <cellStyle name="Comma 14 4 3 3" xfId="2010"/>
    <cellStyle name="Comma 14 4 3 3 2" xfId="2011"/>
    <cellStyle name="Comma 14 4 3 3 2 2" xfId="2012"/>
    <cellStyle name="Comma 14 4 3 3 3" xfId="2013"/>
    <cellStyle name="Comma 14 4 3 4" xfId="2014"/>
    <cellStyle name="Comma 14 4 3 4 2" xfId="2015"/>
    <cellStyle name="Comma 14 4 3 4 2 2" xfId="2016"/>
    <cellStyle name="Comma 14 4 3 4 3" xfId="2017"/>
    <cellStyle name="Comma 14 4 3 5" xfId="2018"/>
    <cellStyle name="Comma 14 4 3 5 2" xfId="2019"/>
    <cellStyle name="Comma 14 4 3 6" xfId="2020"/>
    <cellStyle name="Comma 14 4 3 6 2" xfId="2021"/>
    <cellStyle name="Comma 14 4 3 7" xfId="2022"/>
    <cellStyle name="Comma 14 4 4" xfId="2023"/>
    <cellStyle name="Comma 14 4 4 2" xfId="2024"/>
    <cellStyle name="Comma 14 4 4 2 2" xfId="2025"/>
    <cellStyle name="Comma 14 4 4 2 2 2" xfId="2026"/>
    <cellStyle name="Comma 14 4 4 2 2 2 2" xfId="2027"/>
    <cellStyle name="Comma 14 4 4 2 2 3" xfId="2028"/>
    <cellStyle name="Comma 14 4 4 2 3" xfId="2029"/>
    <cellStyle name="Comma 14 4 4 2 3 2" xfId="2030"/>
    <cellStyle name="Comma 14 4 4 2 3 2 2" xfId="2031"/>
    <cellStyle name="Comma 14 4 4 2 3 3" xfId="2032"/>
    <cellStyle name="Comma 14 4 4 2 4" xfId="2033"/>
    <cellStyle name="Comma 14 4 4 2 4 2" xfId="2034"/>
    <cellStyle name="Comma 14 4 4 2 5" xfId="2035"/>
    <cellStyle name="Comma 14 4 4 2 5 2" xfId="2036"/>
    <cellStyle name="Comma 14 4 4 2 6" xfId="2037"/>
    <cellStyle name="Comma 14 4 4 3" xfId="2038"/>
    <cellStyle name="Comma 14 4 4 3 2" xfId="2039"/>
    <cellStyle name="Comma 14 4 4 3 2 2" xfId="2040"/>
    <cellStyle name="Comma 14 4 4 3 3" xfId="2041"/>
    <cellStyle name="Comma 14 4 4 4" xfId="2042"/>
    <cellStyle name="Comma 14 4 4 4 2" xfId="2043"/>
    <cellStyle name="Comma 14 4 4 4 2 2" xfId="2044"/>
    <cellStyle name="Comma 14 4 4 4 3" xfId="2045"/>
    <cellStyle name="Comma 14 4 4 5" xfId="2046"/>
    <cellStyle name="Comma 14 4 4 5 2" xfId="2047"/>
    <cellStyle name="Comma 14 4 4 6" xfId="2048"/>
    <cellStyle name="Comma 14 4 4 6 2" xfId="2049"/>
    <cellStyle name="Comma 14 4 4 7" xfId="2050"/>
    <cellStyle name="Comma 14 4 5" xfId="2051"/>
    <cellStyle name="Comma 14 4 5 2" xfId="2052"/>
    <cellStyle name="Comma 14 4 5 2 2" xfId="2053"/>
    <cellStyle name="Comma 14 4 5 2 2 2" xfId="2054"/>
    <cellStyle name="Comma 14 4 5 2 3" xfId="2055"/>
    <cellStyle name="Comma 14 4 5 3" xfId="2056"/>
    <cellStyle name="Comma 14 4 5 3 2" xfId="2057"/>
    <cellStyle name="Comma 14 4 5 3 2 2" xfId="2058"/>
    <cellStyle name="Comma 14 4 5 3 3" xfId="2059"/>
    <cellStyle name="Comma 14 4 5 4" xfId="2060"/>
    <cellStyle name="Comma 14 4 5 4 2" xfId="2061"/>
    <cellStyle name="Comma 14 4 5 5" xfId="2062"/>
    <cellStyle name="Comma 14 4 5 5 2" xfId="2063"/>
    <cellStyle name="Comma 14 4 5 6" xfId="2064"/>
    <cellStyle name="Comma 14 4 6" xfId="2065"/>
    <cellStyle name="Comma 14 4 6 2" xfId="2066"/>
    <cellStyle name="Comma 14 4 6 2 2" xfId="2067"/>
    <cellStyle name="Comma 14 4 6 3" xfId="2068"/>
    <cellStyle name="Comma 14 4 7" xfId="2069"/>
    <cellStyle name="Comma 14 4 7 2" xfId="2070"/>
    <cellStyle name="Comma 14 4 7 2 2" xfId="2071"/>
    <cellStyle name="Comma 14 4 7 3" xfId="2072"/>
    <cellStyle name="Comma 14 4 8" xfId="2073"/>
    <cellStyle name="Comma 14 4 8 2" xfId="2074"/>
    <cellStyle name="Comma 14 4 9" xfId="2075"/>
    <cellStyle name="Comma 14 4 9 2" xfId="2076"/>
    <cellStyle name="Comma 14 5" xfId="2077"/>
    <cellStyle name="Comma 14 5 2" xfId="2078"/>
    <cellStyle name="Comma 14 5 2 2" xfId="2079"/>
    <cellStyle name="Comma 14 5 2 2 2" xfId="2080"/>
    <cellStyle name="Comma 14 5 2 2 2 2" xfId="2081"/>
    <cellStyle name="Comma 14 5 2 2 2 2 2" xfId="2082"/>
    <cellStyle name="Comma 14 5 2 2 2 3" xfId="2083"/>
    <cellStyle name="Comma 14 5 2 2 3" xfId="2084"/>
    <cellStyle name="Comma 14 5 2 2 3 2" xfId="2085"/>
    <cellStyle name="Comma 14 5 2 2 3 2 2" xfId="2086"/>
    <cellStyle name="Comma 14 5 2 2 3 3" xfId="2087"/>
    <cellStyle name="Comma 14 5 2 2 4" xfId="2088"/>
    <cellStyle name="Comma 14 5 2 2 4 2" xfId="2089"/>
    <cellStyle name="Comma 14 5 2 2 5" xfId="2090"/>
    <cellStyle name="Comma 14 5 2 2 5 2" xfId="2091"/>
    <cellStyle name="Comma 14 5 2 2 6" xfId="2092"/>
    <cellStyle name="Comma 14 5 2 3" xfId="2093"/>
    <cellStyle name="Comma 14 5 2 3 2" xfId="2094"/>
    <cellStyle name="Comma 14 5 2 3 2 2" xfId="2095"/>
    <cellStyle name="Comma 14 5 2 3 3" xfId="2096"/>
    <cellStyle name="Comma 14 5 2 4" xfId="2097"/>
    <cellStyle name="Comma 14 5 2 4 2" xfId="2098"/>
    <cellStyle name="Comma 14 5 2 4 2 2" xfId="2099"/>
    <cellStyle name="Comma 14 5 2 4 3" xfId="2100"/>
    <cellStyle name="Comma 14 5 2 5" xfId="2101"/>
    <cellStyle name="Comma 14 5 2 5 2" xfId="2102"/>
    <cellStyle name="Comma 14 5 2 6" xfId="2103"/>
    <cellStyle name="Comma 14 5 2 6 2" xfId="2104"/>
    <cellStyle name="Comma 14 5 2 7" xfId="2105"/>
    <cellStyle name="Comma 14 5 3" xfId="2106"/>
    <cellStyle name="Comma 14 5 3 2" xfId="2107"/>
    <cellStyle name="Comma 14 5 3 2 2" xfId="2108"/>
    <cellStyle name="Comma 14 5 3 2 2 2" xfId="2109"/>
    <cellStyle name="Comma 14 5 3 2 3" xfId="2110"/>
    <cellStyle name="Comma 14 5 3 3" xfId="2111"/>
    <cellStyle name="Comma 14 5 3 3 2" xfId="2112"/>
    <cellStyle name="Comma 14 5 3 3 2 2" xfId="2113"/>
    <cellStyle name="Comma 14 5 3 3 3" xfId="2114"/>
    <cellStyle name="Comma 14 5 3 4" xfId="2115"/>
    <cellStyle name="Comma 14 5 3 4 2" xfId="2116"/>
    <cellStyle name="Comma 14 5 3 5" xfId="2117"/>
    <cellStyle name="Comma 14 5 3 5 2" xfId="2118"/>
    <cellStyle name="Comma 14 5 3 6" xfId="2119"/>
    <cellStyle name="Comma 14 5 4" xfId="2120"/>
    <cellStyle name="Comma 14 5 4 2" xfId="2121"/>
    <cellStyle name="Comma 14 5 4 2 2" xfId="2122"/>
    <cellStyle name="Comma 14 5 4 3" xfId="2123"/>
    <cellStyle name="Comma 14 5 5" xfId="2124"/>
    <cellStyle name="Comma 14 5 5 2" xfId="2125"/>
    <cellStyle name="Comma 14 5 5 2 2" xfId="2126"/>
    <cellStyle name="Comma 14 5 5 3" xfId="2127"/>
    <cellStyle name="Comma 14 5 6" xfId="2128"/>
    <cellStyle name="Comma 14 5 6 2" xfId="2129"/>
    <cellStyle name="Comma 14 5 7" xfId="2130"/>
    <cellStyle name="Comma 14 5 7 2" xfId="2131"/>
    <cellStyle name="Comma 14 5 8" xfId="2132"/>
    <cellStyle name="Comma 14 6" xfId="2133"/>
    <cellStyle name="Comma 14 6 2" xfId="2134"/>
    <cellStyle name="Comma 14 6 2 2" xfId="2135"/>
    <cellStyle name="Comma 14 6 2 2 2" xfId="2136"/>
    <cellStyle name="Comma 14 6 2 2 2 2" xfId="2137"/>
    <cellStyle name="Comma 14 6 2 2 3" xfId="2138"/>
    <cellStyle name="Comma 14 6 2 3" xfId="2139"/>
    <cellStyle name="Comma 14 6 2 3 2" xfId="2140"/>
    <cellStyle name="Comma 14 6 2 3 2 2" xfId="2141"/>
    <cellStyle name="Comma 14 6 2 3 3" xfId="2142"/>
    <cellStyle name="Comma 14 6 2 4" xfId="2143"/>
    <cellStyle name="Comma 14 6 2 4 2" xfId="2144"/>
    <cellStyle name="Comma 14 6 2 5" xfId="2145"/>
    <cellStyle name="Comma 14 6 2 5 2" xfId="2146"/>
    <cellStyle name="Comma 14 6 2 6" xfId="2147"/>
    <cellStyle name="Comma 14 6 3" xfId="2148"/>
    <cellStyle name="Comma 14 6 3 2" xfId="2149"/>
    <cellStyle name="Comma 14 6 3 2 2" xfId="2150"/>
    <cellStyle name="Comma 14 6 3 3" xfId="2151"/>
    <cellStyle name="Comma 14 6 4" xfId="2152"/>
    <cellStyle name="Comma 14 6 4 2" xfId="2153"/>
    <cellStyle name="Comma 14 6 4 2 2" xfId="2154"/>
    <cellStyle name="Comma 14 6 4 3" xfId="2155"/>
    <cellStyle name="Comma 14 6 5" xfId="2156"/>
    <cellStyle name="Comma 14 6 5 2" xfId="2157"/>
    <cellStyle name="Comma 14 6 6" xfId="2158"/>
    <cellStyle name="Comma 14 6 6 2" xfId="2159"/>
    <cellStyle name="Comma 14 6 7" xfId="2160"/>
    <cellStyle name="Comma 14 7" xfId="2161"/>
    <cellStyle name="Comma 14 7 2" xfId="2162"/>
    <cellStyle name="Comma 14 7 2 2" xfId="2163"/>
    <cellStyle name="Comma 14 7 2 2 2" xfId="2164"/>
    <cellStyle name="Comma 14 7 2 2 2 2" xfId="2165"/>
    <cellStyle name="Comma 14 7 2 2 3" xfId="2166"/>
    <cellStyle name="Comma 14 7 2 3" xfId="2167"/>
    <cellStyle name="Comma 14 7 2 3 2" xfId="2168"/>
    <cellStyle name="Comma 14 7 2 3 2 2" xfId="2169"/>
    <cellStyle name="Comma 14 7 2 3 3" xfId="2170"/>
    <cellStyle name="Comma 14 7 2 4" xfId="2171"/>
    <cellStyle name="Comma 14 7 2 4 2" xfId="2172"/>
    <cellStyle name="Comma 14 7 2 5" xfId="2173"/>
    <cellStyle name="Comma 14 7 2 5 2" xfId="2174"/>
    <cellStyle name="Comma 14 7 2 6" xfId="2175"/>
    <cellStyle name="Comma 14 7 3" xfId="2176"/>
    <cellStyle name="Comma 14 7 3 2" xfId="2177"/>
    <cellStyle name="Comma 14 7 3 2 2" xfId="2178"/>
    <cellStyle name="Comma 14 7 3 3" xfId="2179"/>
    <cellStyle name="Comma 14 7 4" xfId="2180"/>
    <cellStyle name="Comma 14 7 4 2" xfId="2181"/>
    <cellStyle name="Comma 14 7 4 2 2" xfId="2182"/>
    <cellStyle name="Comma 14 7 4 3" xfId="2183"/>
    <cellStyle name="Comma 14 7 5" xfId="2184"/>
    <cellStyle name="Comma 14 7 5 2" xfId="2185"/>
    <cellStyle name="Comma 14 7 6" xfId="2186"/>
    <cellStyle name="Comma 14 7 6 2" xfId="2187"/>
    <cellStyle name="Comma 14 7 7" xfId="2188"/>
    <cellStyle name="Comma 14 8" xfId="2189"/>
    <cellStyle name="Comma 14 8 2" xfId="2190"/>
    <cellStyle name="Comma 14 8 2 2" xfId="2191"/>
    <cellStyle name="Comma 14 8 2 2 2" xfId="2192"/>
    <cellStyle name="Comma 14 8 2 3" xfId="2193"/>
    <cellStyle name="Comma 14 8 3" xfId="2194"/>
    <cellStyle name="Comma 14 8 3 2" xfId="2195"/>
    <cellStyle name="Comma 14 8 3 2 2" xfId="2196"/>
    <cellStyle name="Comma 14 8 3 3" xfId="2197"/>
    <cellStyle name="Comma 14 8 4" xfId="2198"/>
    <cellStyle name="Comma 14 8 4 2" xfId="2199"/>
    <cellStyle name="Comma 14 8 5" xfId="2200"/>
    <cellStyle name="Comma 14 8 5 2" xfId="2201"/>
    <cellStyle name="Comma 14 8 6" xfId="2202"/>
    <cellStyle name="Comma 15" xfId="542"/>
    <cellStyle name="Comma 15 10" xfId="2203"/>
    <cellStyle name="Comma 15 10 2" xfId="2204"/>
    <cellStyle name="Comma 15 10 2 2" xfId="2205"/>
    <cellStyle name="Comma 15 10 3" xfId="2206"/>
    <cellStyle name="Comma 15 11" xfId="2207"/>
    <cellStyle name="Comma 15 11 2" xfId="2208"/>
    <cellStyle name="Comma 15 12" xfId="2209"/>
    <cellStyle name="Comma 15 12 2" xfId="2210"/>
    <cellStyle name="Comma 15 13" xfId="2211"/>
    <cellStyle name="Comma 15 2" xfId="2212"/>
    <cellStyle name="Comma 15 2 10" xfId="2213"/>
    <cellStyle name="Comma 15 2 10 2" xfId="2214"/>
    <cellStyle name="Comma 15 2 11" xfId="2215"/>
    <cellStyle name="Comma 15 2 2" xfId="2216"/>
    <cellStyle name="Comma 15 2 2 10" xfId="2217"/>
    <cellStyle name="Comma 15 2 2 2" xfId="2218"/>
    <cellStyle name="Comma 15 2 2 2 2" xfId="2219"/>
    <cellStyle name="Comma 15 2 2 2 2 2" xfId="2220"/>
    <cellStyle name="Comma 15 2 2 2 2 2 2" xfId="2221"/>
    <cellStyle name="Comma 15 2 2 2 2 2 2 2" xfId="2222"/>
    <cellStyle name="Comma 15 2 2 2 2 2 2 2 2" xfId="2223"/>
    <cellStyle name="Comma 15 2 2 2 2 2 2 3" xfId="2224"/>
    <cellStyle name="Comma 15 2 2 2 2 2 3" xfId="2225"/>
    <cellStyle name="Comma 15 2 2 2 2 2 3 2" xfId="2226"/>
    <cellStyle name="Comma 15 2 2 2 2 2 3 2 2" xfId="2227"/>
    <cellStyle name="Comma 15 2 2 2 2 2 3 3" xfId="2228"/>
    <cellStyle name="Comma 15 2 2 2 2 2 4" xfId="2229"/>
    <cellStyle name="Comma 15 2 2 2 2 2 4 2" xfId="2230"/>
    <cellStyle name="Comma 15 2 2 2 2 2 5" xfId="2231"/>
    <cellStyle name="Comma 15 2 2 2 2 2 5 2" xfId="2232"/>
    <cellStyle name="Comma 15 2 2 2 2 2 6" xfId="2233"/>
    <cellStyle name="Comma 15 2 2 2 2 3" xfId="2234"/>
    <cellStyle name="Comma 15 2 2 2 2 3 2" xfId="2235"/>
    <cellStyle name="Comma 15 2 2 2 2 3 2 2" xfId="2236"/>
    <cellStyle name="Comma 15 2 2 2 2 3 3" xfId="2237"/>
    <cellStyle name="Comma 15 2 2 2 2 4" xfId="2238"/>
    <cellStyle name="Comma 15 2 2 2 2 4 2" xfId="2239"/>
    <cellStyle name="Comma 15 2 2 2 2 4 2 2" xfId="2240"/>
    <cellStyle name="Comma 15 2 2 2 2 4 3" xfId="2241"/>
    <cellStyle name="Comma 15 2 2 2 2 5" xfId="2242"/>
    <cellStyle name="Comma 15 2 2 2 2 5 2" xfId="2243"/>
    <cellStyle name="Comma 15 2 2 2 2 6" xfId="2244"/>
    <cellStyle name="Comma 15 2 2 2 2 6 2" xfId="2245"/>
    <cellStyle name="Comma 15 2 2 2 2 7" xfId="2246"/>
    <cellStyle name="Comma 15 2 2 2 3" xfId="2247"/>
    <cellStyle name="Comma 15 2 2 2 3 2" xfId="2248"/>
    <cellStyle name="Comma 15 2 2 2 3 2 2" xfId="2249"/>
    <cellStyle name="Comma 15 2 2 2 3 2 2 2" xfId="2250"/>
    <cellStyle name="Comma 15 2 2 2 3 2 3" xfId="2251"/>
    <cellStyle name="Comma 15 2 2 2 3 3" xfId="2252"/>
    <cellStyle name="Comma 15 2 2 2 3 3 2" xfId="2253"/>
    <cellStyle name="Comma 15 2 2 2 3 3 2 2" xfId="2254"/>
    <cellStyle name="Comma 15 2 2 2 3 3 3" xfId="2255"/>
    <cellStyle name="Comma 15 2 2 2 3 4" xfId="2256"/>
    <cellStyle name="Comma 15 2 2 2 3 4 2" xfId="2257"/>
    <cellStyle name="Comma 15 2 2 2 3 5" xfId="2258"/>
    <cellStyle name="Comma 15 2 2 2 3 5 2" xfId="2259"/>
    <cellStyle name="Comma 15 2 2 2 3 6" xfId="2260"/>
    <cellStyle name="Comma 15 2 2 2 4" xfId="2261"/>
    <cellStyle name="Comma 15 2 2 2 4 2" xfId="2262"/>
    <cellStyle name="Comma 15 2 2 2 4 2 2" xfId="2263"/>
    <cellStyle name="Comma 15 2 2 2 4 3" xfId="2264"/>
    <cellStyle name="Comma 15 2 2 2 5" xfId="2265"/>
    <cellStyle name="Comma 15 2 2 2 5 2" xfId="2266"/>
    <cellStyle name="Comma 15 2 2 2 5 2 2" xfId="2267"/>
    <cellStyle name="Comma 15 2 2 2 5 3" xfId="2268"/>
    <cellStyle name="Comma 15 2 2 2 6" xfId="2269"/>
    <cellStyle name="Comma 15 2 2 2 6 2" xfId="2270"/>
    <cellStyle name="Comma 15 2 2 2 7" xfId="2271"/>
    <cellStyle name="Comma 15 2 2 2 7 2" xfId="2272"/>
    <cellStyle name="Comma 15 2 2 2 8" xfId="2273"/>
    <cellStyle name="Comma 15 2 2 3" xfId="2274"/>
    <cellStyle name="Comma 15 2 2 3 2" xfId="2275"/>
    <cellStyle name="Comma 15 2 2 3 2 2" xfId="2276"/>
    <cellStyle name="Comma 15 2 2 3 2 2 2" xfId="2277"/>
    <cellStyle name="Comma 15 2 2 3 2 2 2 2" xfId="2278"/>
    <cellStyle name="Comma 15 2 2 3 2 2 3" xfId="2279"/>
    <cellStyle name="Comma 15 2 2 3 2 3" xfId="2280"/>
    <cellStyle name="Comma 15 2 2 3 2 3 2" xfId="2281"/>
    <cellStyle name="Comma 15 2 2 3 2 3 2 2" xfId="2282"/>
    <cellStyle name="Comma 15 2 2 3 2 3 3" xfId="2283"/>
    <cellStyle name="Comma 15 2 2 3 2 4" xfId="2284"/>
    <cellStyle name="Comma 15 2 2 3 2 4 2" xfId="2285"/>
    <cellStyle name="Comma 15 2 2 3 2 5" xfId="2286"/>
    <cellStyle name="Comma 15 2 2 3 2 5 2" xfId="2287"/>
    <cellStyle name="Comma 15 2 2 3 2 6" xfId="2288"/>
    <cellStyle name="Comma 15 2 2 3 3" xfId="2289"/>
    <cellStyle name="Comma 15 2 2 3 3 2" xfId="2290"/>
    <cellStyle name="Comma 15 2 2 3 3 2 2" xfId="2291"/>
    <cellStyle name="Comma 15 2 2 3 3 3" xfId="2292"/>
    <cellStyle name="Comma 15 2 2 3 4" xfId="2293"/>
    <cellStyle name="Comma 15 2 2 3 4 2" xfId="2294"/>
    <cellStyle name="Comma 15 2 2 3 4 2 2" xfId="2295"/>
    <cellStyle name="Comma 15 2 2 3 4 3" xfId="2296"/>
    <cellStyle name="Comma 15 2 2 3 5" xfId="2297"/>
    <cellStyle name="Comma 15 2 2 3 5 2" xfId="2298"/>
    <cellStyle name="Comma 15 2 2 3 6" xfId="2299"/>
    <cellStyle name="Comma 15 2 2 3 6 2" xfId="2300"/>
    <cellStyle name="Comma 15 2 2 3 7" xfId="2301"/>
    <cellStyle name="Comma 15 2 2 4" xfId="2302"/>
    <cellStyle name="Comma 15 2 2 4 2" xfId="2303"/>
    <cellStyle name="Comma 15 2 2 4 2 2" xfId="2304"/>
    <cellStyle name="Comma 15 2 2 4 2 2 2" xfId="2305"/>
    <cellStyle name="Comma 15 2 2 4 2 2 2 2" xfId="2306"/>
    <cellStyle name="Comma 15 2 2 4 2 2 3" xfId="2307"/>
    <cellStyle name="Comma 15 2 2 4 2 3" xfId="2308"/>
    <cellStyle name="Comma 15 2 2 4 2 3 2" xfId="2309"/>
    <cellStyle name="Comma 15 2 2 4 2 3 2 2" xfId="2310"/>
    <cellStyle name="Comma 15 2 2 4 2 3 3" xfId="2311"/>
    <cellStyle name="Comma 15 2 2 4 2 4" xfId="2312"/>
    <cellStyle name="Comma 15 2 2 4 2 4 2" xfId="2313"/>
    <cellStyle name="Comma 15 2 2 4 2 5" xfId="2314"/>
    <cellStyle name="Comma 15 2 2 4 2 5 2" xfId="2315"/>
    <cellStyle name="Comma 15 2 2 4 2 6" xfId="2316"/>
    <cellStyle name="Comma 15 2 2 4 3" xfId="2317"/>
    <cellStyle name="Comma 15 2 2 4 3 2" xfId="2318"/>
    <cellStyle name="Comma 15 2 2 4 3 2 2" xfId="2319"/>
    <cellStyle name="Comma 15 2 2 4 3 3" xfId="2320"/>
    <cellStyle name="Comma 15 2 2 4 4" xfId="2321"/>
    <cellStyle name="Comma 15 2 2 4 4 2" xfId="2322"/>
    <cellStyle name="Comma 15 2 2 4 4 2 2" xfId="2323"/>
    <cellStyle name="Comma 15 2 2 4 4 3" xfId="2324"/>
    <cellStyle name="Comma 15 2 2 4 5" xfId="2325"/>
    <cellStyle name="Comma 15 2 2 4 5 2" xfId="2326"/>
    <cellStyle name="Comma 15 2 2 4 6" xfId="2327"/>
    <cellStyle name="Comma 15 2 2 4 6 2" xfId="2328"/>
    <cellStyle name="Comma 15 2 2 4 7" xfId="2329"/>
    <cellStyle name="Comma 15 2 2 5" xfId="2330"/>
    <cellStyle name="Comma 15 2 2 5 2" xfId="2331"/>
    <cellStyle name="Comma 15 2 2 5 2 2" xfId="2332"/>
    <cellStyle name="Comma 15 2 2 5 2 2 2" xfId="2333"/>
    <cellStyle name="Comma 15 2 2 5 2 3" xfId="2334"/>
    <cellStyle name="Comma 15 2 2 5 3" xfId="2335"/>
    <cellStyle name="Comma 15 2 2 5 3 2" xfId="2336"/>
    <cellStyle name="Comma 15 2 2 5 3 2 2" xfId="2337"/>
    <cellStyle name="Comma 15 2 2 5 3 3" xfId="2338"/>
    <cellStyle name="Comma 15 2 2 5 4" xfId="2339"/>
    <cellStyle name="Comma 15 2 2 5 4 2" xfId="2340"/>
    <cellStyle name="Comma 15 2 2 5 5" xfId="2341"/>
    <cellStyle name="Comma 15 2 2 5 5 2" xfId="2342"/>
    <cellStyle name="Comma 15 2 2 5 6" xfId="2343"/>
    <cellStyle name="Comma 15 2 2 6" xfId="2344"/>
    <cellStyle name="Comma 15 2 2 6 2" xfId="2345"/>
    <cellStyle name="Comma 15 2 2 6 2 2" xfId="2346"/>
    <cellStyle name="Comma 15 2 2 6 3" xfId="2347"/>
    <cellStyle name="Comma 15 2 2 7" xfId="2348"/>
    <cellStyle name="Comma 15 2 2 7 2" xfId="2349"/>
    <cellStyle name="Comma 15 2 2 7 2 2" xfId="2350"/>
    <cellStyle name="Comma 15 2 2 7 3" xfId="2351"/>
    <cellStyle name="Comma 15 2 2 8" xfId="2352"/>
    <cellStyle name="Comma 15 2 2 8 2" xfId="2353"/>
    <cellStyle name="Comma 15 2 2 9" xfId="2354"/>
    <cellStyle name="Comma 15 2 2 9 2" xfId="2355"/>
    <cellStyle name="Comma 15 2 3" xfId="2356"/>
    <cellStyle name="Comma 15 2 3 2" xfId="2357"/>
    <cellStyle name="Comma 15 2 3 2 2" xfId="2358"/>
    <cellStyle name="Comma 15 2 3 2 2 2" xfId="2359"/>
    <cellStyle name="Comma 15 2 3 2 2 2 2" xfId="2360"/>
    <cellStyle name="Comma 15 2 3 2 2 2 2 2" xfId="2361"/>
    <cellStyle name="Comma 15 2 3 2 2 2 3" xfId="2362"/>
    <cellStyle name="Comma 15 2 3 2 2 3" xfId="2363"/>
    <cellStyle name="Comma 15 2 3 2 2 3 2" xfId="2364"/>
    <cellStyle name="Comma 15 2 3 2 2 3 2 2" xfId="2365"/>
    <cellStyle name="Comma 15 2 3 2 2 3 3" xfId="2366"/>
    <cellStyle name="Comma 15 2 3 2 2 4" xfId="2367"/>
    <cellStyle name="Comma 15 2 3 2 2 4 2" xfId="2368"/>
    <cellStyle name="Comma 15 2 3 2 2 5" xfId="2369"/>
    <cellStyle name="Comma 15 2 3 2 2 5 2" xfId="2370"/>
    <cellStyle name="Comma 15 2 3 2 2 6" xfId="2371"/>
    <cellStyle name="Comma 15 2 3 2 3" xfId="2372"/>
    <cellStyle name="Comma 15 2 3 2 3 2" xfId="2373"/>
    <cellStyle name="Comma 15 2 3 2 3 2 2" xfId="2374"/>
    <cellStyle name="Comma 15 2 3 2 3 3" xfId="2375"/>
    <cellStyle name="Comma 15 2 3 2 4" xfId="2376"/>
    <cellStyle name="Comma 15 2 3 2 4 2" xfId="2377"/>
    <cellStyle name="Comma 15 2 3 2 4 2 2" xfId="2378"/>
    <cellStyle name="Comma 15 2 3 2 4 3" xfId="2379"/>
    <cellStyle name="Comma 15 2 3 2 5" xfId="2380"/>
    <cellStyle name="Comma 15 2 3 2 5 2" xfId="2381"/>
    <cellStyle name="Comma 15 2 3 2 6" xfId="2382"/>
    <cellStyle name="Comma 15 2 3 2 6 2" xfId="2383"/>
    <cellStyle name="Comma 15 2 3 2 7" xfId="2384"/>
    <cellStyle name="Comma 15 2 3 3" xfId="2385"/>
    <cellStyle name="Comma 15 2 3 3 2" xfId="2386"/>
    <cellStyle name="Comma 15 2 3 3 2 2" xfId="2387"/>
    <cellStyle name="Comma 15 2 3 3 2 2 2" xfId="2388"/>
    <cellStyle name="Comma 15 2 3 3 2 3" xfId="2389"/>
    <cellStyle name="Comma 15 2 3 3 3" xfId="2390"/>
    <cellStyle name="Comma 15 2 3 3 3 2" xfId="2391"/>
    <cellStyle name="Comma 15 2 3 3 3 2 2" xfId="2392"/>
    <cellStyle name="Comma 15 2 3 3 3 3" xfId="2393"/>
    <cellStyle name="Comma 15 2 3 3 4" xfId="2394"/>
    <cellStyle name="Comma 15 2 3 3 4 2" xfId="2395"/>
    <cellStyle name="Comma 15 2 3 3 5" xfId="2396"/>
    <cellStyle name="Comma 15 2 3 3 5 2" xfId="2397"/>
    <cellStyle name="Comma 15 2 3 3 6" xfId="2398"/>
    <cellStyle name="Comma 15 2 3 4" xfId="2399"/>
    <cellStyle name="Comma 15 2 3 4 2" xfId="2400"/>
    <cellStyle name="Comma 15 2 3 4 2 2" xfId="2401"/>
    <cellStyle name="Comma 15 2 3 4 3" xfId="2402"/>
    <cellStyle name="Comma 15 2 3 5" xfId="2403"/>
    <cellStyle name="Comma 15 2 3 5 2" xfId="2404"/>
    <cellStyle name="Comma 15 2 3 5 2 2" xfId="2405"/>
    <cellStyle name="Comma 15 2 3 5 3" xfId="2406"/>
    <cellStyle name="Comma 15 2 3 6" xfId="2407"/>
    <cellStyle name="Comma 15 2 3 6 2" xfId="2408"/>
    <cellStyle name="Comma 15 2 3 7" xfId="2409"/>
    <cellStyle name="Comma 15 2 3 7 2" xfId="2410"/>
    <cellStyle name="Comma 15 2 3 8" xfId="2411"/>
    <cellStyle name="Comma 15 2 4" xfId="2412"/>
    <cellStyle name="Comma 15 2 4 2" xfId="2413"/>
    <cellStyle name="Comma 15 2 4 2 2" xfId="2414"/>
    <cellStyle name="Comma 15 2 4 2 2 2" xfId="2415"/>
    <cellStyle name="Comma 15 2 4 2 2 2 2" xfId="2416"/>
    <cellStyle name="Comma 15 2 4 2 2 3" xfId="2417"/>
    <cellStyle name="Comma 15 2 4 2 3" xfId="2418"/>
    <cellStyle name="Comma 15 2 4 2 3 2" xfId="2419"/>
    <cellStyle name="Comma 15 2 4 2 3 2 2" xfId="2420"/>
    <cellStyle name="Comma 15 2 4 2 3 3" xfId="2421"/>
    <cellStyle name="Comma 15 2 4 2 4" xfId="2422"/>
    <cellStyle name="Comma 15 2 4 2 4 2" xfId="2423"/>
    <cellStyle name="Comma 15 2 4 2 5" xfId="2424"/>
    <cellStyle name="Comma 15 2 4 2 5 2" xfId="2425"/>
    <cellStyle name="Comma 15 2 4 2 6" xfId="2426"/>
    <cellStyle name="Comma 15 2 4 3" xfId="2427"/>
    <cellStyle name="Comma 15 2 4 3 2" xfId="2428"/>
    <cellStyle name="Comma 15 2 4 3 2 2" xfId="2429"/>
    <cellStyle name="Comma 15 2 4 3 3" xfId="2430"/>
    <cellStyle name="Comma 15 2 4 4" xfId="2431"/>
    <cellStyle name="Comma 15 2 4 4 2" xfId="2432"/>
    <cellStyle name="Comma 15 2 4 4 2 2" xfId="2433"/>
    <cellStyle name="Comma 15 2 4 4 3" xfId="2434"/>
    <cellStyle name="Comma 15 2 4 5" xfId="2435"/>
    <cellStyle name="Comma 15 2 4 5 2" xfId="2436"/>
    <cellStyle name="Comma 15 2 4 6" xfId="2437"/>
    <cellStyle name="Comma 15 2 4 6 2" xfId="2438"/>
    <cellStyle name="Comma 15 2 4 7" xfId="2439"/>
    <cellStyle name="Comma 15 2 5" xfId="2440"/>
    <cellStyle name="Comma 15 2 5 2" xfId="2441"/>
    <cellStyle name="Comma 15 2 5 2 2" xfId="2442"/>
    <cellStyle name="Comma 15 2 5 2 2 2" xfId="2443"/>
    <cellStyle name="Comma 15 2 5 2 2 2 2" xfId="2444"/>
    <cellStyle name="Comma 15 2 5 2 2 3" xfId="2445"/>
    <cellStyle name="Comma 15 2 5 2 3" xfId="2446"/>
    <cellStyle name="Comma 15 2 5 2 3 2" xfId="2447"/>
    <cellStyle name="Comma 15 2 5 2 3 2 2" xfId="2448"/>
    <cellStyle name="Comma 15 2 5 2 3 3" xfId="2449"/>
    <cellStyle name="Comma 15 2 5 2 4" xfId="2450"/>
    <cellStyle name="Comma 15 2 5 2 4 2" xfId="2451"/>
    <cellStyle name="Comma 15 2 5 2 5" xfId="2452"/>
    <cellStyle name="Comma 15 2 5 2 5 2" xfId="2453"/>
    <cellStyle name="Comma 15 2 5 2 6" xfId="2454"/>
    <cellStyle name="Comma 15 2 5 3" xfId="2455"/>
    <cellStyle name="Comma 15 2 5 3 2" xfId="2456"/>
    <cellStyle name="Comma 15 2 5 3 2 2" xfId="2457"/>
    <cellStyle name="Comma 15 2 5 3 3" xfId="2458"/>
    <cellStyle name="Comma 15 2 5 4" xfId="2459"/>
    <cellStyle name="Comma 15 2 5 4 2" xfId="2460"/>
    <cellStyle name="Comma 15 2 5 4 2 2" xfId="2461"/>
    <cellStyle name="Comma 15 2 5 4 3" xfId="2462"/>
    <cellStyle name="Comma 15 2 5 5" xfId="2463"/>
    <cellStyle name="Comma 15 2 5 5 2" xfId="2464"/>
    <cellStyle name="Comma 15 2 5 6" xfId="2465"/>
    <cellStyle name="Comma 15 2 5 6 2" xfId="2466"/>
    <cellStyle name="Comma 15 2 5 7" xfId="2467"/>
    <cellStyle name="Comma 15 2 6" xfId="2468"/>
    <cellStyle name="Comma 15 2 6 2" xfId="2469"/>
    <cellStyle name="Comma 15 2 6 2 2" xfId="2470"/>
    <cellStyle name="Comma 15 2 6 2 2 2" xfId="2471"/>
    <cellStyle name="Comma 15 2 6 2 3" xfId="2472"/>
    <cellStyle name="Comma 15 2 6 3" xfId="2473"/>
    <cellStyle name="Comma 15 2 6 3 2" xfId="2474"/>
    <cellStyle name="Comma 15 2 6 3 2 2" xfId="2475"/>
    <cellStyle name="Comma 15 2 6 3 3" xfId="2476"/>
    <cellStyle name="Comma 15 2 6 4" xfId="2477"/>
    <cellStyle name="Comma 15 2 6 4 2" xfId="2478"/>
    <cellStyle name="Comma 15 2 6 5" xfId="2479"/>
    <cellStyle name="Comma 15 2 6 5 2" xfId="2480"/>
    <cellStyle name="Comma 15 2 6 6" xfId="2481"/>
    <cellStyle name="Comma 15 2 7" xfId="2482"/>
    <cellStyle name="Comma 15 2 7 2" xfId="2483"/>
    <cellStyle name="Comma 15 2 7 2 2" xfId="2484"/>
    <cellStyle name="Comma 15 2 7 3" xfId="2485"/>
    <cellStyle name="Comma 15 2 8" xfId="2486"/>
    <cellStyle name="Comma 15 2 8 2" xfId="2487"/>
    <cellStyle name="Comma 15 2 8 2 2" xfId="2488"/>
    <cellStyle name="Comma 15 2 8 3" xfId="2489"/>
    <cellStyle name="Comma 15 2 9" xfId="2490"/>
    <cellStyle name="Comma 15 2 9 2" xfId="2491"/>
    <cellStyle name="Comma 15 3" xfId="2492"/>
    <cellStyle name="Comma 15 3 10" xfId="2493"/>
    <cellStyle name="Comma 15 3 2" xfId="2494"/>
    <cellStyle name="Comma 15 3 2 2" xfId="2495"/>
    <cellStyle name="Comma 15 3 2 2 2" xfId="2496"/>
    <cellStyle name="Comma 15 3 2 2 2 2" xfId="2497"/>
    <cellStyle name="Comma 15 3 2 2 2 2 2" xfId="2498"/>
    <cellStyle name="Comma 15 3 2 2 2 2 2 2" xfId="2499"/>
    <cellStyle name="Comma 15 3 2 2 2 2 3" xfId="2500"/>
    <cellStyle name="Comma 15 3 2 2 2 3" xfId="2501"/>
    <cellStyle name="Comma 15 3 2 2 2 3 2" xfId="2502"/>
    <cellStyle name="Comma 15 3 2 2 2 3 2 2" xfId="2503"/>
    <cellStyle name="Comma 15 3 2 2 2 3 3" xfId="2504"/>
    <cellStyle name="Comma 15 3 2 2 2 4" xfId="2505"/>
    <cellStyle name="Comma 15 3 2 2 2 4 2" xfId="2506"/>
    <cellStyle name="Comma 15 3 2 2 2 5" xfId="2507"/>
    <cellStyle name="Comma 15 3 2 2 2 5 2" xfId="2508"/>
    <cellStyle name="Comma 15 3 2 2 2 6" xfId="2509"/>
    <cellStyle name="Comma 15 3 2 2 3" xfId="2510"/>
    <cellStyle name="Comma 15 3 2 2 3 2" xfId="2511"/>
    <cellStyle name="Comma 15 3 2 2 3 2 2" xfId="2512"/>
    <cellStyle name="Comma 15 3 2 2 3 3" xfId="2513"/>
    <cellStyle name="Comma 15 3 2 2 4" xfId="2514"/>
    <cellStyle name="Comma 15 3 2 2 4 2" xfId="2515"/>
    <cellStyle name="Comma 15 3 2 2 4 2 2" xfId="2516"/>
    <cellStyle name="Comma 15 3 2 2 4 3" xfId="2517"/>
    <cellStyle name="Comma 15 3 2 2 5" xfId="2518"/>
    <cellStyle name="Comma 15 3 2 2 5 2" xfId="2519"/>
    <cellStyle name="Comma 15 3 2 2 6" xfId="2520"/>
    <cellStyle name="Comma 15 3 2 2 6 2" xfId="2521"/>
    <cellStyle name="Comma 15 3 2 2 7" xfId="2522"/>
    <cellStyle name="Comma 15 3 2 3" xfId="2523"/>
    <cellStyle name="Comma 15 3 2 3 2" xfId="2524"/>
    <cellStyle name="Comma 15 3 2 3 2 2" xfId="2525"/>
    <cellStyle name="Comma 15 3 2 3 2 2 2" xfId="2526"/>
    <cellStyle name="Comma 15 3 2 3 2 3" xfId="2527"/>
    <cellStyle name="Comma 15 3 2 3 3" xfId="2528"/>
    <cellStyle name="Comma 15 3 2 3 3 2" xfId="2529"/>
    <cellStyle name="Comma 15 3 2 3 3 2 2" xfId="2530"/>
    <cellStyle name="Comma 15 3 2 3 3 3" xfId="2531"/>
    <cellStyle name="Comma 15 3 2 3 4" xfId="2532"/>
    <cellStyle name="Comma 15 3 2 3 4 2" xfId="2533"/>
    <cellStyle name="Comma 15 3 2 3 5" xfId="2534"/>
    <cellStyle name="Comma 15 3 2 3 5 2" xfId="2535"/>
    <cellStyle name="Comma 15 3 2 3 6" xfId="2536"/>
    <cellStyle name="Comma 15 3 2 4" xfId="2537"/>
    <cellStyle name="Comma 15 3 2 4 2" xfId="2538"/>
    <cellStyle name="Comma 15 3 2 4 2 2" xfId="2539"/>
    <cellStyle name="Comma 15 3 2 4 3" xfId="2540"/>
    <cellStyle name="Comma 15 3 2 5" xfId="2541"/>
    <cellStyle name="Comma 15 3 2 5 2" xfId="2542"/>
    <cellStyle name="Comma 15 3 2 5 2 2" xfId="2543"/>
    <cellStyle name="Comma 15 3 2 5 3" xfId="2544"/>
    <cellStyle name="Comma 15 3 2 6" xfId="2545"/>
    <cellStyle name="Comma 15 3 2 6 2" xfId="2546"/>
    <cellStyle name="Comma 15 3 2 7" xfId="2547"/>
    <cellStyle name="Comma 15 3 2 7 2" xfId="2548"/>
    <cellStyle name="Comma 15 3 2 8" xfId="2549"/>
    <cellStyle name="Comma 15 3 3" xfId="2550"/>
    <cellStyle name="Comma 15 3 3 2" xfId="2551"/>
    <cellStyle name="Comma 15 3 3 2 2" xfId="2552"/>
    <cellStyle name="Comma 15 3 3 2 2 2" xfId="2553"/>
    <cellStyle name="Comma 15 3 3 2 2 2 2" xfId="2554"/>
    <cellStyle name="Comma 15 3 3 2 2 3" xfId="2555"/>
    <cellStyle name="Comma 15 3 3 2 3" xfId="2556"/>
    <cellStyle name="Comma 15 3 3 2 3 2" xfId="2557"/>
    <cellStyle name="Comma 15 3 3 2 3 2 2" xfId="2558"/>
    <cellStyle name="Comma 15 3 3 2 3 3" xfId="2559"/>
    <cellStyle name="Comma 15 3 3 2 4" xfId="2560"/>
    <cellStyle name="Comma 15 3 3 2 4 2" xfId="2561"/>
    <cellStyle name="Comma 15 3 3 2 5" xfId="2562"/>
    <cellStyle name="Comma 15 3 3 2 5 2" xfId="2563"/>
    <cellStyle name="Comma 15 3 3 2 6" xfId="2564"/>
    <cellStyle name="Comma 15 3 3 3" xfId="2565"/>
    <cellStyle name="Comma 15 3 3 3 2" xfId="2566"/>
    <cellStyle name="Comma 15 3 3 3 2 2" xfId="2567"/>
    <cellStyle name="Comma 15 3 3 3 3" xfId="2568"/>
    <cellStyle name="Comma 15 3 3 4" xfId="2569"/>
    <cellStyle name="Comma 15 3 3 4 2" xfId="2570"/>
    <cellStyle name="Comma 15 3 3 4 2 2" xfId="2571"/>
    <cellStyle name="Comma 15 3 3 4 3" xfId="2572"/>
    <cellStyle name="Comma 15 3 3 5" xfId="2573"/>
    <cellStyle name="Comma 15 3 3 5 2" xfId="2574"/>
    <cellStyle name="Comma 15 3 3 6" xfId="2575"/>
    <cellStyle name="Comma 15 3 3 6 2" xfId="2576"/>
    <cellStyle name="Comma 15 3 3 7" xfId="2577"/>
    <cellStyle name="Comma 15 3 4" xfId="2578"/>
    <cellStyle name="Comma 15 3 4 2" xfId="2579"/>
    <cellStyle name="Comma 15 3 4 2 2" xfId="2580"/>
    <cellStyle name="Comma 15 3 4 2 2 2" xfId="2581"/>
    <cellStyle name="Comma 15 3 4 2 2 2 2" xfId="2582"/>
    <cellStyle name="Comma 15 3 4 2 2 3" xfId="2583"/>
    <cellStyle name="Comma 15 3 4 2 3" xfId="2584"/>
    <cellStyle name="Comma 15 3 4 2 3 2" xfId="2585"/>
    <cellStyle name="Comma 15 3 4 2 3 2 2" xfId="2586"/>
    <cellStyle name="Comma 15 3 4 2 3 3" xfId="2587"/>
    <cellStyle name="Comma 15 3 4 2 4" xfId="2588"/>
    <cellStyle name="Comma 15 3 4 2 4 2" xfId="2589"/>
    <cellStyle name="Comma 15 3 4 2 5" xfId="2590"/>
    <cellStyle name="Comma 15 3 4 2 5 2" xfId="2591"/>
    <cellStyle name="Comma 15 3 4 2 6" xfId="2592"/>
    <cellStyle name="Comma 15 3 4 3" xfId="2593"/>
    <cellStyle name="Comma 15 3 4 3 2" xfId="2594"/>
    <cellStyle name="Comma 15 3 4 3 2 2" xfId="2595"/>
    <cellStyle name="Comma 15 3 4 3 3" xfId="2596"/>
    <cellStyle name="Comma 15 3 4 4" xfId="2597"/>
    <cellStyle name="Comma 15 3 4 4 2" xfId="2598"/>
    <cellStyle name="Comma 15 3 4 4 2 2" xfId="2599"/>
    <cellStyle name="Comma 15 3 4 4 3" xfId="2600"/>
    <cellStyle name="Comma 15 3 4 5" xfId="2601"/>
    <cellStyle name="Comma 15 3 4 5 2" xfId="2602"/>
    <cellStyle name="Comma 15 3 4 6" xfId="2603"/>
    <cellStyle name="Comma 15 3 4 6 2" xfId="2604"/>
    <cellStyle name="Comma 15 3 4 7" xfId="2605"/>
    <cellStyle name="Comma 15 3 5" xfId="2606"/>
    <cellStyle name="Comma 15 3 5 2" xfId="2607"/>
    <cellStyle name="Comma 15 3 5 2 2" xfId="2608"/>
    <cellStyle name="Comma 15 3 5 2 2 2" xfId="2609"/>
    <cellStyle name="Comma 15 3 5 2 3" xfId="2610"/>
    <cellStyle name="Comma 15 3 5 3" xfId="2611"/>
    <cellStyle name="Comma 15 3 5 3 2" xfId="2612"/>
    <cellStyle name="Comma 15 3 5 3 2 2" xfId="2613"/>
    <cellStyle name="Comma 15 3 5 3 3" xfId="2614"/>
    <cellStyle name="Comma 15 3 5 4" xfId="2615"/>
    <cellStyle name="Comma 15 3 5 4 2" xfId="2616"/>
    <cellStyle name="Comma 15 3 5 5" xfId="2617"/>
    <cellStyle name="Comma 15 3 5 5 2" xfId="2618"/>
    <cellStyle name="Comma 15 3 5 6" xfId="2619"/>
    <cellStyle name="Comma 15 3 6" xfId="2620"/>
    <cellStyle name="Comma 15 3 6 2" xfId="2621"/>
    <cellStyle name="Comma 15 3 6 2 2" xfId="2622"/>
    <cellStyle name="Comma 15 3 6 3" xfId="2623"/>
    <cellStyle name="Comma 15 3 7" xfId="2624"/>
    <cellStyle name="Comma 15 3 7 2" xfId="2625"/>
    <cellStyle name="Comma 15 3 7 2 2" xfId="2626"/>
    <cellStyle name="Comma 15 3 7 3" xfId="2627"/>
    <cellStyle name="Comma 15 3 8" xfId="2628"/>
    <cellStyle name="Comma 15 3 8 2" xfId="2629"/>
    <cellStyle name="Comma 15 3 9" xfId="2630"/>
    <cellStyle name="Comma 15 3 9 2" xfId="2631"/>
    <cellStyle name="Comma 15 4" xfId="2632"/>
    <cellStyle name="Comma 15 4 2" xfId="2633"/>
    <cellStyle name="Comma 15 4 2 2" xfId="2634"/>
    <cellStyle name="Comma 15 4 2 2 2" xfId="2635"/>
    <cellStyle name="Comma 15 4 2 2 2 2" xfId="2636"/>
    <cellStyle name="Comma 15 4 2 2 2 2 2" xfId="2637"/>
    <cellStyle name="Comma 15 4 2 2 2 3" xfId="2638"/>
    <cellStyle name="Comma 15 4 2 2 3" xfId="2639"/>
    <cellStyle name="Comma 15 4 2 2 3 2" xfId="2640"/>
    <cellStyle name="Comma 15 4 2 2 3 2 2" xfId="2641"/>
    <cellStyle name="Comma 15 4 2 2 3 3" xfId="2642"/>
    <cellStyle name="Comma 15 4 2 2 4" xfId="2643"/>
    <cellStyle name="Comma 15 4 2 2 4 2" xfId="2644"/>
    <cellStyle name="Comma 15 4 2 2 5" xfId="2645"/>
    <cellStyle name="Comma 15 4 2 2 5 2" xfId="2646"/>
    <cellStyle name="Comma 15 4 2 2 6" xfId="2647"/>
    <cellStyle name="Comma 15 4 2 3" xfId="2648"/>
    <cellStyle name="Comma 15 4 2 3 2" xfId="2649"/>
    <cellStyle name="Comma 15 4 2 3 2 2" xfId="2650"/>
    <cellStyle name="Comma 15 4 2 3 3" xfId="2651"/>
    <cellStyle name="Comma 15 4 2 4" xfId="2652"/>
    <cellStyle name="Comma 15 4 2 4 2" xfId="2653"/>
    <cellStyle name="Comma 15 4 2 4 2 2" xfId="2654"/>
    <cellStyle name="Comma 15 4 2 4 3" xfId="2655"/>
    <cellStyle name="Comma 15 4 2 5" xfId="2656"/>
    <cellStyle name="Comma 15 4 2 5 2" xfId="2657"/>
    <cellStyle name="Comma 15 4 2 6" xfId="2658"/>
    <cellStyle name="Comma 15 4 2 6 2" xfId="2659"/>
    <cellStyle name="Comma 15 4 2 7" xfId="2660"/>
    <cellStyle name="Comma 15 4 3" xfId="2661"/>
    <cellStyle name="Comma 15 4 3 2" xfId="2662"/>
    <cellStyle name="Comma 15 4 3 2 2" xfId="2663"/>
    <cellStyle name="Comma 15 4 3 2 2 2" xfId="2664"/>
    <cellStyle name="Comma 15 4 3 2 3" xfId="2665"/>
    <cellStyle name="Comma 15 4 3 3" xfId="2666"/>
    <cellStyle name="Comma 15 4 3 3 2" xfId="2667"/>
    <cellStyle name="Comma 15 4 3 3 2 2" xfId="2668"/>
    <cellStyle name="Comma 15 4 3 3 3" xfId="2669"/>
    <cellStyle name="Comma 15 4 3 4" xfId="2670"/>
    <cellStyle name="Comma 15 4 3 4 2" xfId="2671"/>
    <cellStyle name="Comma 15 4 3 5" xfId="2672"/>
    <cellStyle name="Comma 15 4 3 5 2" xfId="2673"/>
    <cellStyle name="Comma 15 4 3 6" xfId="2674"/>
    <cellStyle name="Comma 15 4 4" xfId="2675"/>
    <cellStyle name="Comma 15 4 4 2" xfId="2676"/>
    <cellStyle name="Comma 15 4 4 2 2" xfId="2677"/>
    <cellStyle name="Comma 15 4 4 3" xfId="2678"/>
    <cellStyle name="Comma 15 4 5" xfId="2679"/>
    <cellStyle name="Comma 15 4 5 2" xfId="2680"/>
    <cellStyle name="Comma 15 4 5 2 2" xfId="2681"/>
    <cellStyle name="Comma 15 4 5 3" xfId="2682"/>
    <cellStyle name="Comma 15 4 6" xfId="2683"/>
    <cellStyle name="Comma 15 4 6 2" xfId="2684"/>
    <cellStyle name="Comma 15 4 7" xfId="2685"/>
    <cellStyle name="Comma 15 4 7 2" xfId="2686"/>
    <cellStyle name="Comma 15 4 8" xfId="2687"/>
    <cellStyle name="Comma 15 5" xfId="2688"/>
    <cellStyle name="Comma 15 5 2" xfId="2689"/>
    <cellStyle name="Comma 15 5 2 2" xfId="2690"/>
    <cellStyle name="Comma 15 5 2 2 2" xfId="2691"/>
    <cellStyle name="Comma 15 5 2 2 2 2" xfId="2692"/>
    <cellStyle name="Comma 15 5 2 2 3" xfId="2693"/>
    <cellStyle name="Comma 15 5 2 3" xfId="2694"/>
    <cellStyle name="Comma 15 5 2 3 2" xfId="2695"/>
    <cellStyle name="Comma 15 5 2 3 2 2" xfId="2696"/>
    <cellStyle name="Comma 15 5 2 3 3" xfId="2697"/>
    <cellStyle name="Comma 15 5 2 4" xfId="2698"/>
    <cellStyle name="Comma 15 5 2 4 2" xfId="2699"/>
    <cellStyle name="Comma 15 5 2 5" xfId="2700"/>
    <cellStyle name="Comma 15 5 2 5 2" xfId="2701"/>
    <cellStyle name="Comma 15 5 2 6" xfId="2702"/>
    <cellStyle name="Comma 15 5 3" xfId="2703"/>
    <cellStyle name="Comma 15 5 3 2" xfId="2704"/>
    <cellStyle name="Comma 15 5 3 2 2" xfId="2705"/>
    <cellStyle name="Comma 15 5 3 3" xfId="2706"/>
    <cellStyle name="Comma 15 5 4" xfId="2707"/>
    <cellStyle name="Comma 15 5 4 2" xfId="2708"/>
    <cellStyle name="Comma 15 5 4 2 2" xfId="2709"/>
    <cellStyle name="Comma 15 5 4 3" xfId="2710"/>
    <cellStyle name="Comma 15 5 5" xfId="2711"/>
    <cellStyle name="Comma 15 5 5 2" xfId="2712"/>
    <cellStyle name="Comma 15 5 6" xfId="2713"/>
    <cellStyle name="Comma 15 5 6 2" xfId="2714"/>
    <cellStyle name="Comma 15 5 7" xfId="2715"/>
    <cellStyle name="Comma 15 6" xfId="2716"/>
    <cellStyle name="Comma 15 6 2" xfId="2717"/>
    <cellStyle name="Comma 15 6 2 2" xfId="2718"/>
    <cellStyle name="Comma 15 6 2 2 2" xfId="2719"/>
    <cellStyle name="Comma 15 6 2 2 2 2" xfId="2720"/>
    <cellStyle name="Comma 15 6 2 2 3" xfId="2721"/>
    <cellStyle name="Comma 15 6 2 3" xfId="2722"/>
    <cellStyle name="Comma 15 6 2 3 2" xfId="2723"/>
    <cellStyle name="Comma 15 6 2 3 2 2" xfId="2724"/>
    <cellStyle name="Comma 15 6 2 3 3" xfId="2725"/>
    <cellStyle name="Comma 15 6 2 4" xfId="2726"/>
    <cellStyle name="Comma 15 6 2 4 2" xfId="2727"/>
    <cellStyle name="Comma 15 6 2 5" xfId="2728"/>
    <cellStyle name="Comma 15 6 2 5 2" xfId="2729"/>
    <cellStyle name="Comma 15 6 2 6" xfId="2730"/>
    <cellStyle name="Comma 15 6 3" xfId="2731"/>
    <cellStyle name="Comma 15 6 3 2" xfId="2732"/>
    <cellStyle name="Comma 15 6 3 2 2" xfId="2733"/>
    <cellStyle name="Comma 15 6 3 3" xfId="2734"/>
    <cellStyle name="Comma 15 6 4" xfId="2735"/>
    <cellStyle name="Comma 15 6 4 2" xfId="2736"/>
    <cellStyle name="Comma 15 6 4 2 2" xfId="2737"/>
    <cellStyle name="Comma 15 6 4 3" xfId="2738"/>
    <cellStyle name="Comma 15 6 5" xfId="2739"/>
    <cellStyle name="Comma 15 6 5 2" xfId="2740"/>
    <cellStyle name="Comma 15 6 6" xfId="2741"/>
    <cellStyle name="Comma 15 6 6 2" xfId="2742"/>
    <cellStyle name="Comma 15 6 7" xfId="2743"/>
    <cellStyle name="Comma 15 7" xfId="2744"/>
    <cellStyle name="Comma 15 7 2" xfId="2745"/>
    <cellStyle name="Comma 15 7 2 2" xfId="2746"/>
    <cellStyle name="Comma 15 7 2 2 2" xfId="2747"/>
    <cellStyle name="Comma 15 7 2 3" xfId="2748"/>
    <cellStyle name="Comma 15 7 3" xfId="2749"/>
    <cellStyle name="Comma 15 7 3 2" xfId="2750"/>
    <cellStyle name="Comma 15 7 3 2 2" xfId="2751"/>
    <cellStyle name="Comma 15 7 3 3" xfId="2752"/>
    <cellStyle name="Comma 15 7 4" xfId="2753"/>
    <cellStyle name="Comma 15 7 4 2" xfId="2754"/>
    <cellStyle name="Comma 15 7 5" xfId="2755"/>
    <cellStyle name="Comma 15 7 5 2" xfId="2756"/>
    <cellStyle name="Comma 15 7 6" xfId="2757"/>
    <cellStyle name="Comma 15 8" xfId="2758"/>
    <cellStyle name="Comma 15 8 2" xfId="2759"/>
    <cellStyle name="Comma 15 8 2 2" xfId="2760"/>
    <cellStyle name="Comma 15 8 2 2 2" xfId="2761"/>
    <cellStyle name="Comma 15 8 2 3" xfId="2762"/>
    <cellStyle name="Comma 15 8 3" xfId="2763"/>
    <cellStyle name="Comma 15 8 3 2" xfId="2764"/>
    <cellStyle name="Comma 15 8 3 2 2" xfId="2765"/>
    <cellStyle name="Comma 15 8 3 3" xfId="2766"/>
    <cellStyle name="Comma 15 8 4" xfId="2767"/>
    <cellStyle name="Comma 15 8 4 2" xfId="2768"/>
    <cellStyle name="Comma 15 8 5" xfId="2769"/>
    <cellStyle name="Comma 15 8 5 2" xfId="2770"/>
    <cellStyle name="Comma 15 8 6" xfId="2771"/>
    <cellStyle name="Comma 15 9" xfId="2772"/>
    <cellStyle name="Comma 15 9 2" xfId="2773"/>
    <cellStyle name="Comma 15 9 2 2" xfId="2774"/>
    <cellStyle name="Comma 15 9 3" xfId="2775"/>
    <cellStyle name="Comma 16" xfId="543"/>
    <cellStyle name="Comma 16 10" xfId="2776"/>
    <cellStyle name="Comma 16 10 2" xfId="2777"/>
    <cellStyle name="Comma 16 11" xfId="2778"/>
    <cellStyle name="Comma 16 11 2" xfId="2779"/>
    <cellStyle name="Comma 16 12" xfId="2780"/>
    <cellStyle name="Comma 16 2" xfId="2781"/>
    <cellStyle name="Comma 16 2 10" xfId="2782"/>
    <cellStyle name="Comma 16 2 10 2" xfId="2783"/>
    <cellStyle name="Comma 16 2 11" xfId="2784"/>
    <cellStyle name="Comma 16 2 2" xfId="2785"/>
    <cellStyle name="Comma 16 2 2 10" xfId="2786"/>
    <cellStyle name="Comma 16 2 2 2" xfId="2787"/>
    <cellStyle name="Comma 16 2 2 2 2" xfId="2788"/>
    <cellStyle name="Comma 16 2 2 2 2 2" xfId="2789"/>
    <cellStyle name="Comma 16 2 2 2 2 2 2" xfId="2790"/>
    <cellStyle name="Comma 16 2 2 2 2 2 2 2" xfId="2791"/>
    <cellStyle name="Comma 16 2 2 2 2 2 2 2 2" xfId="2792"/>
    <cellStyle name="Comma 16 2 2 2 2 2 2 3" xfId="2793"/>
    <cellStyle name="Comma 16 2 2 2 2 2 3" xfId="2794"/>
    <cellStyle name="Comma 16 2 2 2 2 2 3 2" xfId="2795"/>
    <cellStyle name="Comma 16 2 2 2 2 2 3 2 2" xfId="2796"/>
    <cellStyle name="Comma 16 2 2 2 2 2 3 3" xfId="2797"/>
    <cellStyle name="Comma 16 2 2 2 2 2 4" xfId="2798"/>
    <cellStyle name="Comma 16 2 2 2 2 2 4 2" xfId="2799"/>
    <cellStyle name="Comma 16 2 2 2 2 2 5" xfId="2800"/>
    <cellStyle name="Comma 16 2 2 2 2 2 5 2" xfId="2801"/>
    <cellStyle name="Comma 16 2 2 2 2 2 6" xfId="2802"/>
    <cellStyle name="Comma 16 2 2 2 2 3" xfId="2803"/>
    <cellStyle name="Comma 16 2 2 2 2 3 2" xfId="2804"/>
    <cellStyle name="Comma 16 2 2 2 2 3 2 2" xfId="2805"/>
    <cellStyle name="Comma 16 2 2 2 2 3 3" xfId="2806"/>
    <cellStyle name="Comma 16 2 2 2 2 4" xfId="2807"/>
    <cellStyle name="Comma 16 2 2 2 2 4 2" xfId="2808"/>
    <cellStyle name="Comma 16 2 2 2 2 4 2 2" xfId="2809"/>
    <cellStyle name="Comma 16 2 2 2 2 4 3" xfId="2810"/>
    <cellStyle name="Comma 16 2 2 2 2 5" xfId="2811"/>
    <cellStyle name="Comma 16 2 2 2 2 5 2" xfId="2812"/>
    <cellStyle name="Comma 16 2 2 2 2 6" xfId="2813"/>
    <cellStyle name="Comma 16 2 2 2 2 6 2" xfId="2814"/>
    <cellStyle name="Comma 16 2 2 2 2 7" xfId="2815"/>
    <cellStyle name="Comma 16 2 2 2 3" xfId="2816"/>
    <cellStyle name="Comma 16 2 2 2 3 2" xfId="2817"/>
    <cellStyle name="Comma 16 2 2 2 3 2 2" xfId="2818"/>
    <cellStyle name="Comma 16 2 2 2 3 2 2 2" xfId="2819"/>
    <cellStyle name="Comma 16 2 2 2 3 2 3" xfId="2820"/>
    <cellStyle name="Comma 16 2 2 2 3 3" xfId="2821"/>
    <cellStyle name="Comma 16 2 2 2 3 3 2" xfId="2822"/>
    <cellStyle name="Comma 16 2 2 2 3 3 2 2" xfId="2823"/>
    <cellStyle name="Comma 16 2 2 2 3 3 3" xfId="2824"/>
    <cellStyle name="Comma 16 2 2 2 3 4" xfId="2825"/>
    <cellStyle name="Comma 16 2 2 2 3 4 2" xfId="2826"/>
    <cellStyle name="Comma 16 2 2 2 3 5" xfId="2827"/>
    <cellStyle name="Comma 16 2 2 2 3 5 2" xfId="2828"/>
    <cellStyle name="Comma 16 2 2 2 3 6" xfId="2829"/>
    <cellStyle name="Comma 16 2 2 2 4" xfId="2830"/>
    <cellStyle name="Comma 16 2 2 2 4 2" xfId="2831"/>
    <cellStyle name="Comma 16 2 2 2 4 2 2" xfId="2832"/>
    <cellStyle name="Comma 16 2 2 2 4 3" xfId="2833"/>
    <cellStyle name="Comma 16 2 2 2 5" xfId="2834"/>
    <cellStyle name="Comma 16 2 2 2 5 2" xfId="2835"/>
    <cellStyle name="Comma 16 2 2 2 5 2 2" xfId="2836"/>
    <cellStyle name="Comma 16 2 2 2 5 3" xfId="2837"/>
    <cellStyle name="Comma 16 2 2 2 6" xfId="2838"/>
    <cellStyle name="Comma 16 2 2 2 6 2" xfId="2839"/>
    <cellStyle name="Comma 16 2 2 2 7" xfId="2840"/>
    <cellStyle name="Comma 16 2 2 2 7 2" xfId="2841"/>
    <cellStyle name="Comma 16 2 2 2 8" xfId="2842"/>
    <cellStyle name="Comma 16 2 2 3" xfId="2843"/>
    <cellStyle name="Comma 16 2 2 3 2" xfId="2844"/>
    <cellStyle name="Comma 16 2 2 3 2 2" xfId="2845"/>
    <cellStyle name="Comma 16 2 2 3 2 2 2" xfId="2846"/>
    <cellStyle name="Comma 16 2 2 3 2 2 2 2" xfId="2847"/>
    <cellStyle name="Comma 16 2 2 3 2 2 3" xfId="2848"/>
    <cellStyle name="Comma 16 2 2 3 2 3" xfId="2849"/>
    <cellStyle name="Comma 16 2 2 3 2 3 2" xfId="2850"/>
    <cellStyle name="Comma 16 2 2 3 2 3 2 2" xfId="2851"/>
    <cellStyle name="Comma 16 2 2 3 2 3 3" xfId="2852"/>
    <cellStyle name="Comma 16 2 2 3 2 4" xfId="2853"/>
    <cellStyle name="Comma 16 2 2 3 2 4 2" xfId="2854"/>
    <cellStyle name="Comma 16 2 2 3 2 5" xfId="2855"/>
    <cellStyle name="Comma 16 2 2 3 2 5 2" xfId="2856"/>
    <cellStyle name="Comma 16 2 2 3 2 6" xfId="2857"/>
    <cellStyle name="Comma 16 2 2 3 3" xfId="2858"/>
    <cellStyle name="Comma 16 2 2 3 3 2" xfId="2859"/>
    <cellStyle name="Comma 16 2 2 3 3 2 2" xfId="2860"/>
    <cellStyle name="Comma 16 2 2 3 3 3" xfId="2861"/>
    <cellStyle name="Comma 16 2 2 3 4" xfId="2862"/>
    <cellStyle name="Comma 16 2 2 3 4 2" xfId="2863"/>
    <cellStyle name="Comma 16 2 2 3 4 2 2" xfId="2864"/>
    <cellStyle name="Comma 16 2 2 3 4 3" xfId="2865"/>
    <cellStyle name="Comma 16 2 2 3 5" xfId="2866"/>
    <cellStyle name="Comma 16 2 2 3 5 2" xfId="2867"/>
    <cellStyle name="Comma 16 2 2 3 6" xfId="2868"/>
    <cellStyle name="Comma 16 2 2 3 6 2" xfId="2869"/>
    <cellStyle name="Comma 16 2 2 3 7" xfId="2870"/>
    <cellStyle name="Comma 16 2 2 4" xfId="2871"/>
    <cellStyle name="Comma 16 2 2 4 2" xfId="2872"/>
    <cellStyle name="Comma 16 2 2 4 2 2" xfId="2873"/>
    <cellStyle name="Comma 16 2 2 4 2 2 2" xfId="2874"/>
    <cellStyle name="Comma 16 2 2 4 2 2 2 2" xfId="2875"/>
    <cellStyle name="Comma 16 2 2 4 2 2 3" xfId="2876"/>
    <cellStyle name="Comma 16 2 2 4 2 3" xfId="2877"/>
    <cellStyle name="Comma 16 2 2 4 2 3 2" xfId="2878"/>
    <cellStyle name="Comma 16 2 2 4 2 3 2 2" xfId="2879"/>
    <cellStyle name="Comma 16 2 2 4 2 3 3" xfId="2880"/>
    <cellStyle name="Comma 16 2 2 4 2 4" xfId="2881"/>
    <cellStyle name="Comma 16 2 2 4 2 4 2" xfId="2882"/>
    <cellStyle name="Comma 16 2 2 4 2 5" xfId="2883"/>
    <cellStyle name="Comma 16 2 2 4 2 5 2" xfId="2884"/>
    <cellStyle name="Comma 16 2 2 4 2 6" xfId="2885"/>
    <cellStyle name="Comma 16 2 2 4 3" xfId="2886"/>
    <cellStyle name="Comma 16 2 2 4 3 2" xfId="2887"/>
    <cellStyle name="Comma 16 2 2 4 3 2 2" xfId="2888"/>
    <cellStyle name="Comma 16 2 2 4 3 3" xfId="2889"/>
    <cellStyle name="Comma 16 2 2 4 4" xfId="2890"/>
    <cellStyle name="Comma 16 2 2 4 4 2" xfId="2891"/>
    <cellStyle name="Comma 16 2 2 4 4 2 2" xfId="2892"/>
    <cellStyle name="Comma 16 2 2 4 4 3" xfId="2893"/>
    <cellStyle name="Comma 16 2 2 4 5" xfId="2894"/>
    <cellStyle name="Comma 16 2 2 4 5 2" xfId="2895"/>
    <cellStyle name="Comma 16 2 2 4 6" xfId="2896"/>
    <cellStyle name="Comma 16 2 2 4 6 2" xfId="2897"/>
    <cellStyle name="Comma 16 2 2 4 7" xfId="2898"/>
    <cellStyle name="Comma 16 2 2 5" xfId="2899"/>
    <cellStyle name="Comma 16 2 2 5 2" xfId="2900"/>
    <cellStyle name="Comma 16 2 2 5 2 2" xfId="2901"/>
    <cellStyle name="Comma 16 2 2 5 2 2 2" xfId="2902"/>
    <cellStyle name="Comma 16 2 2 5 2 3" xfId="2903"/>
    <cellStyle name="Comma 16 2 2 5 3" xfId="2904"/>
    <cellStyle name="Comma 16 2 2 5 3 2" xfId="2905"/>
    <cellStyle name="Comma 16 2 2 5 3 2 2" xfId="2906"/>
    <cellStyle name="Comma 16 2 2 5 3 3" xfId="2907"/>
    <cellStyle name="Comma 16 2 2 5 4" xfId="2908"/>
    <cellStyle name="Comma 16 2 2 5 4 2" xfId="2909"/>
    <cellStyle name="Comma 16 2 2 5 5" xfId="2910"/>
    <cellStyle name="Comma 16 2 2 5 5 2" xfId="2911"/>
    <cellStyle name="Comma 16 2 2 5 6" xfId="2912"/>
    <cellStyle name="Comma 16 2 2 6" xfId="2913"/>
    <cellStyle name="Comma 16 2 2 6 2" xfId="2914"/>
    <cellStyle name="Comma 16 2 2 6 2 2" xfId="2915"/>
    <cellStyle name="Comma 16 2 2 6 3" xfId="2916"/>
    <cellStyle name="Comma 16 2 2 7" xfId="2917"/>
    <cellStyle name="Comma 16 2 2 7 2" xfId="2918"/>
    <cellStyle name="Comma 16 2 2 7 2 2" xfId="2919"/>
    <cellStyle name="Comma 16 2 2 7 3" xfId="2920"/>
    <cellStyle name="Comma 16 2 2 8" xfId="2921"/>
    <cellStyle name="Comma 16 2 2 8 2" xfId="2922"/>
    <cellStyle name="Comma 16 2 2 9" xfId="2923"/>
    <cellStyle name="Comma 16 2 2 9 2" xfId="2924"/>
    <cellStyle name="Comma 16 2 3" xfId="2925"/>
    <cellStyle name="Comma 16 2 3 2" xfId="2926"/>
    <cellStyle name="Comma 16 2 3 2 2" xfId="2927"/>
    <cellStyle name="Comma 16 2 3 2 2 2" xfId="2928"/>
    <cellStyle name="Comma 16 2 3 2 2 2 2" xfId="2929"/>
    <cellStyle name="Comma 16 2 3 2 2 2 2 2" xfId="2930"/>
    <cellStyle name="Comma 16 2 3 2 2 2 3" xfId="2931"/>
    <cellStyle name="Comma 16 2 3 2 2 3" xfId="2932"/>
    <cellStyle name="Comma 16 2 3 2 2 3 2" xfId="2933"/>
    <cellStyle name="Comma 16 2 3 2 2 3 2 2" xfId="2934"/>
    <cellStyle name="Comma 16 2 3 2 2 3 3" xfId="2935"/>
    <cellStyle name="Comma 16 2 3 2 2 4" xfId="2936"/>
    <cellStyle name="Comma 16 2 3 2 2 4 2" xfId="2937"/>
    <cellStyle name="Comma 16 2 3 2 2 5" xfId="2938"/>
    <cellStyle name="Comma 16 2 3 2 2 5 2" xfId="2939"/>
    <cellStyle name="Comma 16 2 3 2 2 6" xfId="2940"/>
    <cellStyle name="Comma 16 2 3 2 3" xfId="2941"/>
    <cellStyle name="Comma 16 2 3 2 3 2" xfId="2942"/>
    <cellStyle name="Comma 16 2 3 2 3 2 2" xfId="2943"/>
    <cellStyle name="Comma 16 2 3 2 3 3" xfId="2944"/>
    <cellStyle name="Comma 16 2 3 2 4" xfId="2945"/>
    <cellStyle name="Comma 16 2 3 2 4 2" xfId="2946"/>
    <cellStyle name="Comma 16 2 3 2 4 2 2" xfId="2947"/>
    <cellStyle name="Comma 16 2 3 2 4 3" xfId="2948"/>
    <cellStyle name="Comma 16 2 3 2 5" xfId="2949"/>
    <cellStyle name="Comma 16 2 3 2 5 2" xfId="2950"/>
    <cellStyle name="Comma 16 2 3 2 6" xfId="2951"/>
    <cellStyle name="Comma 16 2 3 2 6 2" xfId="2952"/>
    <cellStyle name="Comma 16 2 3 2 7" xfId="2953"/>
    <cellStyle name="Comma 16 2 3 3" xfId="2954"/>
    <cellStyle name="Comma 16 2 3 3 2" xfId="2955"/>
    <cellStyle name="Comma 16 2 3 3 2 2" xfId="2956"/>
    <cellStyle name="Comma 16 2 3 3 2 2 2" xfId="2957"/>
    <cellStyle name="Comma 16 2 3 3 2 3" xfId="2958"/>
    <cellStyle name="Comma 16 2 3 3 3" xfId="2959"/>
    <cellStyle name="Comma 16 2 3 3 3 2" xfId="2960"/>
    <cellStyle name="Comma 16 2 3 3 3 2 2" xfId="2961"/>
    <cellStyle name="Comma 16 2 3 3 3 3" xfId="2962"/>
    <cellStyle name="Comma 16 2 3 3 4" xfId="2963"/>
    <cellStyle name="Comma 16 2 3 3 4 2" xfId="2964"/>
    <cellStyle name="Comma 16 2 3 3 5" xfId="2965"/>
    <cellStyle name="Comma 16 2 3 3 5 2" xfId="2966"/>
    <cellStyle name="Comma 16 2 3 3 6" xfId="2967"/>
    <cellStyle name="Comma 16 2 3 4" xfId="2968"/>
    <cellStyle name="Comma 16 2 3 4 2" xfId="2969"/>
    <cellStyle name="Comma 16 2 3 4 2 2" xfId="2970"/>
    <cellStyle name="Comma 16 2 3 4 3" xfId="2971"/>
    <cellStyle name="Comma 16 2 3 5" xfId="2972"/>
    <cellStyle name="Comma 16 2 3 5 2" xfId="2973"/>
    <cellStyle name="Comma 16 2 3 5 2 2" xfId="2974"/>
    <cellStyle name="Comma 16 2 3 5 3" xfId="2975"/>
    <cellStyle name="Comma 16 2 3 6" xfId="2976"/>
    <cellStyle name="Comma 16 2 3 6 2" xfId="2977"/>
    <cellStyle name="Comma 16 2 3 7" xfId="2978"/>
    <cellStyle name="Comma 16 2 3 7 2" xfId="2979"/>
    <cellStyle name="Comma 16 2 3 8" xfId="2980"/>
    <cellStyle name="Comma 16 2 4" xfId="2981"/>
    <cellStyle name="Comma 16 2 4 2" xfId="2982"/>
    <cellStyle name="Comma 16 2 4 2 2" xfId="2983"/>
    <cellStyle name="Comma 16 2 4 2 2 2" xfId="2984"/>
    <cellStyle name="Comma 16 2 4 2 2 2 2" xfId="2985"/>
    <cellStyle name="Comma 16 2 4 2 2 3" xfId="2986"/>
    <cellStyle name="Comma 16 2 4 2 3" xfId="2987"/>
    <cellStyle name="Comma 16 2 4 2 3 2" xfId="2988"/>
    <cellStyle name="Comma 16 2 4 2 3 2 2" xfId="2989"/>
    <cellStyle name="Comma 16 2 4 2 3 3" xfId="2990"/>
    <cellStyle name="Comma 16 2 4 2 4" xfId="2991"/>
    <cellStyle name="Comma 16 2 4 2 4 2" xfId="2992"/>
    <cellStyle name="Comma 16 2 4 2 5" xfId="2993"/>
    <cellStyle name="Comma 16 2 4 2 5 2" xfId="2994"/>
    <cellStyle name="Comma 16 2 4 2 6" xfId="2995"/>
    <cellStyle name="Comma 16 2 4 3" xfId="2996"/>
    <cellStyle name="Comma 16 2 4 3 2" xfId="2997"/>
    <cellStyle name="Comma 16 2 4 3 2 2" xfId="2998"/>
    <cellStyle name="Comma 16 2 4 3 3" xfId="2999"/>
    <cellStyle name="Comma 16 2 4 4" xfId="3000"/>
    <cellStyle name="Comma 16 2 4 4 2" xfId="3001"/>
    <cellStyle name="Comma 16 2 4 4 2 2" xfId="3002"/>
    <cellStyle name="Comma 16 2 4 4 3" xfId="3003"/>
    <cellStyle name="Comma 16 2 4 5" xfId="3004"/>
    <cellStyle name="Comma 16 2 4 5 2" xfId="3005"/>
    <cellStyle name="Comma 16 2 4 6" xfId="3006"/>
    <cellStyle name="Comma 16 2 4 6 2" xfId="3007"/>
    <cellStyle name="Comma 16 2 4 7" xfId="3008"/>
    <cellStyle name="Comma 16 2 5" xfId="3009"/>
    <cellStyle name="Comma 16 2 5 2" xfId="3010"/>
    <cellStyle name="Comma 16 2 5 2 2" xfId="3011"/>
    <cellStyle name="Comma 16 2 5 2 2 2" xfId="3012"/>
    <cellStyle name="Comma 16 2 5 2 2 2 2" xfId="3013"/>
    <cellStyle name="Comma 16 2 5 2 2 3" xfId="3014"/>
    <cellStyle name="Comma 16 2 5 2 3" xfId="3015"/>
    <cellStyle name="Comma 16 2 5 2 3 2" xfId="3016"/>
    <cellStyle name="Comma 16 2 5 2 3 2 2" xfId="3017"/>
    <cellStyle name="Comma 16 2 5 2 3 3" xfId="3018"/>
    <cellStyle name="Comma 16 2 5 2 4" xfId="3019"/>
    <cellStyle name="Comma 16 2 5 2 4 2" xfId="3020"/>
    <cellStyle name="Comma 16 2 5 2 5" xfId="3021"/>
    <cellStyle name="Comma 16 2 5 2 5 2" xfId="3022"/>
    <cellStyle name="Comma 16 2 5 2 6" xfId="3023"/>
    <cellStyle name="Comma 16 2 5 3" xfId="3024"/>
    <cellStyle name="Comma 16 2 5 3 2" xfId="3025"/>
    <cellStyle name="Comma 16 2 5 3 2 2" xfId="3026"/>
    <cellStyle name="Comma 16 2 5 3 3" xfId="3027"/>
    <cellStyle name="Comma 16 2 5 4" xfId="3028"/>
    <cellStyle name="Comma 16 2 5 4 2" xfId="3029"/>
    <cellStyle name="Comma 16 2 5 4 2 2" xfId="3030"/>
    <cellStyle name="Comma 16 2 5 4 3" xfId="3031"/>
    <cellStyle name="Comma 16 2 5 5" xfId="3032"/>
    <cellStyle name="Comma 16 2 5 5 2" xfId="3033"/>
    <cellStyle name="Comma 16 2 5 6" xfId="3034"/>
    <cellStyle name="Comma 16 2 5 6 2" xfId="3035"/>
    <cellStyle name="Comma 16 2 5 7" xfId="3036"/>
    <cellStyle name="Comma 16 2 6" xfId="3037"/>
    <cellStyle name="Comma 16 2 6 2" xfId="3038"/>
    <cellStyle name="Comma 16 2 6 2 2" xfId="3039"/>
    <cellStyle name="Comma 16 2 6 2 2 2" xfId="3040"/>
    <cellStyle name="Comma 16 2 6 2 3" xfId="3041"/>
    <cellStyle name="Comma 16 2 6 3" xfId="3042"/>
    <cellStyle name="Comma 16 2 6 3 2" xfId="3043"/>
    <cellStyle name="Comma 16 2 6 3 2 2" xfId="3044"/>
    <cellStyle name="Comma 16 2 6 3 3" xfId="3045"/>
    <cellStyle name="Comma 16 2 6 4" xfId="3046"/>
    <cellStyle name="Comma 16 2 6 4 2" xfId="3047"/>
    <cellStyle name="Comma 16 2 6 5" xfId="3048"/>
    <cellStyle name="Comma 16 2 6 5 2" xfId="3049"/>
    <cellStyle name="Comma 16 2 6 6" xfId="3050"/>
    <cellStyle name="Comma 16 2 7" xfId="3051"/>
    <cellStyle name="Comma 16 2 7 2" xfId="3052"/>
    <cellStyle name="Comma 16 2 7 2 2" xfId="3053"/>
    <cellStyle name="Comma 16 2 7 3" xfId="3054"/>
    <cellStyle name="Comma 16 2 8" xfId="3055"/>
    <cellStyle name="Comma 16 2 8 2" xfId="3056"/>
    <cellStyle name="Comma 16 2 8 2 2" xfId="3057"/>
    <cellStyle name="Comma 16 2 8 3" xfId="3058"/>
    <cellStyle name="Comma 16 2 9" xfId="3059"/>
    <cellStyle name="Comma 16 2 9 2" xfId="3060"/>
    <cellStyle name="Comma 16 3" xfId="3061"/>
    <cellStyle name="Comma 16 3 10" xfId="3062"/>
    <cellStyle name="Comma 16 3 2" xfId="3063"/>
    <cellStyle name="Comma 16 3 2 2" xfId="3064"/>
    <cellStyle name="Comma 16 3 2 2 2" xfId="3065"/>
    <cellStyle name="Comma 16 3 2 2 2 2" xfId="3066"/>
    <cellStyle name="Comma 16 3 2 2 2 2 2" xfId="3067"/>
    <cellStyle name="Comma 16 3 2 2 2 2 2 2" xfId="3068"/>
    <cellStyle name="Comma 16 3 2 2 2 2 3" xfId="3069"/>
    <cellStyle name="Comma 16 3 2 2 2 3" xfId="3070"/>
    <cellStyle name="Comma 16 3 2 2 2 3 2" xfId="3071"/>
    <cellStyle name="Comma 16 3 2 2 2 3 2 2" xfId="3072"/>
    <cellStyle name="Comma 16 3 2 2 2 3 3" xfId="3073"/>
    <cellStyle name="Comma 16 3 2 2 2 4" xfId="3074"/>
    <cellStyle name="Comma 16 3 2 2 2 4 2" xfId="3075"/>
    <cellStyle name="Comma 16 3 2 2 2 5" xfId="3076"/>
    <cellStyle name="Comma 16 3 2 2 2 5 2" xfId="3077"/>
    <cellStyle name="Comma 16 3 2 2 2 6" xfId="3078"/>
    <cellStyle name="Comma 16 3 2 2 3" xfId="3079"/>
    <cellStyle name="Comma 16 3 2 2 3 2" xfId="3080"/>
    <cellStyle name="Comma 16 3 2 2 3 2 2" xfId="3081"/>
    <cellStyle name="Comma 16 3 2 2 3 3" xfId="3082"/>
    <cellStyle name="Comma 16 3 2 2 4" xfId="3083"/>
    <cellStyle name="Comma 16 3 2 2 4 2" xfId="3084"/>
    <cellStyle name="Comma 16 3 2 2 4 2 2" xfId="3085"/>
    <cellStyle name="Comma 16 3 2 2 4 3" xfId="3086"/>
    <cellStyle name="Comma 16 3 2 2 5" xfId="3087"/>
    <cellStyle name="Comma 16 3 2 2 5 2" xfId="3088"/>
    <cellStyle name="Comma 16 3 2 2 6" xfId="3089"/>
    <cellStyle name="Comma 16 3 2 2 6 2" xfId="3090"/>
    <cellStyle name="Comma 16 3 2 2 7" xfId="3091"/>
    <cellStyle name="Comma 16 3 2 3" xfId="3092"/>
    <cellStyle name="Comma 16 3 2 3 2" xfId="3093"/>
    <cellStyle name="Comma 16 3 2 3 2 2" xfId="3094"/>
    <cellStyle name="Comma 16 3 2 3 2 2 2" xfId="3095"/>
    <cellStyle name="Comma 16 3 2 3 2 3" xfId="3096"/>
    <cellStyle name="Comma 16 3 2 3 3" xfId="3097"/>
    <cellStyle name="Comma 16 3 2 3 3 2" xfId="3098"/>
    <cellStyle name="Comma 16 3 2 3 3 2 2" xfId="3099"/>
    <cellStyle name="Comma 16 3 2 3 3 3" xfId="3100"/>
    <cellStyle name="Comma 16 3 2 3 4" xfId="3101"/>
    <cellStyle name="Comma 16 3 2 3 4 2" xfId="3102"/>
    <cellStyle name="Comma 16 3 2 3 5" xfId="3103"/>
    <cellStyle name="Comma 16 3 2 3 5 2" xfId="3104"/>
    <cellStyle name="Comma 16 3 2 3 6" xfId="3105"/>
    <cellStyle name="Comma 16 3 2 4" xfId="3106"/>
    <cellStyle name="Comma 16 3 2 4 2" xfId="3107"/>
    <cellStyle name="Comma 16 3 2 4 2 2" xfId="3108"/>
    <cellStyle name="Comma 16 3 2 4 3" xfId="3109"/>
    <cellStyle name="Comma 16 3 2 5" xfId="3110"/>
    <cellStyle name="Comma 16 3 2 5 2" xfId="3111"/>
    <cellStyle name="Comma 16 3 2 5 2 2" xfId="3112"/>
    <cellStyle name="Comma 16 3 2 5 3" xfId="3113"/>
    <cellStyle name="Comma 16 3 2 6" xfId="3114"/>
    <cellStyle name="Comma 16 3 2 6 2" xfId="3115"/>
    <cellStyle name="Comma 16 3 2 7" xfId="3116"/>
    <cellStyle name="Comma 16 3 2 7 2" xfId="3117"/>
    <cellStyle name="Comma 16 3 2 8" xfId="3118"/>
    <cellStyle name="Comma 16 3 3" xfId="3119"/>
    <cellStyle name="Comma 16 3 3 2" xfId="3120"/>
    <cellStyle name="Comma 16 3 3 2 2" xfId="3121"/>
    <cellStyle name="Comma 16 3 3 2 2 2" xfId="3122"/>
    <cellStyle name="Comma 16 3 3 2 2 2 2" xfId="3123"/>
    <cellStyle name="Comma 16 3 3 2 2 3" xfId="3124"/>
    <cellStyle name="Comma 16 3 3 2 3" xfId="3125"/>
    <cellStyle name="Comma 16 3 3 2 3 2" xfId="3126"/>
    <cellStyle name="Comma 16 3 3 2 3 2 2" xfId="3127"/>
    <cellStyle name="Comma 16 3 3 2 3 3" xfId="3128"/>
    <cellStyle name="Comma 16 3 3 2 4" xfId="3129"/>
    <cellStyle name="Comma 16 3 3 2 4 2" xfId="3130"/>
    <cellStyle name="Comma 16 3 3 2 5" xfId="3131"/>
    <cellStyle name="Comma 16 3 3 2 5 2" xfId="3132"/>
    <cellStyle name="Comma 16 3 3 2 6" xfId="3133"/>
    <cellStyle name="Comma 16 3 3 3" xfId="3134"/>
    <cellStyle name="Comma 16 3 3 3 2" xfId="3135"/>
    <cellStyle name="Comma 16 3 3 3 2 2" xfId="3136"/>
    <cellStyle name="Comma 16 3 3 3 3" xfId="3137"/>
    <cellStyle name="Comma 16 3 3 4" xfId="3138"/>
    <cellStyle name="Comma 16 3 3 4 2" xfId="3139"/>
    <cellStyle name="Comma 16 3 3 4 2 2" xfId="3140"/>
    <cellStyle name="Comma 16 3 3 4 3" xfId="3141"/>
    <cellStyle name="Comma 16 3 3 5" xfId="3142"/>
    <cellStyle name="Comma 16 3 3 5 2" xfId="3143"/>
    <cellStyle name="Comma 16 3 3 6" xfId="3144"/>
    <cellStyle name="Comma 16 3 3 6 2" xfId="3145"/>
    <cellStyle name="Comma 16 3 3 7" xfId="3146"/>
    <cellStyle name="Comma 16 3 4" xfId="3147"/>
    <cellStyle name="Comma 16 3 4 2" xfId="3148"/>
    <cellStyle name="Comma 16 3 4 2 2" xfId="3149"/>
    <cellStyle name="Comma 16 3 4 2 2 2" xfId="3150"/>
    <cellStyle name="Comma 16 3 4 2 2 2 2" xfId="3151"/>
    <cellStyle name="Comma 16 3 4 2 2 3" xfId="3152"/>
    <cellStyle name="Comma 16 3 4 2 3" xfId="3153"/>
    <cellStyle name="Comma 16 3 4 2 3 2" xfId="3154"/>
    <cellStyle name="Comma 16 3 4 2 3 2 2" xfId="3155"/>
    <cellStyle name="Comma 16 3 4 2 3 3" xfId="3156"/>
    <cellStyle name="Comma 16 3 4 2 4" xfId="3157"/>
    <cellStyle name="Comma 16 3 4 2 4 2" xfId="3158"/>
    <cellStyle name="Comma 16 3 4 2 5" xfId="3159"/>
    <cellStyle name="Comma 16 3 4 2 5 2" xfId="3160"/>
    <cellStyle name="Comma 16 3 4 2 6" xfId="3161"/>
    <cellStyle name="Comma 16 3 4 3" xfId="3162"/>
    <cellStyle name="Comma 16 3 4 3 2" xfId="3163"/>
    <cellStyle name="Comma 16 3 4 3 2 2" xfId="3164"/>
    <cellStyle name="Comma 16 3 4 3 3" xfId="3165"/>
    <cellStyle name="Comma 16 3 4 4" xfId="3166"/>
    <cellStyle name="Comma 16 3 4 4 2" xfId="3167"/>
    <cellStyle name="Comma 16 3 4 4 2 2" xfId="3168"/>
    <cellStyle name="Comma 16 3 4 4 3" xfId="3169"/>
    <cellStyle name="Comma 16 3 4 5" xfId="3170"/>
    <cellStyle name="Comma 16 3 4 5 2" xfId="3171"/>
    <cellStyle name="Comma 16 3 4 6" xfId="3172"/>
    <cellStyle name="Comma 16 3 4 6 2" xfId="3173"/>
    <cellStyle name="Comma 16 3 4 7" xfId="3174"/>
    <cellStyle name="Comma 16 3 5" xfId="3175"/>
    <cellStyle name="Comma 16 3 5 2" xfId="3176"/>
    <cellStyle name="Comma 16 3 5 2 2" xfId="3177"/>
    <cellStyle name="Comma 16 3 5 2 2 2" xfId="3178"/>
    <cellStyle name="Comma 16 3 5 2 3" xfId="3179"/>
    <cellStyle name="Comma 16 3 5 3" xfId="3180"/>
    <cellStyle name="Comma 16 3 5 3 2" xfId="3181"/>
    <cellStyle name="Comma 16 3 5 3 2 2" xfId="3182"/>
    <cellStyle name="Comma 16 3 5 3 3" xfId="3183"/>
    <cellStyle name="Comma 16 3 5 4" xfId="3184"/>
    <cellStyle name="Comma 16 3 5 4 2" xfId="3185"/>
    <cellStyle name="Comma 16 3 5 5" xfId="3186"/>
    <cellStyle name="Comma 16 3 5 5 2" xfId="3187"/>
    <cellStyle name="Comma 16 3 5 6" xfId="3188"/>
    <cellStyle name="Comma 16 3 6" xfId="3189"/>
    <cellStyle name="Comma 16 3 6 2" xfId="3190"/>
    <cellStyle name="Comma 16 3 6 2 2" xfId="3191"/>
    <cellStyle name="Comma 16 3 6 3" xfId="3192"/>
    <cellStyle name="Comma 16 3 7" xfId="3193"/>
    <cellStyle name="Comma 16 3 7 2" xfId="3194"/>
    <cellStyle name="Comma 16 3 7 2 2" xfId="3195"/>
    <cellStyle name="Comma 16 3 7 3" xfId="3196"/>
    <cellStyle name="Comma 16 3 8" xfId="3197"/>
    <cellStyle name="Comma 16 3 8 2" xfId="3198"/>
    <cellStyle name="Comma 16 3 9" xfId="3199"/>
    <cellStyle name="Comma 16 3 9 2" xfId="3200"/>
    <cellStyle name="Comma 16 4" xfId="3201"/>
    <cellStyle name="Comma 16 4 2" xfId="3202"/>
    <cellStyle name="Comma 16 4 2 2" xfId="3203"/>
    <cellStyle name="Comma 16 4 2 2 2" xfId="3204"/>
    <cellStyle name="Comma 16 4 2 2 2 2" xfId="3205"/>
    <cellStyle name="Comma 16 4 2 2 2 2 2" xfId="3206"/>
    <cellStyle name="Comma 16 4 2 2 2 3" xfId="3207"/>
    <cellStyle name="Comma 16 4 2 2 3" xfId="3208"/>
    <cellStyle name="Comma 16 4 2 2 3 2" xfId="3209"/>
    <cellStyle name="Comma 16 4 2 2 3 2 2" xfId="3210"/>
    <cellStyle name="Comma 16 4 2 2 3 3" xfId="3211"/>
    <cellStyle name="Comma 16 4 2 2 4" xfId="3212"/>
    <cellStyle name="Comma 16 4 2 2 4 2" xfId="3213"/>
    <cellStyle name="Comma 16 4 2 2 5" xfId="3214"/>
    <cellStyle name="Comma 16 4 2 2 5 2" xfId="3215"/>
    <cellStyle name="Comma 16 4 2 2 6" xfId="3216"/>
    <cellStyle name="Comma 16 4 2 3" xfId="3217"/>
    <cellStyle name="Comma 16 4 2 3 2" xfId="3218"/>
    <cellStyle name="Comma 16 4 2 3 2 2" xfId="3219"/>
    <cellStyle name="Comma 16 4 2 3 3" xfId="3220"/>
    <cellStyle name="Comma 16 4 2 4" xfId="3221"/>
    <cellStyle name="Comma 16 4 2 4 2" xfId="3222"/>
    <cellStyle name="Comma 16 4 2 4 2 2" xfId="3223"/>
    <cellStyle name="Comma 16 4 2 4 3" xfId="3224"/>
    <cellStyle name="Comma 16 4 2 5" xfId="3225"/>
    <cellStyle name="Comma 16 4 2 5 2" xfId="3226"/>
    <cellStyle name="Comma 16 4 2 6" xfId="3227"/>
    <cellStyle name="Comma 16 4 2 6 2" xfId="3228"/>
    <cellStyle name="Comma 16 4 2 7" xfId="3229"/>
    <cellStyle name="Comma 16 4 3" xfId="3230"/>
    <cellStyle name="Comma 16 4 3 2" xfId="3231"/>
    <cellStyle name="Comma 16 4 3 2 2" xfId="3232"/>
    <cellStyle name="Comma 16 4 3 2 2 2" xfId="3233"/>
    <cellStyle name="Comma 16 4 3 2 3" xfId="3234"/>
    <cellStyle name="Comma 16 4 3 3" xfId="3235"/>
    <cellStyle name="Comma 16 4 3 3 2" xfId="3236"/>
    <cellStyle name="Comma 16 4 3 3 2 2" xfId="3237"/>
    <cellStyle name="Comma 16 4 3 3 3" xfId="3238"/>
    <cellStyle name="Comma 16 4 3 4" xfId="3239"/>
    <cellStyle name="Comma 16 4 3 4 2" xfId="3240"/>
    <cellStyle name="Comma 16 4 3 5" xfId="3241"/>
    <cellStyle name="Comma 16 4 3 5 2" xfId="3242"/>
    <cellStyle name="Comma 16 4 3 6" xfId="3243"/>
    <cellStyle name="Comma 16 4 4" xfId="3244"/>
    <cellStyle name="Comma 16 4 4 2" xfId="3245"/>
    <cellStyle name="Comma 16 4 4 2 2" xfId="3246"/>
    <cellStyle name="Comma 16 4 4 3" xfId="3247"/>
    <cellStyle name="Comma 16 4 5" xfId="3248"/>
    <cellStyle name="Comma 16 4 5 2" xfId="3249"/>
    <cellStyle name="Comma 16 4 5 2 2" xfId="3250"/>
    <cellStyle name="Comma 16 4 5 3" xfId="3251"/>
    <cellStyle name="Comma 16 4 6" xfId="3252"/>
    <cellStyle name="Comma 16 4 6 2" xfId="3253"/>
    <cellStyle name="Comma 16 4 7" xfId="3254"/>
    <cellStyle name="Comma 16 4 7 2" xfId="3255"/>
    <cellStyle name="Comma 16 4 8" xfId="3256"/>
    <cellStyle name="Comma 16 5" xfId="3257"/>
    <cellStyle name="Comma 16 5 2" xfId="3258"/>
    <cellStyle name="Comma 16 5 2 2" xfId="3259"/>
    <cellStyle name="Comma 16 5 2 2 2" xfId="3260"/>
    <cellStyle name="Comma 16 5 2 2 2 2" xfId="3261"/>
    <cellStyle name="Comma 16 5 2 2 3" xfId="3262"/>
    <cellStyle name="Comma 16 5 2 3" xfId="3263"/>
    <cellStyle name="Comma 16 5 2 3 2" xfId="3264"/>
    <cellStyle name="Comma 16 5 2 3 2 2" xfId="3265"/>
    <cellStyle name="Comma 16 5 2 3 3" xfId="3266"/>
    <cellStyle name="Comma 16 5 2 4" xfId="3267"/>
    <cellStyle name="Comma 16 5 2 4 2" xfId="3268"/>
    <cellStyle name="Comma 16 5 2 5" xfId="3269"/>
    <cellStyle name="Comma 16 5 2 5 2" xfId="3270"/>
    <cellStyle name="Comma 16 5 2 6" xfId="3271"/>
    <cellStyle name="Comma 16 5 3" xfId="3272"/>
    <cellStyle name="Comma 16 5 3 2" xfId="3273"/>
    <cellStyle name="Comma 16 5 3 2 2" xfId="3274"/>
    <cellStyle name="Comma 16 5 3 3" xfId="3275"/>
    <cellStyle name="Comma 16 5 4" xfId="3276"/>
    <cellStyle name="Comma 16 5 4 2" xfId="3277"/>
    <cellStyle name="Comma 16 5 4 2 2" xfId="3278"/>
    <cellStyle name="Comma 16 5 4 3" xfId="3279"/>
    <cellStyle name="Comma 16 5 5" xfId="3280"/>
    <cellStyle name="Comma 16 5 5 2" xfId="3281"/>
    <cellStyle name="Comma 16 5 6" xfId="3282"/>
    <cellStyle name="Comma 16 5 6 2" xfId="3283"/>
    <cellStyle name="Comma 16 5 7" xfId="3284"/>
    <cellStyle name="Comma 16 6" xfId="3285"/>
    <cellStyle name="Comma 16 6 2" xfId="3286"/>
    <cellStyle name="Comma 16 6 2 2" xfId="3287"/>
    <cellStyle name="Comma 16 6 2 2 2" xfId="3288"/>
    <cellStyle name="Comma 16 6 2 2 2 2" xfId="3289"/>
    <cellStyle name="Comma 16 6 2 2 3" xfId="3290"/>
    <cellStyle name="Comma 16 6 2 3" xfId="3291"/>
    <cellStyle name="Comma 16 6 2 3 2" xfId="3292"/>
    <cellStyle name="Comma 16 6 2 3 2 2" xfId="3293"/>
    <cellStyle name="Comma 16 6 2 3 3" xfId="3294"/>
    <cellStyle name="Comma 16 6 2 4" xfId="3295"/>
    <cellStyle name="Comma 16 6 2 4 2" xfId="3296"/>
    <cellStyle name="Comma 16 6 2 5" xfId="3297"/>
    <cellStyle name="Comma 16 6 2 5 2" xfId="3298"/>
    <cellStyle name="Comma 16 6 2 6" xfId="3299"/>
    <cellStyle name="Comma 16 6 3" xfId="3300"/>
    <cellStyle name="Comma 16 6 3 2" xfId="3301"/>
    <cellStyle name="Comma 16 6 3 2 2" xfId="3302"/>
    <cellStyle name="Comma 16 6 3 3" xfId="3303"/>
    <cellStyle name="Comma 16 6 4" xfId="3304"/>
    <cellStyle name="Comma 16 6 4 2" xfId="3305"/>
    <cellStyle name="Comma 16 6 4 2 2" xfId="3306"/>
    <cellStyle name="Comma 16 6 4 3" xfId="3307"/>
    <cellStyle name="Comma 16 6 5" xfId="3308"/>
    <cellStyle name="Comma 16 6 5 2" xfId="3309"/>
    <cellStyle name="Comma 16 6 6" xfId="3310"/>
    <cellStyle name="Comma 16 6 6 2" xfId="3311"/>
    <cellStyle name="Comma 16 6 7" xfId="3312"/>
    <cellStyle name="Comma 16 7" xfId="3313"/>
    <cellStyle name="Comma 16 7 2" xfId="3314"/>
    <cellStyle name="Comma 16 7 2 2" xfId="3315"/>
    <cellStyle name="Comma 16 7 2 2 2" xfId="3316"/>
    <cellStyle name="Comma 16 7 2 3" xfId="3317"/>
    <cellStyle name="Comma 16 7 3" xfId="3318"/>
    <cellStyle name="Comma 16 7 3 2" xfId="3319"/>
    <cellStyle name="Comma 16 7 3 2 2" xfId="3320"/>
    <cellStyle name="Comma 16 7 3 3" xfId="3321"/>
    <cellStyle name="Comma 16 7 4" xfId="3322"/>
    <cellStyle name="Comma 16 7 4 2" xfId="3323"/>
    <cellStyle name="Comma 16 7 5" xfId="3324"/>
    <cellStyle name="Comma 16 7 5 2" xfId="3325"/>
    <cellStyle name="Comma 16 7 6" xfId="3326"/>
    <cellStyle name="Comma 16 8" xfId="3327"/>
    <cellStyle name="Comma 16 8 2" xfId="3328"/>
    <cellStyle name="Comma 16 8 2 2" xfId="3329"/>
    <cellStyle name="Comma 16 8 3" xfId="3330"/>
    <cellStyle name="Comma 16 9" xfId="3331"/>
    <cellStyle name="Comma 16 9 2" xfId="3332"/>
    <cellStyle name="Comma 16 9 2 2" xfId="3333"/>
    <cellStyle name="Comma 16 9 3" xfId="3334"/>
    <cellStyle name="Comma 17" xfId="544"/>
    <cellStyle name="Comma 17 2" xfId="3335"/>
    <cellStyle name="Comma 18" xfId="545"/>
    <cellStyle name="Comma 18 2" xfId="3336"/>
    <cellStyle name="Comma 19" xfId="546"/>
    <cellStyle name="Comma 19 2" xfId="3337"/>
    <cellStyle name="Comma 2" xfId="33"/>
    <cellStyle name="Comma 2 2" xfId="34"/>
    <cellStyle name="Comma 2 2 2" xfId="3338"/>
    <cellStyle name="Comma 2 2 2 2" xfId="3339"/>
    <cellStyle name="Comma 2 2 3" xfId="3340"/>
    <cellStyle name="Comma 2 3" xfId="648"/>
    <cellStyle name="Comma 2 3 2" xfId="3341"/>
    <cellStyle name="Comma 2 3 2 10" xfId="3342"/>
    <cellStyle name="Comma 2 3 2 10 2" xfId="3343"/>
    <cellStyle name="Comma 2 3 2 11" xfId="3344"/>
    <cellStyle name="Comma 2 3 2 2" xfId="3345"/>
    <cellStyle name="Comma 2 3 2 2 10" xfId="3346"/>
    <cellStyle name="Comma 2 3 2 2 2" xfId="3347"/>
    <cellStyle name="Comma 2 3 2 2 2 2" xfId="3348"/>
    <cellStyle name="Comma 2 3 2 2 2 2 2" xfId="3349"/>
    <cellStyle name="Comma 2 3 2 2 2 2 2 2" xfId="3350"/>
    <cellStyle name="Comma 2 3 2 2 2 2 2 2 2" xfId="3351"/>
    <cellStyle name="Comma 2 3 2 2 2 2 2 2 2 2" xfId="3352"/>
    <cellStyle name="Comma 2 3 2 2 2 2 2 2 3" xfId="3353"/>
    <cellStyle name="Comma 2 3 2 2 2 2 2 3" xfId="3354"/>
    <cellStyle name="Comma 2 3 2 2 2 2 2 3 2" xfId="3355"/>
    <cellStyle name="Comma 2 3 2 2 2 2 2 3 2 2" xfId="3356"/>
    <cellStyle name="Comma 2 3 2 2 2 2 2 3 3" xfId="3357"/>
    <cellStyle name="Comma 2 3 2 2 2 2 2 4" xfId="3358"/>
    <cellStyle name="Comma 2 3 2 2 2 2 2 4 2" xfId="3359"/>
    <cellStyle name="Comma 2 3 2 2 2 2 2 5" xfId="3360"/>
    <cellStyle name="Comma 2 3 2 2 2 2 2 5 2" xfId="3361"/>
    <cellStyle name="Comma 2 3 2 2 2 2 2 6" xfId="3362"/>
    <cellStyle name="Comma 2 3 2 2 2 2 3" xfId="3363"/>
    <cellStyle name="Comma 2 3 2 2 2 2 3 2" xfId="3364"/>
    <cellStyle name="Comma 2 3 2 2 2 2 3 2 2" xfId="3365"/>
    <cellStyle name="Comma 2 3 2 2 2 2 3 3" xfId="3366"/>
    <cellStyle name="Comma 2 3 2 2 2 2 4" xfId="3367"/>
    <cellStyle name="Comma 2 3 2 2 2 2 4 2" xfId="3368"/>
    <cellStyle name="Comma 2 3 2 2 2 2 4 2 2" xfId="3369"/>
    <cellStyle name="Comma 2 3 2 2 2 2 4 3" xfId="3370"/>
    <cellStyle name="Comma 2 3 2 2 2 2 5" xfId="3371"/>
    <cellStyle name="Comma 2 3 2 2 2 2 5 2" xfId="3372"/>
    <cellStyle name="Comma 2 3 2 2 2 2 6" xfId="3373"/>
    <cellStyle name="Comma 2 3 2 2 2 2 6 2" xfId="3374"/>
    <cellStyle name="Comma 2 3 2 2 2 2 7" xfId="3375"/>
    <cellStyle name="Comma 2 3 2 2 2 3" xfId="3376"/>
    <cellStyle name="Comma 2 3 2 2 2 3 2" xfId="3377"/>
    <cellStyle name="Comma 2 3 2 2 2 3 2 2" xfId="3378"/>
    <cellStyle name="Comma 2 3 2 2 2 3 2 2 2" xfId="3379"/>
    <cellStyle name="Comma 2 3 2 2 2 3 2 3" xfId="3380"/>
    <cellStyle name="Comma 2 3 2 2 2 3 3" xfId="3381"/>
    <cellStyle name="Comma 2 3 2 2 2 3 3 2" xfId="3382"/>
    <cellStyle name="Comma 2 3 2 2 2 3 3 2 2" xfId="3383"/>
    <cellStyle name="Comma 2 3 2 2 2 3 3 3" xfId="3384"/>
    <cellStyle name="Comma 2 3 2 2 2 3 4" xfId="3385"/>
    <cellStyle name="Comma 2 3 2 2 2 3 4 2" xfId="3386"/>
    <cellStyle name="Comma 2 3 2 2 2 3 5" xfId="3387"/>
    <cellStyle name="Comma 2 3 2 2 2 3 5 2" xfId="3388"/>
    <cellStyle name="Comma 2 3 2 2 2 3 6" xfId="3389"/>
    <cellStyle name="Comma 2 3 2 2 2 4" xfId="3390"/>
    <cellStyle name="Comma 2 3 2 2 2 4 2" xfId="3391"/>
    <cellStyle name="Comma 2 3 2 2 2 4 2 2" xfId="3392"/>
    <cellStyle name="Comma 2 3 2 2 2 4 3" xfId="3393"/>
    <cellStyle name="Comma 2 3 2 2 2 5" xfId="3394"/>
    <cellStyle name="Comma 2 3 2 2 2 5 2" xfId="3395"/>
    <cellStyle name="Comma 2 3 2 2 2 5 2 2" xfId="3396"/>
    <cellStyle name="Comma 2 3 2 2 2 5 3" xfId="3397"/>
    <cellStyle name="Comma 2 3 2 2 2 6" xfId="3398"/>
    <cellStyle name="Comma 2 3 2 2 2 6 2" xfId="3399"/>
    <cellStyle name="Comma 2 3 2 2 2 7" xfId="3400"/>
    <cellStyle name="Comma 2 3 2 2 2 7 2" xfId="3401"/>
    <cellStyle name="Comma 2 3 2 2 2 8" xfId="3402"/>
    <cellStyle name="Comma 2 3 2 2 3" xfId="3403"/>
    <cellStyle name="Comma 2 3 2 2 3 2" xfId="3404"/>
    <cellStyle name="Comma 2 3 2 2 3 2 2" xfId="3405"/>
    <cellStyle name="Comma 2 3 2 2 3 2 2 2" xfId="3406"/>
    <cellStyle name="Comma 2 3 2 2 3 2 2 2 2" xfId="3407"/>
    <cellStyle name="Comma 2 3 2 2 3 2 2 3" xfId="3408"/>
    <cellStyle name="Comma 2 3 2 2 3 2 3" xfId="3409"/>
    <cellStyle name="Comma 2 3 2 2 3 2 3 2" xfId="3410"/>
    <cellStyle name="Comma 2 3 2 2 3 2 3 2 2" xfId="3411"/>
    <cellStyle name="Comma 2 3 2 2 3 2 3 3" xfId="3412"/>
    <cellStyle name="Comma 2 3 2 2 3 2 4" xfId="3413"/>
    <cellStyle name="Comma 2 3 2 2 3 2 4 2" xfId="3414"/>
    <cellStyle name="Comma 2 3 2 2 3 2 5" xfId="3415"/>
    <cellStyle name="Comma 2 3 2 2 3 2 5 2" xfId="3416"/>
    <cellStyle name="Comma 2 3 2 2 3 2 6" xfId="3417"/>
    <cellStyle name="Comma 2 3 2 2 3 3" xfId="3418"/>
    <cellStyle name="Comma 2 3 2 2 3 3 2" xfId="3419"/>
    <cellStyle name="Comma 2 3 2 2 3 3 2 2" xfId="3420"/>
    <cellStyle name="Comma 2 3 2 2 3 3 3" xfId="3421"/>
    <cellStyle name="Comma 2 3 2 2 3 4" xfId="3422"/>
    <cellStyle name="Comma 2 3 2 2 3 4 2" xfId="3423"/>
    <cellStyle name="Comma 2 3 2 2 3 4 2 2" xfId="3424"/>
    <cellStyle name="Comma 2 3 2 2 3 4 3" xfId="3425"/>
    <cellStyle name="Comma 2 3 2 2 3 5" xfId="3426"/>
    <cellStyle name="Comma 2 3 2 2 3 5 2" xfId="3427"/>
    <cellStyle name="Comma 2 3 2 2 3 6" xfId="3428"/>
    <cellStyle name="Comma 2 3 2 2 3 6 2" xfId="3429"/>
    <cellStyle name="Comma 2 3 2 2 3 7" xfId="3430"/>
    <cellStyle name="Comma 2 3 2 2 4" xfId="3431"/>
    <cellStyle name="Comma 2 3 2 2 4 2" xfId="3432"/>
    <cellStyle name="Comma 2 3 2 2 4 2 2" xfId="3433"/>
    <cellStyle name="Comma 2 3 2 2 4 2 2 2" xfId="3434"/>
    <cellStyle name="Comma 2 3 2 2 4 2 2 2 2" xfId="3435"/>
    <cellStyle name="Comma 2 3 2 2 4 2 2 3" xfId="3436"/>
    <cellStyle name="Comma 2 3 2 2 4 2 3" xfId="3437"/>
    <cellStyle name="Comma 2 3 2 2 4 2 3 2" xfId="3438"/>
    <cellStyle name="Comma 2 3 2 2 4 2 3 2 2" xfId="3439"/>
    <cellStyle name="Comma 2 3 2 2 4 2 3 3" xfId="3440"/>
    <cellStyle name="Comma 2 3 2 2 4 2 4" xfId="3441"/>
    <cellStyle name="Comma 2 3 2 2 4 2 4 2" xfId="3442"/>
    <cellStyle name="Comma 2 3 2 2 4 2 5" xfId="3443"/>
    <cellStyle name="Comma 2 3 2 2 4 2 5 2" xfId="3444"/>
    <cellStyle name="Comma 2 3 2 2 4 2 6" xfId="3445"/>
    <cellStyle name="Comma 2 3 2 2 4 3" xfId="3446"/>
    <cellStyle name="Comma 2 3 2 2 4 3 2" xfId="3447"/>
    <cellStyle name="Comma 2 3 2 2 4 3 2 2" xfId="3448"/>
    <cellStyle name="Comma 2 3 2 2 4 3 3" xfId="3449"/>
    <cellStyle name="Comma 2 3 2 2 4 4" xfId="3450"/>
    <cellStyle name="Comma 2 3 2 2 4 4 2" xfId="3451"/>
    <cellStyle name="Comma 2 3 2 2 4 4 2 2" xfId="3452"/>
    <cellStyle name="Comma 2 3 2 2 4 4 3" xfId="3453"/>
    <cellStyle name="Comma 2 3 2 2 4 5" xfId="3454"/>
    <cellStyle name="Comma 2 3 2 2 4 5 2" xfId="3455"/>
    <cellStyle name="Comma 2 3 2 2 4 6" xfId="3456"/>
    <cellStyle name="Comma 2 3 2 2 4 6 2" xfId="3457"/>
    <cellStyle name="Comma 2 3 2 2 4 7" xfId="3458"/>
    <cellStyle name="Comma 2 3 2 2 5" xfId="3459"/>
    <cellStyle name="Comma 2 3 2 2 5 2" xfId="3460"/>
    <cellStyle name="Comma 2 3 2 2 5 2 2" xfId="3461"/>
    <cellStyle name="Comma 2 3 2 2 5 2 2 2" xfId="3462"/>
    <cellStyle name="Comma 2 3 2 2 5 2 3" xfId="3463"/>
    <cellStyle name="Comma 2 3 2 2 5 3" xfId="3464"/>
    <cellStyle name="Comma 2 3 2 2 5 3 2" xfId="3465"/>
    <cellStyle name="Comma 2 3 2 2 5 3 2 2" xfId="3466"/>
    <cellStyle name="Comma 2 3 2 2 5 3 3" xfId="3467"/>
    <cellStyle name="Comma 2 3 2 2 5 4" xfId="3468"/>
    <cellStyle name="Comma 2 3 2 2 5 4 2" xfId="3469"/>
    <cellStyle name="Comma 2 3 2 2 5 5" xfId="3470"/>
    <cellStyle name="Comma 2 3 2 2 5 5 2" xfId="3471"/>
    <cellStyle name="Comma 2 3 2 2 5 6" xfId="3472"/>
    <cellStyle name="Comma 2 3 2 2 6" xfId="3473"/>
    <cellStyle name="Comma 2 3 2 2 6 2" xfId="3474"/>
    <cellStyle name="Comma 2 3 2 2 6 2 2" xfId="3475"/>
    <cellStyle name="Comma 2 3 2 2 6 3" xfId="3476"/>
    <cellStyle name="Comma 2 3 2 2 7" xfId="3477"/>
    <cellStyle name="Comma 2 3 2 2 7 2" xfId="3478"/>
    <cellStyle name="Comma 2 3 2 2 7 2 2" xfId="3479"/>
    <cellStyle name="Comma 2 3 2 2 7 3" xfId="3480"/>
    <cellStyle name="Comma 2 3 2 2 8" xfId="3481"/>
    <cellStyle name="Comma 2 3 2 2 8 2" xfId="3482"/>
    <cellStyle name="Comma 2 3 2 2 9" xfId="3483"/>
    <cellStyle name="Comma 2 3 2 2 9 2" xfId="3484"/>
    <cellStyle name="Comma 2 3 2 3" xfId="3485"/>
    <cellStyle name="Comma 2 3 2 3 2" xfId="3486"/>
    <cellStyle name="Comma 2 3 2 3 2 2" xfId="3487"/>
    <cellStyle name="Comma 2 3 2 3 2 2 2" xfId="3488"/>
    <cellStyle name="Comma 2 3 2 3 2 2 2 2" xfId="3489"/>
    <cellStyle name="Comma 2 3 2 3 2 2 2 2 2" xfId="3490"/>
    <cellStyle name="Comma 2 3 2 3 2 2 2 3" xfId="3491"/>
    <cellStyle name="Comma 2 3 2 3 2 2 3" xfId="3492"/>
    <cellStyle name="Comma 2 3 2 3 2 2 3 2" xfId="3493"/>
    <cellStyle name="Comma 2 3 2 3 2 2 3 2 2" xfId="3494"/>
    <cellStyle name="Comma 2 3 2 3 2 2 3 3" xfId="3495"/>
    <cellStyle name="Comma 2 3 2 3 2 2 4" xfId="3496"/>
    <cellStyle name="Comma 2 3 2 3 2 2 4 2" xfId="3497"/>
    <cellStyle name="Comma 2 3 2 3 2 2 5" xfId="3498"/>
    <cellStyle name="Comma 2 3 2 3 2 2 5 2" xfId="3499"/>
    <cellStyle name="Comma 2 3 2 3 2 2 6" xfId="3500"/>
    <cellStyle name="Comma 2 3 2 3 2 3" xfId="3501"/>
    <cellStyle name="Comma 2 3 2 3 2 3 2" xfId="3502"/>
    <cellStyle name="Comma 2 3 2 3 2 3 2 2" xfId="3503"/>
    <cellStyle name="Comma 2 3 2 3 2 3 3" xfId="3504"/>
    <cellStyle name="Comma 2 3 2 3 2 4" xfId="3505"/>
    <cellStyle name="Comma 2 3 2 3 2 4 2" xfId="3506"/>
    <cellStyle name="Comma 2 3 2 3 2 4 2 2" xfId="3507"/>
    <cellStyle name="Comma 2 3 2 3 2 4 3" xfId="3508"/>
    <cellStyle name="Comma 2 3 2 3 2 5" xfId="3509"/>
    <cellStyle name="Comma 2 3 2 3 2 5 2" xfId="3510"/>
    <cellStyle name="Comma 2 3 2 3 2 6" xfId="3511"/>
    <cellStyle name="Comma 2 3 2 3 2 6 2" xfId="3512"/>
    <cellStyle name="Comma 2 3 2 3 2 7" xfId="3513"/>
    <cellStyle name="Comma 2 3 2 3 3" xfId="3514"/>
    <cellStyle name="Comma 2 3 2 3 3 2" xfId="3515"/>
    <cellStyle name="Comma 2 3 2 3 3 2 2" xfId="3516"/>
    <cellStyle name="Comma 2 3 2 3 3 2 2 2" xfId="3517"/>
    <cellStyle name="Comma 2 3 2 3 3 2 3" xfId="3518"/>
    <cellStyle name="Comma 2 3 2 3 3 3" xfId="3519"/>
    <cellStyle name="Comma 2 3 2 3 3 3 2" xfId="3520"/>
    <cellStyle name="Comma 2 3 2 3 3 3 2 2" xfId="3521"/>
    <cellStyle name="Comma 2 3 2 3 3 3 3" xfId="3522"/>
    <cellStyle name="Comma 2 3 2 3 3 4" xfId="3523"/>
    <cellStyle name="Comma 2 3 2 3 3 4 2" xfId="3524"/>
    <cellStyle name="Comma 2 3 2 3 3 5" xfId="3525"/>
    <cellStyle name="Comma 2 3 2 3 3 5 2" xfId="3526"/>
    <cellStyle name="Comma 2 3 2 3 3 6" xfId="3527"/>
    <cellStyle name="Comma 2 3 2 3 4" xfId="3528"/>
    <cellStyle name="Comma 2 3 2 3 4 2" xfId="3529"/>
    <cellStyle name="Comma 2 3 2 3 4 2 2" xfId="3530"/>
    <cellStyle name="Comma 2 3 2 3 4 3" xfId="3531"/>
    <cellStyle name="Comma 2 3 2 3 5" xfId="3532"/>
    <cellStyle name="Comma 2 3 2 3 5 2" xfId="3533"/>
    <cellStyle name="Comma 2 3 2 3 5 2 2" xfId="3534"/>
    <cellStyle name="Comma 2 3 2 3 5 3" xfId="3535"/>
    <cellStyle name="Comma 2 3 2 3 6" xfId="3536"/>
    <cellStyle name="Comma 2 3 2 3 6 2" xfId="3537"/>
    <cellStyle name="Comma 2 3 2 3 7" xfId="3538"/>
    <cellStyle name="Comma 2 3 2 3 7 2" xfId="3539"/>
    <cellStyle name="Comma 2 3 2 3 8" xfId="3540"/>
    <cellStyle name="Comma 2 3 2 4" xfId="3541"/>
    <cellStyle name="Comma 2 3 2 4 2" xfId="3542"/>
    <cellStyle name="Comma 2 3 2 4 2 2" xfId="3543"/>
    <cellStyle name="Comma 2 3 2 4 2 2 2" xfId="3544"/>
    <cellStyle name="Comma 2 3 2 4 2 2 2 2" xfId="3545"/>
    <cellStyle name="Comma 2 3 2 4 2 2 3" xfId="3546"/>
    <cellStyle name="Comma 2 3 2 4 2 3" xfId="3547"/>
    <cellStyle name="Comma 2 3 2 4 2 3 2" xfId="3548"/>
    <cellStyle name="Comma 2 3 2 4 2 3 2 2" xfId="3549"/>
    <cellStyle name="Comma 2 3 2 4 2 3 3" xfId="3550"/>
    <cellStyle name="Comma 2 3 2 4 2 4" xfId="3551"/>
    <cellStyle name="Comma 2 3 2 4 2 4 2" xfId="3552"/>
    <cellStyle name="Comma 2 3 2 4 2 5" xfId="3553"/>
    <cellStyle name="Comma 2 3 2 4 2 5 2" xfId="3554"/>
    <cellStyle name="Comma 2 3 2 4 2 6" xfId="3555"/>
    <cellStyle name="Comma 2 3 2 4 3" xfId="3556"/>
    <cellStyle name="Comma 2 3 2 4 3 2" xfId="3557"/>
    <cellStyle name="Comma 2 3 2 4 3 2 2" xfId="3558"/>
    <cellStyle name="Comma 2 3 2 4 3 3" xfId="3559"/>
    <cellStyle name="Comma 2 3 2 4 4" xfId="3560"/>
    <cellStyle name="Comma 2 3 2 4 4 2" xfId="3561"/>
    <cellStyle name="Comma 2 3 2 4 4 2 2" xfId="3562"/>
    <cellStyle name="Comma 2 3 2 4 4 3" xfId="3563"/>
    <cellStyle name="Comma 2 3 2 4 5" xfId="3564"/>
    <cellStyle name="Comma 2 3 2 4 5 2" xfId="3565"/>
    <cellStyle name="Comma 2 3 2 4 6" xfId="3566"/>
    <cellStyle name="Comma 2 3 2 4 6 2" xfId="3567"/>
    <cellStyle name="Comma 2 3 2 4 7" xfId="3568"/>
    <cellStyle name="Comma 2 3 2 5" xfId="3569"/>
    <cellStyle name="Comma 2 3 2 5 2" xfId="3570"/>
    <cellStyle name="Comma 2 3 2 5 2 2" xfId="3571"/>
    <cellStyle name="Comma 2 3 2 5 2 2 2" xfId="3572"/>
    <cellStyle name="Comma 2 3 2 5 2 2 2 2" xfId="3573"/>
    <cellStyle name="Comma 2 3 2 5 2 2 3" xfId="3574"/>
    <cellStyle name="Comma 2 3 2 5 2 3" xfId="3575"/>
    <cellStyle name="Comma 2 3 2 5 2 3 2" xfId="3576"/>
    <cellStyle name="Comma 2 3 2 5 2 3 2 2" xfId="3577"/>
    <cellStyle name="Comma 2 3 2 5 2 3 3" xfId="3578"/>
    <cellStyle name="Comma 2 3 2 5 2 4" xfId="3579"/>
    <cellStyle name="Comma 2 3 2 5 2 4 2" xfId="3580"/>
    <cellStyle name="Comma 2 3 2 5 2 5" xfId="3581"/>
    <cellStyle name="Comma 2 3 2 5 2 5 2" xfId="3582"/>
    <cellStyle name="Comma 2 3 2 5 2 6" xfId="3583"/>
    <cellStyle name="Comma 2 3 2 5 3" xfId="3584"/>
    <cellStyle name="Comma 2 3 2 5 3 2" xfId="3585"/>
    <cellStyle name="Comma 2 3 2 5 3 2 2" xfId="3586"/>
    <cellStyle name="Comma 2 3 2 5 3 3" xfId="3587"/>
    <cellStyle name="Comma 2 3 2 5 4" xfId="3588"/>
    <cellStyle name="Comma 2 3 2 5 4 2" xfId="3589"/>
    <cellStyle name="Comma 2 3 2 5 4 2 2" xfId="3590"/>
    <cellStyle name="Comma 2 3 2 5 4 3" xfId="3591"/>
    <cellStyle name="Comma 2 3 2 5 5" xfId="3592"/>
    <cellStyle name="Comma 2 3 2 5 5 2" xfId="3593"/>
    <cellStyle name="Comma 2 3 2 5 6" xfId="3594"/>
    <cellStyle name="Comma 2 3 2 5 6 2" xfId="3595"/>
    <cellStyle name="Comma 2 3 2 5 7" xfId="3596"/>
    <cellStyle name="Comma 2 3 2 6" xfId="3597"/>
    <cellStyle name="Comma 2 3 2 6 2" xfId="3598"/>
    <cellStyle name="Comma 2 3 2 6 2 2" xfId="3599"/>
    <cellStyle name="Comma 2 3 2 6 2 2 2" xfId="3600"/>
    <cellStyle name="Comma 2 3 2 6 2 3" xfId="3601"/>
    <cellStyle name="Comma 2 3 2 6 3" xfId="3602"/>
    <cellStyle name="Comma 2 3 2 6 3 2" xfId="3603"/>
    <cellStyle name="Comma 2 3 2 6 3 2 2" xfId="3604"/>
    <cellStyle name="Comma 2 3 2 6 3 3" xfId="3605"/>
    <cellStyle name="Comma 2 3 2 6 4" xfId="3606"/>
    <cellStyle name="Comma 2 3 2 6 4 2" xfId="3607"/>
    <cellStyle name="Comma 2 3 2 6 5" xfId="3608"/>
    <cellStyle name="Comma 2 3 2 6 5 2" xfId="3609"/>
    <cellStyle name="Comma 2 3 2 6 6" xfId="3610"/>
    <cellStyle name="Comma 2 3 2 7" xfId="3611"/>
    <cellStyle name="Comma 2 3 2 7 2" xfId="3612"/>
    <cellStyle name="Comma 2 3 2 7 2 2" xfId="3613"/>
    <cellStyle name="Comma 2 3 2 7 3" xfId="3614"/>
    <cellStyle name="Comma 2 3 2 8" xfId="3615"/>
    <cellStyle name="Comma 2 3 2 8 2" xfId="3616"/>
    <cellStyle name="Comma 2 3 2 8 2 2" xfId="3617"/>
    <cellStyle name="Comma 2 3 2 8 3" xfId="3618"/>
    <cellStyle name="Comma 2 3 2 9" xfId="3619"/>
    <cellStyle name="Comma 2 3 2 9 2" xfId="3620"/>
    <cellStyle name="Comma 2 3 3" xfId="3621"/>
    <cellStyle name="Comma 2 3 3 10" xfId="3622"/>
    <cellStyle name="Comma 2 3 3 2" xfId="3623"/>
    <cellStyle name="Comma 2 3 3 2 2" xfId="3624"/>
    <cellStyle name="Comma 2 3 3 2 2 2" xfId="3625"/>
    <cellStyle name="Comma 2 3 3 2 2 2 2" xfId="3626"/>
    <cellStyle name="Comma 2 3 3 2 2 2 2 2" xfId="3627"/>
    <cellStyle name="Comma 2 3 3 2 2 2 2 2 2" xfId="3628"/>
    <cellStyle name="Comma 2 3 3 2 2 2 2 3" xfId="3629"/>
    <cellStyle name="Comma 2 3 3 2 2 2 3" xfId="3630"/>
    <cellStyle name="Comma 2 3 3 2 2 2 3 2" xfId="3631"/>
    <cellStyle name="Comma 2 3 3 2 2 2 3 2 2" xfId="3632"/>
    <cellStyle name="Comma 2 3 3 2 2 2 3 3" xfId="3633"/>
    <cellStyle name="Comma 2 3 3 2 2 2 4" xfId="3634"/>
    <cellStyle name="Comma 2 3 3 2 2 2 4 2" xfId="3635"/>
    <cellStyle name="Comma 2 3 3 2 2 2 5" xfId="3636"/>
    <cellStyle name="Comma 2 3 3 2 2 2 5 2" xfId="3637"/>
    <cellStyle name="Comma 2 3 3 2 2 2 6" xfId="3638"/>
    <cellStyle name="Comma 2 3 3 2 2 3" xfId="3639"/>
    <cellStyle name="Comma 2 3 3 2 2 3 2" xfId="3640"/>
    <cellStyle name="Comma 2 3 3 2 2 3 2 2" xfId="3641"/>
    <cellStyle name="Comma 2 3 3 2 2 3 3" xfId="3642"/>
    <cellStyle name="Comma 2 3 3 2 2 4" xfId="3643"/>
    <cellStyle name="Comma 2 3 3 2 2 4 2" xfId="3644"/>
    <cellStyle name="Comma 2 3 3 2 2 4 2 2" xfId="3645"/>
    <cellStyle name="Comma 2 3 3 2 2 4 3" xfId="3646"/>
    <cellStyle name="Comma 2 3 3 2 2 5" xfId="3647"/>
    <cellStyle name="Comma 2 3 3 2 2 5 2" xfId="3648"/>
    <cellStyle name="Comma 2 3 3 2 2 6" xfId="3649"/>
    <cellStyle name="Comma 2 3 3 2 2 6 2" xfId="3650"/>
    <cellStyle name="Comma 2 3 3 2 2 7" xfId="3651"/>
    <cellStyle name="Comma 2 3 3 2 3" xfId="3652"/>
    <cellStyle name="Comma 2 3 3 2 3 2" xfId="3653"/>
    <cellStyle name="Comma 2 3 3 2 3 2 2" xfId="3654"/>
    <cellStyle name="Comma 2 3 3 2 3 2 2 2" xfId="3655"/>
    <cellStyle name="Comma 2 3 3 2 3 2 3" xfId="3656"/>
    <cellStyle name="Comma 2 3 3 2 3 3" xfId="3657"/>
    <cellStyle name="Comma 2 3 3 2 3 3 2" xfId="3658"/>
    <cellStyle name="Comma 2 3 3 2 3 3 2 2" xfId="3659"/>
    <cellStyle name="Comma 2 3 3 2 3 3 3" xfId="3660"/>
    <cellStyle name="Comma 2 3 3 2 3 4" xfId="3661"/>
    <cellStyle name="Comma 2 3 3 2 3 4 2" xfId="3662"/>
    <cellStyle name="Comma 2 3 3 2 3 5" xfId="3663"/>
    <cellStyle name="Comma 2 3 3 2 3 5 2" xfId="3664"/>
    <cellStyle name="Comma 2 3 3 2 3 6" xfId="3665"/>
    <cellStyle name="Comma 2 3 3 2 4" xfId="3666"/>
    <cellStyle name="Comma 2 3 3 2 4 2" xfId="3667"/>
    <cellStyle name="Comma 2 3 3 2 4 2 2" xfId="3668"/>
    <cellStyle name="Comma 2 3 3 2 4 3" xfId="3669"/>
    <cellStyle name="Comma 2 3 3 2 5" xfId="3670"/>
    <cellStyle name="Comma 2 3 3 2 5 2" xfId="3671"/>
    <cellStyle name="Comma 2 3 3 2 5 2 2" xfId="3672"/>
    <cellStyle name="Comma 2 3 3 2 5 3" xfId="3673"/>
    <cellStyle name="Comma 2 3 3 2 6" xfId="3674"/>
    <cellStyle name="Comma 2 3 3 2 6 2" xfId="3675"/>
    <cellStyle name="Comma 2 3 3 2 7" xfId="3676"/>
    <cellStyle name="Comma 2 3 3 2 7 2" xfId="3677"/>
    <cellStyle name="Comma 2 3 3 2 8" xfId="3678"/>
    <cellStyle name="Comma 2 3 3 3" xfId="3679"/>
    <cellStyle name="Comma 2 3 3 3 2" xfId="3680"/>
    <cellStyle name="Comma 2 3 3 3 2 2" xfId="3681"/>
    <cellStyle name="Comma 2 3 3 3 2 2 2" xfId="3682"/>
    <cellStyle name="Comma 2 3 3 3 2 2 2 2" xfId="3683"/>
    <cellStyle name="Comma 2 3 3 3 2 2 3" xfId="3684"/>
    <cellStyle name="Comma 2 3 3 3 2 3" xfId="3685"/>
    <cellStyle name="Comma 2 3 3 3 2 3 2" xfId="3686"/>
    <cellStyle name="Comma 2 3 3 3 2 3 2 2" xfId="3687"/>
    <cellStyle name="Comma 2 3 3 3 2 3 3" xfId="3688"/>
    <cellStyle name="Comma 2 3 3 3 2 4" xfId="3689"/>
    <cellStyle name="Comma 2 3 3 3 2 4 2" xfId="3690"/>
    <cellStyle name="Comma 2 3 3 3 2 5" xfId="3691"/>
    <cellStyle name="Comma 2 3 3 3 2 5 2" xfId="3692"/>
    <cellStyle name="Comma 2 3 3 3 2 6" xfId="3693"/>
    <cellStyle name="Comma 2 3 3 3 3" xfId="3694"/>
    <cellStyle name="Comma 2 3 3 3 3 2" xfId="3695"/>
    <cellStyle name="Comma 2 3 3 3 3 2 2" xfId="3696"/>
    <cellStyle name="Comma 2 3 3 3 3 3" xfId="3697"/>
    <cellStyle name="Comma 2 3 3 3 4" xfId="3698"/>
    <cellStyle name="Comma 2 3 3 3 4 2" xfId="3699"/>
    <cellStyle name="Comma 2 3 3 3 4 2 2" xfId="3700"/>
    <cellStyle name="Comma 2 3 3 3 4 3" xfId="3701"/>
    <cellStyle name="Comma 2 3 3 3 5" xfId="3702"/>
    <cellStyle name="Comma 2 3 3 3 5 2" xfId="3703"/>
    <cellStyle name="Comma 2 3 3 3 6" xfId="3704"/>
    <cellStyle name="Comma 2 3 3 3 6 2" xfId="3705"/>
    <cellStyle name="Comma 2 3 3 3 7" xfId="3706"/>
    <cellStyle name="Comma 2 3 3 4" xfId="3707"/>
    <cellStyle name="Comma 2 3 3 4 2" xfId="3708"/>
    <cellStyle name="Comma 2 3 3 4 2 2" xfId="3709"/>
    <cellStyle name="Comma 2 3 3 4 2 2 2" xfId="3710"/>
    <cellStyle name="Comma 2 3 3 4 2 2 2 2" xfId="3711"/>
    <cellStyle name="Comma 2 3 3 4 2 2 3" xfId="3712"/>
    <cellStyle name="Comma 2 3 3 4 2 3" xfId="3713"/>
    <cellStyle name="Comma 2 3 3 4 2 3 2" xfId="3714"/>
    <cellStyle name="Comma 2 3 3 4 2 3 2 2" xfId="3715"/>
    <cellStyle name="Comma 2 3 3 4 2 3 3" xfId="3716"/>
    <cellStyle name="Comma 2 3 3 4 2 4" xfId="3717"/>
    <cellStyle name="Comma 2 3 3 4 2 4 2" xfId="3718"/>
    <cellStyle name="Comma 2 3 3 4 2 5" xfId="3719"/>
    <cellStyle name="Comma 2 3 3 4 2 5 2" xfId="3720"/>
    <cellStyle name="Comma 2 3 3 4 2 6" xfId="3721"/>
    <cellStyle name="Comma 2 3 3 4 3" xfId="3722"/>
    <cellStyle name="Comma 2 3 3 4 3 2" xfId="3723"/>
    <cellStyle name="Comma 2 3 3 4 3 2 2" xfId="3724"/>
    <cellStyle name="Comma 2 3 3 4 3 3" xfId="3725"/>
    <cellStyle name="Comma 2 3 3 4 4" xfId="3726"/>
    <cellStyle name="Comma 2 3 3 4 4 2" xfId="3727"/>
    <cellStyle name="Comma 2 3 3 4 4 2 2" xfId="3728"/>
    <cellStyle name="Comma 2 3 3 4 4 3" xfId="3729"/>
    <cellStyle name="Comma 2 3 3 4 5" xfId="3730"/>
    <cellStyle name="Comma 2 3 3 4 5 2" xfId="3731"/>
    <cellStyle name="Comma 2 3 3 4 6" xfId="3732"/>
    <cellStyle name="Comma 2 3 3 4 6 2" xfId="3733"/>
    <cellStyle name="Comma 2 3 3 4 7" xfId="3734"/>
    <cellStyle name="Comma 2 3 3 5" xfId="3735"/>
    <cellStyle name="Comma 2 3 3 5 2" xfId="3736"/>
    <cellStyle name="Comma 2 3 3 5 2 2" xfId="3737"/>
    <cellStyle name="Comma 2 3 3 5 2 2 2" xfId="3738"/>
    <cellStyle name="Comma 2 3 3 5 2 3" xfId="3739"/>
    <cellStyle name="Comma 2 3 3 5 3" xfId="3740"/>
    <cellStyle name="Comma 2 3 3 5 3 2" xfId="3741"/>
    <cellStyle name="Comma 2 3 3 5 3 2 2" xfId="3742"/>
    <cellStyle name="Comma 2 3 3 5 3 3" xfId="3743"/>
    <cellStyle name="Comma 2 3 3 5 4" xfId="3744"/>
    <cellStyle name="Comma 2 3 3 5 4 2" xfId="3745"/>
    <cellStyle name="Comma 2 3 3 5 5" xfId="3746"/>
    <cellStyle name="Comma 2 3 3 5 5 2" xfId="3747"/>
    <cellStyle name="Comma 2 3 3 5 6" xfId="3748"/>
    <cellStyle name="Comma 2 3 3 6" xfId="3749"/>
    <cellStyle name="Comma 2 3 3 6 2" xfId="3750"/>
    <cellStyle name="Comma 2 3 3 6 2 2" xfId="3751"/>
    <cellStyle name="Comma 2 3 3 6 3" xfId="3752"/>
    <cellStyle name="Comma 2 3 3 7" xfId="3753"/>
    <cellStyle name="Comma 2 3 3 7 2" xfId="3754"/>
    <cellStyle name="Comma 2 3 3 7 2 2" xfId="3755"/>
    <cellStyle name="Comma 2 3 3 7 3" xfId="3756"/>
    <cellStyle name="Comma 2 3 3 8" xfId="3757"/>
    <cellStyle name="Comma 2 3 3 8 2" xfId="3758"/>
    <cellStyle name="Comma 2 3 3 9" xfId="3759"/>
    <cellStyle name="Comma 2 3 3 9 2" xfId="3760"/>
    <cellStyle name="Comma 2 3 4" xfId="3761"/>
    <cellStyle name="Comma 2 3 4 2" xfId="3762"/>
    <cellStyle name="Comma 2 3 4 2 2" xfId="3763"/>
    <cellStyle name="Comma 2 3 4 2 2 2" xfId="3764"/>
    <cellStyle name="Comma 2 3 4 2 2 2 2" xfId="3765"/>
    <cellStyle name="Comma 2 3 4 2 2 2 2 2" xfId="3766"/>
    <cellStyle name="Comma 2 3 4 2 2 2 3" xfId="3767"/>
    <cellStyle name="Comma 2 3 4 2 2 3" xfId="3768"/>
    <cellStyle name="Comma 2 3 4 2 2 3 2" xfId="3769"/>
    <cellStyle name="Comma 2 3 4 2 2 3 2 2" xfId="3770"/>
    <cellStyle name="Comma 2 3 4 2 2 3 3" xfId="3771"/>
    <cellStyle name="Comma 2 3 4 2 2 4" xfId="3772"/>
    <cellStyle name="Comma 2 3 4 2 2 4 2" xfId="3773"/>
    <cellStyle name="Comma 2 3 4 2 2 5" xfId="3774"/>
    <cellStyle name="Comma 2 3 4 2 2 5 2" xfId="3775"/>
    <cellStyle name="Comma 2 3 4 2 2 6" xfId="3776"/>
    <cellStyle name="Comma 2 3 4 2 3" xfId="3777"/>
    <cellStyle name="Comma 2 3 4 2 3 2" xfId="3778"/>
    <cellStyle name="Comma 2 3 4 2 3 2 2" xfId="3779"/>
    <cellStyle name="Comma 2 3 4 2 3 3" xfId="3780"/>
    <cellStyle name="Comma 2 3 4 2 4" xfId="3781"/>
    <cellStyle name="Comma 2 3 4 2 4 2" xfId="3782"/>
    <cellStyle name="Comma 2 3 4 2 4 2 2" xfId="3783"/>
    <cellStyle name="Comma 2 3 4 2 4 3" xfId="3784"/>
    <cellStyle name="Comma 2 3 4 2 5" xfId="3785"/>
    <cellStyle name="Comma 2 3 4 2 5 2" xfId="3786"/>
    <cellStyle name="Comma 2 3 4 2 6" xfId="3787"/>
    <cellStyle name="Comma 2 3 4 2 6 2" xfId="3788"/>
    <cellStyle name="Comma 2 3 4 2 7" xfId="3789"/>
    <cellStyle name="Comma 2 3 4 3" xfId="3790"/>
    <cellStyle name="Comma 2 3 4 3 2" xfId="3791"/>
    <cellStyle name="Comma 2 3 4 3 2 2" xfId="3792"/>
    <cellStyle name="Comma 2 3 4 3 2 2 2" xfId="3793"/>
    <cellStyle name="Comma 2 3 4 3 2 3" xfId="3794"/>
    <cellStyle name="Comma 2 3 4 3 3" xfId="3795"/>
    <cellStyle name="Comma 2 3 4 3 3 2" xfId="3796"/>
    <cellStyle name="Comma 2 3 4 3 3 2 2" xfId="3797"/>
    <cellStyle name="Comma 2 3 4 3 3 3" xfId="3798"/>
    <cellStyle name="Comma 2 3 4 3 4" xfId="3799"/>
    <cellStyle name="Comma 2 3 4 3 4 2" xfId="3800"/>
    <cellStyle name="Comma 2 3 4 3 5" xfId="3801"/>
    <cellStyle name="Comma 2 3 4 3 5 2" xfId="3802"/>
    <cellStyle name="Comma 2 3 4 3 6" xfId="3803"/>
    <cellStyle name="Comma 2 3 4 4" xfId="3804"/>
    <cellStyle name="Comma 2 3 4 4 2" xfId="3805"/>
    <cellStyle name="Comma 2 3 4 4 2 2" xfId="3806"/>
    <cellStyle name="Comma 2 3 4 4 3" xfId="3807"/>
    <cellStyle name="Comma 2 3 4 5" xfId="3808"/>
    <cellStyle name="Comma 2 3 4 5 2" xfId="3809"/>
    <cellStyle name="Comma 2 3 4 5 2 2" xfId="3810"/>
    <cellStyle name="Comma 2 3 4 5 3" xfId="3811"/>
    <cellStyle name="Comma 2 3 4 6" xfId="3812"/>
    <cellStyle name="Comma 2 3 4 6 2" xfId="3813"/>
    <cellStyle name="Comma 2 3 4 7" xfId="3814"/>
    <cellStyle name="Comma 2 3 4 7 2" xfId="3815"/>
    <cellStyle name="Comma 2 3 4 8" xfId="3816"/>
    <cellStyle name="Comma 2 3 5" xfId="3817"/>
    <cellStyle name="Comma 2 3 5 2" xfId="3818"/>
    <cellStyle name="Comma 2 3 5 2 2" xfId="3819"/>
    <cellStyle name="Comma 2 3 5 2 2 2" xfId="3820"/>
    <cellStyle name="Comma 2 3 5 2 2 2 2" xfId="3821"/>
    <cellStyle name="Comma 2 3 5 2 2 3" xfId="3822"/>
    <cellStyle name="Comma 2 3 5 2 3" xfId="3823"/>
    <cellStyle name="Comma 2 3 5 2 3 2" xfId="3824"/>
    <cellStyle name="Comma 2 3 5 2 3 2 2" xfId="3825"/>
    <cellStyle name="Comma 2 3 5 2 3 3" xfId="3826"/>
    <cellStyle name="Comma 2 3 5 2 4" xfId="3827"/>
    <cellStyle name="Comma 2 3 5 2 4 2" xfId="3828"/>
    <cellStyle name="Comma 2 3 5 2 5" xfId="3829"/>
    <cellStyle name="Comma 2 3 5 2 5 2" xfId="3830"/>
    <cellStyle name="Comma 2 3 5 2 6" xfId="3831"/>
    <cellStyle name="Comma 2 3 5 3" xfId="3832"/>
    <cellStyle name="Comma 2 3 5 3 2" xfId="3833"/>
    <cellStyle name="Comma 2 3 5 3 2 2" xfId="3834"/>
    <cellStyle name="Comma 2 3 5 3 3" xfId="3835"/>
    <cellStyle name="Comma 2 3 5 4" xfId="3836"/>
    <cellStyle name="Comma 2 3 5 4 2" xfId="3837"/>
    <cellStyle name="Comma 2 3 5 4 2 2" xfId="3838"/>
    <cellStyle name="Comma 2 3 5 4 3" xfId="3839"/>
    <cellStyle name="Comma 2 3 5 5" xfId="3840"/>
    <cellStyle name="Comma 2 3 5 5 2" xfId="3841"/>
    <cellStyle name="Comma 2 3 5 6" xfId="3842"/>
    <cellStyle name="Comma 2 3 5 6 2" xfId="3843"/>
    <cellStyle name="Comma 2 3 5 7" xfId="3844"/>
    <cellStyle name="Comma 2 3 6" xfId="3845"/>
    <cellStyle name="Comma 2 3 6 2" xfId="3846"/>
    <cellStyle name="Comma 2 3 6 2 2" xfId="3847"/>
    <cellStyle name="Comma 2 3 6 2 2 2" xfId="3848"/>
    <cellStyle name="Comma 2 3 6 2 2 2 2" xfId="3849"/>
    <cellStyle name="Comma 2 3 6 2 2 3" xfId="3850"/>
    <cellStyle name="Comma 2 3 6 2 3" xfId="3851"/>
    <cellStyle name="Comma 2 3 6 2 3 2" xfId="3852"/>
    <cellStyle name="Comma 2 3 6 2 3 2 2" xfId="3853"/>
    <cellStyle name="Comma 2 3 6 2 3 3" xfId="3854"/>
    <cellStyle name="Comma 2 3 6 2 4" xfId="3855"/>
    <cellStyle name="Comma 2 3 6 2 4 2" xfId="3856"/>
    <cellStyle name="Comma 2 3 6 2 5" xfId="3857"/>
    <cellStyle name="Comma 2 3 6 2 5 2" xfId="3858"/>
    <cellStyle name="Comma 2 3 6 2 6" xfId="3859"/>
    <cellStyle name="Comma 2 3 6 3" xfId="3860"/>
    <cellStyle name="Comma 2 3 6 3 2" xfId="3861"/>
    <cellStyle name="Comma 2 3 6 3 2 2" xfId="3862"/>
    <cellStyle name="Comma 2 3 6 3 3" xfId="3863"/>
    <cellStyle name="Comma 2 3 6 4" xfId="3864"/>
    <cellStyle name="Comma 2 3 6 4 2" xfId="3865"/>
    <cellStyle name="Comma 2 3 6 4 2 2" xfId="3866"/>
    <cellStyle name="Comma 2 3 6 4 3" xfId="3867"/>
    <cellStyle name="Comma 2 3 6 5" xfId="3868"/>
    <cellStyle name="Comma 2 3 6 5 2" xfId="3869"/>
    <cellStyle name="Comma 2 3 6 6" xfId="3870"/>
    <cellStyle name="Comma 2 3 6 6 2" xfId="3871"/>
    <cellStyle name="Comma 2 3 6 7" xfId="3872"/>
    <cellStyle name="Comma 2 3 7" xfId="3873"/>
    <cellStyle name="Comma 2 3 7 2" xfId="3874"/>
    <cellStyle name="Comma 2 3 7 2 2" xfId="3875"/>
    <cellStyle name="Comma 2 3 7 2 2 2" xfId="3876"/>
    <cellStyle name="Comma 2 3 7 2 3" xfId="3877"/>
    <cellStyle name="Comma 2 3 7 3" xfId="3878"/>
    <cellStyle name="Comma 2 3 7 3 2" xfId="3879"/>
    <cellStyle name="Comma 2 3 7 3 2 2" xfId="3880"/>
    <cellStyle name="Comma 2 3 7 3 3" xfId="3881"/>
    <cellStyle name="Comma 2 3 7 4" xfId="3882"/>
    <cellStyle name="Comma 2 3 7 4 2" xfId="3883"/>
    <cellStyle name="Comma 2 3 7 5" xfId="3884"/>
    <cellStyle name="Comma 2 3 7 5 2" xfId="3885"/>
    <cellStyle name="Comma 2 3 7 6" xfId="3886"/>
    <cellStyle name="Comma 2 4" xfId="3887"/>
    <cellStyle name="Comma 2 4 2" xfId="3888"/>
    <cellStyle name="Comma 2 4 2 10" xfId="3889"/>
    <cellStyle name="Comma 2 4 2 10 2" xfId="3890"/>
    <cellStyle name="Comma 2 4 2 11" xfId="3891"/>
    <cellStyle name="Comma 2 4 2 2" xfId="3892"/>
    <cellStyle name="Comma 2 4 2 2 10" xfId="3893"/>
    <cellStyle name="Comma 2 4 2 2 2" xfId="3894"/>
    <cellStyle name="Comma 2 4 2 2 2 2" xfId="3895"/>
    <cellStyle name="Comma 2 4 2 2 2 2 2" xfId="3896"/>
    <cellStyle name="Comma 2 4 2 2 2 2 2 2" xfId="3897"/>
    <cellStyle name="Comma 2 4 2 2 2 2 2 2 2" xfId="3898"/>
    <cellStyle name="Comma 2 4 2 2 2 2 2 2 2 2" xfId="3899"/>
    <cellStyle name="Comma 2 4 2 2 2 2 2 2 3" xfId="3900"/>
    <cellStyle name="Comma 2 4 2 2 2 2 2 3" xfId="3901"/>
    <cellStyle name="Comma 2 4 2 2 2 2 2 3 2" xfId="3902"/>
    <cellStyle name="Comma 2 4 2 2 2 2 2 3 2 2" xfId="3903"/>
    <cellStyle name="Comma 2 4 2 2 2 2 2 3 3" xfId="3904"/>
    <cellStyle name="Comma 2 4 2 2 2 2 2 4" xfId="3905"/>
    <cellStyle name="Comma 2 4 2 2 2 2 2 4 2" xfId="3906"/>
    <cellStyle name="Comma 2 4 2 2 2 2 2 5" xfId="3907"/>
    <cellStyle name="Comma 2 4 2 2 2 2 2 5 2" xfId="3908"/>
    <cellStyle name="Comma 2 4 2 2 2 2 2 6" xfId="3909"/>
    <cellStyle name="Comma 2 4 2 2 2 2 3" xfId="3910"/>
    <cellStyle name="Comma 2 4 2 2 2 2 3 2" xfId="3911"/>
    <cellStyle name="Comma 2 4 2 2 2 2 3 2 2" xfId="3912"/>
    <cellStyle name="Comma 2 4 2 2 2 2 3 3" xfId="3913"/>
    <cellStyle name="Comma 2 4 2 2 2 2 4" xfId="3914"/>
    <cellStyle name="Comma 2 4 2 2 2 2 4 2" xfId="3915"/>
    <cellStyle name="Comma 2 4 2 2 2 2 4 2 2" xfId="3916"/>
    <cellStyle name="Comma 2 4 2 2 2 2 4 3" xfId="3917"/>
    <cellStyle name="Comma 2 4 2 2 2 2 5" xfId="3918"/>
    <cellStyle name="Comma 2 4 2 2 2 2 5 2" xfId="3919"/>
    <cellStyle name="Comma 2 4 2 2 2 2 6" xfId="3920"/>
    <cellStyle name="Comma 2 4 2 2 2 2 6 2" xfId="3921"/>
    <cellStyle name="Comma 2 4 2 2 2 2 7" xfId="3922"/>
    <cellStyle name="Comma 2 4 2 2 2 3" xfId="3923"/>
    <cellStyle name="Comma 2 4 2 2 2 3 2" xfId="3924"/>
    <cellStyle name="Comma 2 4 2 2 2 3 2 2" xfId="3925"/>
    <cellStyle name="Comma 2 4 2 2 2 3 2 2 2" xfId="3926"/>
    <cellStyle name="Comma 2 4 2 2 2 3 2 3" xfId="3927"/>
    <cellStyle name="Comma 2 4 2 2 2 3 3" xfId="3928"/>
    <cellStyle name="Comma 2 4 2 2 2 3 3 2" xfId="3929"/>
    <cellStyle name="Comma 2 4 2 2 2 3 3 2 2" xfId="3930"/>
    <cellStyle name="Comma 2 4 2 2 2 3 3 3" xfId="3931"/>
    <cellStyle name="Comma 2 4 2 2 2 3 4" xfId="3932"/>
    <cellStyle name="Comma 2 4 2 2 2 3 4 2" xfId="3933"/>
    <cellStyle name="Comma 2 4 2 2 2 3 5" xfId="3934"/>
    <cellStyle name="Comma 2 4 2 2 2 3 5 2" xfId="3935"/>
    <cellStyle name="Comma 2 4 2 2 2 3 6" xfId="3936"/>
    <cellStyle name="Comma 2 4 2 2 2 4" xfId="3937"/>
    <cellStyle name="Comma 2 4 2 2 2 4 2" xfId="3938"/>
    <cellStyle name="Comma 2 4 2 2 2 4 2 2" xfId="3939"/>
    <cellStyle name="Comma 2 4 2 2 2 4 3" xfId="3940"/>
    <cellStyle name="Comma 2 4 2 2 2 5" xfId="3941"/>
    <cellStyle name="Comma 2 4 2 2 2 5 2" xfId="3942"/>
    <cellStyle name="Comma 2 4 2 2 2 5 2 2" xfId="3943"/>
    <cellStyle name="Comma 2 4 2 2 2 5 3" xfId="3944"/>
    <cellStyle name="Comma 2 4 2 2 2 6" xfId="3945"/>
    <cellStyle name="Comma 2 4 2 2 2 6 2" xfId="3946"/>
    <cellStyle name="Comma 2 4 2 2 2 7" xfId="3947"/>
    <cellStyle name="Comma 2 4 2 2 2 7 2" xfId="3948"/>
    <cellStyle name="Comma 2 4 2 2 2 8" xfId="3949"/>
    <cellStyle name="Comma 2 4 2 2 3" xfId="3950"/>
    <cellStyle name="Comma 2 4 2 2 3 2" xfId="3951"/>
    <cellStyle name="Comma 2 4 2 2 3 2 2" xfId="3952"/>
    <cellStyle name="Comma 2 4 2 2 3 2 2 2" xfId="3953"/>
    <cellStyle name="Comma 2 4 2 2 3 2 2 2 2" xfId="3954"/>
    <cellStyle name="Comma 2 4 2 2 3 2 2 3" xfId="3955"/>
    <cellStyle name="Comma 2 4 2 2 3 2 3" xfId="3956"/>
    <cellStyle name="Comma 2 4 2 2 3 2 3 2" xfId="3957"/>
    <cellStyle name="Comma 2 4 2 2 3 2 3 2 2" xfId="3958"/>
    <cellStyle name="Comma 2 4 2 2 3 2 3 3" xfId="3959"/>
    <cellStyle name="Comma 2 4 2 2 3 2 4" xfId="3960"/>
    <cellStyle name="Comma 2 4 2 2 3 2 4 2" xfId="3961"/>
    <cellStyle name="Comma 2 4 2 2 3 2 5" xfId="3962"/>
    <cellStyle name="Comma 2 4 2 2 3 2 5 2" xfId="3963"/>
    <cellStyle name="Comma 2 4 2 2 3 2 6" xfId="3964"/>
    <cellStyle name="Comma 2 4 2 2 3 3" xfId="3965"/>
    <cellStyle name="Comma 2 4 2 2 3 3 2" xfId="3966"/>
    <cellStyle name="Comma 2 4 2 2 3 3 2 2" xfId="3967"/>
    <cellStyle name="Comma 2 4 2 2 3 3 3" xfId="3968"/>
    <cellStyle name="Comma 2 4 2 2 3 4" xfId="3969"/>
    <cellStyle name="Comma 2 4 2 2 3 4 2" xfId="3970"/>
    <cellStyle name="Comma 2 4 2 2 3 4 2 2" xfId="3971"/>
    <cellStyle name="Comma 2 4 2 2 3 4 3" xfId="3972"/>
    <cellStyle name="Comma 2 4 2 2 3 5" xfId="3973"/>
    <cellStyle name="Comma 2 4 2 2 3 5 2" xfId="3974"/>
    <cellStyle name="Comma 2 4 2 2 3 6" xfId="3975"/>
    <cellStyle name="Comma 2 4 2 2 3 6 2" xfId="3976"/>
    <cellStyle name="Comma 2 4 2 2 3 7" xfId="3977"/>
    <cellStyle name="Comma 2 4 2 2 4" xfId="3978"/>
    <cellStyle name="Comma 2 4 2 2 4 2" xfId="3979"/>
    <cellStyle name="Comma 2 4 2 2 4 2 2" xfId="3980"/>
    <cellStyle name="Comma 2 4 2 2 4 2 2 2" xfId="3981"/>
    <cellStyle name="Comma 2 4 2 2 4 2 2 2 2" xfId="3982"/>
    <cellStyle name="Comma 2 4 2 2 4 2 2 3" xfId="3983"/>
    <cellStyle name="Comma 2 4 2 2 4 2 3" xfId="3984"/>
    <cellStyle name="Comma 2 4 2 2 4 2 3 2" xfId="3985"/>
    <cellStyle name="Comma 2 4 2 2 4 2 3 2 2" xfId="3986"/>
    <cellStyle name="Comma 2 4 2 2 4 2 3 3" xfId="3987"/>
    <cellStyle name="Comma 2 4 2 2 4 2 4" xfId="3988"/>
    <cellStyle name="Comma 2 4 2 2 4 2 4 2" xfId="3989"/>
    <cellStyle name="Comma 2 4 2 2 4 2 5" xfId="3990"/>
    <cellStyle name="Comma 2 4 2 2 4 2 5 2" xfId="3991"/>
    <cellStyle name="Comma 2 4 2 2 4 2 6" xfId="3992"/>
    <cellStyle name="Comma 2 4 2 2 4 3" xfId="3993"/>
    <cellStyle name="Comma 2 4 2 2 4 3 2" xfId="3994"/>
    <cellStyle name="Comma 2 4 2 2 4 3 2 2" xfId="3995"/>
    <cellStyle name="Comma 2 4 2 2 4 3 3" xfId="3996"/>
    <cellStyle name="Comma 2 4 2 2 4 4" xfId="3997"/>
    <cellStyle name="Comma 2 4 2 2 4 4 2" xfId="3998"/>
    <cellStyle name="Comma 2 4 2 2 4 4 2 2" xfId="3999"/>
    <cellStyle name="Comma 2 4 2 2 4 4 3" xfId="4000"/>
    <cellStyle name="Comma 2 4 2 2 4 5" xfId="4001"/>
    <cellStyle name="Comma 2 4 2 2 4 5 2" xfId="4002"/>
    <cellStyle name="Comma 2 4 2 2 4 6" xfId="4003"/>
    <cellStyle name="Comma 2 4 2 2 4 6 2" xfId="4004"/>
    <cellStyle name="Comma 2 4 2 2 4 7" xfId="4005"/>
    <cellStyle name="Comma 2 4 2 2 5" xfId="4006"/>
    <cellStyle name="Comma 2 4 2 2 5 2" xfId="4007"/>
    <cellStyle name="Comma 2 4 2 2 5 2 2" xfId="4008"/>
    <cellStyle name="Comma 2 4 2 2 5 2 2 2" xfId="4009"/>
    <cellStyle name="Comma 2 4 2 2 5 2 3" xfId="4010"/>
    <cellStyle name="Comma 2 4 2 2 5 3" xfId="4011"/>
    <cellStyle name="Comma 2 4 2 2 5 3 2" xfId="4012"/>
    <cellStyle name="Comma 2 4 2 2 5 3 2 2" xfId="4013"/>
    <cellStyle name="Comma 2 4 2 2 5 3 3" xfId="4014"/>
    <cellStyle name="Comma 2 4 2 2 5 4" xfId="4015"/>
    <cellStyle name="Comma 2 4 2 2 5 4 2" xfId="4016"/>
    <cellStyle name="Comma 2 4 2 2 5 5" xfId="4017"/>
    <cellStyle name="Comma 2 4 2 2 5 5 2" xfId="4018"/>
    <cellStyle name="Comma 2 4 2 2 5 6" xfId="4019"/>
    <cellStyle name="Comma 2 4 2 2 6" xfId="4020"/>
    <cellStyle name="Comma 2 4 2 2 6 2" xfId="4021"/>
    <cellStyle name="Comma 2 4 2 2 6 2 2" xfId="4022"/>
    <cellStyle name="Comma 2 4 2 2 6 3" xfId="4023"/>
    <cellStyle name="Comma 2 4 2 2 7" xfId="4024"/>
    <cellStyle name="Comma 2 4 2 2 7 2" xfId="4025"/>
    <cellStyle name="Comma 2 4 2 2 7 2 2" xfId="4026"/>
    <cellStyle name="Comma 2 4 2 2 7 3" xfId="4027"/>
    <cellStyle name="Comma 2 4 2 2 8" xfId="4028"/>
    <cellStyle name="Comma 2 4 2 2 8 2" xfId="4029"/>
    <cellStyle name="Comma 2 4 2 2 9" xfId="4030"/>
    <cellStyle name="Comma 2 4 2 2 9 2" xfId="4031"/>
    <cellStyle name="Comma 2 4 2 3" xfId="4032"/>
    <cellStyle name="Comma 2 4 2 3 2" xfId="4033"/>
    <cellStyle name="Comma 2 4 2 3 2 2" xfId="4034"/>
    <cellStyle name="Comma 2 4 2 3 2 2 2" xfId="4035"/>
    <cellStyle name="Comma 2 4 2 3 2 2 2 2" xfId="4036"/>
    <cellStyle name="Comma 2 4 2 3 2 2 2 2 2" xfId="4037"/>
    <cellStyle name="Comma 2 4 2 3 2 2 2 3" xfId="4038"/>
    <cellStyle name="Comma 2 4 2 3 2 2 3" xfId="4039"/>
    <cellStyle name="Comma 2 4 2 3 2 2 3 2" xfId="4040"/>
    <cellStyle name="Comma 2 4 2 3 2 2 3 2 2" xfId="4041"/>
    <cellStyle name="Comma 2 4 2 3 2 2 3 3" xfId="4042"/>
    <cellStyle name="Comma 2 4 2 3 2 2 4" xfId="4043"/>
    <cellStyle name="Comma 2 4 2 3 2 2 4 2" xfId="4044"/>
    <cellStyle name="Comma 2 4 2 3 2 2 5" xfId="4045"/>
    <cellStyle name="Comma 2 4 2 3 2 2 5 2" xfId="4046"/>
    <cellStyle name="Comma 2 4 2 3 2 2 6" xfId="4047"/>
    <cellStyle name="Comma 2 4 2 3 2 3" xfId="4048"/>
    <cellStyle name="Comma 2 4 2 3 2 3 2" xfId="4049"/>
    <cellStyle name="Comma 2 4 2 3 2 3 2 2" xfId="4050"/>
    <cellStyle name="Comma 2 4 2 3 2 3 3" xfId="4051"/>
    <cellStyle name="Comma 2 4 2 3 2 4" xfId="4052"/>
    <cellStyle name="Comma 2 4 2 3 2 4 2" xfId="4053"/>
    <cellStyle name="Comma 2 4 2 3 2 4 2 2" xfId="4054"/>
    <cellStyle name="Comma 2 4 2 3 2 4 3" xfId="4055"/>
    <cellStyle name="Comma 2 4 2 3 2 5" xfId="4056"/>
    <cellStyle name="Comma 2 4 2 3 2 5 2" xfId="4057"/>
    <cellStyle name="Comma 2 4 2 3 2 6" xfId="4058"/>
    <cellStyle name="Comma 2 4 2 3 2 6 2" xfId="4059"/>
    <cellStyle name="Comma 2 4 2 3 2 7" xfId="4060"/>
    <cellStyle name="Comma 2 4 2 3 3" xfId="4061"/>
    <cellStyle name="Comma 2 4 2 3 3 2" xfId="4062"/>
    <cellStyle name="Comma 2 4 2 3 3 2 2" xfId="4063"/>
    <cellStyle name="Comma 2 4 2 3 3 2 2 2" xfId="4064"/>
    <cellStyle name="Comma 2 4 2 3 3 2 3" xfId="4065"/>
    <cellStyle name="Comma 2 4 2 3 3 3" xfId="4066"/>
    <cellStyle name="Comma 2 4 2 3 3 3 2" xfId="4067"/>
    <cellStyle name="Comma 2 4 2 3 3 3 2 2" xfId="4068"/>
    <cellStyle name="Comma 2 4 2 3 3 3 3" xfId="4069"/>
    <cellStyle name="Comma 2 4 2 3 3 4" xfId="4070"/>
    <cellStyle name="Comma 2 4 2 3 3 4 2" xfId="4071"/>
    <cellStyle name="Comma 2 4 2 3 3 5" xfId="4072"/>
    <cellStyle name="Comma 2 4 2 3 3 5 2" xfId="4073"/>
    <cellStyle name="Comma 2 4 2 3 3 6" xfId="4074"/>
    <cellStyle name="Comma 2 4 2 3 4" xfId="4075"/>
    <cellStyle name="Comma 2 4 2 3 4 2" xfId="4076"/>
    <cellStyle name="Comma 2 4 2 3 4 2 2" xfId="4077"/>
    <cellStyle name="Comma 2 4 2 3 4 3" xfId="4078"/>
    <cellStyle name="Comma 2 4 2 3 5" xfId="4079"/>
    <cellStyle name="Comma 2 4 2 3 5 2" xfId="4080"/>
    <cellStyle name="Comma 2 4 2 3 5 2 2" xfId="4081"/>
    <cellStyle name="Comma 2 4 2 3 5 3" xfId="4082"/>
    <cellStyle name="Comma 2 4 2 3 6" xfId="4083"/>
    <cellStyle name="Comma 2 4 2 3 6 2" xfId="4084"/>
    <cellStyle name="Comma 2 4 2 3 7" xfId="4085"/>
    <cellStyle name="Comma 2 4 2 3 7 2" xfId="4086"/>
    <cellStyle name="Comma 2 4 2 3 8" xfId="4087"/>
    <cellStyle name="Comma 2 4 2 4" xfId="4088"/>
    <cellStyle name="Comma 2 4 2 4 2" xfId="4089"/>
    <cellStyle name="Comma 2 4 2 4 2 2" xfId="4090"/>
    <cellStyle name="Comma 2 4 2 4 2 2 2" xfId="4091"/>
    <cellStyle name="Comma 2 4 2 4 2 2 2 2" xfId="4092"/>
    <cellStyle name="Comma 2 4 2 4 2 2 3" xfId="4093"/>
    <cellStyle name="Comma 2 4 2 4 2 3" xfId="4094"/>
    <cellStyle name="Comma 2 4 2 4 2 3 2" xfId="4095"/>
    <cellStyle name="Comma 2 4 2 4 2 3 2 2" xfId="4096"/>
    <cellStyle name="Comma 2 4 2 4 2 3 3" xfId="4097"/>
    <cellStyle name="Comma 2 4 2 4 2 4" xfId="4098"/>
    <cellStyle name="Comma 2 4 2 4 2 4 2" xfId="4099"/>
    <cellStyle name="Comma 2 4 2 4 2 5" xfId="4100"/>
    <cellStyle name="Comma 2 4 2 4 2 5 2" xfId="4101"/>
    <cellStyle name="Comma 2 4 2 4 2 6" xfId="4102"/>
    <cellStyle name="Comma 2 4 2 4 3" xfId="4103"/>
    <cellStyle name="Comma 2 4 2 4 3 2" xfId="4104"/>
    <cellStyle name="Comma 2 4 2 4 3 2 2" xfId="4105"/>
    <cellStyle name="Comma 2 4 2 4 3 3" xfId="4106"/>
    <cellStyle name="Comma 2 4 2 4 4" xfId="4107"/>
    <cellStyle name="Comma 2 4 2 4 4 2" xfId="4108"/>
    <cellStyle name="Comma 2 4 2 4 4 2 2" xfId="4109"/>
    <cellStyle name="Comma 2 4 2 4 4 3" xfId="4110"/>
    <cellStyle name="Comma 2 4 2 4 5" xfId="4111"/>
    <cellStyle name="Comma 2 4 2 4 5 2" xfId="4112"/>
    <cellStyle name="Comma 2 4 2 4 6" xfId="4113"/>
    <cellStyle name="Comma 2 4 2 4 6 2" xfId="4114"/>
    <cellStyle name="Comma 2 4 2 4 7" xfId="4115"/>
    <cellStyle name="Comma 2 4 2 5" xfId="4116"/>
    <cellStyle name="Comma 2 4 2 5 2" xfId="4117"/>
    <cellStyle name="Comma 2 4 2 5 2 2" xfId="4118"/>
    <cellStyle name="Comma 2 4 2 5 2 2 2" xfId="4119"/>
    <cellStyle name="Comma 2 4 2 5 2 2 2 2" xfId="4120"/>
    <cellStyle name="Comma 2 4 2 5 2 2 3" xfId="4121"/>
    <cellStyle name="Comma 2 4 2 5 2 3" xfId="4122"/>
    <cellStyle name="Comma 2 4 2 5 2 3 2" xfId="4123"/>
    <cellStyle name="Comma 2 4 2 5 2 3 2 2" xfId="4124"/>
    <cellStyle name="Comma 2 4 2 5 2 3 3" xfId="4125"/>
    <cellStyle name="Comma 2 4 2 5 2 4" xfId="4126"/>
    <cellStyle name="Comma 2 4 2 5 2 4 2" xfId="4127"/>
    <cellStyle name="Comma 2 4 2 5 2 5" xfId="4128"/>
    <cellStyle name="Comma 2 4 2 5 2 5 2" xfId="4129"/>
    <cellStyle name="Comma 2 4 2 5 2 6" xfId="4130"/>
    <cellStyle name="Comma 2 4 2 5 3" xfId="4131"/>
    <cellStyle name="Comma 2 4 2 5 3 2" xfId="4132"/>
    <cellStyle name="Comma 2 4 2 5 3 2 2" xfId="4133"/>
    <cellStyle name="Comma 2 4 2 5 3 3" xfId="4134"/>
    <cellStyle name="Comma 2 4 2 5 4" xfId="4135"/>
    <cellStyle name="Comma 2 4 2 5 4 2" xfId="4136"/>
    <cellStyle name="Comma 2 4 2 5 4 2 2" xfId="4137"/>
    <cellStyle name="Comma 2 4 2 5 4 3" xfId="4138"/>
    <cellStyle name="Comma 2 4 2 5 5" xfId="4139"/>
    <cellStyle name="Comma 2 4 2 5 5 2" xfId="4140"/>
    <cellStyle name="Comma 2 4 2 5 6" xfId="4141"/>
    <cellStyle name="Comma 2 4 2 5 6 2" xfId="4142"/>
    <cellStyle name="Comma 2 4 2 5 7" xfId="4143"/>
    <cellStyle name="Comma 2 4 2 6" xfId="4144"/>
    <cellStyle name="Comma 2 4 2 6 2" xfId="4145"/>
    <cellStyle name="Comma 2 4 2 6 2 2" xfId="4146"/>
    <cellStyle name="Comma 2 4 2 6 2 2 2" xfId="4147"/>
    <cellStyle name="Comma 2 4 2 6 2 3" xfId="4148"/>
    <cellStyle name="Comma 2 4 2 6 3" xfId="4149"/>
    <cellStyle name="Comma 2 4 2 6 3 2" xfId="4150"/>
    <cellStyle name="Comma 2 4 2 6 3 2 2" xfId="4151"/>
    <cellStyle name="Comma 2 4 2 6 3 3" xfId="4152"/>
    <cellStyle name="Comma 2 4 2 6 4" xfId="4153"/>
    <cellStyle name="Comma 2 4 2 6 4 2" xfId="4154"/>
    <cellStyle name="Comma 2 4 2 6 5" xfId="4155"/>
    <cellStyle name="Comma 2 4 2 6 5 2" xfId="4156"/>
    <cellStyle name="Comma 2 4 2 6 6" xfId="4157"/>
    <cellStyle name="Comma 2 4 2 7" xfId="4158"/>
    <cellStyle name="Comma 2 4 2 7 2" xfId="4159"/>
    <cellStyle name="Comma 2 4 2 7 2 2" xfId="4160"/>
    <cellStyle name="Comma 2 4 2 7 3" xfId="4161"/>
    <cellStyle name="Comma 2 4 2 8" xfId="4162"/>
    <cellStyle name="Comma 2 4 2 8 2" xfId="4163"/>
    <cellStyle name="Comma 2 4 2 8 2 2" xfId="4164"/>
    <cellStyle name="Comma 2 4 2 8 3" xfId="4165"/>
    <cellStyle name="Comma 2 4 2 9" xfId="4166"/>
    <cellStyle name="Comma 2 4 2 9 2" xfId="4167"/>
    <cellStyle name="Comma 2 4 3" xfId="4168"/>
    <cellStyle name="Comma 2 4 3 10" xfId="4169"/>
    <cellStyle name="Comma 2 4 3 2" xfId="4170"/>
    <cellStyle name="Comma 2 4 3 2 2" xfId="4171"/>
    <cellStyle name="Comma 2 4 3 2 2 2" xfId="4172"/>
    <cellStyle name="Comma 2 4 3 2 2 2 2" xfId="4173"/>
    <cellStyle name="Comma 2 4 3 2 2 2 2 2" xfId="4174"/>
    <cellStyle name="Comma 2 4 3 2 2 2 2 2 2" xfId="4175"/>
    <cellStyle name="Comma 2 4 3 2 2 2 2 3" xfId="4176"/>
    <cellStyle name="Comma 2 4 3 2 2 2 3" xfId="4177"/>
    <cellStyle name="Comma 2 4 3 2 2 2 3 2" xfId="4178"/>
    <cellStyle name="Comma 2 4 3 2 2 2 3 2 2" xfId="4179"/>
    <cellStyle name="Comma 2 4 3 2 2 2 3 3" xfId="4180"/>
    <cellStyle name="Comma 2 4 3 2 2 2 4" xfId="4181"/>
    <cellStyle name="Comma 2 4 3 2 2 2 4 2" xfId="4182"/>
    <cellStyle name="Comma 2 4 3 2 2 2 5" xfId="4183"/>
    <cellStyle name="Comma 2 4 3 2 2 2 5 2" xfId="4184"/>
    <cellStyle name="Comma 2 4 3 2 2 2 6" xfId="4185"/>
    <cellStyle name="Comma 2 4 3 2 2 3" xfId="4186"/>
    <cellStyle name="Comma 2 4 3 2 2 3 2" xfId="4187"/>
    <cellStyle name="Comma 2 4 3 2 2 3 2 2" xfId="4188"/>
    <cellStyle name="Comma 2 4 3 2 2 3 3" xfId="4189"/>
    <cellStyle name="Comma 2 4 3 2 2 4" xfId="4190"/>
    <cellStyle name="Comma 2 4 3 2 2 4 2" xfId="4191"/>
    <cellStyle name="Comma 2 4 3 2 2 4 2 2" xfId="4192"/>
    <cellStyle name="Comma 2 4 3 2 2 4 3" xfId="4193"/>
    <cellStyle name="Comma 2 4 3 2 2 5" xfId="4194"/>
    <cellStyle name="Comma 2 4 3 2 2 5 2" xfId="4195"/>
    <cellStyle name="Comma 2 4 3 2 2 6" xfId="4196"/>
    <cellStyle name="Comma 2 4 3 2 2 6 2" xfId="4197"/>
    <cellStyle name="Comma 2 4 3 2 2 7" xfId="4198"/>
    <cellStyle name="Comma 2 4 3 2 3" xfId="4199"/>
    <cellStyle name="Comma 2 4 3 2 3 2" xfId="4200"/>
    <cellStyle name="Comma 2 4 3 2 3 2 2" xfId="4201"/>
    <cellStyle name="Comma 2 4 3 2 3 2 2 2" xfId="4202"/>
    <cellStyle name="Comma 2 4 3 2 3 2 3" xfId="4203"/>
    <cellStyle name="Comma 2 4 3 2 3 3" xfId="4204"/>
    <cellStyle name="Comma 2 4 3 2 3 3 2" xfId="4205"/>
    <cellStyle name="Comma 2 4 3 2 3 3 2 2" xfId="4206"/>
    <cellStyle name="Comma 2 4 3 2 3 3 3" xfId="4207"/>
    <cellStyle name="Comma 2 4 3 2 3 4" xfId="4208"/>
    <cellStyle name="Comma 2 4 3 2 3 4 2" xfId="4209"/>
    <cellStyle name="Comma 2 4 3 2 3 5" xfId="4210"/>
    <cellStyle name="Comma 2 4 3 2 3 5 2" xfId="4211"/>
    <cellStyle name="Comma 2 4 3 2 3 6" xfId="4212"/>
    <cellStyle name="Comma 2 4 3 2 4" xfId="4213"/>
    <cellStyle name="Comma 2 4 3 2 4 2" xfId="4214"/>
    <cellStyle name="Comma 2 4 3 2 4 2 2" xfId="4215"/>
    <cellStyle name="Comma 2 4 3 2 4 3" xfId="4216"/>
    <cellStyle name="Comma 2 4 3 2 5" xfId="4217"/>
    <cellStyle name="Comma 2 4 3 2 5 2" xfId="4218"/>
    <cellStyle name="Comma 2 4 3 2 5 2 2" xfId="4219"/>
    <cellStyle name="Comma 2 4 3 2 5 3" xfId="4220"/>
    <cellStyle name="Comma 2 4 3 2 6" xfId="4221"/>
    <cellStyle name="Comma 2 4 3 2 6 2" xfId="4222"/>
    <cellStyle name="Comma 2 4 3 2 7" xfId="4223"/>
    <cellStyle name="Comma 2 4 3 2 7 2" xfId="4224"/>
    <cellStyle name="Comma 2 4 3 2 8" xfId="4225"/>
    <cellStyle name="Comma 2 4 3 3" xfId="4226"/>
    <cellStyle name="Comma 2 4 3 3 2" xfId="4227"/>
    <cellStyle name="Comma 2 4 3 3 2 2" xfId="4228"/>
    <cellStyle name="Comma 2 4 3 3 2 2 2" xfId="4229"/>
    <cellStyle name="Comma 2 4 3 3 2 2 2 2" xfId="4230"/>
    <cellStyle name="Comma 2 4 3 3 2 2 3" xfId="4231"/>
    <cellStyle name="Comma 2 4 3 3 2 3" xfId="4232"/>
    <cellStyle name="Comma 2 4 3 3 2 3 2" xfId="4233"/>
    <cellStyle name="Comma 2 4 3 3 2 3 2 2" xfId="4234"/>
    <cellStyle name="Comma 2 4 3 3 2 3 3" xfId="4235"/>
    <cellStyle name="Comma 2 4 3 3 2 4" xfId="4236"/>
    <cellStyle name="Comma 2 4 3 3 2 4 2" xfId="4237"/>
    <cellStyle name="Comma 2 4 3 3 2 5" xfId="4238"/>
    <cellStyle name="Comma 2 4 3 3 2 5 2" xfId="4239"/>
    <cellStyle name="Comma 2 4 3 3 2 6" xfId="4240"/>
    <cellStyle name="Comma 2 4 3 3 3" xfId="4241"/>
    <cellStyle name="Comma 2 4 3 3 3 2" xfId="4242"/>
    <cellStyle name="Comma 2 4 3 3 3 2 2" xfId="4243"/>
    <cellStyle name="Comma 2 4 3 3 3 3" xfId="4244"/>
    <cellStyle name="Comma 2 4 3 3 4" xfId="4245"/>
    <cellStyle name="Comma 2 4 3 3 4 2" xfId="4246"/>
    <cellStyle name="Comma 2 4 3 3 4 2 2" xfId="4247"/>
    <cellStyle name="Comma 2 4 3 3 4 3" xfId="4248"/>
    <cellStyle name="Comma 2 4 3 3 5" xfId="4249"/>
    <cellStyle name="Comma 2 4 3 3 5 2" xfId="4250"/>
    <cellStyle name="Comma 2 4 3 3 6" xfId="4251"/>
    <cellStyle name="Comma 2 4 3 3 6 2" xfId="4252"/>
    <cellStyle name="Comma 2 4 3 3 7" xfId="4253"/>
    <cellStyle name="Comma 2 4 3 4" xfId="4254"/>
    <cellStyle name="Comma 2 4 3 4 2" xfId="4255"/>
    <cellStyle name="Comma 2 4 3 4 2 2" xfId="4256"/>
    <cellStyle name="Comma 2 4 3 4 2 2 2" xfId="4257"/>
    <cellStyle name="Comma 2 4 3 4 2 2 2 2" xfId="4258"/>
    <cellStyle name="Comma 2 4 3 4 2 2 3" xfId="4259"/>
    <cellStyle name="Comma 2 4 3 4 2 3" xfId="4260"/>
    <cellStyle name="Comma 2 4 3 4 2 3 2" xfId="4261"/>
    <cellStyle name="Comma 2 4 3 4 2 3 2 2" xfId="4262"/>
    <cellStyle name="Comma 2 4 3 4 2 3 3" xfId="4263"/>
    <cellStyle name="Comma 2 4 3 4 2 4" xfId="4264"/>
    <cellStyle name="Comma 2 4 3 4 2 4 2" xfId="4265"/>
    <cellStyle name="Comma 2 4 3 4 2 5" xfId="4266"/>
    <cellStyle name="Comma 2 4 3 4 2 5 2" xfId="4267"/>
    <cellStyle name="Comma 2 4 3 4 2 6" xfId="4268"/>
    <cellStyle name="Comma 2 4 3 4 3" xfId="4269"/>
    <cellStyle name="Comma 2 4 3 4 3 2" xfId="4270"/>
    <cellStyle name="Comma 2 4 3 4 3 2 2" xfId="4271"/>
    <cellStyle name="Comma 2 4 3 4 3 3" xfId="4272"/>
    <cellStyle name="Comma 2 4 3 4 4" xfId="4273"/>
    <cellStyle name="Comma 2 4 3 4 4 2" xfId="4274"/>
    <cellStyle name="Comma 2 4 3 4 4 2 2" xfId="4275"/>
    <cellStyle name="Comma 2 4 3 4 4 3" xfId="4276"/>
    <cellStyle name="Comma 2 4 3 4 5" xfId="4277"/>
    <cellStyle name="Comma 2 4 3 4 5 2" xfId="4278"/>
    <cellStyle name="Comma 2 4 3 4 6" xfId="4279"/>
    <cellStyle name="Comma 2 4 3 4 6 2" xfId="4280"/>
    <cellStyle name="Comma 2 4 3 4 7" xfId="4281"/>
    <cellStyle name="Comma 2 4 3 5" xfId="4282"/>
    <cellStyle name="Comma 2 4 3 5 2" xfId="4283"/>
    <cellStyle name="Comma 2 4 3 5 2 2" xfId="4284"/>
    <cellStyle name="Comma 2 4 3 5 2 2 2" xfId="4285"/>
    <cellStyle name="Comma 2 4 3 5 2 3" xfId="4286"/>
    <cellStyle name="Comma 2 4 3 5 3" xfId="4287"/>
    <cellStyle name="Comma 2 4 3 5 3 2" xfId="4288"/>
    <cellStyle name="Comma 2 4 3 5 3 2 2" xfId="4289"/>
    <cellStyle name="Comma 2 4 3 5 3 3" xfId="4290"/>
    <cellStyle name="Comma 2 4 3 5 4" xfId="4291"/>
    <cellStyle name="Comma 2 4 3 5 4 2" xfId="4292"/>
    <cellStyle name="Comma 2 4 3 5 5" xfId="4293"/>
    <cellStyle name="Comma 2 4 3 5 5 2" xfId="4294"/>
    <cellStyle name="Comma 2 4 3 5 6" xfId="4295"/>
    <cellStyle name="Comma 2 4 3 6" xfId="4296"/>
    <cellStyle name="Comma 2 4 3 6 2" xfId="4297"/>
    <cellStyle name="Comma 2 4 3 6 2 2" xfId="4298"/>
    <cellStyle name="Comma 2 4 3 6 3" xfId="4299"/>
    <cellStyle name="Comma 2 4 3 7" xfId="4300"/>
    <cellStyle name="Comma 2 4 3 7 2" xfId="4301"/>
    <cellStyle name="Comma 2 4 3 7 2 2" xfId="4302"/>
    <cellStyle name="Comma 2 4 3 7 3" xfId="4303"/>
    <cellStyle name="Comma 2 4 3 8" xfId="4304"/>
    <cellStyle name="Comma 2 4 3 8 2" xfId="4305"/>
    <cellStyle name="Comma 2 4 3 9" xfId="4306"/>
    <cellStyle name="Comma 2 4 3 9 2" xfId="4307"/>
    <cellStyle name="Comma 2 4 4" xfId="4308"/>
    <cellStyle name="Comma 2 4 4 2" xfId="4309"/>
    <cellStyle name="Comma 2 4 4 2 2" xfId="4310"/>
    <cellStyle name="Comma 2 4 4 2 2 2" xfId="4311"/>
    <cellStyle name="Comma 2 4 4 2 2 2 2" xfId="4312"/>
    <cellStyle name="Comma 2 4 4 2 2 2 2 2" xfId="4313"/>
    <cellStyle name="Comma 2 4 4 2 2 2 3" xfId="4314"/>
    <cellStyle name="Comma 2 4 4 2 2 3" xfId="4315"/>
    <cellStyle name="Comma 2 4 4 2 2 3 2" xfId="4316"/>
    <cellStyle name="Comma 2 4 4 2 2 3 2 2" xfId="4317"/>
    <cellStyle name="Comma 2 4 4 2 2 3 3" xfId="4318"/>
    <cellStyle name="Comma 2 4 4 2 2 4" xfId="4319"/>
    <cellStyle name="Comma 2 4 4 2 2 4 2" xfId="4320"/>
    <cellStyle name="Comma 2 4 4 2 2 5" xfId="4321"/>
    <cellStyle name="Comma 2 4 4 2 2 5 2" xfId="4322"/>
    <cellStyle name="Comma 2 4 4 2 2 6" xfId="4323"/>
    <cellStyle name="Comma 2 4 4 2 3" xfId="4324"/>
    <cellStyle name="Comma 2 4 4 2 3 2" xfId="4325"/>
    <cellStyle name="Comma 2 4 4 2 3 2 2" xfId="4326"/>
    <cellStyle name="Comma 2 4 4 2 3 3" xfId="4327"/>
    <cellStyle name="Comma 2 4 4 2 4" xfId="4328"/>
    <cellStyle name="Comma 2 4 4 2 4 2" xfId="4329"/>
    <cellStyle name="Comma 2 4 4 2 4 2 2" xfId="4330"/>
    <cellStyle name="Comma 2 4 4 2 4 3" xfId="4331"/>
    <cellStyle name="Comma 2 4 4 2 5" xfId="4332"/>
    <cellStyle name="Comma 2 4 4 2 5 2" xfId="4333"/>
    <cellStyle name="Comma 2 4 4 2 6" xfId="4334"/>
    <cellStyle name="Comma 2 4 4 2 6 2" xfId="4335"/>
    <cellStyle name="Comma 2 4 4 2 7" xfId="4336"/>
    <cellStyle name="Comma 2 4 4 3" xfId="4337"/>
    <cellStyle name="Comma 2 4 4 3 2" xfId="4338"/>
    <cellStyle name="Comma 2 4 4 3 2 2" xfId="4339"/>
    <cellStyle name="Comma 2 4 4 3 2 2 2" xfId="4340"/>
    <cellStyle name="Comma 2 4 4 3 2 3" xfId="4341"/>
    <cellStyle name="Comma 2 4 4 3 3" xfId="4342"/>
    <cellStyle name="Comma 2 4 4 3 3 2" xfId="4343"/>
    <cellStyle name="Comma 2 4 4 3 3 2 2" xfId="4344"/>
    <cellStyle name="Comma 2 4 4 3 3 3" xfId="4345"/>
    <cellStyle name="Comma 2 4 4 3 4" xfId="4346"/>
    <cellStyle name="Comma 2 4 4 3 4 2" xfId="4347"/>
    <cellStyle name="Comma 2 4 4 3 5" xfId="4348"/>
    <cellStyle name="Comma 2 4 4 3 5 2" xfId="4349"/>
    <cellStyle name="Comma 2 4 4 3 6" xfId="4350"/>
    <cellStyle name="Comma 2 4 4 4" xfId="4351"/>
    <cellStyle name="Comma 2 4 4 4 2" xfId="4352"/>
    <cellStyle name="Comma 2 4 4 4 2 2" xfId="4353"/>
    <cellStyle name="Comma 2 4 4 4 3" xfId="4354"/>
    <cellStyle name="Comma 2 4 4 5" xfId="4355"/>
    <cellStyle name="Comma 2 4 4 5 2" xfId="4356"/>
    <cellStyle name="Comma 2 4 4 5 2 2" xfId="4357"/>
    <cellStyle name="Comma 2 4 4 5 3" xfId="4358"/>
    <cellStyle name="Comma 2 4 4 6" xfId="4359"/>
    <cellStyle name="Comma 2 4 4 6 2" xfId="4360"/>
    <cellStyle name="Comma 2 4 4 7" xfId="4361"/>
    <cellStyle name="Comma 2 4 4 7 2" xfId="4362"/>
    <cellStyle name="Comma 2 4 4 8" xfId="4363"/>
    <cellStyle name="Comma 2 4 5" xfId="4364"/>
    <cellStyle name="Comma 2 4 5 2" xfId="4365"/>
    <cellStyle name="Comma 2 4 5 2 2" xfId="4366"/>
    <cellStyle name="Comma 2 4 5 2 2 2" xfId="4367"/>
    <cellStyle name="Comma 2 4 5 2 2 2 2" xfId="4368"/>
    <cellStyle name="Comma 2 4 5 2 2 3" xfId="4369"/>
    <cellStyle name="Comma 2 4 5 2 3" xfId="4370"/>
    <cellStyle name="Comma 2 4 5 2 3 2" xfId="4371"/>
    <cellStyle name="Comma 2 4 5 2 3 2 2" xfId="4372"/>
    <cellStyle name="Comma 2 4 5 2 3 3" xfId="4373"/>
    <cellStyle name="Comma 2 4 5 2 4" xfId="4374"/>
    <cellStyle name="Comma 2 4 5 2 4 2" xfId="4375"/>
    <cellStyle name="Comma 2 4 5 2 5" xfId="4376"/>
    <cellStyle name="Comma 2 4 5 2 5 2" xfId="4377"/>
    <cellStyle name="Comma 2 4 5 2 6" xfId="4378"/>
    <cellStyle name="Comma 2 4 5 3" xfId="4379"/>
    <cellStyle name="Comma 2 4 5 3 2" xfId="4380"/>
    <cellStyle name="Comma 2 4 5 3 2 2" xfId="4381"/>
    <cellStyle name="Comma 2 4 5 3 3" xfId="4382"/>
    <cellStyle name="Comma 2 4 5 4" xfId="4383"/>
    <cellStyle name="Comma 2 4 5 4 2" xfId="4384"/>
    <cellStyle name="Comma 2 4 5 4 2 2" xfId="4385"/>
    <cellStyle name="Comma 2 4 5 4 3" xfId="4386"/>
    <cellStyle name="Comma 2 4 5 5" xfId="4387"/>
    <cellStyle name="Comma 2 4 5 5 2" xfId="4388"/>
    <cellStyle name="Comma 2 4 5 6" xfId="4389"/>
    <cellStyle name="Comma 2 4 5 6 2" xfId="4390"/>
    <cellStyle name="Comma 2 4 5 7" xfId="4391"/>
    <cellStyle name="Comma 2 4 6" xfId="4392"/>
    <cellStyle name="Comma 2 4 6 2" xfId="4393"/>
    <cellStyle name="Comma 2 4 6 2 2" xfId="4394"/>
    <cellStyle name="Comma 2 4 6 2 2 2" xfId="4395"/>
    <cellStyle name="Comma 2 4 6 2 2 2 2" xfId="4396"/>
    <cellStyle name="Comma 2 4 6 2 2 3" xfId="4397"/>
    <cellStyle name="Comma 2 4 6 2 3" xfId="4398"/>
    <cellStyle name="Comma 2 4 6 2 3 2" xfId="4399"/>
    <cellStyle name="Comma 2 4 6 2 3 2 2" xfId="4400"/>
    <cellStyle name="Comma 2 4 6 2 3 3" xfId="4401"/>
    <cellStyle name="Comma 2 4 6 2 4" xfId="4402"/>
    <cellStyle name="Comma 2 4 6 2 4 2" xfId="4403"/>
    <cellStyle name="Comma 2 4 6 2 5" xfId="4404"/>
    <cellStyle name="Comma 2 4 6 2 5 2" xfId="4405"/>
    <cellStyle name="Comma 2 4 6 2 6" xfId="4406"/>
    <cellStyle name="Comma 2 4 6 3" xfId="4407"/>
    <cellStyle name="Comma 2 4 6 3 2" xfId="4408"/>
    <cellStyle name="Comma 2 4 6 3 2 2" xfId="4409"/>
    <cellStyle name="Comma 2 4 6 3 3" xfId="4410"/>
    <cellStyle name="Comma 2 4 6 4" xfId="4411"/>
    <cellStyle name="Comma 2 4 6 4 2" xfId="4412"/>
    <cellStyle name="Comma 2 4 6 4 2 2" xfId="4413"/>
    <cellStyle name="Comma 2 4 6 4 3" xfId="4414"/>
    <cellStyle name="Comma 2 4 6 5" xfId="4415"/>
    <cellStyle name="Comma 2 4 6 5 2" xfId="4416"/>
    <cellStyle name="Comma 2 4 6 6" xfId="4417"/>
    <cellStyle name="Comma 2 4 6 6 2" xfId="4418"/>
    <cellStyle name="Comma 2 4 6 7" xfId="4419"/>
    <cellStyle name="Comma 2 4 7" xfId="4420"/>
    <cellStyle name="Comma 2 4 7 2" xfId="4421"/>
    <cellStyle name="Comma 2 4 7 2 2" xfId="4422"/>
    <cellStyle name="Comma 2 4 7 2 2 2" xfId="4423"/>
    <cellStyle name="Comma 2 4 7 2 3" xfId="4424"/>
    <cellStyle name="Comma 2 4 7 3" xfId="4425"/>
    <cellStyle name="Comma 2 4 7 3 2" xfId="4426"/>
    <cellStyle name="Comma 2 4 7 3 2 2" xfId="4427"/>
    <cellStyle name="Comma 2 4 7 3 3" xfId="4428"/>
    <cellStyle name="Comma 2 4 7 4" xfId="4429"/>
    <cellStyle name="Comma 2 4 7 4 2" xfId="4430"/>
    <cellStyle name="Comma 2 4 7 5" xfId="4431"/>
    <cellStyle name="Comma 2 4 7 5 2" xfId="4432"/>
    <cellStyle name="Comma 2 4 7 6" xfId="4433"/>
    <cellStyle name="Comma 2 4 8" xfId="4434"/>
    <cellStyle name="Comma 2 5" xfId="4435"/>
    <cellStyle name="Comma 2 5 10" xfId="4436"/>
    <cellStyle name="Comma 2 5 10 2" xfId="4437"/>
    <cellStyle name="Comma 2 5 11" xfId="4438"/>
    <cellStyle name="Comma 2 5 11 2" xfId="4439"/>
    <cellStyle name="Comma 2 5 12" xfId="4440"/>
    <cellStyle name="Comma 2 5 2" xfId="4441"/>
    <cellStyle name="Comma 2 5 2 10" xfId="4442"/>
    <cellStyle name="Comma 2 5 2 10 2" xfId="4443"/>
    <cellStyle name="Comma 2 5 2 11" xfId="4444"/>
    <cellStyle name="Comma 2 5 2 2" xfId="4445"/>
    <cellStyle name="Comma 2 5 2 2 10" xfId="4446"/>
    <cellStyle name="Comma 2 5 2 2 2" xfId="4447"/>
    <cellStyle name="Comma 2 5 2 2 2 2" xfId="4448"/>
    <cellStyle name="Comma 2 5 2 2 2 2 2" xfId="4449"/>
    <cellStyle name="Comma 2 5 2 2 2 2 2 2" xfId="4450"/>
    <cellStyle name="Comma 2 5 2 2 2 2 2 2 2" xfId="4451"/>
    <cellStyle name="Comma 2 5 2 2 2 2 2 2 2 2" xfId="4452"/>
    <cellStyle name="Comma 2 5 2 2 2 2 2 2 3" xfId="4453"/>
    <cellStyle name="Comma 2 5 2 2 2 2 2 3" xfId="4454"/>
    <cellStyle name="Comma 2 5 2 2 2 2 2 3 2" xfId="4455"/>
    <cellStyle name="Comma 2 5 2 2 2 2 2 3 2 2" xfId="4456"/>
    <cellStyle name="Comma 2 5 2 2 2 2 2 3 3" xfId="4457"/>
    <cellStyle name="Comma 2 5 2 2 2 2 2 4" xfId="4458"/>
    <cellStyle name="Comma 2 5 2 2 2 2 2 4 2" xfId="4459"/>
    <cellStyle name="Comma 2 5 2 2 2 2 2 5" xfId="4460"/>
    <cellStyle name="Comma 2 5 2 2 2 2 2 5 2" xfId="4461"/>
    <cellStyle name="Comma 2 5 2 2 2 2 2 6" xfId="4462"/>
    <cellStyle name="Comma 2 5 2 2 2 2 3" xfId="4463"/>
    <cellStyle name="Comma 2 5 2 2 2 2 3 2" xfId="4464"/>
    <cellStyle name="Comma 2 5 2 2 2 2 3 2 2" xfId="4465"/>
    <cellStyle name="Comma 2 5 2 2 2 2 3 3" xfId="4466"/>
    <cellStyle name="Comma 2 5 2 2 2 2 4" xfId="4467"/>
    <cellStyle name="Comma 2 5 2 2 2 2 4 2" xfId="4468"/>
    <cellStyle name="Comma 2 5 2 2 2 2 4 2 2" xfId="4469"/>
    <cellStyle name="Comma 2 5 2 2 2 2 4 3" xfId="4470"/>
    <cellStyle name="Comma 2 5 2 2 2 2 5" xfId="4471"/>
    <cellStyle name="Comma 2 5 2 2 2 2 5 2" xfId="4472"/>
    <cellStyle name="Comma 2 5 2 2 2 2 6" xfId="4473"/>
    <cellStyle name="Comma 2 5 2 2 2 2 6 2" xfId="4474"/>
    <cellStyle name="Comma 2 5 2 2 2 2 7" xfId="4475"/>
    <cellStyle name="Comma 2 5 2 2 2 3" xfId="4476"/>
    <cellStyle name="Comma 2 5 2 2 2 3 2" xfId="4477"/>
    <cellStyle name="Comma 2 5 2 2 2 3 2 2" xfId="4478"/>
    <cellStyle name="Comma 2 5 2 2 2 3 2 2 2" xfId="4479"/>
    <cellStyle name="Comma 2 5 2 2 2 3 2 3" xfId="4480"/>
    <cellStyle name="Comma 2 5 2 2 2 3 3" xfId="4481"/>
    <cellStyle name="Comma 2 5 2 2 2 3 3 2" xfId="4482"/>
    <cellStyle name="Comma 2 5 2 2 2 3 3 2 2" xfId="4483"/>
    <cellStyle name="Comma 2 5 2 2 2 3 3 3" xfId="4484"/>
    <cellStyle name="Comma 2 5 2 2 2 3 4" xfId="4485"/>
    <cellStyle name="Comma 2 5 2 2 2 3 4 2" xfId="4486"/>
    <cellStyle name="Comma 2 5 2 2 2 3 5" xfId="4487"/>
    <cellStyle name="Comma 2 5 2 2 2 3 5 2" xfId="4488"/>
    <cellStyle name="Comma 2 5 2 2 2 3 6" xfId="4489"/>
    <cellStyle name="Comma 2 5 2 2 2 4" xfId="4490"/>
    <cellStyle name="Comma 2 5 2 2 2 4 2" xfId="4491"/>
    <cellStyle name="Comma 2 5 2 2 2 4 2 2" xfId="4492"/>
    <cellStyle name="Comma 2 5 2 2 2 4 3" xfId="4493"/>
    <cellStyle name="Comma 2 5 2 2 2 5" xfId="4494"/>
    <cellStyle name="Comma 2 5 2 2 2 5 2" xfId="4495"/>
    <cellStyle name="Comma 2 5 2 2 2 5 2 2" xfId="4496"/>
    <cellStyle name="Comma 2 5 2 2 2 5 3" xfId="4497"/>
    <cellStyle name="Comma 2 5 2 2 2 6" xfId="4498"/>
    <cellStyle name="Comma 2 5 2 2 2 6 2" xfId="4499"/>
    <cellStyle name="Comma 2 5 2 2 2 7" xfId="4500"/>
    <cellStyle name="Comma 2 5 2 2 2 7 2" xfId="4501"/>
    <cellStyle name="Comma 2 5 2 2 2 8" xfId="4502"/>
    <cellStyle name="Comma 2 5 2 2 3" xfId="4503"/>
    <cellStyle name="Comma 2 5 2 2 3 2" xfId="4504"/>
    <cellStyle name="Comma 2 5 2 2 3 2 2" xfId="4505"/>
    <cellStyle name="Comma 2 5 2 2 3 2 2 2" xfId="4506"/>
    <cellStyle name="Comma 2 5 2 2 3 2 2 2 2" xfId="4507"/>
    <cellStyle name="Comma 2 5 2 2 3 2 2 3" xfId="4508"/>
    <cellStyle name="Comma 2 5 2 2 3 2 3" xfId="4509"/>
    <cellStyle name="Comma 2 5 2 2 3 2 3 2" xfId="4510"/>
    <cellStyle name="Comma 2 5 2 2 3 2 3 2 2" xfId="4511"/>
    <cellStyle name="Comma 2 5 2 2 3 2 3 3" xfId="4512"/>
    <cellStyle name="Comma 2 5 2 2 3 2 4" xfId="4513"/>
    <cellStyle name="Comma 2 5 2 2 3 2 4 2" xfId="4514"/>
    <cellStyle name="Comma 2 5 2 2 3 2 5" xfId="4515"/>
    <cellStyle name="Comma 2 5 2 2 3 2 5 2" xfId="4516"/>
    <cellStyle name="Comma 2 5 2 2 3 2 6" xfId="4517"/>
    <cellStyle name="Comma 2 5 2 2 3 3" xfId="4518"/>
    <cellStyle name="Comma 2 5 2 2 3 3 2" xfId="4519"/>
    <cellStyle name="Comma 2 5 2 2 3 3 2 2" xfId="4520"/>
    <cellStyle name="Comma 2 5 2 2 3 3 3" xfId="4521"/>
    <cellStyle name="Comma 2 5 2 2 3 4" xfId="4522"/>
    <cellStyle name="Comma 2 5 2 2 3 4 2" xfId="4523"/>
    <cellStyle name="Comma 2 5 2 2 3 4 2 2" xfId="4524"/>
    <cellStyle name="Comma 2 5 2 2 3 4 3" xfId="4525"/>
    <cellStyle name="Comma 2 5 2 2 3 5" xfId="4526"/>
    <cellStyle name="Comma 2 5 2 2 3 5 2" xfId="4527"/>
    <cellStyle name="Comma 2 5 2 2 3 6" xfId="4528"/>
    <cellStyle name="Comma 2 5 2 2 3 6 2" xfId="4529"/>
    <cellStyle name="Comma 2 5 2 2 3 7" xfId="4530"/>
    <cellStyle name="Comma 2 5 2 2 4" xfId="4531"/>
    <cellStyle name="Comma 2 5 2 2 4 2" xfId="4532"/>
    <cellStyle name="Comma 2 5 2 2 4 2 2" xfId="4533"/>
    <cellStyle name="Comma 2 5 2 2 4 2 2 2" xfId="4534"/>
    <cellStyle name="Comma 2 5 2 2 4 2 2 2 2" xfId="4535"/>
    <cellStyle name="Comma 2 5 2 2 4 2 2 3" xfId="4536"/>
    <cellStyle name="Comma 2 5 2 2 4 2 3" xfId="4537"/>
    <cellStyle name="Comma 2 5 2 2 4 2 3 2" xfId="4538"/>
    <cellStyle name="Comma 2 5 2 2 4 2 3 2 2" xfId="4539"/>
    <cellStyle name="Comma 2 5 2 2 4 2 3 3" xfId="4540"/>
    <cellStyle name="Comma 2 5 2 2 4 2 4" xfId="4541"/>
    <cellStyle name="Comma 2 5 2 2 4 2 4 2" xfId="4542"/>
    <cellStyle name="Comma 2 5 2 2 4 2 5" xfId="4543"/>
    <cellStyle name="Comma 2 5 2 2 4 2 5 2" xfId="4544"/>
    <cellStyle name="Comma 2 5 2 2 4 2 6" xfId="4545"/>
    <cellStyle name="Comma 2 5 2 2 4 3" xfId="4546"/>
    <cellStyle name="Comma 2 5 2 2 4 3 2" xfId="4547"/>
    <cellStyle name="Comma 2 5 2 2 4 3 2 2" xfId="4548"/>
    <cellStyle name="Comma 2 5 2 2 4 3 3" xfId="4549"/>
    <cellStyle name="Comma 2 5 2 2 4 4" xfId="4550"/>
    <cellStyle name="Comma 2 5 2 2 4 4 2" xfId="4551"/>
    <cellStyle name="Comma 2 5 2 2 4 4 2 2" xfId="4552"/>
    <cellStyle name="Comma 2 5 2 2 4 4 3" xfId="4553"/>
    <cellStyle name="Comma 2 5 2 2 4 5" xfId="4554"/>
    <cellStyle name="Comma 2 5 2 2 4 5 2" xfId="4555"/>
    <cellStyle name="Comma 2 5 2 2 4 6" xfId="4556"/>
    <cellStyle name="Comma 2 5 2 2 4 6 2" xfId="4557"/>
    <cellStyle name="Comma 2 5 2 2 4 7" xfId="4558"/>
    <cellStyle name="Comma 2 5 2 2 5" xfId="4559"/>
    <cellStyle name="Comma 2 5 2 2 5 2" xfId="4560"/>
    <cellStyle name="Comma 2 5 2 2 5 2 2" xfId="4561"/>
    <cellStyle name="Comma 2 5 2 2 5 2 2 2" xfId="4562"/>
    <cellStyle name="Comma 2 5 2 2 5 2 3" xfId="4563"/>
    <cellStyle name="Comma 2 5 2 2 5 3" xfId="4564"/>
    <cellStyle name="Comma 2 5 2 2 5 3 2" xfId="4565"/>
    <cellStyle name="Comma 2 5 2 2 5 3 2 2" xfId="4566"/>
    <cellStyle name="Comma 2 5 2 2 5 3 3" xfId="4567"/>
    <cellStyle name="Comma 2 5 2 2 5 4" xfId="4568"/>
    <cellStyle name="Comma 2 5 2 2 5 4 2" xfId="4569"/>
    <cellStyle name="Comma 2 5 2 2 5 5" xfId="4570"/>
    <cellStyle name="Comma 2 5 2 2 5 5 2" xfId="4571"/>
    <cellStyle name="Comma 2 5 2 2 5 6" xfId="4572"/>
    <cellStyle name="Comma 2 5 2 2 6" xfId="4573"/>
    <cellStyle name="Comma 2 5 2 2 6 2" xfId="4574"/>
    <cellStyle name="Comma 2 5 2 2 6 2 2" xfId="4575"/>
    <cellStyle name="Comma 2 5 2 2 6 3" xfId="4576"/>
    <cellStyle name="Comma 2 5 2 2 7" xfId="4577"/>
    <cellStyle name="Comma 2 5 2 2 7 2" xfId="4578"/>
    <cellStyle name="Comma 2 5 2 2 7 2 2" xfId="4579"/>
    <cellStyle name="Comma 2 5 2 2 7 3" xfId="4580"/>
    <cellStyle name="Comma 2 5 2 2 8" xfId="4581"/>
    <cellStyle name="Comma 2 5 2 2 8 2" xfId="4582"/>
    <cellStyle name="Comma 2 5 2 2 9" xfId="4583"/>
    <cellStyle name="Comma 2 5 2 2 9 2" xfId="4584"/>
    <cellStyle name="Comma 2 5 2 3" xfId="4585"/>
    <cellStyle name="Comma 2 5 2 3 2" xfId="4586"/>
    <cellStyle name="Comma 2 5 2 3 2 2" xfId="4587"/>
    <cellStyle name="Comma 2 5 2 3 2 2 2" xfId="4588"/>
    <cellStyle name="Comma 2 5 2 3 2 2 2 2" xfId="4589"/>
    <cellStyle name="Comma 2 5 2 3 2 2 2 2 2" xfId="4590"/>
    <cellStyle name="Comma 2 5 2 3 2 2 2 3" xfId="4591"/>
    <cellStyle name="Comma 2 5 2 3 2 2 3" xfId="4592"/>
    <cellStyle name="Comma 2 5 2 3 2 2 3 2" xfId="4593"/>
    <cellStyle name="Comma 2 5 2 3 2 2 3 2 2" xfId="4594"/>
    <cellStyle name="Comma 2 5 2 3 2 2 3 3" xfId="4595"/>
    <cellStyle name="Comma 2 5 2 3 2 2 4" xfId="4596"/>
    <cellStyle name="Comma 2 5 2 3 2 2 4 2" xfId="4597"/>
    <cellStyle name="Comma 2 5 2 3 2 2 5" xfId="4598"/>
    <cellStyle name="Comma 2 5 2 3 2 2 5 2" xfId="4599"/>
    <cellStyle name="Comma 2 5 2 3 2 2 6" xfId="4600"/>
    <cellStyle name="Comma 2 5 2 3 2 3" xfId="4601"/>
    <cellStyle name="Comma 2 5 2 3 2 3 2" xfId="4602"/>
    <cellStyle name="Comma 2 5 2 3 2 3 2 2" xfId="4603"/>
    <cellStyle name="Comma 2 5 2 3 2 3 3" xfId="4604"/>
    <cellStyle name="Comma 2 5 2 3 2 4" xfId="4605"/>
    <cellStyle name="Comma 2 5 2 3 2 4 2" xfId="4606"/>
    <cellStyle name="Comma 2 5 2 3 2 4 2 2" xfId="4607"/>
    <cellStyle name="Comma 2 5 2 3 2 4 3" xfId="4608"/>
    <cellStyle name="Comma 2 5 2 3 2 5" xfId="4609"/>
    <cellStyle name="Comma 2 5 2 3 2 5 2" xfId="4610"/>
    <cellStyle name="Comma 2 5 2 3 2 6" xfId="4611"/>
    <cellStyle name="Comma 2 5 2 3 2 6 2" xfId="4612"/>
    <cellStyle name="Comma 2 5 2 3 2 7" xfId="4613"/>
    <cellStyle name="Comma 2 5 2 3 3" xfId="4614"/>
    <cellStyle name="Comma 2 5 2 3 3 2" xfId="4615"/>
    <cellStyle name="Comma 2 5 2 3 3 2 2" xfId="4616"/>
    <cellStyle name="Comma 2 5 2 3 3 2 2 2" xfId="4617"/>
    <cellStyle name="Comma 2 5 2 3 3 2 3" xfId="4618"/>
    <cellStyle name="Comma 2 5 2 3 3 3" xfId="4619"/>
    <cellStyle name="Comma 2 5 2 3 3 3 2" xfId="4620"/>
    <cellStyle name="Comma 2 5 2 3 3 3 2 2" xfId="4621"/>
    <cellStyle name="Comma 2 5 2 3 3 3 3" xfId="4622"/>
    <cellStyle name="Comma 2 5 2 3 3 4" xfId="4623"/>
    <cellStyle name="Comma 2 5 2 3 3 4 2" xfId="4624"/>
    <cellStyle name="Comma 2 5 2 3 3 5" xfId="4625"/>
    <cellStyle name="Comma 2 5 2 3 3 5 2" xfId="4626"/>
    <cellStyle name="Comma 2 5 2 3 3 6" xfId="4627"/>
    <cellStyle name="Comma 2 5 2 3 4" xfId="4628"/>
    <cellStyle name="Comma 2 5 2 3 4 2" xfId="4629"/>
    <cellStyle name="Comma 2 5 2 3 4 2 2" xfId="4630"/>
    <cellStyle name="Comma 2 5 2 3 4 3" xfId="4631"/>
    <cellStyle name="Comma 2 5 2 3 5" xfId="4632"/>
    <cellStyle name="Comma 2 5 2 3 5 2" xfId="4633"/>
    <cellStyle name="Comma 2 5 2 3 5 2 2" xfId="4634"/>
    <cellStyle name="Comma 2 5 2 3 5 3" xfId="4635"/>
    <cellStyle name="Comma 2 5 2 3 6" xfId="4636"/>
    <cellStyle name="Comma 2 5 2 3 6 2" xfId="4637"/>
    <cellStyle name="Comma 2 5 2 3 7" xfId="4638"/>
    <cellStyle name="Comma 2 5 2 3 7 2" xfId="4639"/>
    <cellStyle name="Comma 2 5 2 3 8" xfId="4640"/>
    <cellStyle name="Comma 2 5 2 4" xfId="4641"/>
    <cellStyle name="Comma 2 5 2 4 2" xfId="4642"/>
    <cellStyle name="Comma 2 5 2 4 2 2" xfId="4643"/>
    <cellStyle name="Comma 2 5 2 4 2 2 2" xfId="4644"/>
    <cellStyle name="Comma 2 5 2 4 2 2 2 2" xfId="4645"/>
    <cellStyle name="Comma 2 5 2 4 2 2 3" xfId="4646"/>
    <cellStyle name="Comma 2 5 2 4 2 3" xfId="4647"/>
    <cellStyle name="Comma 2 5 2 4 2 3 2" xfId="4648"/>
    <cellStyle name="Comma 2 5 2 4 2 3 2 2" xfId="4649"/>
    <cellStyle name="Comma 2 5 2 4 2 3 3" xfId="4650"/>
    <cellStyle name="Comma 2 5 2 4 2 4" xfId="4651"/>
    <cellStyle name="Comma 2 5 2 4 2 4 2" xfId="4652"/>
    <cellStyle name="Comma 2 5 2 4 2 5" xfId="4653"/>
    <cellStyle name="Comma 2 5 2 4 2 5 2" xfId="4654"/>
    <cellStyle name="Comma 2 5 2 4 2 6" xfId="4655"/>
    <cellStyle name="Comma 2 5 2 4 3" xfId="4656"/>
    <cellStyle name="Comma 2 5 2 4 3 2" xfId="4657"/>
    <cellStyle name="Comma 2 5 2 4 3 2 2" xfId="4658"/>
    <cellStyle name="Comma 2 5 2 4 3 3" xfId="4659"/>
    <cellStyle name="Comma 2 5 2 4 4" xfId="4660"/>
    <cellStyle name="Comma 2 5 2 4 4 2" xfId="4661"/>
    <cellStyle name="Comma 2 5 2 4 4 2 2" xfId="4662"/>
    <cellStyle name="Comma 2 5 2 4 4 3" xfId="4663"/>
    <cellStyle name="Comma 2 5 2 4 5" xfId="4664"/>
    <cellStyle name="Comma 2 5 2 4 5 2" xfId="4665"/>
    <cellStyle name="Comma 2 5 2 4 6" xfId="4666"/>
    <cellStyle name="Comma 2 5 2 4 6 2" xfId="4667"/>
    <cellStyle name="Comma 2 5 2 4 7" xfId="4668"/>
    <cellStyle name="Comma 2 5 2 5" xfId="4669"/>
    <cellStyle name="Comma 2 5 2 5 2" xfId="4670"/>
    <cellStyle name="Comma 2 5 2 5 2 2" xfId="4671"/>
    <cellStyle name="Comma 2 5 2 5 2 2 2" xfId="4672"/>
    <cellStyle name="Comma 2 5 2 5 2 2 2 2" xfId="4673"/>
    <cellStyle name="Comma 2 5 2 5 2 2 3" xfId="4674"/>
    <cellStyle name="Comma 2 5 2 5 2 3" xfId="4675"/>
    <cellStyle name="Comma 2 5 2 5 2 3 2" xfId="4676"/>
    <cellStyle name="Comma 2 5 2 5 2 3 2 2" xfId="4677"/>
    <cellStyle name="Comma 2 5 2 5 2 3 3" xfId="4678"/>
    <cellStyle name="Comma 2 5 2 5 2 4" xfId="4679"/>
    <cellStyle name="Comma 2 5 2 5 2 4 2" xfId="4680"/>
    <cellStyle name="Comma 2 5 2 5 2 5" xfId="4681"/>
    <cellStyle name="Comma 2 5 2 5 2 5 2" xfId="4682"/>
    <cellStyle name="Comma 2 5 2 5 2 6" xfId="4683"/>
    <cellStyle name="Comma 2 5 2 5 3" xfId="4684"/>
    <cellStyle name="Comma 2 5 2 5 3 2" xfId="4685"/>
    <cellStyle name="Comma 2 5 2 5 3 2 2" xfId="4686"/>
    <cellStyle name="Comma 2 5 2 5 3 3" xfId="4687"/>
    <cellStyle name="Comma 2 5 2 5 4" xfId="4688"/>
    <cellStyle name="Comma 2 5 2 5 4 2" xfId="4689"/>
    <cellStyle name="Comma 2 5 2 5 4 2 2" xfId="4690"/>
    <cellStyle name="Comma 2 5 2 5 4 3" xfId="4691"/>
    <cellStyle name="Comma 2 5 2 5 5" xfId="4692"/>
    <cellStyle name="Comma 2 5 2 5 5 2" xfId="4693"/>
    <cellStyle name="Comma 2 5 2 5 6" xfId="4694"/>
    <cellStyle name="Comma 2 5 2 5 6 2" xfId="4695"/>
    <cellStyle name="Comma 2 5 2 5 7" xfId="4696"/>
    <cellStyle name="Comma 2 5 2 6" xfId="4697"/>
    <cellStyle name="Comma 2 5 2 6 2" xfId="4698"/>
    <cellStyle name="Comma 2 5 2 6 2 2" xfId="4699"/>
    <cellStyle name="Comma 2 5 2 6 2 2 2" xfId="4700"/>
    <cellStyle name="Comma 2 5 2 6 2 3" xfId="4701"/>
    <cellStyle name="Comma 2 5 2 6 3" xfId="4702"/>
    <cellStyle name="Comma 2 5 2 6 3 2" xfId="4703"/>
    <cellStyle name="Comma 2 5 2 6 3 2 2" xfId="4704"/>
    <cellStyle name="Comma 2 5 2 6 3 3" xfId="4705"/>
    <cellStyle name="Comma 2 5 2 6 4" xfId="4706"/>
    <cellStyle name="Comma 2 5 2 6 4 2" xfId="4707"/>
    <cellStyle name="Comma 2 5 2 6 5" xfId="4708"/>
    <cellStyle name="Comma 2 5 2 6 5 2" xfId="4709"/>
    <cellStyle name="Comma 2 5 2 6 6" xfId="4710"/>
    <cellStyle name="Comma 2 5 2 7" xfId="4711"/>
    <cellStyle name="Comma 2 5 2 7 2" xfId="4712"/>
    <cellStyle name="Comma 2 5 2 7 2 2" xfId="4713"/>
    <cellStyle name="Comma 2 5 2 7 3" xfId="4714"/>
    <cellStyle name="Comma 2 5 2 8" xfId="4715"/>
    <cellStyle name="Comma 2 5 2 8 2" xfId="4716"/>
    <cellStyle name="Comma 2 5 2 8 2 2" xfId="4717"/>
    <cellStyle name="Comma 2 5 2 8 3" xfId="4718"/>
    <cellStyle name="Comma 2 5 2 9" xfId="4719"/>
    <cellStyle name="Comma 2 5 2 9 2" xfId="4720"/>
    <cellStyle name="Comma 2 5 3" xfId="4721"/>
    <cellStyle name="Comma 2 5 3 10" xfId="4722"/>
    <cellStyle name="Comma 2 5 3 2" xfId="4723"/>
    <cellStyle name="Comma 2 5 3 2 2" xfId="4724"/>
    <cellStyle name="Comma 2 5 3 2 2 2" xfId="4725"/>
    <cellStyle name="Comma 2 5 3 2 2 2 2" xfId="4726"/>
    <cellStyle name="Comma 2 5 3 2 2 2 2 2" xfId="4727"/>
    <cellStyle name="Comma 2 5 3 2 2 2 2 2 2" xfId="4728"/>
    <cellStyle name="Comma 2 5 3 2 2 2 2 3" xfId="4729"/>
    <cellStyle name="Comma 2 5 3 2 2 2 3" xfId="4730"/>
    <cellStyle name="Comma 2 5 3 2 2 2 3 2" xfId="4731"/>
    <cellStyle name="Comma 2 5 3 2 2 2 3 2 2" xfId="4732"/>
    <cellStyle name="Comma 2 5 3 2 2 2 3 3" xfId="4733"/>
    <cellStyle name="Comma 2 5 3 2 2 2 4" xfId="4734"/>
    <cellStyle name="Comma 2 5 3 2 2 2 4 2" xfId="4735"/>
    <cellStyle name="Comma 2 5 3 2 2 2 5" xfId="4736"/>
    <cellStyle name="Comma 2 5 3 2 2 2 5 2" xfId="4737"/>
    <cellStyle name="Comma 2 5 3 2 2 2 6" xfId="4738"/>
    <cellStyle name="Comma 2 5 3 2 2 3" xfId="4739"/>
    <cellStyle name="Comma 2 5 3 2 2 3 2" xfId="4740"/>
    <cellStyle name="Comma 2 5 3 2 2 3 2 2" xfId="4741"/>
    <cellStyle name="Comma 2 5 3 2 2 3 3" xfId="4742"/>
    <cellStyle name="Comma 2 5 3 2 2 4" xfId="4743"/>
    <cellStyle name="Comma 2 5 3 2 2 4 2" xfId="4744"/>
    <cellStyle name="Comma 2 5 3 2 2 4 2 2" xfId="4745"/>
    <cellStyle name="Comma 2 5 3 2 2 4 3" xfId="4746"/>
    <cellStyle name="Comma 2 5 3 2 2 5" xfId="4747"/>
    <cellStyle name="Comma 2 5 3 2 2 5 2" xfId="4748"/>
    <cellStyle name="Comma 2 5 3 2 2 6" xfId="4749"/>
    <cellStyle name="Comma 2 5 3 2 2 6 2" xfId="4750"/>
    <cellStyle name="Comma 2 5 3 2 2 7" xfId="4751"/>
    <cellStyle name="Comma 2 5 3 2 3" xfId="4752"/>
    <cellStyle name="Comma 2 5 3 2 3 2" xfId="4753"/>
    <cellStyle name="Comma 2 5 3 2 3 2 2" xfId="4754"/>
    <cellStyle name="Comma 2 5 3 2 3 2 2 2" xfId="4755"/>
    <cellStyle name="Comma 2 5 3 2 3 2 3" xfId="4756"/>
    <cellStyle name="Comma 2 5 3 2 3 3" xfId="4757"/>
    <cellStyle name="Comma 2 5 3 2 3 3 2" xfId="4758"/>
    <cellStyle name="Comma 2 5 3 2 3 3 2 2" xfId="4759"/>
    <cellStyle name="Comma 2 5 3 2 3 3 3" xfId="4760"/>
    <cellStyle name="Comma 2 5 3 2 3 4" xfId="4761"/>
    <cellStyle name="Comma 2 5 3 2 3 4 2" xfId="4762"/>
    <cellStyle name="Comma 2 5 3 2 3 5" xfId="4763"/>
    <cellStyle name="Comma 2 5 3 2 3 5 2" xfId="4764"/>
    <cellStyle name="Comma 2 5 3 2 3 6" xfId="4765"/>
    <cellStyle name="Comma 2 5 3 2 4" xfId="4766"/>
    <cellStyle name="Comma 2 5 3 2 4 2" xfId="4767"/>
    <cellStyle name="Comma 2 5 3 2 4 2 2" xfId="4768"/>
    <cellStyle name="Comma 2 5 3 2 4 3" xfId="4769"/>
    <cellStyle name="Comma 2 5 3 2 5" xfId="4770"/>
    <cellStyle name="Comma 2 5 3 2 5 2" xfId="4771"/>
    <cellStyle name="Comma 2 5 3 2 5 2 2" xfId="4772"/>
    <cellStyle name="Comma 2 5 3 2 5 3" xfId="4773"/>
    <cellStyle name="Comma 2 5 3 2 6" xfId="4774"/>
    <cellStyle name="Comma 2 5 3 2 6 2" xfId="4775"/>
    <cellStyle name="Comma 2 5 3 2 7" xfId="4776"/>
    <cellStyle name="Comma 2 5 3 2 7 2" xfId="4777"/>
    <cellStyle name="Comma 2 5 3 2 8" xfId="4778"/>
    <cellStyle name="Comma 2 5 3 3" xfId="4779"/>
    <cellStyle name="Comma 2 5 3 3 2" xfId="4780"/>
    <cellStyle name="Comma 2 5 3 3 2 2" xfId="4781"/>
    <cellStyle name="Comma 2 5 3 3 2 2 2" xfId="4782"/>
    <cellStyle name="Comma 2 5 3 3 2 2 2 2" xfId="4783"/>
    <cellStyle name="Comma 2 5 3 3 2 2 3" xfId="4784"/>
    <cellStyle name="Comma 2 5 3 3 2 3" xfId="4785"/>
    <cellStyle name="Comma 2 5 3 3 2 3 2" xfId="4786"/>
    <cellStyle name="Comma 2 5 3 3 2 3 2 2" xfId="4787"/>
    <cellStyle name="Comma 2 5 3 3 2 3 3" xfId="4788"/>
    <cellStyle name="Comma 2 5 3 3 2 4" xfId="4789"/>
    <cellStyle name="Comma 2 5 3 3 2 4 2" xfId="4790"/>
    <cellStyle name="Comma 2 5 3 3 2 5" xfId="4791"/>
    <cellStyle name="Comma 2 5 3 3 2 5 2" xfId="4792"/>
    <cellStyle name="Comma 2 5 3 3 2 6" xfId="4793"/>
    <cellStyle name="Comma 2 5 3 3 3" xfId="4794"/>
    <cellStyle name="Comma 2 5 3 3 3 2" xfId="4795"/>
    <cellStyle name="Comma 2 5 3 3 3 2 2" xfId="4796"/>
    <cellStyle name="Comma 2 5 3 3 3 3" xfId="4797"/>
    <cellStyle name="Comma 2 5 3 3 4" xfId="4798"/>
    <cellStyle name="Comma 2 5 3 3 4 2" xfId="4799"/>
    <cellStyle name="Comma 2 5 3 3 4 2 2" xfId="4800"/>
    <cellStyle name="Comma 2 5 3 3 4 3" xfId="4801"/>
    <cellStyle name="Comma 2 5 3 3 5" xfId="4802"/>
    <cellStyle name="Comma 2 5 3 3 5 2" xfId="4803"/>
    <cellStyle name="Comma 2 5 3 3 6" xfId="4804"/>
    <cellStyle name="Comma 2 5 3 3 6 2" xfId="4805"/>
    <cellStyle name="Comma 2 5 3 3 7" xfId="4806"/>
    <cellStyle name="Comma 2 5 3 4" xfId="4807"/>
    <cellStyle name="Comma 2 5 3 4 2" xfId="4808"/>
    <cellStyle name="Comma 2 5 3 4 2 2" xfId="4809"/>
    <cellStyle name="Comma 2 5 3 4 2 2 2" xfId="4810"/>
    <cellStyle name="Comma 2 5 3 4 2 2 2 2" xfId="4811"/>
    <cellStyle name="Comma 2 5 3 4 2 2 3" xfId="4812"/>
    <cellStyle name="Comma 2 5 3 4 2 3" xfId="4813"/>
    <cellStyle name="Comma 2 5 3 4 2 3 2" xfId="4814"/>
    <cellStyle name="Comma 2 5 3 4 2 3 2 2" xfId="4815"/>
    <cellStyle name="Comma 2 5 3 4 2 3 3" xfId="4816"/>
    <cellStyle name="Comma 2 5 3 4 2 4" xfId="4817"/>
    <cellStyle name="Comma 2 5 3 4 2 4 2" xfId="4818"/>
    <cellStyle name="Comma 2 5 3 4 2 5" xfId="4819"/>
    <cellStyle name="Comma 2 5 3 4 2 5 2" xfId="4820"/>
    <cellStyle name="Comma 2 5 3 4 2 6" xfId="4821"/>
    <cellStyle name="Comma 2 5 3 4 3" xfId="4822"/>
    <cellStyle name="Comma 2 5 3 4 3 2" xfId="4823"/>
    <cellStyle name="Comma 2 5 3 4 3 2 2" xfId="4824"/>
    <cellStyle name="Comma 2 5 3 4 3 3" xfId="4825"/>
    <cellStyle name="Comma 2 5 3 4 4" xfId="4826"/>
    <cellStyle name="Comma 2 5 3 4 4 2" xfId="4827"/>
    <cellStyle name="Comma 2 5 3 4 4 2 2" xfId="4828"/>
    <cellStyle name="Comma 2 5 3 4 4 3" xfId="4829"/>
    <cellStyle name="Comma 2 5 3 4 5" xfId="4830"/>
    <cellStyle name="Comma 2 5 3 4 5 2" xfId="4831"/>
    <cellStyle name="Comma 2 5 3 4 6" xfId="4832"/>
    <cellStyle name="Comma 2 5 3 4 6 2" xfId="4833"/>
    <cellStyle name="Comma 2 5 3 4 7" xfId="4834"/>
    <cellStyle name="Comma 2 5 3 5" xfId="4835"/>
    <cellStyle name="Comma 2 5 3 5 2" xfId="4836"/>
    <cellStyle name="Comma 2 5 3 5 2 2" xfId="4837"/>
    <cellStyle name="Comma 2 5 3 5 2 2 2" xfId="4838"/>
    <cellStyle name="Comma 2 5 3 5 2 3" xfId="4839"/>
    <cellStyle name="Comma 2 5 3 5 3" xfId="4840"/>
    <cellStyle name="Comma 2 5 3 5 3 2" xfId="4841"/>
    <cellStyle name="Comma 2 5 3 5 3 2 2" xfId="4842"/>
    <cellStyle name="Comma 2 5 3 5 3 3" xfId="4843"/>
    <cellStyle name="Comma 2 5 3 5 4" xfId="4844"/>
    <cellStyle name="Comma 2 5 3 5 4 2" xfId="4845"/>
    <cellStyle name="Comma 2 5 3 5 5" xfId="4846"/>
    <cellStyle name="Comma 2 5 3 5 5 2" xfId="4847"/>
    <cellStyle name="Comma 2 5 3 5 6" xfId="4848"/>
    <cellStyle name="Comma 2 5 3 6" xfId="4849"/>
    <cellStyle name="Comma 2 5 3 6 2" xfId="4850"/>
    <cellStyle name="Comma 2 5 3 6 2 2" xfId="4851"/>
    <cellStyle name="Comma 2 5 3 6 3" xfId="4852"/>
    <cellStyle name="Comma 2 5 3 7" xfId="4853"/>
    <cellStyle name="Comma 2 5 3 7 2" xfId="4854"/>
    <cellStyle name="Comma 2 5 3 7 2 2" xfId="4855"/>
    <cellStyle name="Comma 2 5 3 7 3" xfId="4856"/>
    <cellStyle name="Comma 2 5 3 8" xfId="4857"/>
    <cellStyle name="Comma 2 5 3 8 2" xfId="4858"/>
    <cellStyle name="Comma 2 5 3 9" xfId="4859"/>
    <cellStyle name="Comma 2 5 3 9 2" xfId="4860"/>
    <cellStyle name="Comma 2 5 4" xfId="4861"/>
    <cellStyle name="Comma 2 5 4 2" xfId="4862"/>
    <cellStyle name="Comma 2 5 4 2 2" xfId="4863"/>
    <cellStyle name="Comma 2 5 4 2 2 2" xfId="4864"/>
    <cellStyle name="Comma 2 5 4 2 2 2 2" xfId="4865"/>
    <cellStyle name="Comma 2 5 4 2 2 2 2 2" xfId="4866"/>
    <cellStyle name="Comma 2 5 4 2 2 2 3" xfId="4867"/>
    <cellStyle name="Comma 2 5 4 2 2 3" xfId="4868"/>
    <cellStyle name="Comma 2 5 4 2 2 3 2" xfId="4869"/>
    <cellStyle name="Comma 2 5 4 2 2 3 2 2" xfId="4870"/>
    <cellStyle name="Comma 2 5 4 2 2 3 3" xfId="4871"/>
    <cellStyle name="Comma 2 5 4 2 2 4" xfId="4872"/>
    <cellStyle name="Comma 2 5 4 2 2 4 2" xfId="4873"/>
    <cellStyle name="Comma 2 5 4 2 2 5" xfId="4874"/>
    <cellStyle name="Comma 2 5 4 2 2 5 2" xfId="4875"/>
    <cellStyle name="Comma 2 5 4 2 2 6" xfId="4876"/>
    <cellStyle name="Comma 2 5 4 2 3" xfId="4877"/>
    <cellStyle name="Comma 2 5 4 2 3 2" xfId="4878"/>
    <cellStyle name="Comma 2 5 4 2 3 2 2" xfId="4879"/>
    <cellStyle name="Comma 2 5 4 2 3 3" xfId="4880"/>
    <cellStyle name="Comma 2 5 4 2 4" xfId="4881"/>
    <cellStyle name="Comma 2 5 4 2 4 2" xfId="4882"/>
    <cellStyle name="Comma 2 5 4 2 4 2 2" xfId="4883"/>
    <cellStyle name="Comma 2 5 4 2 4 3" xfId="4884"/>
    <cellStyle name="Comma 2 5 4 2 5" xfId="4885"/>
    <cellStyle name="Comma 2 5 4 2 5 2" xfId="4886"/>
    <cellStyle name="Comma 2 5 4 2 6" xfId="4887"/>
    <cellStyle name="Comma 2 5 4 2 6 2" xfId="4888"/>
    <cellStyle name="Comma 2 5 4 2 7" xfId="4889"/>
    <cellStyle name="Comma 2 5 4 3" xfId="4890"/>
    <cellStyle name="Comma 2 5 4 3 2" xfId="4891"/>
    <cellStyle name="Comma 2 5 4 3 2 2" xfId="4892"/>
    <cellStyle name="Comma 2 5 4 3 2 2 2" xfId="4893"/>
    <cellStyle name="Comma 2 5 4 3 2 3" xfId="4894"/>
    <cellStyle name="Comma 2 5 4 3 3" xfId="4895"/>
    <cellStyle name="Comma 2 5 4 3 3 2" xfId="4896"/>
    <cellStyle name="Comma 2 5 4 3 3 2 2" xfId="4897"/>
    <cellStyle name="Comma 2 5 4 3 3 3" xfId="4898"/>
    <cellStyle name="Comma 2 5 4 3 4" xfId="4899"/>
    <cellStyle name="Comma 2 5 4 3 4 2" xfId="4900"/>
    <cellStyle name="Comma 2 5 4 3 5" xfId="4901"/>
    <cellStyle name="Comma 2 5 4 3 5 2" xfId="4902"/>
    <cellStyle name="Comma 2 5 4 3 6" xfId="4903"/>
    <cellStyle name="Comma 2 5 4 4" xfId="4904"/>
    <cellStyle name="Comma 2 5 4 4 2" xfId="4905"/>
    <cellStyle name="Comma 2 5 4 4 2 2" xfId="4906"/>
    <cellStyle name="Comma 2 5 4 4 3" xfId="4907"/>
    <cellStyle name="Comma 2 5 4 5" xfId="4908"/>
    <cellStyle name="Comma 2 5 4 5 2" xfId="4909"/>
    <cellStyle name="Comma 2 5 4 5 2 2" xfId="4910"/>
    <cellStyle name="Comma 2 5 4 5 3" xfId="4911"/>
    <cellStyle name="Comma 2 5 4 6" xfId="4912"/>
    <cellStyle name="Comma 2 5 4 6 2" xfId="4913"/>
    <cellStyle name="Comma 2 5 4 7" xfId="4914"/>
    <cellStyle name="Comma 2 5 4 7 2" xfId="4915"/>
    <cellStyle name="Comma 2 5 4 8" xfId="4916"/>
    <cellStyle name="Comma 2 5 5" xfId="4917"/>
    <cellStyle name="Comma 2 5 5 2" xfId="4918"/>
    <cellStyle name="Comma 2 5 5 2 2" xfId="4919"/>
    <cellStyle name="Comma 2 5 5 2 2 2" xfId="4920"/>
    <cellStyle name="Comma 2 5 5 2 2 2 2" xfId="4921"/>
    <cellStyle name="Comma 2 5 5 2 2 3" xfId="4922"/>
    <cellStyle name="Comma 2 5 5 2 3" xfId="4923"/>
    <cellStyle name="Comma 2 5 5 2 3 2" xfId="4924"/>
    <cellStyle name="Comma 2 5 5 2 3 2 2" xfId="4925"/>
    <cellStyle name="Comma 2 5 5 2 3 3" xfId="4926"/>
    <cellStyle name="Comma 2 5 5 2 4" xfId="4927"/>
    <cellStyle name="Comma 2 5 5 2 4 2" xfId="4928"/>
    <cellStyle name="Comma 2 5 5 2 5" xfId="4929"/>
    <cellStyle name="Comma 2 5 5 2 5 2" xfId="4930"/>
    <cellStyle name="Comma 2 5 5 2 6" xfId="4931"/>
    <cellStyle name="Comma 2 5 5 3" xfId="4932"/>
    <cellStyle name="Comma 2 5 5 3 2" xfId="4933"/>
    <cellStyle name="Comma 2 5 5 3 2 2" xfId="4934"/>
    <cellStyle name="Comma 2 5 5 3 3" xfId="4935"/>
    <cellStyle name="Comma 2 5 5 4" xfId="4936"/>
    <cellStyle name="Comma 2 5 5 4 2" xfId="4937"/>
    <cellStyle name="Comma 2 5 5 4 2 2" xfId="4938"/>
    <cellStyle name="Comma 2 5 5 4 3" xfId="4939"/>
    <cellStyle name="Comma 2 5 5 5" xfId="4940"/>
    <cellStyle name="Comma 2 5 5 5 2" xfId="4941"/>
    <cellStyle name="Comma 2 5 5 6" xfId="4942"/>
    <cellStyle name="Comma 2 5 5 6 2" xfId="4943"/>
    <cellStyle name="Comma 2 5 5 7" xfId="4944"/>
    <cellStyle name="Comma 2 5 6" xfId="4945"/>
    <cellStyle name="Comma 2 5 6 2" xfId="4946"/>
    <cellStyle name="Comma 2 5 6 2 2" xfId="4947"/>
    <cellStyle name="Comma 2 5 6 2 2 2" xfId="4948"/>
    <cellStyle name="Comma 2 5 6 2 2 2 2" xfId="4949"/>
    <cellStyle name="Comma 2 5 6 2 2 3" xfId="4950"/>
    <cellStyle name="Comma 2 5 6 2 3" xfId="4951"/>
    <cellStyle name="Comma 2 5 6 2 3 2" xfId="4952"/>
    <cellStyle name="Comma 2 5 6 2 3 2 2" xfId="4953"/>
    <cellStyle name="Comma 2 5 6 2 3 3" xfId="4954"/>
    <cellStyle name="Comma 2 5 6 2 4" xfId="4955"/>
    <cellStyle name="Comma 2 5 6 2 4 2" xfId="4956"/>
    <cellStyle name="Comma 2 5 6 2 5" xfId="4957"/>
    <cellStyle name="Comma 2 5 6 2 5 2" xfId="4958"/>
    <cellStyle name="Comma 2 5 6 2 6" xfId="4959"/>
    <cellStyle name="Comma 2 5 6 3" xfId="4960"/>
    <cellStyle name="Comma 2 5 6 3 2" xfId="4961"/>
    <cellStyle name="Comma 2 5 6 3 2 2" xfId="4962"/>
    <cellStyle name="Comma 2 5 6 3 3" xfId="4963"/>
    <cellStyle name="Comma 2 5 6 4" xfId="4964"/>
    <cellStyle name="Comma 2 5 6 4 2" xfId="4965"/>
    <cellStyle name="Comma 2 5 6 4 2 2" xfId="4966"/>
    <cellStyle name="Comma 2 5 6 4 3" xfId="4967"/>
    <cellStyle name="Comma 2 5 6 5" xfId="4968"/>
    <cellStyle name="Comma 2 5 6 5 2" xfId="4969"/>
    <cellStyle name="Comma 2 5 6 6" xfId="4970"/>
    <cellStyle name="Comma 2 5 6 6 2" xfId="4971"/>
    <cellStyle name="Comma 2 5 6 7" xfId="4972"/>
    <cellStyle name="Comma 2 5 7" xfId="4973"/>
    <cellStyle name="Comma 2 5 7 2" xfId="4974"/>
    <cellStyle name="Comma 2 5 7 2 2" xfId="4975"/>
    <cellStyle name="Comma 2 5 7 2 2 2" xfId="4976"/>
    <cellStyle name="Comma 2 5 7 2 3" xfId="4977"/>
    <cellStyle name="Comma 2 5 7 3" xfId="4978"/>
    <cellStyle name="Comma 2 5 7 3 2" xfId="4979"/>
    <cellStyle name="Comma 2 5 7 3 2 2" xfId="4980"/>
    <cellStyle name="Comma 2 5 7 3 3" xfId="4981"/>
    <cellStyle name="Comma 2 5 7 4" xfId="4982"/>
    <cellStyle name="Comma 2 5 7 4 2" xfId="4983"/>
    <cellStyle name="Comma 2 5 7 5" xfId="4984"/>
    <cellStyle name="Comma 2 5 7 5 2" xfId="4985"/>
    <cellStyle name="Comma 2 5 7 6" xfId="4986"/>
    <cellStyle name="Comma 2 5 8" xfId="4987"/>
    <cellStyle name="Comma 2 5 8 2" xfId="4988"/>
    <cellStyle name="Comma 2 5 8 2 2" xfId="4989"/>
    <cellStyle name="Comma 2 5 8 3" xfId="4990"/>
    <cellStyle name="Comma 2 5 9" xfId="4991"/>
    <cellStyle name="Comma 2 5 9 2" xfId="4992"/>
    <cellStyle name="Comma 2 5 9 2 2" xfId="4993"/>
    <cellStyle name="Comma 2 5 9 3" xfId="4994"/>
    <cellStyle name="Comma 2 6" xfId="4995"/>
    <cellStyle name="Comma 2 6 10" xfId="4996"/>
    <cellStyle name="Comma 2 6 10 2" xfId="4997"/>
    <cellStyle name="Comma 2 6 11" xfId="4998"/>
    <cellStyle name="Comma 2 6 11 2" xfId="4999"/>
    <cellStyle name="Comma 2 6 12" xfId="5000"/>
    <cellStyle name="Comma 2 6 2" xfId="5001"/>
    <cellStyle name="Comma 2 6 2 10" xfId="5002"/>
    <cellStyle name="Comma 2 6 2 10 2" xfId="5003"/>
    <cellStyle name="Comma 2 6 2 11" xfId="5004"/>
    <cellStyle name="Comma 2 6 2 2" xfId="5005"/>
    <cellStyle name="Comma 2 6 2 2 10" xfId="5006"/>
    <cellStyle name="Comma 2 6 2 2 2" xfId="5007"/>
    <cellStyle name="Comma 2 6 2 2 2 2" xfId="5008"/>
    <cellStyle name="Comma 2 6 2 2 2 2 2" xfId="5009"/>
    <cellStyle name="Comma 2 6 2 2 2 2 2 2" xfId="5010"/>
    <cellStyle name="Comma 2 6 2 2 2 2 2 2 2" xfId="5011"/>
    <cellStyle name="Comma 2 6 2 2 2 2 2 2 2 2" xfId="5012"/>
    <cellStyle name="Comma 2 6 2 2 2 2 2 2 3" xfId="5013"/>
    <cellStyle name="Comma 2 6 2 2 2 2 2 3" xfId="5014"/>
    <cellStyle name="Comma 2 6 2 2 2 2 2 3 2" xfId="5015"/>
    <cellStyle name="Comma 2 6 2 2 2 2 2 3 2 2" xfId="5016"/>
    <cellStyle name="Comma 2 6 2 2 2 2 2 3 3" xfId="5017"/>
    <cellStyle name="Comma 2 6 2 2 2 2 2 4" xfId="5018"/>
    <cellStyle name="Comma 2 6 2 2 2 2 2 4 2" xfId="5019"/>
    <cellStyle name="Comma 2 6 2 2 2 2 2 5" xfId="5020"/>
    <cellStyle name="Comma 2 6 2 2 2 2 2 5 2" xfId="5021"/>
    <cellStyle name="Comma 2 6 2 2 2 2 2 6" xfId="5022"/>
    <cellStyle name="Comma 2 6 2 2 2 2 3" xfId="5023"/>
    <cellStyle name="Comma 2 6 2 2 2 2 3 2" xfId="5024"/>
    <cellStyle name="Comma 2 6 2 2 2 2 3 2 2" xfId="5025"/>
    <cellStyle name="Comma 2 6 2 2 2 2 3 3" xfId="5026"/>
    <cellStyle name="Comma 2 6 2 2 2 2 4" xfId="5027"/>
    <cellStyle name="Comma 2 6 2 2 2 2 4 2" xfId="5028"/>
    <cellStyle name="Comma 2 6 2 2 2 2 4 2 2" xfId="5029"/>
    <cellStyle name="Comma 2 6 2 2 2 2 4 3" xfId="5030"/>
    <cellStyle name="Comma 2 6 2 2 2 2 5" xfId="5031"/>
    <cellStyle name="Comma 2 6 2 2 2 2 5 2" xfId="5032"/>
    <cellStyle name="Comma 2 6 2 2 2 2 6" xfId="5033"/>
    <cellStyle name="Comma 2 6 2 2 2 2 6 2" xfId="5034"/>
    <cellStyle name="Comma 2 6 2 2 2 2 7" xfId="5035"/>
    <cellStyle name="Comma 2 6 2 2 2 3" xfId="5036"/>
    <cellStyle name="Comma 2 6 2 2 2 3 2" xfId="5037"/>
    <cellStyle name="Comma 2 6 2 2 2 3 2 2" xfId="5038"/>
    <cellStyle name="Comma 2 6 2 2 2 3 2 2 2" xfId="5039"/>
    <cellStyle name="Comma 2 6 2 2 2 3 2 3" xfId="5040"/>
    <cellStyle name="Comma 2 6 2 2 2 3 3" xfId="5041"/>
    <cellStyle name="Comma 2 6 2 2 2 3 3 2" xfId="5042"/>
    <cellStyle name="Comma 2 6 2 2 2 3 3 2 2" xfId="5043"/>
    <cellStyle name="Comma 2 6 2 2 2 3 3 3" xfId="5044"/>
    <cellStyle name="Comma 2 6 2 2 2 3 4" xfId="5045"/>
    <cellStyle name="Comma 2 6 2 2 2 3 4 2" xfId="5046"/>
    <cellStyle name="Comma 2 6 2 2 2 3 5" xfId="5047"/>
    <cellStyle name="Comma 2 6 2 2 2 3 5 2" xfId="5048"/>
    <cellStyle name="Comma 2 6 2 2 2 3 6" xfId="5049"/>
    <cellStyle name="Comma 2 6 2 2 2 4" xfId="5050"/>
    <cellStyle name="Comma 2 6 2 2 2 4 2" xfId="5051"/>
    <cellStyle name="Comma 2 6 2 2 2 4 2 2" xfId="5052"/>
    <cellStyle name="Comma 2 6 2 2 2 4 3" xfId="5053"/>
    <cellStyle name="Comma 2 6 2 2 2 5" xfId="5054"/>
    <cellStyle name="Comma 2 6 2 2 2 5 2" xfId="5055"/>
    <cellStyle name="Comma 2 6 2 2 2 5 2 2" xfId="5056"/>
    <cellStyle name="Comma 2 6 2 2 2 5 3" xfId="5057"/>
    <cellStyle name="Comma 2 6 2 2 2 6" xfId="5058"/>
    <cellStyle name="Comma 2 6 2 2 2 6 2" xfId="5059"/>
    <cellStyle name="Comma 2 6 2 2 2 7" xfId="5060"/>
    <cellStyle name="Comma 2 6 2 2 2 7 2" xfId="5061"/>
    <cellStyle name="Comma 2 6 2 2 2 8" xfId="5062"/>
    <cellStyle name="Comma 2 6 2 2 3" xfId="5063"/>
    <cellStyle name="Comma 2 6 2 2 3 2" xfId="5064"/>
    <cellStyle name="Comma 2 6 2 2 3 2 2" xfId="5065"/>
    <cellStyle name="Comma 2 6 2 2 3 2 2 2" xfId="5066"/>
    <cellStyle name="Comma 2 6 2 2 3 2 2 2 2" xfId="5067"/>
    <cellStyle name="Comma 2 6 2 2 3 2 2 3" xfId="5068"/>
    <cellStyle name="Comma 2 6 2 2 3 2 3" xfId="5069"/>
    <cellStyle name="Comma 2 6 2 2 3 2 3 2" xfId="5070"/>
    <cellStyle name="Comma 2 6 2 2 3 2 3 2 2" xfId="5071"/>
    <cellStyle name="Comma 2 6 2 2 3 2 3 3" xfId="5072"/>
    <cellStyle name="Comma 2 6 2 2 3 2 4" xfId="5073"/>
    <cellStyle name="Comma 2 6 2 2 3 2 4 2" xfId="5074"/>
    <cellStyle name="Comma 2 6 2 2 3 2 5" xfId="5075"/>
    <cellStyle name="Comma 2 6 2 2 3 2 5 2" xfId="5076"/>
    <cellStyle name="Comma 2 6 2 2 3 2 6" xfId="5077"/>
    <cellStyle name="Comma 2 6 2 2 3 3" xfId="5078"/>
    <cellStyle name="Comma 2 6 2 2 3 3 2" xfId="5079"/>
    <cellStyle name="Comma 2 6 2 2 3 3 2 2" xfId="5080"/>
    <cellStyle name="Comma 2 6 2 2 3 3 3" xfId="5081"/>
    <cellStyle name="Comma 2 6 2 2 3 4" xfId="5082"/>
    <cellStyle name="Comma 2 6 2 2 3 4 2" xfId="5083"/>
    <cellStyle name="Comma 2 6 2 2 3 4 2 2" xfId="5084"/>
    <cellStyle name="Comma 2 6 2 2 3 4 3" xfId="5085"/>
    <cellStyle name="Comma 2 6 2 2 3 5" xfId="5086"/>
    <cellStyle name="Comma 2 6 2 2 3 5 2" xfId="5087"/>
    <cellStyle name="Comma 2 6 2 2 3 6" xfId="5088"/>
    <cellStyle name="Comma 2 6 2 2 3 6 2" xfId="5089"/>
    <cellStyle name="Comma 2 6 2 2 3 7" xfId="5090"/>
    <cellStyle name="Comma 2 6 2 2 4" xfId="5091"/>
    <cellStyle name="Comma 2 6 2 2 4 2" xfId="5092"/>
    <cellStyle name="Comma 2 6 2 2 4 2 2" xfId="5093"/>
    <cellStyle name="Comma 2 6 2 2 4 2 2 2" xfId="5094"/>
    <cellStyle name="Comma 2 6 2 2 4 2 2 2 2" xfId="5095"/>
    <cellStyle name="Comma 2 6 2 2 4 2 2 3" xfId="5096"/>
    <cellStyle name="Comma 2 6 2 2 4 2 3" xfId="5097"/>
    <cellStyle name="Comma 2 6 2 2 4 2 3 2" xfId="5098"/>
    <cellStyle name="Comma 2 6 2 2 4 2 3 2 2" xfId="5099"/>
    <cellStyle name="Comma 2 6 2 2 4 2 3 3" xfId="5100"/>
    <cellStyle name="Comma 2 6 2 2 4 2 4" xfId="5101"/>
    <cellStyle name="Comma 2 6 2 2 4 2 4 2" xfId="5102"/>
    <cellStyle name="Comma 2 6 2 2 4 2 5" xfId="5103"/>
    <cellStyle name="Comma 2 6 2 2 4 2 5 2" xfId="5104"/>
    <cellStyle name="Comma 2 6 2 2 4 2 6" xfId="5105"/>
    <cellStyle name="Comma 2 6 2 2 4 3" xfId="5106"/>
    <cellStyle name="Comma 2 6 2 2 4 3 2" xfId="5107"/>
    <cellStyle name="Comma 2 6 2 2 4 3 2 2" xfId="5108"/>
    <cellStyle name="Comma 2 6 2 2 4 3 3" xfId="5109"/>
    <cellStyle name="Comma 2 6 2 2 4 4" xfId="5110"/>
    <cellStyle name="Comma 2 6 2 2 4 4 2" xfId="5111"/>
    <cellStyle name="Comma 2 6 2 2 4 4 2 2" xfId="5112"/>
    <cellStyle name="Comma 2 6 2 2 4 4 3" xfId="5113"/>
    <cellStyle name="Comma 2 6 2 2 4 5" xfId="5114"/>
    <cellStyle name="Comma 2 6 2 2 4 5 2" xfId="5115"/>
    <cellStyle name="Comma 2 6 2 2 4 6" xfId="5116"/>
    <cellStyle name="Comma 2 6 2 2 4 6 2" xfId="5117"/>
    <cellStyle name="Comma 2 6 2 2 4 7" xfId="5118"/>
    <cellStyle name="Comma 2 6 2 2 5" xfId="5119"/>
    <cellStyle name="Comma 2 6 2 2 5 2" xfId="5120"/>
    <cellStyle name="Comma 2 6 2 2 5 2 2" xfId="5121"/>
    <cellStyle name="Comma 2 6 2 2 5 2 2 2" xfId="5122"/>
    <cellStyle name="Comma 2 6 2 2 5 2 3" xfId="5123"/>
    <cellStyle name="Comma 2 6 2 2 5 3" xfId="5124"/>
    <cellStyle name="Comma 2 6 2 2 5 3 2" xfId="5125"/>
    <cellStyle name="Comma 2 6 2 2 5 3 2 2" xfId="5126"/>
    <cellStyle name="Comma 2 6 2 2 5 3 3" xfId="5127"/>
    <cellStyle name="Comma 2 6 2 2 5 4" xfId="5128"/>
    <cellStyle name="Comma 2 6 2 2 5 4 2" xfId="5129"/>
    <cellStyle name="Comma 2 6 2 2 5 5" xfId="5130"/>
    <cellStyle name="Comma 2 6 2 2 5 5 2" xfId="5131"/>
    <cellStyle name="Comma 2 6 2 2 5 6" xfId="5132"/>
    <cellStyle name="Comma 2 6 2 2 6" xfId="5133"/>
    <cellStyle name="Comma 2 6 2 2 6 2" xfId="5134"/>
    <cellStyle name="Comma 2 6 2 2 6 2 2" xfId="5135"/>
    <cellStyle name="Comma 2 6 2 2 6 3" xfId="5136"/>
    <cellStyle name="Comma 2 6 2 2 7" xfId="5137"/>
    <cellStyle name="Comma 2 6 2 2 7 2" xfId="5138"/>
    <cellStyle name="Comma 2 6 2 2 7 2 2" xfId="5139"/>
    <cellStyle name="Comma 2 6 2 2 7 3" xfId="5140"/>
    <cellStyle name="Comma 2 6 2 2 8" xfId="5141"/>
    <cellStyle name="Comma 2 6 2 2 8 2" xfId="5142"/>
    <cellStyle name="Comma 2 6 2 2 9" xfId="5143"/>
    <cellStyle name="Comma 2 6 2 2 9 2" xfId="5144"/>
    <cellStyle name="Comma 2 6 2 3" xfId="5145"/>
    <cellStyle name="Comma 2 6 2 3 2" xfId="5146"/>
    <cellStyle name="Comma 2 6 2 3 2 2" xfId="5147"/>
    <cellStyle name="Comma 2 6 2 3 2 2 2" xfId="5148"/>
    <cellStyle name="Comma 2 6 2 3 2 2 2 2" xfId="5149"/>
    <cellStyle name="Comma 2 6 2 3 2 2 2 2 2" xfId="5150"/>
    <cellStyle name="Comma 2 6 2 3 2 2 2 3" xfId="5151"/>
    <cellStyle name="Comma 2 6 2 3 2 2 3" xfId="5152"/>
    <cellStyle name="Comma 2 6 2 3 2 2 3 2" xfId="5153"/>
    <cellStyle name="Comma 2 6 2 3 2 2 3 2 2" xfId="5154"/>
    <cellStyle name="Comma 2 6 2 3 2 2 3 3" xfId="5155"/>
    <cellStyle name="Comma 2 6 2 3 2 2 4" xfId="5156"/>
    <cellStyle name="Comma 2 6 2 3 2 2 4 2" xfId="5157"/>
    <cellStyle name="Comma 2 6 2 3 2 2 5" xfId="5158"/>
    <cellStyle name="Comma 2 6 2 3 2 2 5 2" xfId="5159"/>
    <cellStyle name="Comma 2 6 2 3 2 2 6" xfId="5160"/>
    <cellStyle name="Comma 2 6 2 3 2 3" xfId="5161"/>
    <cellStyle name="Comma 2 6 2 3 2 3 2" xfId="5162"/>
    <cellStyle name="Comma 2 6 2 3 2 3 2 2" xfId="5163"/>
    <cellStyle name="Comma 2 6 2 3 2 3 3" xfId="5164"/>
    <cellStyle name="Comma 2 6 2 3 2 4" xfId="5165"/>
    <cellStyle name="Comma 2 6 2 3 2 4 2" xfId="5166"/>
    <cellStyle name="Comma 2 6 2 3 2 4 2 2" xfId="5167"/>
    <cellStyle name="Comma 2 6 2 3 2 4 3" xfId="5168"/>
    <cellStyle name="Comma 2 6 2 3 2 5" xfId="5169"/>
    <cellStyle name="Comma 2 6 2 3 2 5 2" xfId="5170"/>
    <cellStyle name="Comma 2 6 2 3 2 6" xfId="5171"/>
    <cellStyle name="Comma 2 6 2 3 2 6 2" xfId="5172"/>
    <cellStyle name="Comma 2 6 2 3 2 7" xfId="5173"/>
    <cellStyle name="Comma 2 6 2 3 3" xfId="5174"/>
    <cellStyle name="Comma 2 6 2 3 3 2" xfId="5175"/>
    <cellStyle name="Comma 2 6 2 3 3 2 2" xfId="5176"/>
    <cellStyle name="Comma 2 6 2 3 3 2 2 2" xfId="5177"/>
    <cellStyle name="Comma 2 6 2 3 3 2 3" xfId="5178"/>
    <cellStyle name="Comma 2 6 2 3 3 3" xfId="5179"/>
    <cellStyle name="Comma 2 6 2 3 3 3 2" xfId="5180"/>
    <cellStyle name="Comma 2 6 2 3 3 3 2 2" xfId="5181"/>
    <cellStyle name="Comma 2 6 2 3 3 3 3" xfId="5182"/>
    <cellStyle name="Comma 2 6 2 3 3 4" xfId="5183"/>
    <cellStyle name="Comma 2 6 2 3 3 4 2" xfId="5184"/>
    <cellStyle name="Comma 2 6 2 3 3 5" xfId="5185"/>
    <cellStyle name="Comma 2 6 2 3 3 5 2" xfId="5186"/>
    <cellStyle name="Comma 2 6 2 3 3 6" xfId="5187"/>
    <cellStyle name="Comma 2 6 2 3 4" xfId="5188"/>
    <cellStyle name="Comma 2 6 2 3 4 2" xfId="5189"/>
    <cellStyle name="Comma 2 6 2 3 4 2 2" xfId="5190"/>
    <cellStyle name="Comma 2 6 2 3 4 3" xfId="5191"/>
    <cellStyle name="Comma 2 6 2 3 5" xfId="5192"/>
    <cellStyle name="Comma 2 6 2 3 5 2" xfId="5193"/>
    <cellStyle name="Comma 2 6 2 3 5 2 2" xfId="5194"/>
    <cellStyle name="Comma 2 6 2 3 5 3" xfId="5195"/>
    <cellStyle name="Comma 2 6 2 3 6" xfId="5196"/>
    <cellStyle name="Comma 2 6 2 3 6 2" xfId="5197"/>
    <cellStyle name="Comma 2 6 2 3 7" xfId="5198"/>
    <cellStyle name="Comma 2 6 2 3 7 2" xfId="5199"/>
    <cellStyle name="Comma 2 6 2 3 8" xfId="5200"/>
    <cellStyle name="Comma 2 6 2 4" xfId="5201"/>
    <cellStyle name="Comma 2 6 2 4 2" xfId="5202"/>
    <cellStyle name="Comma 2 6 2 4 2 2" xfId="5203"/>
    <cellStyle name="Comma 2 6 2 4 2 2 2" xfId="5204"/>
    <cellStyle name="Comma 2 6 2 4 2 2 2 2" xfId="5205"/>
    <cellStyle name="Comma 2 6 2 4 2 2 3" xfId="5206"/>
    <cellStyle name="Comma 2 6 2 4 2 3" xfId="5207"/>
    <cellStyle name="Comma 2 6 2 4 2 3 2" xfId="5208"/>
    <cellStyle name="Comma 2 6 2 4 2 3 2 2" xfId="5209"/>
    <cellStyle name="Comma 2 6 2 4 2 3 3" xfId="5210"/>
    <cellStyle name="Comma 2 6 2 4 2 4" xfId="5211"/>
    <cellStyle name="Comma 2 6 2 4 2 4 2" xfId="5212"/>
    <cellStyle name="Comma 2 6 2 4 2 5" xfId="5213"/>
    <cellStyle name="Comma 2 6 2 4 2 5 2" xfId="5214"/>
    <cellStyle name="Comma 2 6 2 4 2 6" xfId="5215"/>
    <cellStyle name="Comma 2 6 2 4 3" xfId="5216"/>
    <cellStyle name="Comma 2 6 2 4 3 2" xfId="5217"/>
    <cellStyle name="Comma 2 6 2 4 3 2 2" xfId="5218"/>
    <cellStyle name="Comma 2 6 2 4 3 3" xfId="5219"/>
    <cellStyle name="Comma 2 6 2 4 4" xfId="5220"/>
    <cellStyle name="Comma 2 6 2 4 4 2" xfId="5221"/>
    <cellStyle name="Comma 2 6 2 4 4 2 2" xfId="5222"/>
    <cellStyle name="Comma 2 6 2 4 4 3" xfId="5223"/>
    <cellStyle name="Comma 2 6 2 4 5" xfId="5224"/>
    <cellStyle name="Comma 2 6 2 4 5 2" xfId="5225"/>
    <cellStyle name="Comma 2 6 2 4 6" xfId="5226"/>
    <cellStyle name="Comma 2 6 2 4 6 2" xfId="5227"/>
    <cellStyle name="Comma 2 6 2 4 7" xfId="5228"/>
    <cellStyle name="Comma 2 6 2 5" xfId="5229"/>
    <cellStyle name="Comma 2 6 2 5 2" xfId="5230"/>
    <cellStyle name="Comma 2 6 2 5 2 2" xfId="5231"/>
    <cellStyle name="Comma 2 6 2 5 2 2 2" xfId="5232"/>
    <cellStyle name="Comma 2 6 2 5 2 2 2 2" xfId="5233"/>
    <cellStyle name="Comma 2 6 2 5 2 2 3" xfId="5234"/>
    <cellStyle name="Comma 2 6 2 5 2 3" xfId="5235"/>
    <cellStyle name="Comma 2 6 2 5 2 3 2" xfId="5236"/>
    <cellStyle name="Comma 2 6 2 5 2 3 2 2" xfId="5237"/>
    <cellStyle name="Comma 2 6 2 5 2 3 3" xfId="5238"/>
    <cellStyle name="Comma 2 6 2 5 2 4" xfId="5239"/>
    <cellStyle name="Comma 2 6 2 5 2 4 2" xfId="5240"/>
    <cellStyle name="Comma 2 6 2 5 2 5" xfId="5241"/>
    <cellStyle name="Comma 2 6 2 5 2 5 2" xfId="5242"/>
    <cellStyle name="Comma 2 6 2 5 2 6" xfId="5243"/>
    <cellStyle name="Comma 2 6 2 5 3" xfId="5244"/>
    <cellStyle name="Comma 2 6 2 5 3 2" xfId="5245"/>
    <cellStyle name="Comma 2 6 2 5 3 2 2" xfId="5246"/>
    <cellStyle name="Comma 2 6 2 5 3 3" xfId="5247"/>
    <cellStyle name="Comma 2 6 2 5 4" xfId="5248"/>
    <cellStyle name="Comma 2 6 2 5 4 2" xfId="5249"/>
    <cellStyle name="Comma 2 6 2 5 4 2 2" xfId="5250"/>
    <cellStyle name="Comma 2 6 2 5 4 3" xfId="5251"/>
    <cellStyle name="Comma 2 6 2 5 5" xfId="5252"/>
    <cellStyle name="Comma 2 6 2 5 5 2" xfId="5253"/>
    <cellStyle name="Comma 2 6 2 5 6" xfId="5254"/>
    <cellStyle name="Comma 2 6 2 5 6 2" xfId="5255"/>
    <cellStyle name="Comma 2 6 2 5 7" xfId="5256"/>
    <cellStyle name="Comma 2 6 2 6" xfId="5257"/>
    <cellStyle name="Comma 2 6 2 6 2" xfId="5258"/>
    <cellStyle name="Comma 2 6 2 6 2 2" xfId="5259"/>
    <cellStyle name="Comma 2 6 2 6 2 2 2" xfId="5260"/>
    <cellStyle name="Comma 2 6 2 6 2 3" xfId="5261"/>
    <cellStyle name="Comma 2 6 2 6 3" xfId="5262"/>
    <cellStyle name="Comma 2 6 2 6 3 2" xfId="5263"/>
    <cellStyle name="Comma 2 6 2 6 3 2 2" xfId="5264"/>
    <cellStyle name="Comma 2 6 2 6 3 3" xfId="5265"/>
    <cellStyle name="Comma 2 6 2 6 4" xfId="5266"/>
    <cellStyle name="Comma 2 6 2 6 4 2" xfId="5267"/>
    <cellStyle name="Comma 2 6 2 6 5" xfId="5268"/>
    <cellStyle name="Comma 2 6 2 6 5 2" xfId="5269"/>
    <cellStyle name="Comma 2 6 2 6 6" xfId="5270"/>
    <cellStyle name="Comma 2 6 2 7" xfId="5271"/>
    <cellStyle name="Comma 2 6 2 7 2" xfId="5272"/>
    <cellStyle name="Comma 2 6 2 7 2 2" xfId="5273"/>
    <cellStyle name="Comma 2 6 2 7 3" xfId="5274"/>
    <cellStyle name="Comma 2 6 2 8" xfId="5275"/>
    <cellStyle name="Comma 2 6 2 8 2" xfId="5276"/>
    <cellStyle name="Comma 2 6 2 8 2 2" xfId="5277"/>
    <cellStyle name="Comma 2 6 2 8 3" xfId="5278"/>
    <cellStyle name="Comma 2 6 2 9" xfId="5279"/>
    <cellStyle name="Comma 2 6 2 9 2" xfId="5280"/>
    <cellStyle name="Comma 2 6 3" xfId="5281"/>
    <cellStyle name="Comma 2 6 3 10" xfId="5282"/>
    <cellStyle name="Comma 2 6 3 2" xfId="5283"/>
    <cellStyle name="Comma 2 6 3 2 2" xfId="5284"/>
    <cellStyle name="Comma 2 6 3 2 2 2" xfId="5285"/>
    <cellStyle name="Comma 2 6 3 2 2 2 2" xfId="5286"/>
    <cellStyle name="Comma 2 6 3 2 2 2 2 2" xfId="5287"/>
    <cellStyle name="Comma 2 6 3 2 2 2 2 2 2" xfId="5288"/>
    <cellStyle name="Comma 2 6 3 2 2 2 2 3" xfId="5289"/>
    <cellStyle name="Comma 2 6 3 2 2 2 3" xfId="5290"/>
    <cellStyle name="Comma 2 6 3 2 2 2 3 2" xfId="5291"/>
    <cellStyle name="Comma 2 6 3 2 2 2 3 2 2" xfId="5292"/>
    <cellStyle name="Comma 2 6 3 2 2 2 3 3" xfId="5293"/>
    <cellStyle name="Comma 2 6 3 2 2 2 4" xfId="5294"/>
    <cellStyle name="Comma 2 6 3 2 2 2 4 2" xfId="5295"/>
    <cellStyle name="Comma 2 6 3 2 2 2 5" xfId="5296"/>
    <cellStyle name="Comma 2 6 3 2 2 2 5 2" xfId="5297"/>
    <cellStyle name="Comma 2 6 3 2 2 2 6" xfId="5298"/>
    <cellStyle name="Comma 2 6 3 2 2 3" xfId="5299"/>
    <cellStyle name="Comma 2 6 3 2 2 3 2" xfId="5300"/>
    <cellStyle name="Comma 2 6 3 2 2 3 2 2" xfId="5301"/>
    <cellStyle name="Comma 2 6 3 2 2 3 3" xfId="5302"/>
    <cellStyle name="Comma 2 6 3 2 2 4" xfId="5303"/>
    <cellStyle name="Comma 2 6 3 2 2 4 2" xfId="5304"/>
    <cellStyle name="Comma 2 6 3 2 2 4 2 2" xfId="5305"/>
    <cellStyle name="Comma 2 6 3 2 2 4 3" xfId="5306"/>
    <cellStyle name="Comma 2 6 3 2 2 5" xfId="5307"/>
    <cellStyle name="Comma 2 6 3 2 2 5 2" xfId="5308"/>
    <cellStyle name="Comma 2 6 3 2 2 6" xfId="5309"/>
    <cellStyle name="Comma 2 6 3 2 2 6 2" xfId="5310"/>
    <cellStyle name="Comma 2 6 3 2 2 7" xfId="5311"/>
    <cellStyle name="Comma 2 6 3 2 3" xfId="5312"/>
    <cellStyle name="Comma 2 6 3 2 3 2" xfId="5313"/>
    <cellStyle name="Comma 2 6 3 2 3 2 2" xfId="5314"/>
    <cellStyle name="Comma 2 6 3 2 3 2 2 2" xfId="5315"/>
    <cellStyle name="Comma 2 6 3 2 3 2 3" xfId="5316"/>
    <cellStyle name="Comma 2 6 3 2 3 3" xfId="5317"/>
    <cellStyle name="Comma 2 6 3 2 3 3 2" xfId="5318"/>
    <cellStyle name="Comma 2 6 3 2 3 3 2 2" xfId="5319"/>
    <cellStyle name="Comma 2 6 3 2 3 3 3" xfId="5320"/>
    <cellStyle name="Comma 2 6 3 2 3 4" xfId="5321"/>
    <cellStyle name="Comma 2 6 3 2 3 4 2" xfId="5322"/>
    <cellStyle name="Comma 2 6 3 2 3 5" xfId="5323"/>
    <cellStyle name="Comma 2 6 3 2 3 5 2" xfId="5324"/>
    <cellStyle name="Comma 2 6 3 2 3 6" xfId="5325"/>
    <cellStyle name="Comma 2 6 3 2 4" xfId="5326"/>
    <cellStyle name="Comma 2 6 3 2 4 2" xfId="5327"/>
    <cellStyle name="Comma 2 6 3 2 4 2 2" xfId="5328"/>
    <cellStyle name="Comma 2 6 3 2 4 3" xfId="5329"/>
    <cellStyle name="Comma 2 6 3 2 5" xfId="5330"/>
    <cellStyle name="Comma 2 6 3 2 5 2" xfId="5331"/>
    <cellStyle name="Comma 2 6 3 2 5 2 2" xfId="5332"/>
    <cellStyle name="Comma 2 6 3 2 5 3" xfId="5333"/>
    <cellStyle name="Comma 2 6 3 2 6" xfId="5334"/>
    <cellStyle name="Comma 2 6 3 2 6 2" xfId="5335"/>
    <cellStyle name="Comma 2 6 3 2 7" xfId="5336"/>
    <cellStyle name="Comma 2 6 3 2 7 2" xfId="5337"/>
    <cellStyle name="Comma 2 6 3 2 8" xfId="5338"/>
    <cellStyle name="Comma 2 6 3 3" xfId="5339"/>
    <cellStyle name="Comma 2 6 3 3 2" xfId="5340"/>
    <cellStyle name="Comma 2 6 3 3 2 2" xfId="5341"/>
    <cellStyle name="Comma 2 6 3 3 2 2 2" xfId="5342"/>
    <cellStyle name="Comma 2 6 3 3 2 2 2 2" xfId="5343"/>
    <cellStyle name="Comma 2 6 3 3 2 2 3" xfId="5344"/>
    <cellStyle name="Comma 2 6 3 3 2 3" xfId="5345"/>
    <cellStyle name="Comma 2 6 3 3 2 3 2" xfId="5346"/>
    <cellStyle name="Comma 2 6 3 3 2 3 2 2" xfId="5347"/>
    <cellStyle name="Comma 2 6 3 3 2 3 3" xfId="5348"/>
    <cellStyle name="Comma 2 6 3 3 2 4" xfId="5349"/>
    <cellStyle name="Comma 2 6 3 3 2 4 2" xfId="5350"/>
    <cellStyle name="Comma 2 6 3 3 2 5" xfId="5351"/>
    <cellStyle name="Comma 2 6 3 3 2 5 2" xfId="5352"/>
    <cellStyle name="Comma 2 6 3 3 2 6" xfId="5353"/>
    <cellStyle name="Comma 2 6 3 3 3" xfId="5354"/>
    <cellStyle name="Comma 2 6 3 3 3 2" xfId="5355"/>
    <cellStyle name="Comma 2 6 3 3 3 2 2" xfId="5356"/>
    <cellStyle name="Comma 2 6 3 3 3 3" xfId="5357"/>
    <cellStyle name="Comma 2 6 3 3 4" xfId="5358"/>
    <cellStyle name="Comma 2 6 3 3 4 2" xfId="5359"/>
    <cellStyle name="Comma 2 6 3 3 4 2 2" xfId="5360"/>
    <cellStyle name="Comma 2 6 3 3 4 3" xfId="5361"/>
    <cellStyle name="Comma 2 6 3 3 5" xfId="5362"/>
    <cellStyle name="Comma 2 6 3 3 5 2" xfId="5363"/>
    <cellStyle name="Comma 2 6 3 3 6" xfId="5364"/>
    <cellStyle name="Comma 2 6 3 3 6 2" xfId="5365"/>
    <cellStyle name="Comma 2 6 3 3 7" xfId="5366"/>
    <cellStyle name="Comma 2 6 3 4" xfId="5367"/>
    <cellStyle name="Comma 2 6 3 4 2" xfId="5368"/>
    <cellStyle name="Comma 2 6 3 4 2 2" xfId="5369"/>
    <cellStyle name="Comma 2 6 3 4 2 2 2" xfId="5370"/>
    <cellStyle name="Comma 2 6 3 4 2 2 2 2" xfId="5371"/>
    <cellStyle name="Comma 2 6 3 4 2 2 3" xfId="5372"/>
    <cellStyle name="Comma 2 6 3 4 2 3" xfId="5373"/>
    <cellStyle name="Comma 2 6 3 4 2 3 2" xfId="5374"/>
    <cellStyle name="Comma 2 6 3 4 2 3 2 2" xfId="5375"/>
    <cellStyle name="Comma 2 6 3 4 2 3 3" xfId="5376"/>
    <cellStyle name="Comma 2 6 3 4 2 4" xfId="5377"/>
    <cellStyle name="Comma 2 6 3 4 2 4 2" xfId="5378"/>
    <cellStyle name="Comma 2 6 3 4 2 5" xfId="5379"/>
    <cellStyle name="Comma 2 6 3 4 2 5 2" xfId="5380"/>
    <cellStyle name="Comma 2 6 3 4 2 6" xfId="5381"/>
    <cellStyle name="Comma 2 6 3 4 3" xfId="5382"/>
    <cellStyle name="Comma 2 6 3 4 3 2" xfId="5383"/>
    <cellStyle name="Comma 2 6 3 4 3 2 2" xfId="5384"/>
    <cellStyle name="Comma 2 6 3 4 3 3" xfId="5385"/>
    <cellStyle name="Comma 2 6 3 4 4" xfId="5386"/>
    <cellStyle name="Comma 2 6 3 4 4 2" xfId="5387"/>
    <cellStyle name="Comma 2 6 3 4 4 2 2" xfId="5388"/>
    <cellStyle name="Comma 2 6 3 4 4 3" xfId="5389"/>
    <cellStyle name="Comma 2 6 3 4 5" xfId="5390"/>
    <cellStyle name="Comma 2 6 3 4 5 2" xfId="5391"/>
    <cellStyle name="Comma 2 6 3 4 6" xfId="5392"/>
    <cellStyle name="Comma 2 6 3 4 6 2" xfId="5393"/>
    <cellStyle name="Comma 2 6 3 4 7" xfId="5394"/>
    <cellStyle name="Comma 2 6 3 5" xfId="5395"/>
    <cellStyle name="Comma 2 6 3 5 2" xfId="5396"/>
    <cellStyle name="Comma 2 6 3 5 2 2" xfId="5397"/>
    <cellStyle name="Comma 2 6 3 5 2 2 2" xfId="5398"/>
    <cellStyle name="Comma 2 6 3 5 2 3" xfId="5399"/>
    <cellStyle name="Comma 2 6 3 5 3" xfId="5400"/>
    <cellStyle name="Comma 2 6 3 5 3 2" xfId="5401"/>
    <cellStyle name="Comma 2 6 3 5 3 2 2" xfId="5402"/>
    <cellStyle name="Comma 2 6 3 5 3 3" xfId="5403"/>
    <cellStyle name="Comma 2 6 3 5 4" xfId="5404"/>
    <cellStyle name="Comma 2 6 3 5 4 2" xfId="5405"/>
    <cellStyle name="Comma 2 6 3 5 5" xfId="5406"/>
    <cellStyle name="Comma 2 6 3 5 5 2" xfId="5407"/>
    <cellStyle name="Comma 2 6 3 5 6" xfId="5408"/>
    <cellStyle name="Comma 2 6 3 6" xfId="5409"/>
    <cellStyle name="Comma 2 6 3 6 2" xfId="5410"/>
    <cellStyle name="Comma 2 6 3 6 2 2" xfId="5411"/>
    <cellStyle name="Comma 2 6 3 6 3" xfId="5412"/>
    <cellStyle name="Comma 2 6 3 7" xfId="5413"/>
    <cellStyle name="Comma 2 6 3 7 2" xfId="5414"/>
    <cellStyle name="Comma 2 6 3 7 2 2" xfId="5415"/>
    <cellStyle name="Comma 2 6 3 7 3" xfId="5416"/>
    <cellStyle name="Comma 2 6 3 8" xfId="5417"/>
    <cellStyle name="Comma 2 6 3 8 2" xfId="5418"/>
    <cellStyle name="Comma 2 6 3 9" xfId="5419"/>
    <cellStyle name="Comma 2 6 3 9 2" xfId="5420"/>
    <cellStyle name="Comma 2 6 4" xfId="5421"/>
    <cellStyle name="Comma 2 6 4 2" xfId="5422"/>
    <cellStyle name="Comma 2 6 4 2 2" xfId="5423"/>
    <cellStyle name="Comma 2 6 4 2 2 2" xfId="5424"/>
    <cellStyle name="Comma 2 6 4 2 2 2 2" xfId="5425"/>
    <cellStyle name="Comma 2 6 4 2 2 2 2 2" xfId="5426"/>
    <cellStyle name="Comma 2 6 4 2 2 2 3" xfId="5427"/>
    <cellStyle name="Comma 2 6 4 2 2 3" xfId="5428"/>
    <cellStyle name="Comma 2 6 4 2 2 3 2" xfId="5429"/>
    <cellStyle name="Comma 2 6 4 2 2 3 2 2" xfId="5430"/>
    <cellStyle name="Comma 2 6 4 2 2 3 3" xfId="5431"/>
    <cellStyle name="Comma 2 6 4 2 2 4" xfId="5432"/>
    <cellStyle name="Comma 2 6 4 2 2 4 2" xfId="5433"/>
    <cellStyle name="Comma 2 6 4 2 2 5" xfId="5434"/>
    <cellStyle name="Comma 2 6 4 2 2 5 2" xfId="5435"/>
    <cellStyle name="Comma 2 6 4 2 2 6" xfId="5436"/>
    <cellStyle name="Comma 2 6 4 2 3" xfId="5437"/>
    <cellStyle name="Comma 2 6 4 2 3 2" xfId="5438"/>
    <cellStyle name="Comma 2 6 4 2 3 2 2" xfId="5439"/>
    <cellStyle name="Comma 2 6 4 2 3 3" xfId="5440"/>
    <cellStyle name="Comma 2 6 4 2 4" xfId="5441"/>
    <cellStyle name="Comma 2 6 4 2 4 2" xfId="5442"/>
    <cellStyle name="Comma 2 6 4 2 4 2 2" xfId="5443"/>
    <cellStyle name="Comma 2 6 4 2 4 3" xfId="5444"/>
    <cellStyle name="Comma 2 6 4 2 5" xfId="5445"/>
    <cellStyle name="Comma 2 6 4 2 5 2" xfId="5446"/>
    <cellStyle name="Comma 2 6 4 2 6" xfId="5447"/>
    <cellStyle name="Comma 2 6 4 2 6 2" xfId="5448"/>
    <cellStyle name="Comma 2 6 4 2 7" xfId="5449"/>
    <cellStyle name="Comma 2 6 4 3" xfId="5450"/>
    <cellStyle name="Comma 2 6 4 3 2" xfId="5451"/>
    <cellStyle name="Comma 2 6 4 3 2 2" xfId="5452"/>
    <cellStyle name="Comma 2 6 4 3 2 2 2" xfId="5453"/>
    <cellStyle name="Comma 2 6 4 3 2 3" xfId="5454"/>
    <cellStyle name="Comma 2 6 4 3 3" xfId="5455"/>
    <cellStyle name="Comma 2 6 4 3 3 2" xfId="5456"/>
    <cellStyle name="Comma 2 6 4 3 3 2 2" xfId="5457"/>
    <cellStyle name="Comma 2 6 4 3 3 3" xfId="5458"/>
    <cellStyle name="Comma 2 6 4 3 4" xfId="5459"/>
    <cellStyle name="Comma 2 6 4 3 4 2" xfId="5460"/>
    <cellStyle name="Comma 2 6 4 3 5" xfId="5461"/>
    <cellStyle name="Comma 2 6 4 3 5 2" xfId="5462"/>
    <cellStyle name="Comma 2 6 4 3 6" xfId="5463"/>
    <cellStyle name="Comma 2 6 4 4" xfId="5464"/>
    <cellStyle name="Comma 2 6 4 4 2" xfId="5465"/>
    <cellStyle name="Comma 2 6 4 4 2 2" xfId="5466"/>
    <cellStyle name="Comma 2 6 4 4 3" xfId="5467"/>
    <cellStyle name="Comma 2 6 4 5" xfId="5468"/>
    <cellStyle name="Comma 2 6 4 5 2" xfId="5469"/>
    <cellStyle name="Comma 2 6 4 5 2 2" xfId="5470"/>
    <cellStyle name="Comma 2 6 4 5 3" xfId="5471"/>
    <cellStyle name="Comma 2 6 4 6" xfId="5472"/>
    <cellStyle name="Comma 2 6 4 6 2" xfId="5473"/>
    <cellStyle name="Comma 2 6 4 7" xfId="5474"/>
    <cellStyle name="Comma 2 6 4 7 2" xfId="5475"/>
    <cellStyle name="Comma 2 6 4 8" xfId="5476"/>
    <cellStyle name="Comma 2 6 5" xfId="5477"/>
    <cellStyle name="Comma 2 6 5 2" xfId="5478"/>
    <cellStyle name="Comma 2 6 5 2 2" xfId="5479"/>
    <cellStyle name="Comma 2 6 5 2 2 2" xfId="5480"/>
    <cellStyle name="Comma 2 6 5 2 2 2 2" xfId="5481"/>
    <cellStyle name="Comma 2 6 5 2 2 3" xfId="5482"/>
    <cellStyle name="Comma 2 6 5 2 3" xfId="5483"/>
    <cellStyle name="Comma 2 6 5 2 3 2" xfId="5484"/>
    <cellStyle name="Comma 2 6 5 2 3 2 2" xfId="5485"/>
    <cellStyle name="Comma 2 6 5 2 3 3" xfId="5486"/>
    <cellStyle name="Comma 2 6 5 2 4" xfId="5487"/>
    <cellStyle name="Comma 2 6 5 2 4 2" xfId="5488"/>
    <cellStyle name="Comma 2 6 5 2 5" xfId="5489"/>
    <cellStyle name="Comma 2 6 5 2 5 2" xfId="5490"/>
    <cellStyle name="Comma 2 6 5 2 6" xfId="5491"/>
    <cellStyle name="Comma 2 6 5 3" xfId="5492"/>
    <cellStyle name="Comma 2 6 5 3 2" xfId="5493"/>
    <cellStyle name="Comma 2 6 5 3 2 2" xfId="5494"/>
    <cellStyle name="Comma 2 6 5 3 3" xfId="5495"/>
    <cellStyle name="Comma 2 6 5 4" xfId="5496"/>
    <cellStyle name="Comma 2 6 5 4 2" xfId="5497"/>
    <cellStyle name="Comma 2 6 5 4 2 2" xfId="5498"/>
    <cellStyle name="Comma 2 6 5 4 3" xfId="5499"/>
    <cellStyle name="Comma 2 6 5 5" xfId="5500"/>
    <cellStyle name="Comma 2 6 5 5 2" xfId="5501"/>
    <cellStyle name="Comma 2 6 5 6" xfId="5502"/>
    <cellStyle name="Comma 2 6 5 6 2" xfId="5503"/>
    <cellStyle name="Comma 2 6 5 7" xfId="5504"/>
    <cellStyle name="Comma 2 6 6" xfId="5505"/>
    <cellStyle name="Comma 2 6 6 2" xfId="5506"/>
    <cellStyle name="Comma 2 6 6 2 2" xfId="5507"/>
    <cellStyle name="Comma 2 6 6 2 2 2" xfId="5508"/>
    <cellStyle name="Comma 2 6 6 2 2 2 2" xfId="5509"/>
    <cellStyle name="Comma 2 6 6 2 2 3" xfId="5510"/>
    <cellStyle name="Comma 2 6 6 2 3" xfId="5511"/>
    <cellStyle name="Comma 2 6 6 2 3 2" xfId="5512"/>
    <cellStyle name="Comma 2 6 6 2 3 2 2" xfId="5513"/>
    <cellStyle name="Comma 2 6 6 2 3 3" xfId="5514"/>
    <cellStyle name="Comma 2 6 6 2 4" xfId="5515"/>
    <cellStyle name="Comma 2 6 6 2 4 2" xfId="5516"/>
    <cellStyle name="Comma 2 6 6 2 5" xfId="5517"/>
    <cellStyle name="Comma 2 6 6 2 5 2" xfId="5518"/>
    <cellStyle name="Comma 2 6 6 2 6" xfId="5519"/>
    <cellStyle name="Comma 2 6 6 3" xfId="5520"/>
    <cellStyle name="Comma 2 6 6 3 2" xfId="5521"/>
    <cellStyle name="Comma 2 6 6 3 2 2" xfId="5522"/>
    <cellStyle name="Comma 2 6 6 3 3" xfId="5523"/>
    <cellStyle name="Comma 2 6 6 4" xfId="5524"/>
    <cellStyle name="Comma 2 6 6 4 2" xfId="5525"/>
    <cellStyle name="Comma 2 6 6 4 2 2" xfId="5526"/>
    <cellStyle name="Comma 2 6 6 4 3" xfId="5527"/>
    <cellStyle name="Comma 2 6 6 5" xfId="5528"/>
    <cellStyle name="Comma 2 6 6 5 2" xfId="5529"/>
    <cellStyle name="Comma 2 6 6 6" xfId="5530"/>
    <cellStyle name="Comma 2 6 6 6 2" xfId="5531"/>
    <cellStyle name="Comma 2 6 6 7" xfId="5532"/>
    <cellStyle name="Comma 2 6 7" xfId="5533"/>
    <cellStyle name="Comma 2 6 7 2" xfId="5534"/>
    <cellStyle name="Comma 2 6 7 2 2" xfId="5535"/>
    <cellStyle name="Comma 2 6 7 2 2 2" xfId="5536"/>
    <cellStyle name="Comma 2 6 7 2 3" xfId="5537"/>
    <cellStyle name="Comma 2 6 7 3" xfId="5538"/>
    <cellStyle name="Comma 2 6 7 3 2" xfId="5539"/>
    <cellStyle name="Comma 2 6 7 3 2 2" xfId="5540"/>
    <cellStyle name="Comma 2 6 7 3 3" xfId="5541"/>
    <cellStyle name="Comma 2 6 7 4" xfId="5542"/>
    <cellStyle name="Comma 2 6 7 4 2" xfId="5543"/>
    <cellStyle name="Comma 2 6 7 5" xfId="5544"/>
    <cellStyle name="Comma 2 6 7 5 2" xfId="5545"/>
    <cellStyle name="Comma 2 6 7 6" xfId="5546"/>
    <cellStyle name="Comma 2 6 8" xfId="5547"/>
    <cellStyle name="Comma 2 6 8 2" xfId="5548"/>
    <cellStyle name="Comma 2 6 8 2 2" xfId="5549"/>
    <cellStyle name="Comma 2 6 8 3" xfId="5550"/>
    <cellStyle name="Comma 2 6 9" xfId="5551"/>
    <cellStyle name="Comma 2 6 9 2" xfId="5552"/>
    <cellStyle name="Comma 2 6 9 2 2" xfId="5553"/>
    <cellStyle name="Comma 2 6 9 3" xfId="5554"/>
    <cellStyle name="Comma 2 7" xfId="5555"/>
    <cellStyle name="Comma 2 7 2" xfId="5556"/>
    <cellStyle name="Comma 2 7 2 2" xfId="5557"/>
    <cellStyle name="Comma 2 7 2 2 2" xfId="5558"/>
    <cellStyle name="Comma 2 7 2 3" xfId="5559"/>
    <cellStyle name="Comma 2 7 3" xfId="5560"/>
    <cellStyle name="Comma 2 7 3 2" xfId="5561"/>
    <cellStyle name="Comma 2 7 3 2 2" xfId="5562"/>
    <cellStyle name="Comma 2 7 3 3" xfId="5563"/>
    <cellStyle name="Comma 2 7 4" xfId="5564"/>
    <cellStyle name="Comma 2 7 4 2" xfId="5565"/>
    <cellStyle name="Comma 2 7 5" xfId="5566"/>
    <cellStyle name="Comma 2 7 5 2" xfId="5567"/>
    <cellStyle name="Comma 2 7 6" xfId="5568"/>
    <cellStyle name="Comma 2 8" xfId="534"/>
    <cellStyle name="Comma 2*" xfId="249"/>
    <cellStyle name="Comma 2_Model_Sep_2_02" xfId="250"/>
    <cellStyle name="Comma 20" xfId="547"/>
    <cellStyle name="Comma 20 2" xfId="5569"/>
    <cellStyle name="Comma 21" xfId="548"/>
    <cellStyle name="Comma 21 2" xfId="5570"/>
    <cellStyle name="Comma 21 2 2" xfId="38274"/>
    <cellStyle name="Comma 21 2 3" xfId="38284"/>
    <cellStyle name="Comma 22" xfId="549"/>
    <cellStyle name="Comma 23" xfId="550"/>
    <cellStyle name="Comma 24" xfId="551"/>
    <cellStyle name="Comma 25" xfId="552"/>
    <cellStyle name="Comma 26" xfId="553"/>
    <cellStyle name="Comma 26 2" xfId="5571"/>
    <cellStyle name="Comma 26 3" xfId="5572"/>
    <cellStyle name="Comma 26 3 2" xfId="5573"/>
    <cellStyle name="Comma 27" xfId="554"/>
    <cellStyle name="Comma 27 2" xfId="5574"/>
    <cellStyle name="Comma 27 2 2" xfId="38271"/>
    <cellStyle name="Comma 27 3" xfId="5575"/>
    <cellStyle name="Comma 27 3 2" xfId="5576"/>
    <cellStyle name="Comma 28" xfId="555"/>
    <cellStyle name="Comma 29" xfId="556"/>
    <cellStyle name="Comma 3" xfId="35"/>
    <cellStyle name="Comma 3 2" xfId="36"/>
    <cellStyle name="Comma 3 2 2" xfId="655"/>
    <cellStyle name="Comma 3 3" xfId="5577"/>
    <cellStyle name="Comma 3 4" xfId="5578"/>
    <cellStyle name="Comma 3 5" xfId="557"/>
    <cellStyle name="Comma 3*" xfId="251"/>
    <cellStyle name="Comma 30" xfId="558"/>
    <cellStyle name="Comma 31" xfId="559"/>
    <cellStyle name="Comma 32" xfId="560"/>
    <cellStyle name="Comma 33" xfId="561"/>
    <cellStyle name="Comma 34" xfId="562"/>
    <cellStyle name="Comma 35" xfId="563"/>
    <cellStyle name="Comma 36" xfId="564"/>
    <cellStyle name="Comma 37" xfId="565"/>
    <cellStyle name="Comma 38" xfId="566"/>
    <cellStyle name="Comma 39" xfId="567"/>
    <cellStyle name="Comma 4" xfId="37"/>
    <cellStyle name="Comma 4 2" xfId="5579"/>
    <cellStyle name="Comma 4 2 2" xfId="5580"/>
    <cellStyle name="Comma 4 3" xfId="5581"/>
    <cellStyle name="Comma 4 4" xfId="568"/>
    <cellStyle name="Comma 40" xfId="569"/>
    <cellStyle name="Comma 41" xfId="570"/>
    <cellStyle name="Comma 42" xfId="571"/>
    <cellStyle name="Comma 43" xfId="572"/>
    <cellStyle name="Comma 44" xfId="573"/>
    <cellStyle name="Comma 45" xfId="574"/>
    <cellStyle name="Comma 46" xfId="575"/>
    <cellStyle name="Comma 47" xfId="576"/>
    <cellStyle name="Comma 48" xfId="577"/>
    <cellStyle name="Comma 49" xfId="578"/>
    <cellStyle name="Comma 5" xfId="110"/>
    <cellStyle name="Comma 5 10" xfId="5582"/>
    <cellStyle name="Comma 5 10 2" xfId="5583"/>
    <cellStyle name="Comma 5 10 2 2" xfId="5584"/>
    <cellStyle name="Comma 5 10 2 2 2" xfId="5585"/>
    <cellStyle name="Comma 5 10 2 3" xfId="5586"/>
    <cellStyle name="Comma 5 10 3" xfId="5587"/>
    <cellStyle name="Comma 5 10 3 2" xfId="5588"/>
    <cellStyle name="Comma 5 10 3 2 2" xfId="5589"/>
    <cellStyle name="Comma 5 10 3 3" xfId="5590"/>
    <cellStyle name="Comma 5 10 4" xfId="5591"/>
    <cellStyle name="Comma 5 10 4 2" xfId="5592"/>
    <cellStyle name="Comma 5 10 5" xfId="5593"/>
    <cellStyle name="Comma 5 10 5 2" xfId="5594"/>
    <cellStyle name="Comma 5 10 6" xfId="5595"/>
    <cellStyle name="Comma 5 11" xfId="5596"/>
    <cellStyle name="Comma 5 12" xfId="579"/>
    <cellStyle name="Comma 5 2" xfId="5597"/>
    <cellStyle name="Comma 5 2 2" xfId="5598"/>
    <cellStyle name="Comma 5 2 2 2" xfId="5599"/>
    <cellStyle name="Comma 5 2 3" xfId="5600"/>
    <cellStyle name="Comma 5 3" xfId="5601"/>
    <cellStyle name="Comma 5 4" xfId="5602"/>
    <cellStyle name="Comma 5 4 10" xfId="5603"/>
    <cellStyle name="Comma 5 4 10 2" xfId="5604"/>
    <cellStyle name="Comma 5 4 11" xfId="5605"/>
    <cellStyle name="Comma 5 4 11 2" xfId="5606"/>
    <cellStyle name="Comma 5 4 12" xfId="5607"/>
    <cellStyle name="Comma 5 4 2" xfId="5608"/>
    <cellStyle name="Comma 5 4 2 10" xfId="5609"/>
    <cellStyle name="Comma 5 4 2 10 2" xfId="5610"/>
    <cellStyle name="Comma 5 4 2 11" xfId="5611"/>
    <cellStyle name="Comma 5 4 2 2" xfId="5612"/>
    <cellStyle name="Comma 5 4 2 2 10" xfId="5613"/>
    <cellStyle name="Comma 5 4 2 2 2" xfId="5614"/>
    <cellStyle name="Comma 5 4 2 2 2 2" xfId="5615"/>
    <cellStyle name="Comma 5 4 2 2 2 2 2" xfId="5616"/>
    <cellStyle name="Comma 5 4 2 2 2 2 2 2" xfId="5617"/>
    <cellStyle name="Comma 5 4 2 2 2 2 2 2 2" xfId="5618"/>
    <cellStyle name="Comma 5 4 2 2 2 2 2 2 2 2" xfId="5619"/>
    <cellStyle name="Comma 5 4 2 2 2 2 2 2 3" xfId="5620"/>
    <cellStyle name="Comma 5 4 2 2 2 2 2 3" xfId="5621"/>
    <cellStyle name="Comma 5 4 2 2 2 2 2 3 2" xfId="5622"/>
    <cellStyle name="Comma 5 4 2 2 2 2 2 3 2 2" xfId="5623"/>
    <cellStyle name="Comma 5 4 2 2 2 2 2 3 3" xfId="5624"/>
    <cellStyle name="Comma 5 4 2 2 2 2 2 4" xfId="5625"/>
    <cellStyle name="Comma 5 4 2 2 2 2 2 4 2" xfId="5626"/>
    <cellStyle name="Comma 5 4 2 2 2 2 2 5" xfId="5627"/>
    <cellStyle name="Comma 5 4 2 2 2 2 2 5 2" xfId="5628"/>
    <cellStyle name="Comma 5 4 2 2 2 2 2 6" xfId="5629"/>
    <cellStyle name="Comma 5 4 2 2 2 2 3" xfId="5630"/>
    <cellStyle name="Comma 5 4 2 2 2 2 3 2" xfId="5631"/>
    <cellStyle name="Comma 5 4 2 2 2 2 3 2 2" xfId="5632"/>
    <cellStyle name="Comma 5 4 2 2 2 2 3 3" xfId="5633"/>
    <cellStyle name="Comma 5 4 2 2 2 2 4" xfId="5634"/>
    <cellStyle name="Comma 5 4 2 2 2 2 4 2" xfId="5635"/>
    <cellStyle name="Comma 5 4 2 2 2 2 4 2 2" xfId="5636"/>
    <cellStyle name="Comma 5 4 2 2 2 2 4 3" xfId="5637"/>
    <cellStyle name="Comma 5 4 2 2 2 2 5" xfId="5638"/>
    <cellStyle name="Comma 5 4 2 2 2 2 5 2" xfId="5639"/>
    <cellStyle name="Comma 5 4 2 2 2 2 6" xfId="5640"/>
    <cellStyle name="Comma 5 4 2 2 2 2 6 2" xfId="5641"/>
    <cellStyle name="Comma 5 4 2 2 2 2 7" xfId="5642"/>
    <cellStyle name="Comma 5 4 2 2 2 3" xfId="5643"/>
    <cellStyle name="Comma 5 4 2 2 2 3 2" xfId="5644"/>
    <cellStyle name="Comma 5 4 2 2 2 3 2 2" xfId="5645"/>
    <cellStyle name="Comma 5 4 2 2 2 3 2 2 2" xfId="5646"/>
    <cellStyle name="Comma 5 4 2 2 2 3 2 3" xfId="5647"/>
    <cellStyle name="Comma 5 4 2 2 2 3 3" xfId="5648"/>
    <cellStyle name="Comma 5 4 2 2 2 3 3 2" xfId="5649"/>
    <cellStyle name="Comma 5 4 2 2 2 3 3 2 2" xfId="5650"/>
    <cellStyle name="Comma 5 4 2 2 2 3 3 3" xfId="5651"/>
    <cellStyle name="Comma 5 4 2 2 2 3 4" xfId="5652"/>
    <cellStyle name="Comma 5 4 2 2 2 3 4 2" xfId="5653"/>
    <cellStyle name="Comma 5 4 2 2 2 3 5" xfId="5654"/>
    <cellStyle name="Comma 5 4 2 2 2 3 5 2" xfId="5655"/>
    <cellStyle name="Comma 5 4 2 2 2 3 6" xfId="5656"/>
    <cellStyle name="Comma 5 4 2 2 2 4" xfId="5657"/>
    <cellStyle name="Comma 5 4 2 2 2 4 2" xfId="5658"/>
    <cellStyle name="Comma 5 4 2 2 2 4 2 2" xfId="5659"/>
    <cellStyle name="Comma 5 4 2 2 2 4 3" xfId="5660"/>
    <cellStyle name="Comma 5 4 2 2 2 5" xfId="5661"/>
    <cellStyle name="Comma 5 4 2 2 2 5 2" xfId="5662"/>
    <cellStyle name="Comma 5 4 2 2 2 5 2 2" xfId="5663"/>
    <cellStyle name="Comma 5 4 2 2 2 5 3" xfId="5664"/>
    <cellStyle name="Comma 5 4 2 2 2 6" xfId="5665"/>
    <cellStyle name="Comma 5 4 2 2 2 6 2" xfId="5666"/>
    <cellStyle name="Comma 5 4 2 2 2 7" xfId="5667"/>
    <cellStyle name="Comma 5 4 2 2 2 7 2" xfId="5668"/>
    <cellStyle name="Comma 5 4 2 2 2 8" xfId="5669"/>
    <cellStyle name="Comma 5 4 2 2 3" xfId="5670"/>
    <cellStyle name="Comma 5 4 2 2 3 2" xfId="5671"/>
    <cellStyle name="Comma 5 4 2 2 3 2 2" xfId="5672"/>
    <cellStyle name="Comma 5 4 2 2 3 2 2 2" xfId="5673"/>
    <cellStyle name="Comma 5 4 2 2 3 2 2 2 2" xfId="5674"/>
    <cellStyle name="Comma 5 4 2 2 3 2 2 3" xfId="5675"/>
    <cellStyle name="Comma 5 4 2 2 3 2 3" xfId="5676"/>
    <cellStyle name="Comma 5 4 2 2 3 2 3 2" xfId="5677"/>
    <cellStyle name="Comma 5 4 2 2 3 2 3 2 2" xfId="5678"/>
    <cellStyle name="Comma 5 4 2 2 3 2 3 3" xfId="5679"/>
    <cellStyle name="Comma 5 4 2 2 3 2 4" xfId="5680"/>
    <cellStyle name="Comma 5 4 2 2 3 2 4 2" xfId="5681"/>
    <cellStyle name="Comma 5 4 2 2 3 2 5" xfId="5682"/>
    <cellStyle name="Comma 5 4 2 2 3 2 5 2" xfId="5683"/>
    <cellStyle name="Comma 5 4 2 2 3 2 6" xfId="5684"/>
    <cellStyle name="Comma 5 4 2 2 3 3" xfId="5685"/>
    <cellStyle name="Comma 5 4 2 2 3 3 2" xfId="5686"/>
    <cellStyle name="Comma 5 4 2 2 3 3 2 2" xfId="5687"/>
    <cellStyle name="Comma 5 4 2 2 3 3 3" xfId="5688"/>
    <cellStyle name="Comma 5 4 2 2 3 4" xfId="5689"/>
    <cellStyle name="Comma 5 4 2 2 3 4 2" xfId="5690"/>
    <cellStyle name="Comma 5 4 2 2 3 4 2 2" xfId="5691"/>
    <cellStyle name="Comma 5 4 2 2 3 4 3" xfId="5692"/>
    <cellStyle name="Comma 5 4 2 2 3 5" xfId="5693"/>
    <cellStyle name="Comma 5 4 2 2 3 5 2" xfId="5694"/>
    <cellStyle name="Comma 5 4 2 2 3 6" xfId="5695"/>
    <cellStyle name="Comma 5 4 2 2 3 6 2" xfId="5696"/>
    <cellStyle name="Comma 5 4 2 2 3 7" xfId="5697"/>
    <cellStyle name="Comma 5 4 2 2 4" xfId="5698"/>
    <cellStyle name="Comma 5 4 2 2 4 2" xfId="5699"/>
    <cellStyle name="Comma 5 4 2 2 4 2 2" xfId="5700"/>
    <cellStyle name="Comma 5 4 2 2 4 2 2 2" xfId="5701"/>
    <cellStyle name="Comma 5 4 2 2 4 2 2 2 2" xfId="5702"/>
    <cellStyle name="Comma 5 4 2 2 4 2 2 3" xfId="5703"/>
    <cellStyle name="Comma 5 4 2 2 4 2 3" xfId="5704"/>
    <cellStyle name="Comma 5 4 2 2 4 2 3 2" xfId="5705"/>
    <cellStyle name="Comma 5 4 2 2 4 2 3 2 2" xfId="5706"/>
    <cellStyle name="Comma 5 4 2 2 4 2 3 3" xfId="5707"/>
    <cellStyle name="Comma 5 4 2 2 4 2 4" xfId="5708"/>
    <cellStyle name="Comma 5 4 2 2 4 2 4 2" xfId="5709"/>
    <cellStyle name="Comma 5 4 2 2 4 2 5" xfId="5710"/>
    <cellStyle name="Comma 5 4 2 2 4 2 5 2" xfId="5711"/>
    <cellStyle name="Comma 5 4 2 2 4 2 6" xfId="5712"/>
    <cellStyle name="Comma 5 4 2 2 4 3" xfId="5713"/>
    <cellStyle name="Comma 5 4 2 2 4 3 2" xfId="5714"/>
    <cellStyle name="Comma 5 4 2 2 4 3 2 2" xfId="5715"/>
    <cellStyle name="Comma 5 4 2 2 4 3 3" xfId="5716"/>
    <cellStyle name="Comma 5 4 2 2 4 4" xfId="5717"/>
    <cellStyle name="Comma 5 4 2 2 4 4 2" xfId="5718"/>
    <cellStyle name="Comma 5 4 2 2 4 4 2 2" xfId="5719"/>
    <cellStyle name="Comma 5 4 2 2 4 4 3" xfId="5720"/>
    <cellStyle name="Comma 5 4 2 2 4 5" xfId="5721"/>
    <cellStyle name="Comma 5 4 2 2 4 5 2" xfId="5722"/>
    <cellStyle name="Comma 5 4 2 2 4 6" xfId="5723"/>
    <cellStyle name="Comma 5 4 2 2 4 6 2" xfId="5724"/>
    <cellStyle name="Comma 5 4 2 2 4 7" xfId="5725"/>
    <cellStyle name="Comma 5 4 2 2 5" xfId="5726"/>
    <cellStyle name="Comma 5 4 2 2 5 2" xfId="5727"/>
    <cellStyle name="Comma 5 4 2 2 5 2 2" xfId="5728"/>
    <cellStyle name="Comma 5 4 2 2 5 2 2 2" xfId="5729"/>
    <cellStyle name="Comma 5 4 2 2 5 2 3" xfId="5730"/>
    <cellStyle name="Comma 5 4 2 2 5 3" xfId="5731"/>
    <cellStyle name="Comma 5 4 2 2 5 3 2" xfId="5732"/>
    <cellStyle name="Comma 5 4 2 2 5 3 2 2" xfId="5733"/>
    <cellStyle name="Comma 5 4 2 2 5 3 3" xfId="5734"/>
    <cellStyle name="Comma 5 4 2 2 5 4" xfId="5735"/>
    <cellStyle name="Comma 5 4 2 2 5 4 2" xfId="5736"/>
    <cellStyle name="Comma 5 4 2 2 5 5" xfId="5737"/>
    <cellStyle name="Comma 5 4 2 2 5 5 2" xfId="5738"/>
    <cellStyle name="Comma 5 4 2 2 5 6" xfId="5739"/>
    <cellStyle name="Comma 5 4 2 2 6" xfId="5740"/>
    <cellStyle name="Comma 5 4 2 2 6 2" xfId="5741"/>
    <cellStyle name="Comma 5 4 2 2 6 2 2" xfId="5742"/>
    <cellStyle name="Comma 5 4 2 2 6 3" xfId="5743"/>
    <cellStyle name="Comma 5 4 2 2 7" xfId="5744"/>
    <cellStyle name="Comma 5 4 2 2 7 2" xfId="5745"/>
    <cellStyle name="Comma 5 4 2 2 7 2 2" xfId="5746"/>
    <cellStyle name="Comma 5 4 2 2 7 3" xfId="5747"/>
    <cellStyle name="Comma 5 4 2 2 8" xfId="5748"/>
    <cellStyle name="Comma 5 4 2 2 8 2" xfId="5749"/>
    <cellStyle name="Comma 5 4 2 2 9" xfId="5750"/>
    <cellStyle name="Comma 5 4 2 2 9 2" xfId="5751"/>
    <cellStyle name="Comma 5 4 2 3" xfId="5752"/>
    <cellStyle name="Comma 5 4 2 3 2" xfId="5753"/>
    <cellStyle name="Comma 5 4 2 3 2 2" xfId="5754"/>
    <cellStyle name="Comma 5 4 2 3 2 2 2" xfId="5755"/>
    <cellStyle name="Comma 5 4 2 3 2 2 2 2" xfId="5756"/>
    <cellStyle name="Comma 5 4 2 3 2 2 2 2 2" xfId="5757"/>
    <cellStyle name="Comma 5 4 2 3 2 2 2 3" xfId="5758"/>
    <cellStyle name="Comma 5 4 2 3 2 2 3" xfId="5759"/>
    <cellStyle name="Comma 5 4 2 3 2 2 3 2" xfId="5760"/>
    <cellStyle name="Comma 5 4 2 3 2 2 3 2 2" xfId="5761"/>
    <cellStyle name="Comma 5 4 2 3 2 2 3 3" xfId="5762"/>
    <cellStyle name="Comma 5 4 2 3 2 2 4" xfId="5763"/>
    <cellStyle name="Comma 5 4 2 3 2 2 4 2" xfId="5764"/>
    <cellStyle name="Comma 5 4 2 3 2 2 5" xfId="5765"/>
    <cellStyle name="Comma 5 4 2 3 2 2 5 2" xfId="5766"/>
    <cellStyle name="Comma 5 4 2 3 2 2 6" xfId="5767"/>
    <cellStyle name="Comma 5 4 2 3 2 3" xfId="5768"/>
    <cellStyle name="Comma 5 4 2 3 2 3 2" xfId="5769"/>
    <cellStyle name="Comma 5 4 2 3 2 3 2 2" xfId="5770"/>
    <cellStyle name="Comma 5 4 2 3 2 3 3" xfId="5771"/>
    <cellStyle name="Comma 5 4 2 3 2 4" xfId="5772"/>
    <cellStyle name="Comma 5 4 2 3 2 4 2" xfId="5773"/>
    <cellStyle name="Comma 5 4 2 3 2 4 2 2" xfId="5774"/>
    <cellStyle name="Comma 5 4 2 3 2 4 3" xfId="5775"/>
    <cellStyle name="Comma 5 4 2 3 2 5" xfId="5776"/>
    <cellStyle name="Comma 5 4 2 3 2 5 2" xfId="5777"/>
    <cellStyle name="Comma 5 4 2 3 2 6" xfId="5778"/>
    <cellStyle name="Comma 5 4 2 3 2 6 2" xfId="5779"/>
    <cellStyle name="Comma 5 4 2 3 2 7" xfId="5780"/>
    <cellStyle name="Comma 5 4 2 3 3" xfId="5781"/>
    <cellStyle name="Comma 5 4 2 3 3 2" xfId="5782"/>
    <cellStyle name="Comma 5 4 2 3 3 2 2" xfId="5783"/>
    <cellStyle name="Comma 5 4 2 3 3 2 2 2" xfId="5784"/>
    <cellStyle name="Comma 5 4 2 3 3 2 3" xfId="5785"/>
    <cellStyle name="Comma 5 4 2 3 3 3" xfId="5786"/>
    <cellStyle name="Comma 5 4 2 3 3 3 2" xfId="5787"/>
    <cellStyle name="Comma 5 4 2 3 3 3 2 2" xfId="5788"/>
    <cellStyle name="Comma 5 4 2 3 3 3 3" xfId="5789"/>
    <cellStyle name="Comma 5 4 2 3 3 4" xfId="5790"/>
    <cellStyle name="Comma 5 4 2 3 3 4 2" xfId="5791"/>
    <cellStyle name="Comma 5 4 2 3 3 5" xfId="5792"/>
    <cellStyle name="Comma 5 4 2 3 3 5 2" xfId="5793"/>
    <cellStyle name="Comma 5 4 2 3 3 6" xfId="5794"/>
    <cellStyle name="Comma 5 4 2 3 4" xfId="5795"/>
    <cellStyle name="Comma 5 4 2 3 4 2" xfId="5796"/>
    <cellStyle name="Comma 5 4 2 3 4 2 2" xfId="5797"/>
    <cellStyle name="Comma 5 4 2 3 4 3" xfId="5798"/>
    <cellStyle name="Comma 5 4 2 3 5" xfId="5799"/>
    <cellStyle name="Comma 5 4 2 3 5 2" xfId="5800"/>
    <cellStyle name="Comma 5 4 2 3 5 2 2" xfId="5801"/>
    <cellStyle name="Comma 5 4 2 3 5 3" xfId="5802"/>
    <cellStyle name="Comma 5 4 2 3 6" xfId="5803"/>
    <cellStyle name="Comma 5 4 2 3 6 2" xfId="5804"/>
    <cellStyle name="Comma 5 4 2 3 7" xfId="5805"/>
    <cellStyle name="Comma 5 4 2 3 7 2" xfId="5806"/>
    <cellStyle name="Comma 5 4 2 3 8" xfId="5807"/>
    <cellStyle name="Comma 5 4 2 4" xfId="5808"/>
    <cellStyle name="Comma 5 4 2 4 2" xfId="5809"/>
    <cellStyle name="Comma 5 4 2 4 2 2" xfId="5810"/>
    <cellStyle name="Comma 5 4 2 4 2 2 2" xfId="5811"/>
    <cellStyle name="Comma 5 4 2 4 2 2 2 2" xfId="5812"/>
    <cellStyle name="Comma 5 4 2 4 2 2 3" xfId="5813"/>
    <cellStyle name="Comma 5 4 2 4 2 3" xfId="5814"/>
    <cellStyle name="Comma 5 4 2 4 2 3 2" xfId="5815"/>
    <cellStyle name="Comma 5 4 2 4 2 3 2 2" xfId="5816"/>
    <cellStyle name="Comma 5 4 2 4 2 3 3" xfId="5817"/>
    <cellStyle name="Comma 5 4 2 4 2 4" xfId="5818"/>
    <cellStyle name="Comma 5 4 2 4 2 4 2" xfId="5819"/>
    <cellStyle name="Comma 5 4 2 4 2 5" xfId="5820"/>
    <cellStyle name="Comma 5 4 2 4 2 5 2" xfId="5821"/>
    <cellStyle name="Comma 5 4 2 4 2 6" xfId="5822"/>
    <cellStyle name="Comma 5 4 2 4 3" xfId="5823"/>
    <cellStyle name="Comma 5 4 2 4 3 2" xfId="5824"/>
    <cellStyle name="Comma 5 4 2 4 3 2 2" xfId="5825"/>
    <cellStyle name="Comma 5 4 2 4 3 3" xfId="5826"/>
    <cellStyle name="Comma 5 4 2 4 4" xfId="5827"/>
    <cellStyle name="Comma 5 4 2 4 4 2" xfId="5828"/>
    <cellStyle name="Comma 5 4 2 4 4 2 2" xfId="5829"/>
    <cellStyle name="Comma 5 4 2 4 4 3" xfId="5830"/>
    <cellStyle name="Comma 5 4 2 4 5" xfId="5831"/>
    <cellStyle name="Comma 5 4 2 4 5 2" xfId="5832"/>
    <cellStyle name="Comma 5 4 2 4 6" xfId="5833"/>
    <cellStyle name="Comma 5 4 2 4 6 2" xfId="5834"/>
    <cellStyle name="Comma 5 4 2 4 7" xfId="5835"/>
    <cellStyle name="Comma 5 4 2 5" xfId="5836"/>
    <cellStyle name="Comma 5 4 2 5 2" xfId="5837"/>
    <cellStyle name="Comma 5 4 2 5 2 2" xfId="5838"/>
    <cellStyle name="Comma 5 4 2 5 2 2 2" xfId="5839"/>
    <cellStyle name="Comma 5 4 2 5 2 2 2 2" xfId="5840"/>
    <cellStyle name="Comma 5 4 2 5 2 2 3" xfId="5841"/>
    <cellStyle name="Comma 5 4 2 5 2 3" xfId="5842"/>
    <cellStyle name="Comma 5 4 2 5 2 3 2" xfId="5843"/>
    <cellStyle name="Comma 5 4 2 5 2 3 2 2" xfId="5844"/>
    <cellStyle name="Comma 5 4 2 5 2 3 3" xfId="5845"/>
    <cellStyle name="Comma 5 4 2 5 2 4" xfId="5846"/>
    <cellStyle name="Comma 5 4 2 5 2 4 2" xfId="5847"/>
    <cellStyle name="Comma 5 4 2 5 2 5" xfId="5848"/>
    <cellStyle name="Comma 5 4 2 5 2 5 2" xfId="5849"/>
    <cellStyle name="Comma 5 4 2 5 2 6" xfId="5850"/>
    <cellStyle name="Comma 5 4 2 5 3" xfId="5851"/>
    <cellStyle name="Comma 5 4 2 5 3 2" xfId="5852"/>
    <cellStyle name="Comma 5 4 2 5 3 2 2" xfId="5853"/>
    <cellStyle name="Comma 5 4 2 5 3 3" xfId="5854"/>
    <cellStyle name="Comma 5 4 2 5 4" xfId="5855"/>
    <cellStyle name="Comma 5 4 2 5 4 2" xfId="5856"/>
    <cellStyle name="Comma 5 4 2 5 4 2 2" xfId="5857"/>
    <cellStyle name="Comma 5 4 2 5 4 3" xfId="5858"/>
    <cellStyle name="Comma 5 4 2 5 5" xfId="5859"/>
    <cellStyle name="Comma 5 4 2 5 5 2" xfId="5860"/>
    <cellStyle name="Comma 5 4 2 5 6" xfId="5861"/>
    <cellStyle name="Comma 5 4 2 5 6 2" xfId="5862"/>
    <cellStyle name="Comma 5 4 2 5 7" xfId="5863"/>
    <cellStyle name="Comma 5 4 2 6" xfId="5864"/>
    <cellStyle name="Comma 5 4 2 6 2" xfId="5865"/>
    <cellStyle name="Comma 5 4 2 6 2 2" xfId="5866"/>
    <cellStyle name="Comma 5 4 2 6 2 2 2" xfId="5867"/>
    <cellStyle name="Comma 5 4 2 6 2 3" xfId="5868"/>
    <cellStyle name="Comma 5 4 2 6 3" xfId="5869"/>
    <cellStyle name="Comma 5 4 2 6 3 2" xfId="5870"/>
    <cellStyle name="Comma 5 4 2 6 3 2 2" xfId="5871"/>
    <cellStyle name="Comma 5 4 2 6 3 3" xfId="5872"/>
    <cellStyle name="Comma 5 4 2 6 4" xfId="5873"/>
    <cellStyle name="Comma 5 4 2 6 4 2" xfId="5874"/>
    <cellStyle name="Comma 5 4 2 6 5" xfId="5875"/>
    <cellStyle name="Comma 5 4 2 6 5 2" xfId="5876"/>
    <cellStyle name="Comma 5 4 2 6 6" xfId="5877"/>
    <cellStyle name="Comma 5 4 2 7" xfId="5878"/>
    <cellStyle name="Comma 5 4 2 7 2" xfId="5879"/>
    <cellStyle name="Comma 5 4 2 7 2 2" xfId="5880"/>
    <cellStyle name="Comma 5 4 2 7 3" xfId="5881"/>
    <cellStyle name="Comma 5 4 2 8" xfId="5882"/>
    <cellStyle name="Comma 5 4 2 8 2" xfId="5883"/>
    <cellStyle name="Comma 5 4 2 8 2 2" xfId="5884"/>
    <cellStyle name="Comma 5 4 2 8 3" xfId="5885"/>
    <cellStyle name="Comma 5 4 2 9" xfId="5886"/>
    <cellStyle name="Comma 5 4 2 9 2" xfId="5887"/>
    <cellStyle name="Comma 5 4 3" xfId="5888"/>
    <cellStyle name="Comma 5 4 3 10" xfId="5889"/>
    <cellStyle name="Comma 5 4 3 2" xfId="5890"/>
    <cellStyle name="Comma 5 4 3 2 2" xfId="5891"/>
    <cellStyle name="Comma 5 4 3 2 2 2" xfId="5892"/>
    <cellStyle name="Comma 5 4 3 2 2 2 2" xfId="5893"/>
    <cellStyle name="Comma 5 4 3 2 2 2 2 2" xfId="5894"/>
    <cellStyle name="Comma 5 4 3 2 2 2 2 2 2" xfId="5895"/>
    <cellStyle name="Comma 5 4 3 2 2 2 2 3" xfId="5896"/>
    <cellStyle name="Comma 5 4 3 2 2 2 3" xfId="5897"/>
    <cellStyle name="Comma 5 4 3 2 2 2 3 2" xfId="5898"/>
    <cellStyle name="Comma 5 4 3 2 2 2 3 2 2" xfId="5899"/>
    <cellStyle name="Comma 5 4 3 2 2 2 3 3" xfId="5900"/>
    <cellStyle name="Comma 5 4 3 2 2 2 4" xfId="5901"/>
    <cellStyle name="Comma 5 4 3 2 2 2 4 2" xfId="5902"/>
    <cellStyle name="Comma 5 4 3 2 2 2 5" xfId="5903"/>
    <cellStyle name="Comma 5 4 3 2 2 2 5 2" xfId="5904"/>
    <cellStyle name="Comma 5 4 3 2 2 2 6" xfId="5905"/>
    <cellStyle name="Comma 5 4 3 2 2 3" xfId="5906"/>
    <cellStyle name="Comma 5 4 3 2 2 3 2" xfId="5907"/>
    <cellStyle name="Comma 5 4 3 2 2 3 2 2" xfId="5908"/>
    <cellStyle name="Comma 5 4 3 2 2 3 3" xfId="5909"/>
    <cellStyle name="Comma 5 4 3 2 2 4" xfId="5910"/>
    <cellStyle name="Comma 5 4 3 2 2 4 2" xfId="5911"/>
    <cellStyle name="Comma 5 4 3 2 2 4 2 2" xfId="5912"/>
    <cellStyle name="Comma 5 4 3 2 2 4 3" xfId="5913"/>
    <cellStyle name="Comma 5 4 3 2 2 5" xfId="5914"/>
    <cellStyle name="Comma 5 4 3 2 2 5 2" xfId="5915"/>
    <cellStyle name="Comma 5 4 3 2 2 6" xfId="5916"/>
    <cellStyle name="Comma 5 4 3 2 2 6 2" xfId="5917"/>
    <cellStyle name="Comma 5 4 3 2 2 7" xfId="5918"/>
    <cellStyle name="Comma 5 4 3 2 3" xfId="5919"/>
    <cellStyle name="Comma 5 4 3 2 3 2" xfId="5920"/>
    <cellStyle name="Comma 5 4 3 2 3 2 2" xfId="5921"/>
    <cellStyle name="Comma 5 4 3 2 3 2 2 2" xfId="5922"/>
    <cellStyle name="Comma 5 4 3 2 3 2 3" xfId="5923"/>
    <cellStyle name="Comma 5 4 3 2 3 3" xfId="5924"/>
    <cellStyle name="Comma 5 4 3 2 3 3 2" xfId="5925"/>
    <cellStyle name="Comma 5 4 3 2 3 3 2 2" xfId="5926"/>
    <cellStyle name="Comma 5 4 3 2 3 3 3" xfId="5927"/>
    <cellStyle name="Comma 5 4 3 2 3 4" xfId="5928"/>
    <cellStyle name="Comma 5 4 3 2 3 4 2" xfId="5929"/>
    <cellStyle name="Comma 5 4 3 2 3 5" xfId="5930"/>
    <cellStyle name="Comma 5 4 3 2 3 5 2" xfId="5931"/>
    <cellStyle name="Comma 5 4 3 2 3 6" xfId="5932"/>
    <cellStyle name="Comma 5 4 3 2 4" xfId="5933"/>
    <cellStyle name="Comma 5 4 3 2 4 2" xfId="5934"/>
    <cellStyle name="Comma 5 4 3 2 4 2 2" xfId="5935"/>
    <cellStyle name="Comma 5 4 3 2 4 3" xfId="5936"/>
    <cellStyle name="Comma 5 4 3 2 5" xfId="5937"/>
    <cellStyle name="Comma 5 4 3 2 5 2" xfId="5938"/>
    <cellStyle name="Comma 5 4 3 2 5 2 2" xfId="5939"/>
    <cellStyle name="Comma 5 4 3 2 5 3" xfId="5940"/>
    <cellStyle name="Comma 5 4 3 2 6" xfId="5941"/>
    <cellStyle name="Comma 5 4 3 2 6 2" xfId="5942"/>
    <cellStyle name="Comma 5 4 3 2 7" xfId="5943"/>
    <cellStyle name="Comma 5 4 3 2 7 2" xfId="5944"/>
    <cellStyle name="Comma 5 4 3 2 8" xfId="5945"/>
    <cellStyle name="Comma 5 4 3 3" xfId="5946"/>
    <cellStyle name="Comma 5 4 3 3 2" xfId="5947"/>
    <cellStyle name="Comma 5 4 3 3 2 2" xfId="5948"/>
    <cellStyle name="Comma 5 4 3 3 2 2 2" xfId="5949"/>
    <cellStyle name="Comma 5 4 3 3 2 2 2 2" xfId="5950"/>
    <cellStyle name="Comma 5 4 3 3 2 2 3" xfId="5951"/>
    <cellStyle name="Comma 5 4 3 3 2 3" xfId="5952"/>
    <cellStyle name="Comma 5 4 3 3 2 3 2" xfId="5953"/>
    <cellStyle name="Comma 5 4 3 3 2 3 2 2" xfId="5954"/>
    <cellStyle name="Comma 5 4 3 3 2 3 3" xfId="5955"/>
    <cellStyle name="Comma 5 4 3 3 2 4" xfId="5956"/>
    <cellStyle name="Comma 5 4 3 3 2 4 2" xfId="5957"/>
    <cellStyle name="Comma 5 4 3 3 2 5" xfId="5958"/>
    <cellStyle name="Comma 5 4 3 3 2 5 2" xfId="5959"/>
    <cellStyle name="Comma 5 4 3 3 2 6" xfId="5960"/>
    <cellStyle name="Comma 5 4 3 3 3" xfId="5961"/>
    <cellStyle name="Comma 5 4 3 3 3 2" xfId="5962"/>
    <cellStyle name="Comma 5 4 3 3 3 2 2" xfId="5963"/>
    <cellStyle name="Comma 5 4 3 3 3 3" xfId="5964"/>
    <cellStyle name="Comma 5 4 3 3 4" xfId="5965"/>
    <cellStyle name="Comma 5 4 3 3 4 2" xfId="5966"/>
    <cellStyle name="Comma 5 4 3 3 4 2 2" xfId="5967"/>
    <cellStyle name="Comma 5 4 3 3 4 3" xfId="5968"/>
    <cellStyle name="Comma 5 4 3 3 5" xfId="5969"/>
    <cellStyle name="Comma 5 4 3 3 5 2" xfId="5970"/>
    <cellStyle name="Comma 5 4 3 3 6" xfId="5971"/>
    <cellStyle name="Comma 5 4 3 3 6 2" xfId="5972"/>
    <cellStyle name="Comma 5 4 3 3 7" xfId="5973"/>
    <cellStyle name="Comma 5 4 3 4" xfId="5974"/>
    <cellStyle name="Comma 5 4 3 4 2" xfId="5975"/>
    <cellStyle name="Comma 5 4 3 4 2 2" xfId="5976"/>
    <cellStyle name="Comma 5 4 3 4 2 2 2" xfId="5977"/>
    <cellStyle name="Comma 5 4 3 4 2 2 2 2" xfId="5978"/>
    <cellStyle name="Comma 5 4 3 4 2 2 3" xfId="5979"/>
    <cellStyle name="Comma 5 4 3 4 2 3" xfId="5980"/>
    <cellStyle name="Comma 5 4 3 4 2 3 2" xfId="5981"/>
    <cellStyle name="Comma 5 4 3 4 2 3 2 2" xfId="5982"/>
    <cellStyle name="Comma 5 4 3 4 2 3 3" xfId="5983"/>
    <cellStyle name="Comma 5 4 3 4 2 4" xfId="5984"/>
    <cellStyle name="Comma 5 4 3 4 2 4 2" xfId="5985"/>
    <cellStyle name="Comma 5 4 3 4 2 5" xfId="5986"/>
    <cellStyle name="Comma 5 4 3 4 2 5 2" xfId="5987"/>
    <cellStyle name="Comma 5 4 3 4 2 6" xfId="5988"/>
    <cellStyle name="Comma 5 4 3 4 3" xfId="5989"/>
    <cellStyle name="Comma 5 4 3 4 3 2" xfId="5990"/>
    <cellStyle name="Comma 5 4 3 4 3 2 2" xfId="5991"/>
    <cellStyle name="Comma 5 4 3 4 3 3" xfId="5992"/>
    <cellStyle name="Comma 5 4 3 4 4" xfId="5993"/>
    <cellStyle name="Comma 5 4 3 4 4 2" xfId="5994"/>
    <cellStyle name="Comma 5 4 3 4 4 2 2" xfId="5995"/>
    <cellStyle name="Comma 5 4 3 4 4 3" xfId="5996"/>
    <cellStyle name="Comma 5 4 3 4 5" xfId="5997"/>
    <cellStyle name="Comma 5 4 3 4 5 2" xfId="5998"/>
    <cellStyle name="Comma 5 4 3 4 6" xfId="5999"/>
    <cellStyle name="Comma 5 4 3 4 6 2" xfId="6000"/>
    <cellStyle name="Comma 5 4 3 4 7" xfId="6001"/>
    <cellStyle name="Comma 5 4 3 5" xfId="6002"/>
    <cellStyle name="Comma 5 4 3 5 2" xfId="6003"/>
    <cellStyle name="Comma 5 4 3 5 2 2" xfId="6004"/>
    <cellStyle name="Comma 5 4 3 5 2 2 2" xfId="6005"/>
    <cellStyle name="Comma 5 4 3 5 2 3" xfId="6006"/>
    <cellStyle name="Comma 5 4 3 5 3" xfId="6007"/>
    <cellStyle name="Comma 5 4 3 5 3 2" xfId="6008"/>
    <cellStyle name="Comma 5 4 3 5 3 2 2" xfId="6009"/>
    <cellStyle name="Comma 5 4 3 5 3 3" xfId="6010"/>
    <cellStyle name="Comma 5 4 3 5 4" xfId="6011"/>
    <cellStyle name="Comma 5 4 3 5 4 2" xfId="6012"/>
    <cellStyle name="Comma 5 4 3 5 5" xfId="6013"/>
    <cellStyle name="Comma 5 4 3 5 5 2" xfId="6014"/>
    <cellStyle name="Comma 5 4 3 5 6" xfId="6015"/>
    <cellStyle name="Comma 5 4 3 6" xfId="6016"/>
    <cellStyle name="Comma 5 4 3 6 2" xfId="6017"/>
    <cellStyle name="Comma 5 4 3 6 2 2" xfId="6018"/>
    <cellStyle name="Comma 5 4 3 6 3" xfId="6019"/>
    <cellStyle name="Comma 5 4 3 7" xfId="6020"/>
    <cellStyle name="Comma 5 4 3 7 2" xfId="6021"/>
    <cellStyle name="Comma 5 4 3 7 2 2" xfId="6022"/>
    <cellStyle name="Comma 5 4 3 7 3" xfId="6023"/>
    <cellStyle name="Comma 5 4 3 8" xfId="6024"/>
    <cellStyle name="Comma 5 4 3 8 2" xfId="6025"/>
    <cellStyle name="Comma 5 4 3 9" xfId="6026"/>
    <cellStyle name="Comma 5 4 3 9 2" xfId="6027"/>
    <cellStyle name="Comma 5 4 4" xfId="6028"/>
    <cellStyle name="Comma 5 4 4 2" xfId="6029"/>
    <cellStyle name="Comma 5 4 4 2 2" xfId="6030"/>
    <cellStyle name="Comma 5 4 4 2 2 2" xfId="6031"/>
    <cellStyle name="Comma 5 4 4 2 2 2 2" xfId="6032"/>
    <cellStyle name="Comma 5 4 4 2 2 2 2 2" xfId="6033"/>
    <cellStyle name="Comma 5 4 4 2 2 2 3" xfId="6034"/>
    <cellStyle name="Comma 5 4 4 2 2 3" xfId="6035"/>
    <cellStyle name="Comma 5 4 4 2 2 3 2" xfId="6036"/>
    <cellStyle name="Comma 5 4 4 2 2 3 2 2" xfId="6037"/>
    <cellStyle name="Comma 5 4 4 2 2 3 3" xfId="6038"/>
    <cellStyle name="Comma 5 4 4 2 2 4" xfId="6039"/>
    <cellStyle name="Comma 5 4 4 2 2 4 2" xfId="6040"/>
    <cellStyle name="Comma 5 4 4 2 2 5" xfId="6041"/>
    <cellStyle name="Comma 5 4 4 2 2 5 2" xfId="6042"/>
    <cellStyle name="Comma 5 4 4 2 2 6" xfId="6043"/>
    <cellStyle name="Comma 5 4 4 2 3" xfId="6044"/>
    <cellStyle name="Comma 5 4 4 2 3 2" xfId="6045"/>
    <cellStyle name="Comma 5 4 4 2 3 2 2" xfId="6046"/>
    <cellStyle name="Comma 5 4 4 2 3 3" xfId="6047"/>
    <cellStyle name="Comma 5 4 4 2 4" xfId="6048"/>
    <cellStyle name="Comma 5 4 4 2 4 2" xfId="6049"/>
    <cellStyle name="Comma 5 4 4 2 4 2 2" xfId="6050"/>
    <cellStyle name="Comma 5 4 4 2 4 3" xfId="6051"/>
    <cellStyle name="Comma 5 4 4 2 5" xfId="6052"/>
    <cellStyle name="Comma 5 4 4 2 5 2" xfId="6053"/>
    <cellStyle name="Comma 5 4 4 2 6" xfId="6054"/>
    <cellStyle name="Comma 5 4 4 2 6 2" xfId="6055"/>
    <cellStyle name="Comma 5 4 4 2 7" xfId="6056"/>
    <cellStyle name="Comma 5 4 4 3" xfId="6057"/>
    <cellStyle name="Comma 5 4 4 3 2" xfId="6058"/>
    <cellStyle name="Comma 5 4 4 3 2 2" xfId="6059"/>
    <cellStyle name="Comma 5 4 4 3 2 2 2" xfId="6060"/>
    <cellStyle name="Comma 5 4 4 3 2 3" xfId="6061"/>
    <cellStyle name="Comma 5 4 4 3 3" xfId="6062"/>
    <cellStyle name="Comma 5 4 4 3 3 2" xfId="6063"/>
    <cellStyle name="Comma 5 4 4 3 3 2 2" xfId="6064"/>
    <cellStyle name="Comma 5 4 4 3 3 3" xfId="6065"/>
    <cellStyle name="Comma 5 4 4 3 4" xfId="6066"/>
    <cellStyle name="Comma 5 4 4 3 4 2" xfId="6067"/>
    <cellStyle name="Comma 5 4 4 3 5" xfId="6068"/>
    <cellStyle name="Comma 5 4 4 3 5 2" xfId="6069"/>
    <cellStyle name="Comma 5 4 4 3 6" xfId="6070"/>
    <cellStyle name="Comma 5 4 4 4" xfId="6071"/>
    <cellStyle name="Comma 5 4 4 4 2" xfId="6072"/>
    <cellStyle name="Comma 5 4 4 4 2 2" xfId="6073"/>
    <cellStyle name="Comma 5 4 4 4 3" xfId="6074"/>
    <cellStyle name="Comma 5 4 4 5" xfId="6075"/>
    <cellStyle name="Comma 5 4 4 5 2" xfId="6076"/>
    <cellStyle name="Comma 5 4 4 5 2 2" xfId="6077"/>
    <cellStyle name="Comma 5 4 4 5 3" xfId="6078"/>
    <cellStyle name="Comma 5 4 4 6" xfId="6079"/>
    <cellStyle name="Comma 5 4 4 6 2" xfId="6080"/>
    <cellStyle name="Comma 5 4 4 7" xfId="6081"/>
    <cellStyle name="Comma 5 4 4 7 2" xfId="6082"/>
    <cellStyle name="Comma 5 4 4 8" xfId="6083"/>
    <cellStyle name="Comma 5 4 5" xfId="6084"/>
    <cellStyle name="Comma 5 4 5 2" xfId="6085"/>
    <cellStyle name="Comma 5 4 5 2 2" xfId="6086"/>
    <cellStyle name="Comma 5 4 5 2 2 2" xfId="6087"/>
    <cellStyle name="Comma 5 4 5 2 2 2 2" xfId="6088"/>
    <cellStyle name="Comma 5 4 5 2 2 3" xfId="6089"/>
    <cellStyle name="Comma 5 4 5 2 3" xfId="6090"/>
    <cellStyle name="Comma 5 4 5 2 3 2" xfId="6091"/>
    <cellStyle name="Comma 5 4 5 2 3 2 2" xfId="6092"/>
    <cellStyle name="Comma 5 4 5 2 3 3" xfId="6093"/>
    <cellStyle name="Comma 5 4 5 2 4" xfId="6094"/>
    <cellStyle name="Comma 5 4 5 2 4 2" xfId="6095"/>
    <cellStyle name="Comma 5 4 5 2 5" xfId="6096"/>
    <cellStyle name="Comma 5 4 5 2 5 2" xfId="6097"/>
    <cellStyle name="Comma 5 4 5 2 6" xfId="6098"/>
    <cellStyle name="Comma 5 4 5 3" xfId="6099"/>
    <cellStyle name="Comma 5 4 5 3 2" xfId="6100"/>
    <cellStyle name="Comma 5 4 5 3 2 2" xfId="6101"/>
    <cellStyle name="Comma 5 4 5 3 3" xfId="6102"/>
    <cellStyle name="Comma 5 4 5 4" xfId="6103"/>
    <cellStyle name="Comma 5 4 5 4 2" xfId="6104"/>
    <cellStyle name="Comma 5 4 5 4 2 2" xfId="6105"/>
    <cellStyle name="Comma 5 4 5 4 3" xfId="6106"/>
    <cellStyle name="Comma 5 4 5 5" xfId="6107"/>
    <cellStyle name="Comma 5 4 5 5 2" xfId="6108"/>
    <cellStyle name="Comma 5 4 5 6" xfId="6109"/>
    <cellStyle name="Comma 5 4 5 6 2" xfId="6110"/>
    <cellStyle name="Comma 5 4 5 7" xfId="6111"/>
    <cellStyle name="Comma 5 4 6" xfId="6112"/>
    <cellStyle name="Comma 5 4 6 2" xfId="6113"/>
    <cellStyle name="Comma 5 4 6 2 2" xfId="6114"/>
    <cellStyle name="Comma 5 4 6 2 2 2" xfId="6115"/>
    <cellStyle name="Comma 5 4 6 2 2 2 2" xfId="6116"/>
    <cellStyle name="Comma 5 4 6 2 2 3" xfId="6117"/>
    <cellStyle name="Comma 5 4 6 2 3" xfId="6118"/>
    <cellStyle name="Comma 5 4 6 2 3 2" xfId="6119"/>
    <cellStyle name="Comma 5 4 6 2 3 2 2" xfId="6120"/>
    <cellStyle name="Comma 5 4 6 2 3 3" xfId="6121"/>
    <cellStyle name="Comma 5 4 6 2 4" xfId="6122"/>
    <cellStyle name="Comma 5 4 6 2 4 2" xfId="6123"/>
    <cellStyle name="Comma 5 4 6 2 5" xfId="6124"/>
    <cellStyle name="Comma 5 4 6 2 5 2" xfId="6125"/>
    <cellStyle name="Comma 5 4 6 2 6" xfId="6126"/>
    <cellStyle name="Comma 5 4 6 3" xfId="6127"/>
    <cellStyle name="Comma 5 4 6 3 2" xfId="6128"/>
    <cellStyle name="Comma 5 4 6 3 2 2" xfId="6129"/>
    <cellStyle name="Comma 5 4 6 3 3" xfId="6130"/>
    <cellStyle name="Comma 5 4 6 4" xfId="6131"/>
    <cellStyle name="Comma 5 4 6 4 2" xfId="6132"/>
    <cellStyle name="Comma 5 4 6 4 2 2" xfId="6133"/>
    <cellStyle name="Comma 5 4 6 4 3" xfId="6134"/>
    <cellStyle name="Comma 5 4 6 5" xfId="6135"/>
    <cellStyle name="Comma 5 4 6 5 2" xfId="6136"/>
    <cellStyle name="Comma 5 4 6 6" xfId="6137"/>
    <cellStyle name="Comma 5 4 6 6 2" xfId="6138"/>
    <cellStyle name="Comma 5 4 6 7" xfId="6139"/>
    <cellStyle name="Comma 5 4 7" xfId="6140"/>
    <cellStyle name="Comma 5 4 7 2" xfId="6141"/>
    <cellStyle name="Comma 5 4 7 2 2" xfId="6142"/>
    <cellStyle name="Comma 5 4 7 2 2 2" xfId="6143"/>
    <cellStyle name="Comma 5 4 7 2 3" xfId="6144"/>
    <cellStyle name="Comma 5 4 7 3" xfId="6145"/>
    <cellStyle name="Comma 5 4 7 3 2" xfId="6146"/>
    <cellStyle name="Comma 5 4 7 3 2 2" xfId="6147"/>
    <cellStyle name="Comma 5 4 7 3 3" xfId="6148"/>
    <cellStyle name="Comma 5 4 7 4" xfId="6149"/>
    <cellStyle name="Comma 5 4 7 4 2" xfId="6150"/>
    <cellStyle name="Comma 5 4 7 5" xfId="6151"/>
    <cellStyle name="Comma 5 4 7 5 2" xfId="6152"/>
    <cellStyle name="Comma 5 4 7 6" xfId="6153"/>
    <cellStyle name="Comma 5 4 8" xfId="6154"/>
    <cellStyle name="Comma 5 4 8 2" xfId="6155"/>
    <cellStyle name="Comma 5 4 8 2 2" xfId="6156"/>
    <cellStyle name="Comma 5 4 8 3" xfId="6157"/>
    <cellStyle name="Comma 5 4 9" xfId="6158"/>
    <cellStyle name="Comma 5 4 9 2" xfId="6159"/>
    <cellStyle name="Comma 5 4 9 2 2" xfId="6160"/>
    <cellStyle name="Comma 5 4 9 3" xfId="6161"/>
    <cellStyle name="Comma 5 5" xfId="6162"/>
    <cellStyle name="Comma 5 5 10" xfId="6163"/>
    <cellStyle name="Comma 5 5 10 2" xfId="6164"/>
    <cellStyle name="Comma 5 5 11" xfId="6165"/>
    <cellStyle name="Comma 5 5 2" xfId="6166"/>
    <cellStyle name="Comma 5 5 2 10" xfId="6167"/>
    <cellStyle name="Comma 5 5 2 2" xfId="6168"/>
    <cellStyle name="Comma 5 5 2 2 2" xfId="6169"/>
    <cellStyle name="Comma 5 5 2 2 2 2" xfId="6170"/>
    <cellStyle name="Comma 5 5 2 2 2 2 2" xfId="6171"/>
    <cellStyle name="Comma 5 5 2 2 2 2 2 2" xfId="6172"/>
    <cellStyle name="Comma 5 5 2 2 2 2 2 2 2" xfId="6173"/>
    <cellStyle name="Comma 5 5 2 2 2 2 2 3" xfId="6174"/>
    <cellStyle name="Comma 5 5 2 2 2 2 3" xfId="6175"/>
    <cellStyle name="Comma 5 5 2 2 2 2 3 2" xfId="6176"/>
    <cellStyle name="Comma 5 5 2 2 2 2 3 2 2" xfId="6177"/>
    <cellStyle name="Comma 5 5 2 2 2 2 3 3" xfId="6178"/>
    <cellStyle name="Comma 5 5 2 2 2 2 4" xfId="6179"/>
    <cellStyle name="Comma 5 5 2 2 2 2 4 2" xfId="6180"/>
    <cellStyle name="Comma 5 5 2 2 2 2 5" xfId="6181"/>
    <cellStyle name="Comma 5 5 2 2 2 2 5 2" xfId="6182"/>
    <cellStyle name="Comma 5 5 2 2 2 2 6" xfId="6183"/>
    <cellStyle name="Comma 5 5 2 2 2 3" xfId="6184"/>
    <cellStyle name="Comma 5 5 2 2 2 3 2" xfId="6185"/>
    <cellStyle name="Comma 5 5 2 2 2 3 2 2" xfId="6186"/>
    <cellStyle name="Comma 5 5 2 2 2 3 3" xfId="6187"/>
    <cellStyle name="Comma 5 5 2 2 2 4" xfId="6188"/>
    <cellStyle name="Comma 5 5 2 2 2 4 2" xfId="6189"/>
    <cellStyle name="Comma 5 5 2 2 2 4 2 2" xfId="6190"/>
    <cellStyle name="Comma 5 5 2 2 2 4 3" xfId="6191"/>
    <cellStyle name="Comma 5 5 2 2 2 5" xfId="6192"/>
    <cellStyle name="Comma 5 5 2 2 2 5 2" xfId="6193"/>
    <cellStyle name="Comma 5 5 2 2 2 6" xfId="6194"/>
    <cellStyle name="Comma 5 5 2 2 2 6 2" xfId="6195"/>
    <cellStyle name="Comma 5 5 2 2 2 7" xfId="6196"/>
    <cellStyle name="Comma 5 5 2 2 3" xfId="6197"/>
    <cellStyle name="Comma 5 5 2 2 3 2" xfId="6198"/>
    <cellStyle name="Comma 5 5 2 2 3 2 2" xfId="6199"/>
    <cellStyle name="Comma 5 5 2 2 3 2 2 2" xfId="6200"/>
    <cellStyle name="Comma 5 5 2 2 3 2 3" xfId="6201"/>
    <cellStyle name="Comma 5 5 2 2 3 3" xfId="6202"/>
    <cellStyle name="Comma 5 5 2 2 3 3 2" xfId="6203"/>
    <cellStyle name="Comma 5 5 2 2 3 3 2 2" xfId="6204"/>
    <cellStyle name="Comma 5 5 2 2 3 3 3" xfId="6205"/>
    <cellStyle name="Comma 5 5 2 2 3 4" xfId="6206"/>
    <cellStyle name="Comma 5 5 2 2 3 4 2" xfId="6207"/>
    <cellStyle name="Comma 5 5 2 2 3 5" xfId="6208"/>
    <cellStyle name="Comma 5 5 2 2 3 5 2" xfId="6209"/>
    <cellStyle name="Comma 5 5 2 2 3 6" xfId="6210"/>
    <cellStyle name="Comma 5 5 2 2 4" xfId="6211"/>
    <cellStyle name="Comma 5 5 2 2 4 2" xfId="6212"/>
    <cellStyle name="Comma 5 5 2 2 4 2 2" xfId="6213"/>
    <cellStyle name="Comma 5 5 2 2 4 3" xfId="6214"/>
    <cellStyle name="Comma 5 5 2 2 5" xfId="6215"/>
    <cellStyle name="Comma 5 5 2 2 5 2" xfId="6216"/>
    <cellStyle name="Comma 5 5 2 2 5 2 2" xfId="6217"/>
    <cellStyle name="Comma 5 5 2 2 5 3" xfId="6218"/>
    <cellStyle name="Comma 5 5 2 2 6" xfId="6219"/>
    <cellStyle name="Comma 5 5 2 2 6 2" xfId="6220"/>
    <cellStyle name="Comma 5 5 2 2 7" xfId="6221"/>
    <cellStyle name="Comma 5 5 2 2 7 2" xfId="6222"/>
    <cellStyle name="Comma 5 5 2 2 8" xfId="6223"/>
    <cellStyle name="Comma 5 5 2 3" xfId="6224"/>
    <cellStyle name="Comma 5 5 2 3 2" xfId="6225"/>
    <cellStyle name="Comma 5 5 2 3 2 2" xfId="6226"/>
    <cellStyle name="Comma 5 5 2 3 2 2 2" xfId="6227"/>
    <cellStyle name="Comma 5 5 2 3 2 2 2 2" xfId="6228"/>
    <cellStyle name="Comma 5 5 2 3 2 2 3" xfId="6229"/>
    <cellStyle name="Comma 5 5 2 3 2 3" xfId="6230"/>
    <cellStyle name="Comma 5 5 2 3 2 3 2" xfId="6231"/>
    <cellStyle name="Comma 5 5 2 3 2 3 2 2" xfId="6232"/>
    <cellStyle name="Comma 5 5 2 3 2 3 3" xfId="6233"/>
    <cellStyle name="Comma 5 5 2 3 2 4" xfId="6234"/>
    <cellStyle name="Comma 5 5 2 3 2 4 2" xfId="6235"/>
    <cellStyle name="Comma 5 5 2 3 2 5" xfId="6236"/>
    <cellStyle name="Comma 5 5 2 3 2 5 2" xfId="6237"/>
    <cellStyle name="Comma 5 5 2 3 2 6" xfId="6238"/>
    <cellStyle name="Comma 5 5 2 3 3" xfId="6239"/>
    <cellStyle name="Comma 5 5 2 3 3 2" xfId="6240"/>
    <cellStyle name="Comma 5 5 2 3 3 2 2" xfId="6241"/>
    <cellStyle name="Comma 5 5 2 3 3 3" xfId="6242"/>
    <cellStyle name="Comma 5 5 2 3 4" xfId="6243"/>
    <cellStyle name="Comma 5 5 2 3 4 2" xfId="6244"/>
    <cellStyle name="Comma 5 5 2 3 4 2 2" xfId="6245"/>
    <cellStyle name="Comma 5 5 2 3 4 3" xfId="6246"/>
    <cellStyle name="Comma 5 5 2 3 5" xfId="6247"/>
    <cellStyle name="Comma 5 5 2 3 5 2" xfId="6248"/>
    <cellStyle name="Comma 5 5 2 3 6" xfId="6249"/>
    <cellStyle name="Comma 5 5 2 3 6 2" xfId="6250"/>
    <cellStyle name="Comma 5 5 2 3 7" xfId="6251"/>
    <cellStyle name="Comma 5 5 2 4" xfId="6252"/>
    <cellStyle name="Comma 5 5 2 4 2" xfId="6253"/>
    <cellStyle name="Comma 5 5 2 4 2 2" xfId="6254"/>
    <cellStyle name="Comma 5 5 2 4 2 2 2" xfId="6255"/>
    <cellStyle name="Comma 5 5 2 4 2 2 2 2" xfId="6256"/>
    <cellStyle name="Comma 5 5 2 4 2 2 3" xfId="6257"/>
    <cellStyle name="Comma 5 5 2 4 2 3" xfId="6258"/>
    <cellStyle name="Comma 5 5 2 4 2 3 2" xfId="6259"/>
    <cellStyle name="Comma 5 5 2 4 2 3 2 2" xfId="6260"/>
    <cellStyle name="Comma 5 5 2 4 2 3 3" xfId="6261"/>
    <cellStyle name="Comma 5 5 2 4 2 4" xfId="6262"/>
    <cellStyle name="Comma 5 5 2 4 2 4 2" xfId="6263"/>
    <cellStyle name="Comma 5 5 2 4 2 5" xfId="6264"/>
    <cellStyle name="Comma 5 5 2 4 2 5 2" xfId="6265"/>
    <cellStyle name="Comma 5 5 2 4 2 6" xfId="6266"/>
    <cellStyle name="Comma 5 5 2 4 3" xfId="6267"/>
    <cellStyle name="Comma 5 5 2 4 3 2" xfId="6268"/>
    <cellStyle name="Comma 5 5 2 4 3 2 2" xfId="6269"/>
    <cellStyle name="Comma 5 5 2 4 3 3" xfId="6270"/>
    <cellStyle name="Comma 5 5 2 4 4" xfId="6271"/>
    <cellStyle name="Comma 5 5 2 4 4 2" xfId="6272"/>
    <cellStyle name="Comma 5 5 2 4 4 2 2" xfId="6273"/>
    <cellStyle name="Comma 5 5 2 4 4 3" xfId="6274"/>
    <cellStyle name="Comma 5 5 2 4 5" xfId="6275"/>
    <cellStyle name="Comma 5 5 2 4 5 2" xfId="6276"/>
    <cellStyle name="Comma 5 5 2 4 6" xfId="6277"/>
    <cellStyle name="Comma 5 5 2 4 6 2" xfId="6278"/>
    <cellStyle name="Comma 5 5 2 4 7" xfId="6279"/>
    <cellStyle name="Comma 5 5 2 5" xfId="6280"/>
    <cellStyle name="Comma 5 5 2 5 2" xfId="6281"/>
    <cellStyle name="Comma 5 5 2 5 2 2" xfId="6282"/>
    <cellStyle name="Comma 5 5 2 5 2 2 2" xfId="6283"/>
    <cellStyle name="Comma 5 5 2 5 2 3" xfId="6284"/>
    <cellStyle name="Comma 5 5 2 5 3" xfId="6285"/>
    <cellStyle name="Comma 5 5 2 5 3 2" xfId="6286"/>
    <cellStyle name="Comma 5 5 2 5 3 2 2" xfId="6287"/>
    <cellStyle name="Comma 5 5 2 5 3 3" xfId="6288"/>
    <cellStyle name="Comma 5 5 2 5 4" xfId="6289"/>
    <cellStyle name="Comma 5 5 2 5 4 2" xfId="6290"/>
    <cellStyle name="Comma 5 5 2 5 5" xfId="6291"/>
    <cellStyle name="Comma 5 5 2 5 5 2" xfId="6292"/>
    <cellStyle name="Comma 5 5 2 5 6" xfId="6293"/>
    <cellStyle name="Comma 5 5 2 6" xfId="6294"/>
    <cellStyle name="Comma 5 5 2 6 2" xfId="6295"/>
    <cellStyle name="Comma 5 5 2 6 2 2" xfId="6296"/>
    <cellStyle name="Comma 5 5 2 6 3" xfId="6297"/>
    <cellStyle name="Comma 5 5 2 7" xfId="6298"/>
    <cellStyle name="Comma 5 5 2 7 2" xfId="6299"/>
    <cellStyle name="Comma 5 5 2 7 2 2" xfId="6300"/>
    <cellStyle name="Comma 5 5 2 7 3" xfId="6301"/>
    <cellStyle name="Comma 5 5 2 8" xfId="6302"/>
    <cellStyle name="Comma 5 5 2 8 2" xfId="6303"/>
    <cellStyle name="Comma 5 5 2 9" xfId="6304"/>
    <cellStyle name="Comma 5 5 2 9 2" xfId="6305"/>
    <cellStyle name="Comma 5 5 3" xfId="6306"/>
    <cellStyle name="Comma 5 5 3 2" xfId="6307"/>
    <cellStyle name="Comma 5 5 3 2 2" xfId="6308"/>
    <cellStyle name="Comma 5 5 3 2 2 2" xfId="6309"/>
    <cellStyle name="Comma 5 5 3 2 2 2 2" xfId="6310"/>
    <cellStyle name="Comma 5 5 3 2 2 2 2 2" xfId="6311"/>
    <cellStyle name="Comma 5 5 3 2 2 2 3" xfId="6312"/>
    <cellStyle name="Comma 5 5 3 2 2 3" xfId="6313"/>
    <cellStyle name="Comma 5 5 3 2 2 3 2" xfId="6314"/>
    <cellStyle name="Comma 5 5 3 2 2 3 2 2" xfId="6315"/>
    <cellStyle name="Comma 5 5 3 2 2 3 3" xfId="6316"/>
    <cellStyle name="Comma 5 5 3 2 2 4" xfId="6317"/>
    <cellStyle name="Comma 5 5 3 2 2 4 2" xfId="6318"/>
    <cellStyle name="Comma 5 5 3 2 2 5" xfId="6319"/>
    <cellStyle name="Comma 5 5 3 2 2 5 2" xfId="6320"/>
    <cellStyle name="Comma 5 5 3 2 2 6" xfId="6321"/>
    <cellStyle name="Comma 5 5 3 2 3" xfId="6322"/>
    <cellStyle name="Comma 5 5 3 2 3 2" xfId="6323"/>
    <cellStyle name="Comma 5 5 3 2 3 2 2" xfId="6324"/>
    <cellStyle name="Comma 5 5 3 2 3 3" xfId="6325"/>
    <cellStyle name="Comma 5 5 3 2 4" xfId="6326"/>
    <cellStyle name="Comma 5 5 3 2 4 2" xfId="6327"/>
    <cellStyle name="Comma 5 5 3 2 4 2 2" xfId="6328"/>
    <cellStyle name="Comma 5 5 3 2 4 3" xfId="6329"/>
    <cellStyle name="Comma 5 5 3 2 5" xfId="6330"/>
    <cellStyle name="Comma 5 5 3 2 5 2" xfId="6331"/>
    <cellStyle name="Comma 5 5 3 2 6" xfId="6332"/>
    <cellStyle name="Comma 5 5 3 2 6 2" xfId="6333"/>
    <cellStyle name="Comma 5 5 3 2 7" xfId="6334"/>
    <cellStyle name="Comma 5 5 3 3" xfId="6335"/>
    <cellStyle name="Comma 5 5 3 3 2" xfId="6336"/>
    <cellStyle name="Comma 5 5 3 3 2 2" xfId="6337"/>
    <cellStyle name="Comma 5 5 3 3 2 2 2" xfId="6338"/>
    <cellStyle name="Comma 5 5 3 3 2 3" xfId="6339"/>
    <cellStyle name="Comma 5 5 3 3 3" xfId="6340"/>
    <cellStyle name="Comma 5 5 3 3 3 2" xfId="6341"/>
    <cellStyle name="Comma 5 5 3 3 3 2 2" xfId="6342"/>
    <cellStyle name="Comma 5 5 3 3 3 3" xfId="6343"/>
    <cellStyle name="Comma 5 5 3 3 4" xfId="6344"/>
    <cellStyle name="Comma 5 5 3 3 4 2" xfId="6345"/>
    <cellStyle name="Comma 5 5 3 3 5" xfId="6346"/>
    <cellStyle name="Comma 5 5 3 3 5 2" xfId="6347"/>
    <cellStyle name="Comma 5 5 3 3 6" xfId="6348"/>
    <cellStyle name="Comma 5 5 3 4" xfId="6349"/>
    <cellStyle name="Comma 5 5 3 4 2" xfId="6350"/>
    <cellStyle name="Comma 5 5 3 4 2 2" xfId="6351"/>
    <cellStyle name="Comma 5 5 3 4 3" xfId="6352"/>
    <cellStyle name="Comma 5 5 3 5" xfId="6353"/>
    <cellStyle name="Comma 5 5 3 5 2" xfId="6354"/>
    <cellStyle name="Comma 5 5 3 5 2 2" xfId="6355"/>
    <cellStyle name="Comma 5 5 3 5 3" xfId="6356"/>
    <cellStyle name="Comma 5 5 3 6" xfId="6357"/>
    <cellStyle name="Comma 5 5 3 6 2" xfId="6358"/>
    <cellStyle name="Comma 5 5 3 7" xfId="6359"/>
    <cellStyle name="Comma 5 5 3 7 2" xfId="6360"/>
    <cellStyle name="Comma 5 5 3 8" xfId="6361"/>
    <cellStyle name="Comma 5 5 4" xfId="6362"/>
    <cellStyle name="Comma 5 5 4 2" xfId="6363"/>
    <cellStyle name="Comma 5 5 4 2 2" xfId="6364"/>
    <cellStyle name="Comma 5 5 4 2 2 2" xfId="6365"/>
    <cellStyle name="Comma 5 5 4 2 2 2 2" xfId="6366"/>
    <cellStyle name="Comma 5 5 4 2 2 3" xfId="6367"/>
    <cellStyle name="Comma 5 5 4 2 3" xfId="6368"/>
    <cellStyle name="Comma 5 5 4 2 3 2" xfId="6369"/>
    <cellStyle name="Comma 5 5 4 2 3 2 2" xfId="6370"/>
    <cellStyle name="Comma 5 5 4 2 3 3" xfId="6371"/>
    <cellStyle name="Comma 5 5 4 2 4" xfId="6372"/>
    <cellStyle name="Comma 5 5 4 2 4 2" xfId="6373"/>
    <cellStyle name="Comma 5 5 4 2 5" xfId="6374"/>
    <cellStyle name="Comma 5 5 4 2 5 2" xfId="6375"/>
    <cellStyle name="Comma 5 5 4 2 6" xfId="6376"/>
    <cellStyle name="Comma 5 5 4 3" xfId="6377"/>
    <cellStyle name="Comma 5 5 4 3 2" xfId="6378"/>
    <cellStyle name="Comma 5 5 4 3 2 2" xfId="6379"/>
    <cellStyle name="Comma 5 5 4 3 3" xfId="6380"/>
    <cellStyle name="Comma 5 5 4 4" xfId="6381"/>
    <cellStyle name="Comma 5 5 4 4 2" xfId="6382"/>
    <cellStyle name="Comma 5 5 4 4 2 2" xfId="6383"/>
    <cellStyle name="Comma 5 5 4 4 3" xfId="6384"/>
    <cellStyle name="Comma 5 5 4 5" xfId="6385"/>
    <cellStyle name="Comma 5 5 4 5 2" xfId="6386"/>
    <cellStyle name="Comma 5 5 4 6" xfId="6387"/>
    <cellStyle name="Comma 5 5 4 6 2" xfId="6388"/>
    <cellStyle name="Comma 5 5 4 7" xfId="6389"/>
    <cellStyle name="Comma 5 5 5" xfId="6390"/>
    <cellStyle name="Comma 5 5 5 2" xfId="6391"/>
    <cellStyle name="Comma 5 5 5 2 2" xfId="6392"/>
    <cellStyle name="Comma 5 5 5 2 2 2" xfId="6393"/>
    <cellStyle name="Comma 5 5 5 2 2 2 2" xfId="6394"/>
    <cellStyle name="Comma 5 5 5 2 2 3" xfId="6395"/>
    <cellStyle name="Comma 5 5 5 2 3" xfId="6396"/>
    <cellStyle name="Comma 5 5 5 2 3 2" xfId="6397"/>
    <cellStyle name="Comma 5 5 5 2 3 2 2" xfId="6398"/>
    <cellStyle name="Comma 5 5 5 2 3 3" xfId="6399"/>
    <cellStyle name="Comma 5 5 5 2 4" xfId="6400"/>
    <cellStyle name="Comma 5 5 5 2 4 2" xfId="6401"/>
    <cellStyle name="Comma 5 5 5 2 5" xfId="6402"/>
    <cellStyle name="Comma 5 5 5 2 5 2" xfId="6403"/>
    <cellStyle name="Comma 5 5 5 2 6" xfId="6404"/>
    <cellStyle name="Comma 5 5 5 3" xfId="6405"/>
    <cellStyle name="Comma 5 5 5 3 2" xfId="6406"/>
    <cellStyle name="Comma 5 5 5 3 2 2" xfId="6407"/>
    <cellStyle name="Comma 5 5 5 3 3" xfId="6408"/>
    <cellStyle name="Comma 5 5 5 4" xfId="6409"/>
    <cellStyle name="Comma 5 5 5 4 2" xfId="6410"/>
    <cellStyle name="Comma 5 5 5 4 2 2" xfId="6411"/>
    <cellStyle name="Comma 5 5 5 4 3" xfId="6412"/>
    <cellStyle name="Comma 5 5 5 5" xfId="6413"/>
    <cellStyle name="Comma 5 5 5 5 2" xfId="6414"/>
    <cellStyle name="Comma 5 5 5 6" xfId="6415"/>
    <cellStyle name="Comma 5 5 5 6 2" xfId="6416"/>
    <cellStyle name="Comma 5 5 5 7" xfId="6417"/>
    <cellStyle name="Comma 5 5 6" xfId="6418"/>
    <cellStyle name="Comma 5 5 6 2" xfId="6419"/>
    <cellStyle name="Comma 5 5 6 2 2" xfId="6420"/>
    <cellStyle name="Comma 5 5 6 2 2 2" xfId="6421"/>
    <cellStyle name="Comma 5 5 6 2 3" xfId="6422"/>
    <cellStyle name="Comma 5 5 6 3" xfId="6423"/>
    <cellStyle name="Comma 5 5 6 3 2" xfId="6424"/>
    <cellStyle name="Comma 5 5 6 3 2 2" xfId="6425"/>
    <cellStyle name="Comma 5 5 6 3 3" xfId="6426"/>
    <cellStyle name="Comma 5 5 6 4" xfId="6427"/>
    <cellStyle name="Comma 5 5 6 4 2" xfId="6428"/>
    <cellStyle name="Comma 5 5 6 5" xfId="6429"/>
    <cellStyle name="Comma 5 5 6 5 2" xfId="6430"/>
    <cellStyle name="Comma 5 5 6 6" xfId="6431"/>
    <cellStyle name="Comma 5 5 7" xfId="6432"/>
    <cellStyle name="Comma 5 5 7 2" xfId="6433"/>
    <cellStyle name="Comma 5 5 7 2 2" xfId="6434"/>
    <cellStyle name="Comma 5 5 7 3" xfId="6435"/>
    <cellStyle name="Comma 5 5 8" xfId="6436"/>
    <cellStyle name="Comma 5 5 8 2" xfId="6437"/>
    <cellStyle name="Comma 5 5 8 2 2" xfId="6438"/>
    <cellStyle name="Comma 5 5 8 3" xfId="6439"/>
    <cellStyle name="Comma 5 5 9" xfId="6440"/>
    <cellStyle name="Comma 5 5 9 2" xfId="6441"/>
    <cellStyle name="Comma 5 6" xfId="6442"/>
    <cellStyle name="Comma 5 6 10" xfId="6443"/>
    <cellStyle name="Comma 5 6 2" xfId="6444"/>
    <cellStyle name="Comma 5 6 2 2" xfId="6445"/>
    <cellStyle name="Comma 5 6 2 2 2" xfId="6446"/>
    <cellStyle name="Comma 5 6 2 2 2 2" xfId="6447"/>
    <cellStyle name="Comma 5 6 2 2 2 2 2" xfId="6448"/>
    <cellStyle name="Comma 5 6 2 2 2 2 2 2" xfId="6449"/>
    <cellStyle name="Comma 5 6 2 2 2 2 3" xfId="6450"/>
    <cellStyle name="Comma 5 6 2 2 2 3" xfId="6451"/>
    <cellStyle name="Comma 5 6 2 2 2 3 2" xfId="6452"/>
    <cellStyle name="Comma 5 6 2 2 2 3 2 2" xfId="6453"/>
    <cellStyle name="Comma 5 6 2 2 2 3 3" xfId="6454"/>
    <cellStyle name="Comma 5 6 2 2 2 4" xfId="6455"/>
    <cellStyle name="Comma 5 6 2 2 2 4 2" xfId="6456"/>
    <cellStyle name="Comma 5 6 2 2 2 5" xfId="6457"/>
    <cellStyle name="Comma 5 6 2 2 2 5 2" xfId="6458"/>
    <cellStyle name="Comma 5 6 2 2 2 6" xfId="6459"/>
    <cellStyle name="Comma 5 6 2 2 3" xfId="6460"/>
    <cellStyle name="Comma 5 6 2 2 3 2" xfId="6461"/>
    <cellStyle name="Comma 5 6 2 2 3 2 2" xfId="6462"/>
    <cellStyle name="Comma 5 6 2 2 3 3" xfId="6463"/>
    <cellStyle name="Comma 5 6 2 2 4" xfId="6464"/>
    <cellStyle name="Comma 5 6 2 2 4 2" xfId="6465"/>
    <cellStyle name="Comma 5 6 2 2 4 2 2" xfId="6466"/>
    <cellStyle name="Comma 5 6 2 2 4 3" xfId="6467"/>
    <cellStyle name="Comma 5 6 2 2 5" xfId="6468"/>
    <cellStyle name="Comma 5 6 2 2 5 2" xfId="6469"/>
    <cellStyle name="Comma 5 6 2 2 6" xfId="6470"/>
    <cellStyle name="Comma 5 6 2 2 6 2" xfId="6471"/>
    <cellStyle name="Comma 5 6 2 2 7" xfId="6472"/>
    <cellStyle name="Comma 5 6 2 3" xfId="6473"/>
    <cellStyle name="Comma 5 6 2 3 2" xfId="6474"/>
    <cellStyle name="Comma 5 6 2 3 2 2" xfId="6475"/>
    <cellStyle name="Comma 5 6 2 3 2 2 2" xfId="6476"/>
    <cellStyle name="Comma 5 6 2 3 2 3" xfId="6477"/>
    <cellStyle name="Comma 5 6 2 3 3" xfId="6478"/>
    <cellStyle name="Comma 5 6 2 3 3 2" xfId="6479"/>
    <cellStyle name="Comma 5 6 2 3 3 2 2" xfId="6480"/>
    <cellStyle name="Comma 5 6 2 3 3 3" xfId="6481"/>
    <cellStyle name="Comma 5 6 2 3 4" xfId="6482"/>
    <cellStyle name="Comma 5 6 2 3 4 2" xfId="6483"/>
    <cellStyle name="Comma 5 6 2 3 5" xfId="6484"/>
    <cellStyle name="Comma 5 6 2 3 5 2" xfId="6485"/>
    <cellStyle name="Comma 5 6 2 3 6" xfId="6486"/>
    <cellStyle name="Comma 5 6 2 4" xfId="6487"/>
    <cellStyle name="Comma 5 6 2 4 2" xfId="6488"/>
    <cellStyle name="Comma 5 6 2 4 2 2" xfId="6489"/>
    <cellStyle name="Comma 5 6 2 4 3" xfId="6490"/>
    <cellStyle name="Comma 5 6 2 5" xfId="6491"/>
    <cellStyle name="Comma 5 6 2 5 2" xfId="6492"/>
    <cellStyle name="Comma 5 6 2 5 2 2" xfId="6493"/>
    <cellStyle name="Comma 5 6 2 5 3" xfId="6494"/>
    <cellStyle name="Comma 5 6 2 6" xfId="6495"/>
    <cellStyle name="Comma 5 6 2 6 2" xfId="6496"/>
    <cellStyle name="Comma 5 6 2 7" xfId="6497"/>
    <cellStyle name="Comma 5 6 2 7 2" xfId="6498"/>
    <cellStyle name="Comma 5 6 2 8" xfId="6499"/>
    <cellStyle name="Comma 5 6 3" xfId="6500"/>
    <cellStyle name="Comma 5 6 3 2" xfId="6501"/>
    <cellStyle name="Comma 5 6 3 2 2" xfId="6502"/>
    <cellStyle name="Comma 5 6 3 2 2 2" xfId="6503"/>
    <cellStyle name="Comma 5 6 3 2 2 2 2" xfId="6504"/>
    <cellStyle name="Comma 5 6 3 2 2 3" xfId="6505"/>
    <cellStyle name="Comma 5 6 3 2 3" xfId="6506"/>
    <cellStyle name="Comma 5 6 3 2 3 2" xfId="6507"/>
    <cellStyle name="Comma 5 6 3 2 3 2 2" xfId="6508"/>
    <cellStyle name="Comma 5 6 3 2 3 3" xfId="6509"/>
    <cellStyle name="Comma 5 6 3 2 4" xfId="6510"/>
    <cellStyle name="Comma 5 6 3 2 4 2" xfId="6511"/>
    <cellStyle name="Comma 5 6 3 2 5" xfId="6512"/>
    <cellStyle name="Comma 5 6 3 2 5 2" xfId="6513"/>
    <cellStyle name="Comma 5 6 3 2 6" xfId="6514"/>
    <cellStyle name="Comma 5 6 3 3" xfId="6515"/>
    <cellStyle name="Comma 5 6 3 3 2" xfId="6516"/>
    <cellStyle name="Comma 5 6 3 3 2 2" xfId="6517"/>
    <cellStyle name="Comma 5 6 3 3 3" xfId="6518"/>
    <cellStyle name="Comma 5 6 3 4" xfId="6519"/>
    <cellStyle name="Comma 5 6 3 4 2" xfId="6520"/>
    <cellStyle name="Comma 5 6 3 4 2 2" xfId="6521"/>
    <cellStyle name="Comma 5 6 3 4 3" xfId="6522"/>
    <cellStyle name="Comma 5 6 3 5" xfId="6523"/>
    <cellStyle name="Comma 5 6 3 5 2" xfId="6524"/>
    <cellStyle name="Comma 5 6 3 6" xfId="6525"/>
    <cellStyle name="Comma 5 6 3 6 2" xfId="6526"/>
    <cellStyle name="Comma 5 6 3 7" xfId="6527"/>
    <cellStyle name="Comma 5 6 4" xfId="6528"/>
    <cellStyle name="Comma 5 6 4 2" xfId="6529"/>
    <cellStyle name="Comma 5 6 4 2 2" xfId="6530"/>
    <cellStyle name="Comma 5 6 4 2 2 2" xfId="6531"/>
    <cellStyle name="Comma 5 6 4 2 2 2 2" xfId="6532"/>
    <cellStyle name="Comma 5 6 4 2 2 3" xfId="6533"/>
    <cellStyle name="Comma 5 6 4 2 3" xfId="6534"/>
    <cellStyle name="Comma 5 6 4 2 3 2" xfId="6535"/>
    <cellStyle name="Comma 5 6 4 2 3 2 2" xfId="6536"/>
    <cellStyle name="Comma 5 6 4 2 3 3" xfId="6537"/>
    <cellStyle name="Comma 5 6 4 2 4" xfId="6538"/>
    <cellStyle name="Comma 5 6 4 2 4 2" xfId="6539"/>
    <cellStyle name="Comma 5 6 4 2 5" xfId="6540"/>
    <cellStyle name="Comma 5 6 4 2 5 2" xfId="6541"/>
    <cellStyle name="Comma 5 6 4 2 6" xfId="6542"/>
    <cellStyle name="Comma 5 6 4 3" xfId="6543"/>
    <cellStyle name="Comma 5 6 4 3 2" xfId="6544"/>
    <cellStyle name="Comma 5 6 4 3 2 2" xfId="6545"/>
    <cellStyle name="Comma 5 6 4 3 3" xfId="6546"/>
    <cellStyle name="Comma 5 6 4 4" xfId="6547"/>
    <cellStyle name="Comma 5 6 4 4 2" xfId="6548"/>
    <cellStyle name="Comma 5 6 4 4 2 2" xfId="6549"/>
    <cellStyle name="Comma 5 6 4 4 3" xfId="6550"/>
    <cellStyle name="Comma 5 6 4 5" xfId="6551"/>
    <cellStyle name="Comma 5 6 4 5 2" xfId="6552"/>
    <cellStyle name="Comma 5 6 4 6" xfId="6553"/>
    <cellStyle name="Comma 5 6 4 6 2" xfId="6554"/>
    <cellStyle name="Comma 5 6 4 7" xfId="6555"/>
    <cellStyle name="Comma 5 6 5" xfId="6556"/>
    <cellStyle name="Comma 5 6 5 2" xfId="6557"/>
    <cellStyle name="Comma 5 6 5 2 2" xfId="6558"/>
    <cellStyle name="Comma 5 6 5 2 2 2" xfId="6559"/>
    <cellStyle name="Comma 5 6 5 2 3" xfId="6560"/>
    <cellStyle name="Comma 5 6 5 3" xfId="6561"/>
    <cellStyle name="Comma 5 6 5 3 2" xfId="6562"/>
    <cellStyle name="Comma 5 6 5 3 2 2" xfId="6563"/>
    <cellStyle name="Comma 5 6 5 3 3" xfId="6564"/>
    <cellStyle name="Comma 5 6 5 4" xfId="6565"/>
    <cellStyle name="Comma 5 6 5 4 2" xfId="6566"/>
    <cellStyle name="Comma 5 6 5 5" xfId="6567"/>
    <cellStyle name="Comma 5 6 5 5 2" xfId="6568"/>
    <cellStyle name="Comma 5 6 5 6" xfId="6569"/>
    <cellStyle name="Comma 5 6 6" xfId="6570"/>
    <cellStyle name="Comma 5 6 6 2" xfId="6571"/>
    <cellStyle name="Comma 5 6 6 2 2" xfId="6572"/>
    <cellStyle name="Comma 5 6 6 3" xfId="6573"/>
    <cellStyle name="Comma 5 6 7" xfId="6574"/>
    <cellStyle name="Comma 5 6 7 2" xfId="6575"/>
    <cellStyle name="Comma 5 6 7 2 2" xfId="6576"/>
    <cellStyle name="Comma 5 6 7 3" xfId="6577"/>
    <cellStyle name="Comma 5 6 8" xfId="6578"/>
    <cellStyle name="Comma 5 6 8 2" xfId="6579"/>
    <cellStyle name="Comma 5 6 9" xfId="6580"/>
    <cellStyle name="Comma 5 6 9 2" xfId="6581"/>
    <cellStyle name="Comma 5 7" xfId="6582"/>
    <cellStyle name="Comma 5 7 2" xfId="6583"/>
    <cellStyle name="Comma 5 7 2 2" xfId="6584"/>
    <cellStyle name="Comma 5 7 2 2 2" xfId="6585"/>
    <cellStyle name="Comma 5 7 2 2 2 2" xfId="6586"/>
    <cellStyle name="Comma 5 7 2 2 2 2 2" xfId="6587"/>
    <cellStyle name="Comma 5 7 2 2 2 3" xfId="6588"/>
    <cellStyle name="Comma 5 7 2 2 3" xfId="6589"/>
    <cellStyle name="Comma 5 7 2 2 3 2" xfId="6590"/>
    <cellStyle name="Comma 5 7 2 2 3 2 2" xfId="6591"/>
    <cellStyle name="Comma 5 7 2 2 3 3" xfId="6592"/>
    <cellStyle name="Comma 5 7 2 2 4" xfId="6593"/>
    <cellStyle name="Comma 5 7 2 2 4 2" xfId="6594"/>
    <cellStyle name="Comma 5 7 2 2 5" xfId="6595"/>
    <cellStyle name="Comma 5 7 2 2 5 2" xfId="6596"/>
    <cellStyle name="Comma 5 7 2 2 6" xfId="6597"/>
    <cellStyle name="Comma 5 7 2 3" xfId="6598"/>
    <cellStyle name="Comma 5 7 2 3 2" xfId="6599"/>
    <cellStyle name="Comma 5 7 2 3 2 2" xfId="6600"/>
    <cellStyle name="Comma 5 7 2 3 3" xfId="6601"/>
    <cellStyle name="Comma 5 7 2 4" xfId="6602"/>
    <cellStyle name="Comma 5 7 2 4 2" xfId="6603"/>
    <cellStyle name="Comma 5 7 2 4 2 2" xfId="6604"/>
    <cellStyle name="Comma 5 7 2 4 3" xfId="6605"/>
    <cellStyle name="Comma 5 7 2 5" xfId="6606"/>
    <cellStyle name="Comma 5 7 2 5 2" xfId="6607"/>
    <cellStyle name="Comma 5 7 2 6" xfId="6608"/>
    <cellStyle name="Comma 5 7 2 6 2" xfId="6609"/>
    <cellStyle name="Comma 5 7 2 7" xfId="6610"/>
    <cellStyle name="Comma 5 7 3" xfId="6611"/>
    <cellStyle name="Comma 5 7 3 2" xfId="6612"/>
    <cellStyle name="Comma 5 7 3 2 2" xfId="6613"/>
    <cellStyle name="Comma 5 7 3 2 2 2" xfId="6614"/>
    <cellStyle name="Comma 5 7 3 2 3" xfId="6615"/>
    <cellStyle name="Comma 5 7 3 3" xfId="6616"/>
    <cellStyle name="Comma 5 7 3 3 2" xfId="6617"/>
    <cellStyle name="Comma 5 7 3 3 2 2" xfId="6618"/>
    <cellStyle name="Comma 5 7 3 3 3" xfId="6619"/>
    <cellStyle name="Comma 5 7 3 4" xfId="6620"/>
    <cellStyle name="Comma 5 7 3 4 2" xfId="6621"/>
    <cellStyle name="Comma 5 7 3 5" xfId="6622"/>
    <cellStyle name="Comma 5 7 3 5 2" xfId="6623"/>
    <cellStyle name="Comma 5 7 3 6" xfId="6624"/>
    <cellStyle name="Comma 5 7 4" xfId="6625"/>
    <cellStyle name="Comma 5 7 4 2" xfId="6626"/>
    <cellStyle name="Comma 5 7 4 2 2" xfId="6627"/>
    <cellStyle name="Comma 5 7 4 3" xfId="6628"/>
    <cellStyle name="Comma 5 7 5" xfId="6629"/>
    <cellStyle name="Comma 5 7 5 2" xfId="6630"/>
    <cellStyle name="Comma 5 7 5 2 2" xfId="6631"/>
    <cellStyle name="Comma 5 7 5 3" xfId="6632"/>
    <cellStyle name="Comma 5 7 6" xfId="6633"/>
    <cellStyle name="Comma 5 7 6 2" xfId="6634"/>
    <cellStyle name="Comma 5 7 7" xfId="6635"/>
    <cellStyle name="Comma 5 7 7 2" xfId="6636"/>
    <cellStyle name="Comma 5 7 8" xfId="6637"/>
    <cellStyle name="Comma 5 8" xfId="6638"/>
    <cellStyle name="Comma 5 8 2" xfId="6639"/>
    <cellStyle name="Comma 5 8 2 2" xfId="6640"/>
    <cellStyle name="Comma 5 8 2 2 2" xfId="6641"/>
    <cellStyle name="Comma 5 8 2 2 2 2" xfId="6642"/>
    <cellStyle name="Comma 5 8 2 2 3" xfId="6643"/>
    <cellStyle name="Comma 5 8 2 3" xfId="6644"/>
    <cellStyle name="Comma 5 8 2 3 2" xfId="6645"/>
    <cellStyle name="Comma 5 8 2 3 2 2" xfId="6646"/>
    <cellStyle name="Comma 5 8 2 3 3" xfId="6647"/>
    <cellStyle name="Comma 5 8 2 4" xfId="6648"/>
    <cellStyle name="Comma 5 8 2 4 2" xfId="6649"/>
    <cellStyle name="Comma 5 8 2 5" xfId="6650"/>
    <cellStyle name="Comma 5 8 2 5 2" xfId="6651"/>
    <cellStyle name="Comma 5 8 2 6" xfId="6652"/>
    <cellStyle name="Comma 5 8 3" xfId="6653"/>
    <cellStyle name="Comma 5 8 3 2" xfId="6654"/>
    <cellStyle name="Comma 5 8 3 2 2" xfId="6655"/>
    <cellStyle name="Comma 5 8 3 3" xfId="6656"/>
    <cellStyle name="Comma 5 8 4" xfId="6657"/>
    <cellStyle name="Comma 5 8 4 2" xfId="6658"/>
    <cellStyle name="Comma 5 8 4 2 2" xfId="6659"/>
    <cellStyle name="Comma 5 8 4 3" xfId="6660"/>
    <cellStyle name="Comma 5 8 5" xfId="6661"/>
    <cellStyle name="Comma 5 8 5 2" xfId="6662"/>
    <cellStyle name="Comma 5 8 6" xfId="6663"/>
    <cellStyle name="Comma 5 8 6 2" xfId="6664"/>
    <cellStyle name="Comma 5 8 7" xfId="6665"/>
    <cellStyle name="Comma 5 9" xfId="6666"/>
    <cellStyle name="Comma 5 9 2" xfId="6667"/>
    <cellStyle name="Comma 5 9 2 2" xfId="6668"/>
    <cellStyle name="Comma 5 9 2 2 2" xfId="6669"/>
    <cellStyle name="Comma 5 9 2 2 2 2" xfId="6670"/>
    <cellStyle name="Comma 5 9 2 2 3" xfId="6671"/>
    <cellStyle name="Comma 5 9 2 3" xfId="6672"/>
    <cellStyle name="Comma 5 9 2 3 2" xfId="6673"/>
    <cellStyle name="Comma 5 9 2 3 2 2" xfId="6674"/>
    <cellStyle name="Comma 5 9 2 3 3" xfId="6675"/>
    <cellStyle name="Comma 5 9 2 4" xfId="6676"/>
    <cellStyle name="Comma 5 9 2 4 2" xfId="6677"/>
    <cellStyle name="Comma 5 9 2 5" xfId="6678"/>
    <cellStyle name="Comma 5 9 2 5 2" xfId="6679"/>
    <cellStyle name="Comma 5 9 2 6" xfId="6680"/>
    <cellStyle name="Comma 5 9 3" xfId="6681"/>
    <cellStyle name="Comma 5 9 3 2" xfId="6682"/>
    <cellStyle name="Comma 5 9 3 2 2" xfId="6683"/>
    <cellStyle name="Comma 5 9 3 3" xfId="6684"/>
    <cellStyle name="Comma 5 9 4" xfId="6685"/>
    <cellStyle name="Comma 5 9 4 2" xfId="6686"/>
    <cellStyle name="Comma 5 9 4 2 2" xfId="6687"/>
    <cellStyle name="Comma 5 9 4 3" xfId="6688"/>
    <cellStyle name="Comma 5 9 5" xfId="6689"/>
    <cellStyle name="Comma 5 9 5 2" xfId="6690"/>
    <cellStyle name="Comma 5 9 6" xfId="6691"/>
    <cellStyle name="Comma 5 9 6 2" xfId="6692"/>
    <cellStyle name="Comma 5 9 7" xfId="6693"/>
    <cellStyle name="Comma 50" xfId="580"/>
    <cellStyle name="Comma 51" xfId="581"/>
    <cellStyle name="Comma 52" xfId="582"/>
    <cellStyle name="Comma 53" xfId="583"/>
    <cellStyle name="Comma 54" xfId="584"/>
    <cellStyle name="Comma 55" xfId="585"/>
    <cellStyle name="Comma 56" xfId="586"/>
    <cellStyle name="Comma 57" xfId="587"/>
    <cellStyle name="Comma 58" xfId="588"/>
    <cellStyle name="Comma 59" xfId="589"/>
    <cellStyle name="Comma 6" xfId="518"/>
    <cellStyle name="Comma 6 10" xfId="6694"/>
    <cellStyle name="Comma 6 10 2" xfId="6695"/>
    <cellStyle name="Comma 6 10 2 2" xfId="6696"/>
    <cellStyle name="Comma 6 10 2 2 2" xfId="6697"/>
    <cellStyle name="Comma 6 10 2 3" xfId="6698"/>
    <cellStyle name="Comma 6 10 3" xfId="6699"/>
    <cellStyle name="Comma 6 10 3 2" xfId="6700"/>
    <cellStyle name="Comma 6 10 3 2 2" xfId="6701"/>
    <cellStyle name="Comma 6 10 3 3" xfId="6702"/>
    <cellStyle name="Comma 6 10 4" xfId="6703"/>
    <cellStyle name="Comma 6 10 4 2" xfId="6704"/>
    <cellStyle name="Comma 6 10 5" xfId="6705"/>
    <cellStyle name="Comma 6 10 5 2" xfId="6706"/>
    <cellStyle name="Comma 6 10 6" xfId="6707"/>
    <cellStyle name="Comma 6 11" xfId="6708"/>
    <cellStyle name="Comma 6 12" xfId="590"/>
    <cellStyle name="Comma 6 2" xfId="591"/>
    <cellStyle name="Comma 6 2 10" xfId="6709"/>
    <cellStyle name="Comma 6 2 10 2" xfId="6710"/>
    <cellStyle name="Comma 6 2 10 2 2" xfId="6711"/>
    <cellStyle name="Comma 6 2 10 2 2 2" xfId="6712"/>
    <cellStyle name="Comma 6 2 10 2 3" xfId="6713"/>
    <cellStyle name="Comma 6 2 10 3" xfId="6714"/>
    <cellStyle name="Comma 6 2 10 3 2" xfId="6715"/>
    <cellStyle name="Comma 6 2 10 3 2 2" xfId="6716"/>
    <cellStyle name="Comma 6 2 10 3 3" xfId="6717"/>
    <cellStyle name="Comma 6 2 10 4" xfId="6718"/>
    <cellStyle name="Comma 6 2 10 4 2" xfId="6719"/>
    <cellStyle name="Comma 6 2 10 5" xfId="6720"/>
    <cellStyle name="Comma 6 2 10 5 2" xfId="6721"/>
    <cellStyle name="Comma 6 2 10 6" xfId="6722"/>
    <cellStyle name="Comma 6 2 11" xfId="6723"/>
    <cellStyle name="Comma 6 2 2" xfId="6724"/>
    <cellStyle name="Comma 6 2 2 2" xfId="6725"/>
    <cellStyle name="Comma 6 2 3" xfId="6726"/>
    <cellStyle name="Comma 6 2 3 10" xfId="6727"/>
    <cellStyle name="Comma 6 2 3 10 2" xfId="6728"/>
    <cellStyle name="Comma 6 2 3 11" xfId="6729"/>
    <cellStyle name="Comma 6 2 3 11 2" xfId="6730"/>
    <cellStyle name="Comma 6 2 3 12" xfId="6731"/>
    <cellStyle name="Comma 6 2 3 2" xfId="6732"/>
    <cellStyle name="Comma 6 2 3 2 10" xfId="6733"/>
    <cellStyle name="Comma 6 2 3 2 10 2" xfId="6734"/>
    <cellStyle name="Comma 6 2 3 2 11" xfId="6735"/>
    <cellStyle name="Comma 6 2 3 2 2" xfId="6736"/>
    <cellStyle name="Comma 6 2 3 2 2 10" xfId="6737"/>
    <cellStyle name="Comma 6 2 3 2 2 2" xfId="6738"/>
    <cellStyle name="Comma 6 2 3 2 2 2 2" xfId="6739"/>
    <cellStyle name="Comma 6 2 3 2 2 2 2 2" xfId="6740"/>
    <cellStyle name="Comma 6 2 3 2 2 2 2 2 2" xfId="6741"/>
    <cellStyle name="Comma 6 2 3 2 2 2 2 2 2 2" xfId="6742"/>
    <cellStyle name="Comma 6 2 3 2 2 2 2 2 2 2 2" xfId="6743"/>
    <cellStyle name="Comma 6 2 3 2 2 2 2 2 2 3" xfId="6744"/>
    <cellStyle name="Comma 6 2 3 2 2 2 2 2 3" xfId="6745"/>
    <cellStyle name="Comma 6 2 3 2 2 2 2 2 3 2" xfId="6746"/>
    <cellStyle name="Comma 6 2 3 2 2 2 2 2 3 2 2" xfId="6747"/>
    <cellStyle name="Comma 6 2 3 2 2 2 2 2 3 3" xfId="6748"/>
    <cellStyle name="Comma 6 2 3 2 2 2 2 2 4" xfId="6749"/>
    <cellStyle name="Comma 6 2 3 2 2 2 2 2 4 2" xfId="6750"/>
    <cellStyle name="Comma 6 2 3 2 2 2 2 2 5" xfId="6751"/>
    <cellStyle name="Comma 6 2 3 2 2 2 2 2 5 2" xfId="6752"/>
    <cellStyle name="Comma 6 2 3 2 2 2 2 2 6" xfId="6753"/>
    <cellStyle name="Comma 6 2 3 2 2 2 2 3" xfId="6754"/>
    <cellStyle name="Comma 6 2 3 2 2 2 2 3 2" xfId="6755"/>
    <cellStyle name="Comma 6 2 3 2 2 2 2 3 2 2" xfId="6756"/>
    <cellStyle name="Comma 6 2 3 2 2 2 2 3 3" xfId="6757"/>
    <cellStyle name="Comma 6 2 3 2 2 2 2 4" xfId="6758"/>
    <cellStyle name="Comma 6 2 3 2 2 2 2 4 2" xfId="6759"/>
    <cellStyle name="Comma 6 2 3 2 2 2 2 4 2 2" xfId="6760"/>
    <cellStyle name="Comma 6 2 3 2 2 2 2 4 3" xfId="6761"/>
    <cellStyle name="Comma 6 2 3 2 2 2 2 5" xfId="6762"/>
    <cellStyle name="Comma 6 2 3 2 2 2 2 5 2" xfId="6763"/>
    <cellStyle name="Comma 6 2 3 2 2 2 2 6" xfId="6764"/>
    <cellStyle name="Comma 6 2 3 2 2 2 2 6 2" xfId="6765"/>
    <cellStyle name="Comma 6 2 3 2 2 2 2 7" xfId="6766"/>
    <cellStyle name="Comma 6 2 3 2 2 2 3" xfId="6767"/>
    <cellStyle name="Comma 6 2 3 2 2 2 3 2" xfId="6768"/>
    <cellStyle name="Comma 6 2 3 2 2 2 3 2 2" xfId="6769"/>
    <cellStyle name="Comma 6 2 3 2 2 2 3 2 2 2" xfId="6770"/>
    <cellStyle name="Comma 6 2 3 2 2 2 3 2 3" xfId="6771"/>
    <cellStyle name="Comma 6 2 3 2 2 2 3 3" xfId="6772"/>
    <cellStyle name="Comma 6 2 3 2 2 2 3 3 2" xfId="6773"/>
    <cellStyle name="Comma 6 2 3 2 2 2 3 3 2 2" xfId="6774"/>
    <cellStyle name="Comma 6 2 3 2 2 2 3 3 3" xfId="6775"/>
    <cellStyle name="Comma 6 2 3 2 2 2 3 4" xfId="6776"/>
    <cellStyle name="Comma 6 2 3 2 2 2 3 4 2" xfId="6777"/>
    <cellStyle name="Comma 6 2 3 2 2 2 3 5" xfId="6778"/>
    <cellStyle name="Comma 6 2 3 2 2 2 3 5 2" xfId="6779"/>
    <cellStyle name="Comma 6 2 3 2 2 2 3 6" xfId="6780"/>
    <cellStyle name="Comma 6 2 3 2 2 2 4" xfId="6781"/>
    <cellStyle name="Comma 6 2 3 2 2 2 4 2" xfId="6782"/>
    <cellStyle name="Comma 6 2 3 2 2 2 4 2 2" xfId="6783"/>
    <cellStyle name="Comma 6 2 3 2 2 2 4 3" xfId="6784"/>
    <cellStyle name="Comma 6 2 3 2 2 2 5" xfId="6785"/>
    <cellStyle name="Comma 6 2 3 2 2 2 5 2" xfId="6786"/>
    <cellStyle name="Comma 6 2 3 2 2 2 5 2 2" xfId="6787"/>
    <cellStyle name="Comma 6 2 3 2 2 2 5 3" xfId="6788"/>
    <cellStyle name="Comma 6 2 3 2 2 2 6" xfId="6789"/>
    <cellStyle name="Comma 6 2 3 2 2 2 6 2" xfId="6790"/>
    <cellStyle name="Comma 6 2 3 2 2 2 7" xfId="6791"/>
    <cellStyle name="Comma 6 2 3 2 2 2 7 2" xfId="6792"/>
    <cellStyle name="Comma 6 2 3 2 2 2 8" xfId="6793"/>
    <cellStyle name="Comma 6 2 3 2 2 3" xfId="6794"/>
    <cellStyle name="Comma 6 2 3 2 2 3 2" xfId="6795"/>
    <cellStyle name="Comma 6 2 3 2 2 3 2 2" xfId="6796"/>
    <cellStyle name="Comma 6 2 3 2 2 3 2 2 2" xfId="6797"/>
    <cellStyle name="Comma 6 2 3 2 2 3 2 2 2 2" xfId="6798"/>
    <cellStyle name="Comma 6 2 3 2 2 3 2 2 3" xfId="6799"/>
    <cellStyle name="Comma 6 2 3 2 2 3 2 3" xfId="6800"/>
    <cellStyle name="Comma 6 2 3 2 2 3 2 3 2" xfId="6801"/>
    <cellStyle name="Comma 6 2 3 2 2 3 2 3 2 2" xfId="6802"/>
    <cellStyle name="Comma 6 2 3 2 2 3 2 3 3" xfId="6803"/>
    <cellStyle name="Comma 6 2 3 2 2 3 2 4" xfId="6804"/>
    <cellStyle name="Comma 6 2 3 2 2 3 2 4 2" xfId="6805"/>
    <cellStyle name="Comma 6 2 3 2 2 3 2 5" xfId="6806"/>
    <cellStyle name="Comma 6 2 3 2 2 3 2 5 2" xfId="6807"/>
    <cellStyle name="Comma 6 2 3 2 2 3 2 6" xfId="6808"/>
    <cellStyle name="Comma 6 2 3 2 2 3 3" xfId="6809"/>
    <cellStyle name="Comma 6 2 3 2 2 3 3 2" xfId="6810"/>
    <cellStyle name="Comma 6 2 3 2 2 3 3 2 2" xfId="6811"/>
    <cellStyle name="Comma 6 2 3 2 2 3 3 3" xfId="6812"/>
    <cellStyle name="Comma 6 2 3 2 2 3 4" xfId="6813"/>
    <cellStyle name="Comma 6 2 3 2 2 3 4 2" xfId="6814"/>
    <cellStyle name="Comma 6 2 3 2 2 3 4 2 2" xfId="6815"/>
    <cellStyle name="Comma 6 2 3 2 2 3 4 3" xfId="6816"/>
    <cellStyle name="Comma 6 2 3 2 2 3 5" xfId="6817"/>
    <cellStyle name="Comma 6 2 3 2 2 3 5 2" xfId="6818"/>
    <cellStyle name="Comma 6 2 3 2 2 3 6" xfId="6819"/>
    <cellStyle name="Comma 6 2 3 2 2 3 6 2" xfId="6820"/>
    <cellStyle name="Comma 6 2 3 2 2 3 7" xfId="6821"/>
    <cellStyle name="Comma 6 2 3 2 2 4" xfId="6822"/>
    <cellStyle name="Comma 6 2 3 2 2 4 2" xfId="6823"/>
    <cellStyle name="Comma 6 2 3 2 2 4 2 2" xfId="6824"/>
    <cellStyle name="Comma 6 2 3 2 2 4 2 2 2" xfId="6825"/>
    <cellStyle name="Comma 6 2 3 2 2 4 2 2 2 2" xfId="6826"/>
    <cellStyle name="Comma 6 2 3 2 2 4 2 2 3" xfId="6827"/>
    <cellStyle name="Comma 6 2 3 2 2 4 2 3" xfId="6828"/>
    <cellStyle name="Comma 6 2 3 2 2 4 2 3 2" xfId="6829"/>
    <cellStyle name="Comma 6 2 3 2 2 4 2 3 2 2" xfId="6830"/>
    <cellStyle name="Comma 6 2 3 2 2 4 2 3 3" xfId="6831"/>
    <cellStyle name="Comma 6 2 3 2 2 4 2 4" xfId="6832"/>
    <cellStyle name="Comma 6 2 3 2 2 4 2 4 2" xfId="6833"/>
    <cellStyle name="Comma 6 2 3 2 2 4 2 5" xfId="6834"/>
    <cellStyle name="Comma 6 2 3 2 2 4 2 5 2" xfId="6835"/>
    <cellStyle name="Comma 6 2 3 2 2 4 2 6" xfId="6836"/>
    <cellStyle name="Comma 6 2 3 2 2 4 3" xfId="6837"/>
    <cellStyle name="Comma 6 2 3 2 2 4 3 2" xfId="6838"/>
    <cellStyle name="Comma 6 2 3 2 2 4 3 2 2" xfId="6839"/>
    <cellStyle name="Comma 6 2 3 2 2 4 3 3" xfId="6840"/>
    <cellStyle name="Comma 6 2 3 2 2 4 4" xfId="6841"/>
    <cellStyle name="Comma 6 2 3 2 2 4 4 2" xfId="6842"/>
    <cellStyle name="Comma 6 2 3 2 2 4 4 2 2" xfId="6843"/>
    <cellStyle name="Comma 6 2 3 2 2 4 4 3" xfId="6844"/>
    <cellStyle name="Comma 6 2 3 2 2 4 5" xfId="6845"/>
    <cellStyle name="Comma 6 2 3 2 2 4 5 2" xfId="6846"/>
    <cellStyle name="Comma 6 2 3 2 2 4 6" xfId="6847"/>
    <cellStyle name="Comma 6 2 3 2 2 4 6 2" xfId="6848"/>
    <cellStyle name="Comma 6 2 3 2 2 4 7" xfId="6849"/>
    <cellStyle name="Comma 6 2 3 2 2 5" xfId="6850"/>
    <cellStyle name="Comma 6 2 3 2 2 5 2" xfId="6851"/>
    <cellStyle name="Comma 6 2 3 2 2 5 2 2" xfId="6852"/>
    <cellStyle name="Comma 6 2 3 2 2 5 2 2 2" xfId="6853"/>
    <cellStyle name="Comma 6 2 3 2 2 5 2 3" xfId="6854"/>
    <cellStyle name="Comma 6 2 3 2 2 5 3" xfId="6855"/>
    <cellStyle name="Comma 6 2 3 2 2 5 3 2" xfId="6856"/>
    <cellStyle name="Comma 6 2 3 2 2 5 3 2 2" xfId="6857"/>
    <cellStyle name="Comma 6 2 3 2 2 5 3 3" xfId="6858"/>
    <cellStyle name="Comma 6 2 3 2 2 5 4" xfId="6859"/>
    <cellStyle name="Comma 6 2 3 2 2 5 4 2" xfId="6860"/>
    <cellStyle name="Comma 6 2 3 2 2 5 5" xfId="6861"/>
    <cellStyle name="Comma 6 2 3 2 2 5 5 2" xfId="6862"/>
    <cellStyle name="Comma 6 2 3 2 2 5 6" xfId="6863"/>
    <cellStyle name="Comma 6 2 3 2 2 6" xfId="6864"/>
    <cellStyle name="Comma 6 2 3 2 2 6 2" xfId="6865"/>
    <cellStyle name="Comma 6 2 3 2 2 6 2 2" xfId="6866"/>
    <cellStyle name="Comma 6 2 3 2 2 6 3" xfId="6867"/>
    <cellStyle name="Comma 6 2 3 2 2 7" xfId="6868"/>
    <cellStyle name="Comma 6 2 3 2 2 7 2" xfId="6869"/>
    <cellStyle name="Comma 6 2 3 2 2 7 2 2" xfId="6870"/>
    <cellStyle name="Comma 6 2 3 2 2 7 3" xfId="6871"/>
    <cellStyle name="Comma 6 2 3 2 2 8" xfId="6872"/>
    <cellStyle name="Comma 6 2 3 2 2 8 2" xfId="6873"/>
    <cellStyle name="Comma 6 2 3 2 2 9" xfId="6874"/>
    <cellStyle name="Comma 6 2 3 2 2 9 2" xfId="6875"/>
    <cellStyle name="Comma 6 2 3 2 3" xfId="6876"/>
    <cellStyle name="Comma 6 2 3 2 3 2" xfId="6877"/>
    <cellStyle name="Comma 6 2 3 2 3 2 2" xfId="6878"/>
    <cellStyle name="Comma 6 2 3 2 3 2 2 2" xfId="6879"/>
    <cellStyle name="Comma 6 2 3 2 3 2 2 2 2" xfId="6880"/>
    <cellStyle name="Comma 6 2 3 2 3 2 2 2 2 2" xfId="6881"/>
    <cellStyle name="Comma 6 2 3 2 3 2 2 2 3" xfId="6882"/>
    <cellStyle name="Comma 6 2 3 2 3 2 2 3" xfId="6883"/>
    <cellStyle name="Comma 6 2 3 2 3 2 2 3 2" xfId="6884"/>
    <cellStyle name="Comma 6 2 3 2 3 2 2 3 2 2" xfId="6885"/>
    <cellStyle name="Comma 6 2 3 2 3 2 2 3 3" xfId="6886"/>
    <cellStyle name="Comma 6 2 3 2 3 2 2 4" xfId="6887"/>
    <cellStyle name="Comma 6 2 3 2 3 2 2 4 2" xfId="6888"/>
    <cellStyle name="Comma 6 2 3 2 3 2 2 5" xfId="6889"/>
    <cellStyle name="Comma 6 2 3 2 3 2 2 5 2" xfId="6890"/>
    <cellStyle name="Comma 6 2 3 2 3 2 2 6" xfId="6891"/>
    <cellStyle name="Comma 6 2 3 2 3 2 3" xfId="6892"/>
    <cellStyle name="Comma 6 2 3 2 3 2 3 2" xfId="6893"/>
    <cellStyle name="Comma 6 2 3 2 3 2 3 2 2" xfId="6894"/>
    <cellStyle name="Comma 6 2 3 2 3 2 3 3" xfId="6895"/>
    <cellStyle name="Comma 6 2 3 2 3 2 4" xfId="6896"/>
    <cellStyle name="Comma 6 2 3 2 3 2 4 2" xfId="6897"/>
    <cellStyle name="Comma 6 2 3 2 3 2 4 2 2" xfId="6898"/>
    <cellStyle name="Comma 6 2 3 2 3 2 4 3" xfId="6899"/>
    <cellStyle name="Comma 6 2 3 2 3 2 5" xfId="6900"/>
    <cellStyle name="Comma 6 2 3 2 3 2 5 2" xfId="6901"/>
    <cellStyle name="Comma 6 2 3 2 3 2 6" xfId="6902"/>
    <cellStyle name="Comma 6 2 3 2 3 2 6 2" xfId="6903"/>
    <cellStyle name="Comma 6 2 3 2 3 2 7" xfId="6904"/>
    <cellStyle name="Comma 6 2 3 2 3 3" xfId="6905"/>
    <cellStyle name="Comma 6 2 3 2 3 3 2" xfId="6906"/>
    <cellStyle name="Comma 6 2 3 2 3 3 2 2" xfId="6907"/>
    <cellStyle name="Comma 6 2 3 2 3 3 2 2 2" xfId="6908"/>
    <cellStyle name="Comma 6 2 3 2 3 3 2 3" xfId="6909"/>
    <cellStyle name="Comma 6 2 3 2 3 3 3" xfId="6910"/>
    <cellStyle name="Comma 6 2 3 2 3 3 3 2" xfId="6911"/>
    <cellStyle name="Comma 6 2 3 2 3 3 3 2 2" xfId="6912"/>
    <cellStyle name="Comma 6 2 3 2 3 3 3 3" xfId="6913"/>
    <cellStyle name="Comma 6 2 3 2 3 3 4" xfId="6914"/>
    <cellStyle name="Comma 6 2 3 2 3 3 4 2" xfId="6915"/>
    <cellStyle name="Comma 6 2 3 2 3 3 5" xfId="6916"/>
    <cellStyle name="Comma 6 2 3 2 3 3 5 2" xfId="6917"/>
    <cellStyle name="Comma 6 2 3 2 3 3 6" xfId="6918"/>
    <cellStyle name="Comma 6 2 3 2 3 4" xfId="6919"/>
    <cellStyle name="Comma 6 2 3 2 3 4 2" xfId="6920"/>
    <cellStyle name="Comma 6 2 3 2 3 4 2 2" xfId="6921"/>
    <cellStyle name="Comma 6 2 3 2 3 4 3" xfId="6922"/>
    <cellStyle name="Comma 6 2 3 2 3 5" xfId="6923"/>
    <cellStyle name="Comma 6 2 3 2 3 5 2" xfId="6924"/>
    <cellStyle name="Comma 6 2 3 2 3 5 2 2" xfId="6925"/>
    <cellStyle name="Comma 6 2 3 2 3 5 3" xfId="6926"/>
    <cellStyle name="Comma 6 2 3 2 3 6" xfId="6927"/>
    <cellStyle name="Comma 6 2 3 2 3 6 2" xfId="6928"/>
    <cellStyle name="Comma 6 2 3 2 3 7" xfId="6929"/>
    <cellStyle name="Comma 6 2 3 2 3 7 2" xfId="6930"/>
    <cellStyle name="Comma 6 2 3 2 3 8" xfId="6931"/>
    <cellStyle name="Comma 6 2 3 2 4" xfId="6932"/>
    <cellStyle name="Comma 6 2 3 2 4 2" xfId="6933"/>
    <cellStyle name="Comma 6 2 3 2 4 2 2" xfId="6934"/>
    <cellStyle name="Comma 6 2 3 2 4 2 2 2" xfId="6935"/>
    <cellStyle name="Comma 6 2 3 2 4 2 2 2 2" xfId="6936"/>
    <cellStyle name="Comma 6 2 3 2 4 2 2 3" xfId="6937"/>
    <cellStyle name="Comma 6 2 3 2 4 2 3" xfId="6938"/>
    <cellStyle name="Comma 6 2 3 2 4 2 3 2" xfId="6939"/>
    <cellStyle name="Comma 6 2 3 2 4 2 3 2 2" xfId="6940"/>
    <cellStyle name="Comma 6 2 3 2 4 2 3 3" xfId="6941"/>
    <cellStyle name="Comma 6 2 3 2 4 2 4" xfId="6942"/>
    <cellStyle name="Comma 6 2 3 2 4 2 4 2" xfId="6943"/>
    <cellStyle name="Comma 6 2 3 2 4 2 5" xfId="6944"/>
    <cellStyle name="Comma 6 2 3 2 4 2 5 2" xfId="6945"/>
    <cellStyle name="Comma 6 2 3 2 4 2 6" xfId="6946"/>
    <cellStyle name="Comma 6 2 3 2 4 3" xfId="6947"/>
    <cellStyle name="Comma 6 2 3 2 4 3 2" xfId="6948"/>
    <cellStyle name="Comma 6 2 3 2 4 3 2 2" xfId="6949"/>
    <cellStyle name="Comma 6 2 3 2 4 3 3" xfId="6950"/>
    <cellStyle name="Comma 6 2 3 2 4 4" xfId="6951"/>
    <cellStyle name="Comma 6 2 3 2 4 4 2" xfId="6952"/>
    <cellStyle name="Comma 6 2 3 2 4 4 2 2" xfId="6953"/>
    <cellStyle name="Comma 6 2 3 2 4 4 3" xfId="6954"/>
    <cellStyle name="Comma 6 2 3 2 4 5" xfId="6955"/>
    <cellStyle name="Comma 6 2 3 2 4 5 2" xfId="6956"/>
    <cellStyle name="Comma 6 2 3 2 4 6" xfId="6957"/>
    <cellStyle name="Comma 6 2 3 2 4 6 2" xfId="6958"/>
    <cellStyle name="Comma 6 2 3 2 4 7" xfId="6959"/>
    <cellStyle name="Comma 6 2 3 2 5" xfId="6960"/>
    <cellStyle name="Comma 6 2 3 2 5 2" xfId="6961"/>
    <cellStyle name="Comma 6 2 3 2 5 2 2" xfId="6962"/>
    <cellStyle name="Comma 6 2 3 2 5 2 2 2" xfId="6963"/>
    <cellStyle name="Comma 6 2 3 2 5 2 2 2 2" xfId="6964"/>
    <cellStyle name="Comma 6 2 3 2 5 2 2 3" xfId="6965"/>
    <cellStyle name="Comma 6 2 3 2 5 2 3" xfId="6966"/>
    <cellStyle name="Comma 6 2 3 2 5 2 3 2" xfId="6967"/>
    <cellStyle name="Comma 6 2 3 2 5 2 3 2 2" xfId="6968"/>
    <cellStyle name="Comma 6 2 3 2 5 2 3 3" xfId="6969"/>
    <cellStyle name="Comma 6 2 3 2 5 2 4" xfId="6970"/>
    <cellStyle name="Comma 6 2 3 2 5 2 4 2" xfId="6971"/>
    <cellStyle name="Comma 6 2 3 2 5 2 5" xfId="6972"/>
    <cellStyle name="Comma 6 2 3 2 5 2 5 2" xfId="6973"/>
    <cellStyle name="Comma 6 2 3 2 5 2 6" xfId="6974"/>
    <cellStyle name="Comma 6 2 3 2 5 3" xfId="6975"/>
    <cellStyle name="Comma 6 2 3 2 5 3 2" xfId="6976"/>
    <cellStyle name="Comma 6 2 3 2 5 3 2 2" xfId="6977"/>
    <cellStyle name="Comma 6 2 3 2 5 3 3" xfId="6978"/>
    <cellStyle name="Comma 6 2 3 2 5 4" xfId="6979"/>
    <cellStyle name="Comma 6 2 3 2 5 4 2" xfId="6980"/>
    <cellStyle name="Comma 6 2 3 2 5 4 2 2" xfId="6981"/>
    <cellStyle name="Comma 6 2 3 2 5 4 3" xfId="6982"/>
    <cellStyle name="Comma 6 2 3 2 5 5" xfId="6983"/>
    <cellStyle name="Comma 6 2 3 2 5 5 2" xfId="6984"/>
    <cellStyle name="Comma 6 2 3 2 5 6" xfId="6985"/>
    <cellStyle name="Comma 6 2 3 2 5 6 2" xfId="6986"/>
    <cellStyle name="Comma 6 2 3 2 5 7" xfId="6987"/>
    <cellStyle name="Comma 6 2 3 2 6" xfId="6988"/>
    <cellStyle name="Comma 6 2 3 2 6 2" xfId="6989"/>
    <cellStyle name="Comma 6 2 3 2 6 2 2" xfId="6990"/>
    <cellStyle name="Comma 6 2 3 2 6 2 2 2" xfId="6991"/>
    <cellStyle name="Comma 6 2 3 2 6 2 3" xfId="6992"/>
    <cellStyle name="Comma 6 2 3 2 6 3" xfId="6993"/>
    <cellStyle name="Comma 6 2 3 2 6 3 2" xfId="6994"/>
    <cellStyle name="Comma 6 2 3 2 6 3 2 2" xfId="6995"/>
    <cellStyle name="Comma 6 2 3 2 6 3 3" xfId="6996"/>
    <cellStyle name="Comma 6 2 3 2 6 4" xfId="6997"/>
    <cellStyle name="Comma 6 2 3 2 6 4 2" xfId="6998"/>
    <cellStyle name="Comma 6 2 3 2 6 5" xfId="6999"/>
    <cellStyle name="Comma 6 2 3 2 6 5 2" xfId="7000"/>
    <cellStyle name="Comma 6 2 3 2 6 6" xfId="7001"/>
    <cellStyle name="Comma 6 2 3 2 7" xfId="7002"/>
    <cellStyle name="Comma 6 2 3 2 7 2" xfId="7003"/>
    <cellStyle name="Comma 6 2 3 2 7 2 2" xfId="7004"/>
    <cellStyle name="Comma 6 2 3 2 7 3" xfId="7005"/>
    <cellStyle name="Comma 6 2 3 2 8" xfId="7006"/>
    <cellStyle name="Comma 6 2 3 2 8 2" xfId="7007"/>
    <cellStyle name="Comma 6 2 3 2 8 2 2" xfId="7008"/>
    <cellStyle name="Comma 6 2 3 2 8 3" xfId="7009"/>
    <cellStyle name="Comma 6 2 3 2 9" xfId="7010"/>
    <cellStyle name="Comma 6 2 3 2 9 2" xfId="7011"/>
    <cellStyle name="Comma 6 2 3 3" xfId="7012"/>
    <cellStyle name="Comma 6 2 3 3 10" xfId="7013"/>
    <cellStyle name="Comma 6 2 3 3 2" xfId="7014"/>
    <cellStyle name="Comma 6 2 3 3 2 2" xfId="7015"/>
    <cellStyle name="Comma 6 2 3 3 2 2 2" xfId="7016"/>
    <cellStyle name="Comma 6 2 3 3 2 2 2 2" xfId="7017"/>
    <cellStyle name="Comma 6 2 3 3 2 2 2 2 2" xfId="7018"/>
    <cellStyle name="Comma 6 2 3 3 2 2 2 2 2 2" xfId="7019"/>
    <cellStyle name="Comma 6 2 3 3 2 2 2 2 3" xfId="7020"/>
    <cellStyle name="Comma 6 2 3 3 2 2 2 3" xfId="7021"/>
    <cellStyle name="Comma 6 2 3 3 2 2 2 3 2" xfId="7022"/>
    <cellStyle name="Comma 6 2 3 3 2 2 2 3 2 2" xfId="7023"/>
    <cellStyle name="Comma 6 2 3 3 2 2 2 3 3" xfId="7024"/>
    <cellStyle name="Comma 6 2 3 3 2 2 2 4" xfId="7025"/>
    <cellStyle name="Comma 6 2 3 3 2 2 2 4 2" xfId="7026"/>
    <cellStyle name="Comma 6 2 3 3 2 2 2 5" xfId="7027"/>
    <cellStyle name="Comma 6 2 3 3 2 2 2 5 2" xfId="7028"/>
    <cellStyle name="Comma 6 2 3 3 2 2 2 6" xfId="7029"/>
    <cellStyle name="Comma 6 2 3 3 2 2 3" xfId="7030"/>
    <cellStyle name="Comma 6 2 3 3 2 2 3 2" xfId="7031"/>
    <cellStyle name="Comma 6 2 3 3 2 2 3 2 2" xfId="7032"/>
    <cellStyle name="Comma 6 2 3 3 2 2 3 3" xfId="7033"/>
    <cellStyle name="Comma 6 2 3 3 2 2 4" xfId="7034"/>
    <cellStyle name="Comma 6 2 3 3 2 2 4 2" xfId="7035"/>
    <cellStyle name="Comma 6 2 3 3 2 2 4 2 2" xfId="7036"/>
    <cellStyle name="Comma 6 2 3 3 2 2 4 3" xfId="7037"/>
    <cellStyle name="Comma 6 2 3 3 2 2 5" xfId="7038"/>
    <cellStyle name="Comma 6 2 3 3 2 2 5 2" xfId="7039"/>
    <cellStyle name="Comma 6 2 3 3 2 2 6" xfId="7040"/>
    <cellStyle name="Comma 6 2 3 3 2 2 6 2" xfId="7041"/>
    <cellStyle name="Comma 6 2 3 3 2 2 7" xfId="7042"/>
    <cellStyle name="Comma 6 2 3 3 2 3" xfId="7043"/>
    <cellStyle name="Comma 6 2 3 3 2 3 2" xfId="7044"/>
    <cellStyle name="Comma 6 2 3 3 2 3 2 2" xfId="7045"/>
    <cellStyle name="Comma 6 2 3 3 2 3 2 2 2" xfId="7046"/>
    <cellStyle name="Comma 6 2 3 3 2 3 2 3" xfId="7047"/>
    <cellStyle name="Comma 6 2 3 3 2 3 3" xfId="7048"/>
    <cellStyle name="Comma 6 2 3 3 2 3 3 2" xfId="7049"/>
    <cellStyle name="Comma 6 2 3 3 2 3 3 2 2" xfId="7050"/>
    <cellStyle name="Comma 6 2 3 3 2 3 3 3" xfId="7051"/>
    <cellStyle name="Comma 6 2 3 3 2 3 4" xfId="7052"/>
    <cellStyle name="Comma 6 2 3 3 2 3 4 2" xfId="7053"/>
    <cellStyle name="Comma 6 2 3 3 2 3 5" xfId="7054"/>
    <cellStyle name="Comma 6 2 3 3 2 3 5 2" xfId="7055"/>
    <cellStyle name="Comma 6 2 3 3 2 3 6" xfId="7056"/>
    <cellStyle name="Comma 6 2 3 3 2 4" xfId="7057"/>
    <cellStyle name="Comma 6 2 3 3 2 4 2" xfId="7058"/>
    <cellStyle name="Comma 6 2 3 3 2 4 2 2" xfId="7059"/>
    <cellStyle name="Comma 6 2 3 3 2 4 3" xfId="7060"/>
    <cellStyle name="Comma 6 2 3 3 2 5" xfId="7061"/>
    <cellStyle name="Comma 6 2 3 3 2 5 2" xfId="7062"/>
    <cellStyle name="Comma 6 2 3 3 2 5 2 2" xfId="7063"/>
    <cellStyle name="Comma 6 2 3 3 2 5 3" xfId="7064"/>
    <cellStyle name="Comma 6 2 3 3 2 6" xfId="7065"/>
    <cellStyle name="Comma 6 2 3 3 2 6 2" xfId="7066"/>
    <cellStyle name="Comma 6 2 3 3 2 7" xfId="7067"/>
    <cellStyle name="Comma 6 2 3 3 2 7 2" xfId="7068"/>
    <cellStyle name="Comma 6 2 3 3 2 8" xfId="7069"/>
    <cellStyle name="Comma 6 2 3 3 3" xfId="7070"/>
    <cellStyle name="Comma 6 2 3 3 3 2" xfId="7071"/>
    <cellStyle name="Comma 6 2 3 3 3 2 2" xfId="7072"/>
    <cellStyle name="Comma 6 2 3 3 3 2 2 2" xfId="7073"/>
    <cellStyle name="Comma 6 2 3 3 3 2 2 2 2" xfId="7074"/>
    <cellStyle name="Comma 6 2 3 3 3 2 2 3" xfId="7075"/>
    <cellStyle name="Comma 6 2 3 3 3 2 3" xfId="7076"/>
    <cellStyle name="Comma 6 2 3 3 3 2 3 2" xfId="7077"/>
    <cellStyle name="Comma 6 2 3 3 3 2 3 2 2" xfId="7078"/>
    <cellStyle name="Comma 6 2 3 3 3 2 3 3" xfId="7079"/>
    <cellStyle name="Comma 6 2 3 3 3 2 4" xfId="7080"/>
    <cellStyle name="Comma 6 2 3 3 3 2 4 2" xfId="7081"/>
    <cellStyle name="Comma 6 2 3 3 3 2 5" xfId="7082"/>
    <cellStyle name="Comma 6 2 3 3 3 2 5 2" xfId="7083"/>
    <cellStyle name="Comma 6 2 3 3 3 2 6" xfId="7084"/>
    <cellStyle name="Comma 6 2 3 3 3 3" xfId="7085"/>
    <cellStyle name="Comma 6 2 3 3 3 3 2" xfId="7086"/>
    <cellStyle name="Comma 6 2 3 3 3 3 2 2" xfId="7087"/>
    <cellStyle name="Comma 6 2 3 3 3 3 3" xfId="7088"/>
    <cellStyle name="Comma 6 2 3 3 3 4" xfId="7089"/>
    <cellStyle name="Comma 6 2 3 3 3 4 2" xfId="7090"/>
    <cellStyle name="Comma 6 2 3 3 3 4 2 2" xfId="7091"/>
    <cellStyle name="Comma 6 2 3 3 3 4 3" xfId="7092"/>
    <cellStyle name="Comma 6 2 3 3 3 5" xfId="7093"/>
    <cellStyle name="Comma 6 2 3 3 3 5 2" xfId="7094"/>
    <cellStyle name="Comma 6 2 3 3 3 6" xfId="7095"/>
    <cellStyle name="Comma 6 2 3 3 3 6 2" xfId="7096"/>
    <cellStyle name="Comma 6 2 3 3 3 7" xfId="7097"/>
    <cellStyle name="Comma 6 2 3 3 4" xfId="7098"/>
    <cellStyle name="Comma 6 2 3 3 4 2" xfId="7099"/>
    <cellStyle name="Comma 6 2 3 3 4 2 2" xfId="7100"/>
    <cellStyle name="Comma 6 2 3 3 4 2 2 2" xfId="7101"/>
    <cellStyle name="Comma 6 2 3 3 4 2 2 2 2" xfId="7102"/>
    <cellStyle name="Comma 6 2 3 3 4 2 2 3" xfId="7103"/>
    <cellStyle name="Comma 6 2 3 3 4 2 3" xfId="7104"/>
    <cellStyle name="Comma 6 2 3 3 4 2 3 2" xfId="7105"/>
    <cellStyle name="Comma 6 2 3 3 4 2 3 2 2" xfId="7106"/>
    <cellStyle name="Comma 6 2 3 3 4 2 3 3" xfId="7107"/>
    <cellStyle name="Comma 6 2 3 3 4 2 4" xfId="7108"/>
    <cellStyle name="Comma 6 2 3 3 4 2 4 2" xfId="7109"/>
    <cellStyle name="Comma 6 2 3 3 4 2 5" xfId="7110"/>
    <cellStyle name="Comma 6 2 3 3 4 2 5 2" xfId="7111"/>
    <cellStyle name="Comma 6 2 3 3 4 2 6" xfId="7112"/>
    <cellStyle name="Comma 6 2 3 3 4 3" xfId="7113"/>
    <cellStyle name="Comma 6 2 3 3 4 3 2" xfId="7114"/>
    <cellStyle name="Comma 6 2 3 3 4 3 2 2" xfId="7115"/>
    <cellStyle name="Comma 6 2 3 3 4 3 3" xfId="7116"/>
    <cellStyle name="Comma 6 2 3 3 4 4" xfId="7117"/>
    <cellStyle name="Comma 6 2 3 3 4 4 2" xfId="7118"/>
    <cellStyle name="Comma 6 2 3 3 4 4 2 2" xfId="7119"/>
    <cellStyle name="Comma 6 2 3 3 4 4 3" xfId="7120"/>
    <cellStyle name="Comma 6 2 3 3 4 5" xfId="7121"/>
    <cellStyle name="Comma 6 2 3 3 4 5 2" xfId="7122"/>
    <cellStyle name="Comma 6 2 3 3 4 6" xfId="7123"/>
    <cellStyle name="Comma 6 2 3 3 4 6 2" xfId="7124"/>
    <cellStyle name="Comma 6 2 3 3 4 7" xfId="7125"/>
    <cellStyle name="Comma 6 2 3 3 5" xfId="7126"/>
    <cellStyle name="Comma 6 2 3 3 5 2" xfId="7127"/>
    <cellStyle name="Comma 6 2 3 3 5 2 2" xfId="7128"/>
    <cellStyle name="Comma 6 2 3 3 5 2 2 2" xfId="7129"/>
    <cellStyle name="Comma 6 2 3 3 5 2 3" xfId="7130"/>
    <cellStyle name="Comma 6 2 3 3 5 3" xfId="7131"/>
    <cellStyle name="Comma 6 2 3 3 5 3 2" xfId="7132"/>
    <cellStyle name="Comma 6 2 3 3 5 3 2 2" xfId="7133"/>
    <cellStyle name="Comma 6 2 3 3 5 3 3" xfId="7134"/>
    <cellStyle name="Comma 6 2 3 3 5 4" xfId="7135"/>
    <cellStyle name="Comma 6 2 3 3 5 4 2" xfId="7136"/>
    <cellStyle name="Comma 6 2 3 3 5 5" xfId="7137"/>
    <cellStyle name="Comma 6 2 3 3 5 5 2" xfId="7138"/>
    <cellStyle name="Comma 6 2 3 3 5 6" xfId="7139"/>
    <cellStyle name="Comma 6 2 3 3 6" xfId="7140"/>
    <cellStyle name="Comma 6 2 3 3 6 2" xfId="7141"/>
    <cellStyle name="Comma 6 2 3 3 6 2 2" xfId="7142"/>
    <cellStyle name="Comma 6 2 3 3 6 3" xfId="7143"/>
    <cellStyle name="Comma 6 2 3 3 7" xfId="7144"/>
    <cellStyle name="Comma 6 2 3 3 7 2" xfId="7145"/>
    <cellStyle name="Comma 6 2 3 3 7 2 2" xfId="7146"/>
    <cellStyle name="Comma 6 2 3 3 7 3" xfId="7147"/>
    <cellStyle name="Comma 6 2 3 3 8" xfId="7148"/>
    <cellStyle name="Comma 6 2 3 3 8 2" xfId="7149"/>
    <cellStyle name="Comma 6 2 3 3 9" xfId="7150"/>
    <cellStyle name="Comma 6 2 3 3 9 2" xfId="7151"/>
    <cellStyle name="Comma 6 2 3 4" xfId="7152"/>
    <cellStyle name="Comma 6 2 3 4 2" xfId="7153"/>
    <cellStyle name="Comma 6 2 3 4 2 2" xfId="7154"/>
    <cellStyle name="Comma 6 2 3 4 2 2 2" xfId="7155"/>
    <cellStyle name="Comma 6 2 3 4 2 2 2 2" xfId="7156"/>
    <cellStyle name="Comma 6 2 3 4 2 2 2 2 2" xfId="7157"/>
    <cellStyle name="Comma 6 2 3 4 2 2 2 3" xfId="7158"/>
    <cellStyle name="Comma 6 2 3 4 2 2 3" xfId="7159"/>
    <cellStyle name="Comma 6 2 3 4 2 2 3 2" xfId="7160"/>
    <cellStyle name="Comma 6 2 3 4 2 2 3 2 2" xfId="7161"/>
    <cellStyle name="Comma 6 2 3 4 2 2 3 3" xfId="7162"/>
    <cellStyle name="Comma 6 2 3 4 2 2 4" xfId="7163"/>
    <cellStyle name="Comma 6 2 3 4 2 2 4 2" xfId="7164"/>
    <cellStyle name="Comma 6 2 3 4 2 2 5" xfId="7165"/>
    <cellStyle name="Comma 6 2 3 4 2 2 5 2" xfId="7166"/>
    <cellStyle name="Comma 6 2 3 4 2 2 6" xfId="7167"/>
    <cellStyle name="Comma 6 2 3 4 2 3" xfId="7168"/>
    <cellStyle name="Comma 6 2 3 4 2 3 2" xfId="7169"/>
    <cellStyle name="Comma 6 2 3 4 2 3 2 2" xfId="7170"/>
    <cellStyle name="Comma 6 2 3 4 2 3 3" xfId="7171"/>
    <cellStyle name="Comma 6 2 3 4 2 4" xfId="7172"/>
    <cellStyle name="Comma 6 2 3 4 2 4 2" xfId="7173"/>
    <cellStyle name="Comma 6 2 3 4 2 4 2 2" xfId="7174"/>
    <cellStyle name="Comma 6 2 3 4 2 4 3" xfId="7175"/>
    <cellStyle name="Comma 6 2 3 4 2 5" xfId="7176"/>
    <cellStyle name="Comma 6 2 3 4 2 5 2" xfId="7177"/>
    <cellStyle name="Comma 6 2 3 4 2 6" xfId="7178"/>
    <cellStyle name="Comma 6 2 3 4 2 6 2" xfId="7179"/>
    <cellStyle name="Comma 6 2 3 4 2 7" xfId="7180"/>
    <cellStyle name="Comma 6 2 3 4 3" xfId="7181"/>
    <cellStyle name="Comma 6 2 3 4 3 2" xfId="7182"/>
    <cellStyle name="Comma 6 2 3 4 3 2 2" xfId="7183"/>
    <cellStyle name="Comma 6 2 3 4 3 2 2 2" xfId="7184"/>
    <cellStyle name="Comma 6 2 3 4 3 2 3" xfId="7185"/>
    <cellStyle name="Comma 6 2 3 4 3 3" xfId="7186"/>
    <cellStyle name="Comma 6 2 3 4 3 3 2" xfId="7187"/>
    <cellStyle name="Comma 6 2 3 4 3 3 2 2" xfId="7188"/>
    <cellStyle name="Comma 6 2 3 4 3 3 3" xfId="7189"/>
    <cellStyle name="Comma 6 2 3 4 3 4" xfId="7190"/>
    <cellStyle name="Comma 6 2 3 4 3 4 2" xfId="7191"/>
    <cellStyle name="Comma 6 2 3 4 3 5" xfId="7192"/>
    <cellStyle name="Comma 6 2 3 4 3 5 2" xfId="7193"/>
    <cellStyle name="Comma 6 2 3 4 3 6" xfId="7194"/>
    <cellStyle name="Comma 6 2 3 4 4" xfId="7195"/>
    <cellStyle name="Comma 6 2 3 4 4 2" xfId="7196"/>
    <cellStyle name="Comma 6 2 3 4 4 2 2" xfId="7197"/>
    <cellStyle name="Comma 6 2 3 4 4 3" xfId="7198"/>
    <cellStyle name="Comma 6 2 3 4 5" xfId="7199"/>
    <cellStyle name="Comma 6 2 3 4 5 2" xfId="7200"/>
    <cellStyle name="Comma 6 2 3 4 5 2 2" xfId="7201"/>
    <cellStyle name="Comma 6 2 3 4 5 3" xfId="7202"/>
    <cellStyle name="Comma 6 2 3 4 6" xfId="7203"/>
    <cellStyle name="Comma 6 2 3 4 6 2" xfId="7204"/>
    <cellStyle name="Comma 6 2 3 4 7" xfId="7205"/>
    <cellStyle name="Comma 6 2 3 4 7 2" xfId="7206"/>
    <cellStyle name="Comma 6 2 3 4 8" xfId="7207"/>
    <cellStyle name="Comma 6 2 3 5" xfId="7208"/>
    <cellStyle name="Comma 6 2 3 5 2" xfId="7209"/>
    <cellStyle name="Comma 6 2 3 5 2 2" xfId="7210"/>
    <cellStyle name="Comma 6 2 3 5 2 2 2" xfId="7211"/>
    <cellStyle name="Comma 6 2 3 5 2 2 2 2" xfId="7212"/>
    <cellStyle name="Comma 6 2 3 5 2 2 3" xfId="7213"/>
    <cellStyle name="Comma 6 2 3 5 2 3" xfId="7214"/>
    <cellStyle name="Comma 6 2 3 5 2 3 2" xfId="7215"/>
    <cellStyle name="Comma 6 2 3 5 2 3 2 2" xfId="7216"/>
    <cellStyle name="Comma 6 2 3 5 2 3 3" xfId="7217"/>
    <cellStyle name="Comma 6 2 3 5 2 4" xfId="7218"/>
    <cellStyle name="Comma 6 2 3 5 2 4 2" xfId="7219"/>
    <cellStyle name="Comma 6 2 3 5 2 5" xfId="7220"/>
    <cellStyle name="Comma 6 2 3 5 2 5 2" xfId="7221"/>
    <cellStyle name="Comma 6 2 3 5 2 6" xfId="7222"/>
    <cellStyle name="Comma 6 2 3 5 3" xfId="7223"/>
    <cellStyle name="Comma 6 2 3 5 3 2" xfId="7224"/>
    <cellStyle name="Comma 6 2 3 5 3 2 2" xfId="7225"/>
    <cellStyle name="Comma 6 2 3 5 3 3" xfId="7226"/>
    <cellStyle name="Comma 6 2 3 5 4" xfId="7227"/>
    <cellStyle name="Comma 6 2 3 5 4 2" xfId="7228"/>
    <cellStyle name="Comma 6 2 3 5 4 2 2" xfId="7229"/>
    <cellStyle name="Comma 6 2 3 5 4 3" xfId="7230"/>
    <cellStyle name="Comma 6 2 3 5 5" xfId="7231"/>
    <cellStyle name="Comma 6 2 3 5 5 2" xfId="7232"/>
    <cellStyle name="Comma 6 2 3 5 6" xfId="7233"/>
    <cellStyle name="Comma 6 2 3 5 6 2" xfId="7234"/>
    <cellStyle name="Comma 6 2 3 5 7" xfId="7235"/>
    <cellStyle name="Comma 6 2 3 6" xfId="7236"/>
    <cellStyle name="Comma 6 2 3 6 2" xfId="7237"/>
    <cellStyle name="Comma 6 2 3 6 2 2" xfId="7238"/>
    <cellStyle name="Comma 6 2 3 6 2 2 2" xfId="7239"/>
    <cellStyle name="Comma 6 2 3 6 2 2 2 2" xfId="7240"/>
    <cellStyle name="Comma 6 2 3 6 2 2 3" xfId="7241"/>
    <cellStyle name="Comma 6 2 3 6 2 3" xfId="7242"/>
    <cellStyle name="Comma 6 2 3 6 2 3 2" xfId="7243"/>
    <cellStyle name="Comma 6 2 3 6 2 3 2 2" xfId="7244"/>
    <cellStyle name="Comma 6 2 3 6 2 3 3" xfId="7245"/>
    <cellStyle name="Comma 6 2 3 6 2 4" xfId="7246"/>
    <cellStyle name="Comma 6 2 3 6 2 4 2" xfId="7247"/>
    <cellStyle name="Comma 6 2 3 6 2 5" xfId="7248"/>
    <cellStyle name="Comma 6 2 3 6 2 5 2" xfId="7249"/>
    <cellStyle name="Comma 6 2 3 6 2 6" xfId="7250"/>
    <cellStyle name="Comma 6 2 3 6 3" xfId="7251"/>
    <cellStyle name="Comma 6 2 3 6 3 2" xfId="7252"/>
    <cellStyle name="Comma 6 2 3 6 3 2 2" xfId="7253"/>
    <cellStyle name="Comma 6 2 3 6 3 3" xfId="7254"/>
    <cellStyle name="Comma 6 2 3 6 4" xfId="7255"/>
    <cellStyle name="Comma 6 2 3 6 4 2" xfId="7256"/>
    <cellStyle name="Comma 6 2 3 6 4 2 2" xfId="7257"/>
    <cellStyle name="Comma 6 2 3 6 4 3" xfId="7258"/>
    <cellStyle name="Comma 6 2 3 6 5" xfId="7259"/>
    <cellStyle name="Comma 6 2 3 6 5 2" xfId="7260"/>
    <cellStyle name="Comma 6 2 3 6 6" xfId="7261"/>
    <cellStyle name="Comma 6 2 3 6 6 2" xfId="7262"/>
    <cellStyle name="Comma 6 2 3 6 7" xfId="7263"/>
    <cellStyle name="Comma 6 2 3 7" xfId="7264"/>
    <cellStyle name="Comma 6 2 3 7 2" xfId="7265"/>
    <cellStyle name="Comma 6 2 3 7 2 2" xfId="7266"/>
    <cellStyle name="Comma 6 2 3 7 2 2 2" xfId="7267"/>
    <cellStyle name="Comma 6 2 3 7 2 3" xfId="7268"/>
    <cellStyle name="Comma 6 2 3 7 3" xfId="7269"/>
    <cellStyle name="Comma 6 2 3 7 3 2" xfId="7270"/>
    <cellStyle name="Comma 6 2 3 7 3 2 2" xfId="7271"/>
    <cellStyle name="Comma 6 2 3 7 3 3" xfId="7272"/>
    <cellStyle name="Comma 6 2 3 7 4" xfId="7273"/>
    <cellStyle name="Comma 6 2 3 7 4 2" xfId="7274"/>
    <cellStyle name="Comma 6 2 3 7 5" xfId="7275"/>
    <cellStyle name="Comma 6 2 3 7 5 2" xfId="7276"/>
    <cellStyle name="Comma 6 2 3 7 6" xfId="7277"/>
    <cellStyle name="Comma 6 2 3 8" xfId="7278"/>
    <cellStyle name="Comma 6 2 3 8 2" xfId="7279"/>
    <cellStyle name="Comma 6 2 3 8 2 2" xfId="7280"/>
    <cellStyle name="Comma 6 2 3 8 3" xfId="7281"/>
    <cellStyle name="Comma 6 2 3 9" xfId="7282"/>
    <cellStyle name="Comma 6 2 3 9 2" xfId="7283"/>
    <cellStyle name="Comma 6 2 3 9 2 2" xfId="7284"/>
    <cellStyle name="Comma 6 2 3 9 3" xfId="7285"/>
    <cellStyle name="Comma 6 2 4" xfId="7286"/>
    <cellStyle name="Comma 6 2 4 10" xfId="7287"/>
    <cellStyle name="Comma 6 2 4 10 2" xfId="7288"/>
    <cellStyle name="Comma 6 2 4 11" xfId="7289"/>
    <cellStyle name="Comma 6 2 4 2" xfId="7290"/>
    <cellStyle name="Comma 6 2 4 2 10" xfId="7291"/>
    <cellStyle name="Comma 6 2 4 2 2" xfId="7292"/>
    <cellStyle name="Comma 6 2 4 2 2 2" xfId="7293"/>
    <cellStyle name="Comma 6 2 4 2 2 2 2" xfId="7294"/>
    <cellStyle name="Comma 6 2 4 2 2 2 2 2" xfId="7295"/>
    <cellStyle name="Comma 6 2 4 2 2 2 2 2 2" xfId="7296"/>
    <cellStyle name="Comma 6 2 4 2 2 2 2 2 2 2" xfId="7297"/>
    <cellStyle name="Comma 6 2 4 2 2 2 2 2 3" xfId="7298"/>
    <cellStyle name="Comma 6 2 4 2 2 2 2 3" xfId="7299"/>
    <cellStyle name="Comma 6 2 4 2 2 2 2 3 2" xfId="7300"/>
    <cellStyle name="Comma 6 2 4 2 2 2 2 3 2 2" xfId="7301"/>
    <cellStyle name="Comma 6 2 4 2 2 2 2 3 3" xfId="7302"/>
    <cellStyle name="Comma 6 2 4 2 2 2 2 4" xfId="7303"/>
    <cellStyle name="Comma 6 2 4 2 2 2 2 4 2" xfId="7304"/>
    <cellStyle name="Comma 6 2 4 2 2 2 2 5" xfId="7305"/>
    <cellStyle name="Comma 6 2 4 2 2 2 2 5 2" xfId="7306"/>
    <cellStyle name="Comma 6 2 4 2 2 2 2 6" xfId="7307"/>
    <cellStyle name="Comma 6 2 4 2 2 2 3" xfId="7308"/>
    <cellStyle name="Comma 6 2 4 2 2 2 3 2" xfId="7309"/>
    <cellStyle name="Comma 6 2 4 2 2 2 3 2 2" xfId="7310"/>
    <cellStyle name="Comma 6 2 4 2 2 2 3 3" xfId="7311"/>
    <cellStyle name="Comma 6 2 4 2 2 2 4" xfId="7312"/>
    <cellStyle name="Comma 6 2 4 2 2 2 4 2" xfId="7313"/>
    <cellStyle name="Comma 6 2 4 2 2 2 4 2 2" xfId="7314"/>
    <cellStyle name="Comma 6 2 4 2 2 2 4 3" xfId="7315"/>
    <cellStyle name="Comma 6 2 4 2 2 2 5" xfId="7316"/>
    <cellStyle name="Comma 6 2 4 2 2 2 5 2" xfId="7317"/>
    <cellStyle name="Comma 6 2 4 2 2 2 6" xfId="7318"/>
    <cellStyle name="Comma 6 2 4 2 2 2 6 2" xfId="7319"/>
    <cellStyle name="Comma 6 2 4 2 2 2 7" xfId="7320"/>
    <cellStyle name="Comma 6 2 4 2 2 3" xfId="7321"/>
    <cellStyle name="Comma 6 2 4 2 2 3 2" xfId="7322"/>
    <cellStyle name="Comma 6 2 4 2 2 3 2 2" xfId="7323"/>
    <cellStyle name="Comma 6 2 4 2 2 3 2 2 2" xfId="7324"/>
    <cellStyle name="Comma 6 2 4 2 2 3 2 3" xfId="7325"/>
    <cellStyle name="Comma 6 2 4 2 2 3 3" xfId="7326"/>
    <cellStyle name="Comma 6 2 4 2 2 3 3 2" xfId="7327"/>
    <cellStyle name="Comma 6 2 4 2 2 3 3 2 2" xfId="7328"/>
    <cellStyle name="Comma 6 2 4 2 2 3 3 3" xfId="7329"/>
    <cellStyle name="Comma 6 2 4 2 2 3 4" xfId="7330"/>
    <cellStyle name="Comma 6 2 4 2 2 3 4 2" xfId="7331"/>
    <cellStyle name="Comma 6 2 4 2 2 3 5" xfId="7332"/>
    <cellStyle name="Comma 6 2 4 2 2 3 5 2" xfId="7333"/>
    <cellStyle name="Comma 6 2 4 2 2 3 6" xfId="7334"/>
    <cellStyle name="Comma 6 2 4 2 2 4" xfId="7335"/>
    <cellStyle name="Comma 6 2 4 2 2 4 2" xfId="7336"/>
    <cellStyle name="Comma 6 2 4 2 2 4 2 2" xfId="7337"/>
    <cellStyle name="Comma 6 2 4 2 2 4 3" xfId="7338"/>
    <cellStyle name="Comma 6 2 4 2 2 5" xfId="7339"/>
    <cellStyle name="Comma 6 2 4 2 2 5 2" xfId="7340"/>
    <cellStyle name="Comma 6 2 4 2 2 5 2 2" xfId="7341"/>
    <cellStyle name="Comma 6 2 4 2 2 5 3" xfId="7342"/>
    <cellStyle name="Comma 6 2 4 2 2 6" xfId="7343"/>
    <cellStyle name="Comma 6 2 4 2 2 6 2" xfId="7344"/>
    <cellStyle name="Comma 6 2 4 2 2 7" xfId="7345"/>
    <cellStyle name="Comma 6 2 4 2 2 7 2" xfId="7346"/>
    <cellStyle name="Comma 6 2 4 2 2 8" xfId="7347"/>
    <cellStyle name="Comma 6 2 4 2 3" xfId="7348"/>
    <cellStyle name="Comma 6 2 4 2 3 2" xfId="7349"/>
    <cellStyle name="Comma 6 2 4 2 3 2 2" xfId="7350"/>
    <cellStyle name="Comma 6 2 4 2 3 2 2 2" xfId="7351"/>
    <cellStyle name="Comma 6 2 4 2 3 2 2 2 2" xfId="7352"/>
    <cellStyle name="Comma 6 2 4 2 3 2 2 3" xfId="7353"/>
    <cellStyle name="Comma 6 2 4 2 3 2 3" xfId="7354"/>
    <cellStyle name="Comma 6 2 4 2 3 2 3 2" xfId="7355"/>
    <cellStyle name="Comma 6 2 4 2 3 2 3 2 2" xfId="7356"/>
    <cellStyle name="Comma 6 2 4 2 3 2 3 3" xfId="7357"/>
    <cellStyle name="Comma 6 2 4 2 3 2 4" xfId="7358"/>
    <cellStyle name="Comma 6 2 4 2 3 2 4 2" xfId="7359"/>
    <cellStyle name="Comma 6 2 4 2 3 2 5" xfId="7360"/>
    <cellStyle name="Comma 6 2 4 2 3 2 5 2" xfId="7361"/>
    <cellStyle name="Comma 6 2 4 2 3 2 6" xfId="7362"/>
    <cellStyle name="Comma 6 2 4 2 3 3" xfId="7363"/>
    <cellStyle name="Comma 6 2 4 2 3 3 2" xfId="7364"/>
    <cellStyle name="Comma 6 2 4 2 3 3 2 2" xfId="7365"/>
    <cellStyle name="Comma 6 2 4 2 3 3 3" xfId="7366"/>
    <cellStyle name="Comma 6 2 4 2 3 4" xfId="7367"/>
    <cellStyle name="Comma 6 2 4 2 3 4 2" xfId="7368"/>
    <cellStyle name="Comma 6 2 4 2 3 4 2 2" xfId="7369"/>
    <cellStyle name="Comma 6 2 4 2 3 4 3" xfId="7370"/>
    <cellStyle name="Comma 6 2 4 2 3 5" xfId="7371"/>
    <cellStyle name="Comma 6 2 4 2 3 5 2" xfId="7372"/>
    <cellStyle name="Comma 6 2 4 2 3 6" xfId="7373"/>
    <cellStyle name="Comma 6 2 4 2 3 6 2" xfId="7374"/>
    <cellStyle name="Comma 6 2 4 2 3 7" xfId="7375"/>
    <cellStyle name="Comma 6 2 4 2 4" xfId="7376"/>
    <cellStyle name="Comma 6 2 4 2 4 2" xfId="7377"/>
    <cellStyle name="Comma 6 2 4 2 4 2 2" xfId="7378"/>
    <cellStyle name="Comma 6 2 4 2 4 2 2 2" xfId="7379"/>
    <cellStyle name="Comma 6 2 4 2 4 2 2 2 2" xfId="7380"/>
    <cellStyle name="Comma 6 2 4 2 4 2 2 3" xfId="7381"/>
    <cellStyle name="Comma 6 2 4 2 4 2 3" xfId="7382"/>
    <cellStyle name="Comma 6 2 4 2 4 2 3 2" xfId="7383"/>
    <cellStyle name="Comma 6 2 4 2 4 2 3 2 2" xfId="7384"/>
    <cellStyle name="Comma 6 2 4 2 4 2 3 3" xfId="7385"/>
    <cellStyle name="Comma 6 2 4 2 4 2 4" xfId="7386"/>
    <cellStyle name="Comma 6 2 4 2 4 2 4 2" xfId="7387"/>
    <cellStyle name="Comma 6 2 4 2 4 2 5" xfId="7388"/>
    <cellStyle name="Comma 6 2 4 2 4 2 5 2" xfId="7389"/>
    <cellStyle name="Comma 6 2 4 2 4 2 6" xfId="7390"/>
    <cellStyle name="Comma 6 2 4 2 4 3" xfId="7391"/>
    <cellStyle name="Comma 6 2 4 2 4 3 2" xfId="7392"/>
    <cellStyle name="Comma 6 2 4 2 4 3 2 2" xfId="7393"/>
    <cellStyle name="Comma 6 2 4 2 4 3 3" xfId="7394"/>
    <cellStyle name="Comma 6 2 4 2 4 4" xfId="7395"/>
    <cellStyle name="Comma 6 2 4 2 4 4 2" xfId="7396"/>
    <cellStyle name="Comma 6 2 4 2 4 4 2 2" xfId="7397"/>
    <cellStyle name="Comma 6 2 4 2 4 4 3" xfId="7398"/>
    <cellStyle name="Comma 6 2 4 2 4 5" xfId="7399"/>
    <cellStyle name="Comma 6 2 4 2 4 5 2" xfId="7400"/>
    <cellStyle name="Comma 6 2 4 2 4 6" xfId="7401"/>
    <cellStyle name="Comma 6 2 4 2 4 6 2" xfId="7402"/>
    <cellStyle name="Comma 6 2 4 2 4 7" xfId="7403"/>
    <cellStyle name="Comma 6 2 4 2 5" xfId="7404"/>
    <cellStyle name="Comma 6 2 4 2 5 2" xfId="7405"/>
    <cellStyle name="Comma 6 2 4 2 5 2 2" xfId="7406"/>
    <cellStyle name="Comma 6 2 4 2 5 2 2 2" xfId="7407"/>
    <cellStyle name="Comma 6 2 4 2 5 2 3" xfId="7408"/>
    <cellStyle name="Comma 6 2 4 2 5 3" xfId="7409"/>
    <cellStyle name="Comma 6 2 4 2 5 3 2" xfId="7410"/>
    <cellStyle name="Comma 6 2 4 2 5 3 2 2" xfId="7411"/>
    <cellStyle name="Comma 6 2 4 2 5 3 3" xfId="7412"/>
    <cellStyle name="Comma 6 2 4 2 5 4" xfId="7413"/>
    <cellStyle name="Comma 6 2 4 2 5 4 2" xfId="7414"/>
    <cellStyle name="Comma 6 2 4 2 5 5" xfId="7415"/>
    <cellStyle name="Comma 6 2 4 2 5 5 2" xfId="7416"/>
    <cellStyle name="Comma 6 2 4 2 5 6" xfId="7417"/>
    <cellStyle name="Comma 6 2 4 2 6" xfId="7418"/>
    <cellStyle name="Comma 6 2 4 2 6 2" xfId="7419"/>
    <cellStyle name="Comma 6 2 4 2 6 2 2" xfId="7420"/>
    <cellStyle name="Comma 6 2 4 2 6 3" xfId="7421"/>
    <cellStyle name="Comma 6 2 4 2 7" xfId="7422"/>
    <cellStyle name="Comma 6 2 4 2 7 2" xfId="7423"/>
    <cellStyle name="Comma 6 2 4 2 7 2 2" xfId="7424"/>
    <cellStyle name="Comma 6 2 4 2 7 3" xfId="7425"/>
    <cellStyle name="Comma 6 2 4 2 8" xfId="7426"/>
    <cellStyle name="Comma 6 2 4 2 8 2" xfId="7427"/>
    <cellStyle name="Comma 6 2 4 2 9" xfId="7428"/>
    <cellStyle name="Comma 6 2 4 2 9 2" xfId="7429"/>
    <cellStyle name="Comma 6 2 4 3" xfId="7430"/>
    <cellStyle name="Comma 6 2 4 3 2" xfId="7431"/>
    <cellStyle name="Comma 6 2 4 3 2 2" xfId="7432"/>
    <cellStyle name="Comma 6 2 4 3 2 2 2" xfId="7433"/>
    <cellStyle name="Comma 6 2 4 3 2 2 2 2" xfId="7434"/>
    <cellStyle name="Comma 6 2 4 3 2 2 2 2 2" xfId="7435"/>
    <cellStyle name="Comma 6 2 4 3 2 2 2 3" xfId="7436"/>
    <cellStyle name="Comma 6 2 4 3 2 2 3" xfId="7437"/>
    <cellStyle name="Comma 6 2 4 3 2 2 3 2" xfId="7438"/>
    <cellStyle name="Comma 6 2 4 3 2 2 3 2 2" xfId="7439"/>
    <cellStyle name="Comma 6 2 4 3 2 2 3 3" xfId="7440"/>
    <cellStyle name="Comma 6 2 4 3 2 2 4" xfId="7441"/>
    <cellStyle name="Comma 6 2 4 3 2 2 4 2" xfId="7442"/>
    <cellStyle name="Comma 6 2 4 3 2 2 5" xfId="7443"/>
    <cellStyle name="Comma 6 2 4 3 2 2 5 2" xfId="7444"/>
    <cellStyle name="Comma 6 2 4 3 2 2 6" xfId="7445"/>
    <cellStyle name="Comma 6 2 4 3 2 3" xfId="7446"/>
    <cellStyle name="Comma 6 2 4 3 2 3 2" xfId="7447"/>
    <cellStyle name="Comma 6 2 4 3 2 3 2 2" xfId="7448"/>
    <cellStyle name="Comma 6 2 4 3 2 3 3" xfId="7449"/>
    <cellStyle name="Comma 6 2 4 3 2 4" xfId="7450"/>
    <cellStyle name="Comma 6 2 4 3 2 4 2" xfId="7451"/>
    <cellStyle name="Comma 6 2 4 3 2 4 2 2" xfId="7452"/>
    <cellStyle name="Comma 6 2 4 3 2 4 3" xfId="7453"/>
    <cellStyle name="Comma 6 2 4 3 2 5" xfId="7454"/>
    <cellStyle name="Comma 6 2 4 3 2 5 2" xfId="7455"/>
    <cellStyle name="Comma 6 2 4 3 2 6" xfId="7456"/>
    <cellStyle name="Comma 6 2 4 3 2 6 2" xfId="7457"/>
    <cellStyle name="Comma 6 2 4 3 2 7" xfId="7458"/>
    <cellStyle name="Comma 6 2 4 3 3" xfId="7459"/>
    <cellStyle name="Comma 6 2 4 3 3 2" xfId="7460"/>
    <cellStyle name="Comma 6 2 4 3 3 2 2" xfId="7461"/>
    <cellStyle name="Comma 6 2 4 3 3 2 2 2" xfId="7462"/>
    <cellStyle name="Comma 6 2 4 3 3 2 3" xfId="7463"/>
    <cellStyle name="Comma 6 2 4 3 3 3" xfId="7464"/>
    <cellStyle name="Comma 6 2 4 3 3 3 2" xfId="7465"/>
    <cellStyle name="Comma 6 2 4 3 3 3 2 2" xfId="7466"/>
    <cellStyle name="Comma 6 2 4 3 3 3 3" xfId="7467"/>
    <cellStyle name="Comma 6 2 4 3 3 4" xfId="7468"/>
    <cellStyle name="Comma 6 2 4 3 3 4 2" xfId="7469"/>
    <cellStyle name="Comma 6 2 4 3 3 5" xfId="7470"/>
    <cellStyle name="Comma 6 2 4 3 3 5 2" xfId="7471"/>
    <cellStyle name="Comma 6 2 4 3 3 6" xfId="7472"/>
    <cellStyle name="Comma 6 2 4 3 4" xfId="7473"/>
    <cellStyle name="Comma 6 2 4 3 4 2" xfId="7474"/>
    <cellStyle name="Comma 6 2 4 3 4 2 2" xfId="7475"/>
    <cellStyle name="Comma 6 2 4 3 4 3" xfId="7476"/>
    <cellStyle name="Comma 6 2 4 3 5" xfId="7477"/>
    <cellStyle name="Comma 6 2 4 3 5 2" xfId="7478"/>
    <cellStyle name="Comma 6 2 4 3 5 2 2" xfId="7479"/>
    <cellStyle name="Comma 6 2 4 3 5 3" xfId="7480"/>
    <cellStyle name="Comma 6 2 4 3 6" xfId="7481"/>
    <cellStyle name="Comma 6 2 4 3 6 2" xfId="7482"/>
    <cellStyle name="Comma 6 2 4 3 7" xfId="7483"/>
    <cellStyle name="Comma 6 2 4 3 7 2" xfId="7484"/>
    <cellStyle name="Comma 6 2 4 3 8" xfId="7485"/>
    <cellStyle name="Comma 6 2 4 4" xfId="7486"/>
    <cellStyle name="Comma 6 2 4 4 2" xfId="7487"/>
    <cellStyle name="Comma 6 2 4 4 2 2" xfId="7488"/>
    <cellStyle name="Comma 6 2 4 4 2 2 2" xfId="7489"/>
    <cellStyle name="Comma 6 2 4 4 2 2 2 2" xfId="7490"/>
    <cellStyle name="Comma 6 2 4 4 2 2 3" xfId="7491"/>
    <cellStyle name="Comma 6 2 4 4 2 3" xfId="7492"/>
    <cellStyle name="Comma 6 2 4 4 2 3 2" xfId="7493"/>
    <cellStyle name="Comma 6 2 4 4 2 3 2 2" xfId="7494"/>
    <cellStyle name="Comma 6 2 4 4 2 3 3" xfId="7495"/>
    <cellStyle name="Comma 6 2 4 4 2 4" xfId="7496"/>
    <cellStyle name="Comma 6 2 4 4 2 4 2" xfId="7497"/>
    <cellStyle name="Comma 6 2 4 4 2 5" xfId="7498"/>
    <cellStyle name="Comma 6 2 4 4 2 5 2" xfId="7499"/>
    <cellStyle name="Comma 6 2 4 4 2 6" xfId="7500"/>
    <cellStyle name="Comma 6 2 4 4 3" xfId="7501"/>
    <cellStyle name="Comma 6 2 4 4 3 2" xfId="7502"/>
    <cellStyle name="Comma 6 2 4 4 3 2 2" xfId="7503"/>
    <cellStyle name="Comma 6 2 4 4 3 3" xfId="7504"/>
    <cellStyle name="Comma 6 2 4 4 4" xfId="7505"/>
    <cellStyle name="Comma 6 2 4 4 4 2" xfId="7506"/>
    <cellStyle name="Comma 6 2 4 4 4 2 2" xfId="7507"/>
    <cellStyle name="Comma 6 2 4 4 4 3" xfId="7508"/>
    <cellStyle name="Comma 6 2 4 4 5" xfId="7509"/>
    <cellStyle name="Comma 6 2 4 4 5 2" xfId="7510"/>
    <cellStyle name="Comma 6 2 4 4 6" xfId="7511"/>
    <cellStyle name="Comma 6 2 4 4 6 2" xfId="7512"/>
    <cellStyle name="Comma 6 2 4 4 7" xfId="7513"/>
    <cellStyle name="Comma 6 2 4 5" xfId="7514"/>
    <cellStyle name="Comma 6 2 4 5 2" xfId="7515"/>
    <cellStyle name="Comma 6 2 4 5 2 2" xfId="7516"/>
    <cellStyle name="Comma 6 2 4 5 2 2 2" xfId="7517"/>
    <cellStyle name="Comma 6 2 4 5 2 2 2 2" xfId="7518"/>
    <cellStyle name="Comma 6 2 4 5 2 2 3" xfId="7519"/>
    <cellStyle name="Comma 6 2 4 5 2 3" xfId="7520"/>
    <cellStyle name="Comma 6 2 4 5 2 3 2" xfId="7521"/>
    <cellStyle name="Comma 6 2 4 5 2 3 2 2" xfId="7522"/>
    <cellStyle name="Comma 6 2 4 5 2 3 3" xfId="7523"/>
    <cellStyle name="Comma 6 2 4 5 2 4" xfId="7524"/>
    <cellStyle name="Comma 6 2 4 5 2 4 2" xfId="7525"/>
    <cellStyle name="Comma 6 2 4 5 2 5" xfId="7526"/>
    <cellStyle name="Comma 6 2 4 5 2 5 2" xfId="7527"/>
    <cellStyle name="Comma 6 2 4 5 2 6" xfId="7528"/>
    <cellStyle name="Comma 6 2 4 5 3" xfId="7529"/>
    <cellStyle name="Comma 6 2 4 5 3 2" xfId="7530"/>
    <cellStyle name="Comma 6 2 4 5 3 2 2" xfId="7531"/>
    <cellStyle name="Comma 6 2 4 5 3 3" xfId="7532"/>
    <cellStyle name="Comma 6 2 4 5 4" xfId="7533"/>
    <cellStyle name="Comma 6 2 4 5 4 2" xfId="7534"/>
    <cellStyle name="Comma 6 2 4 5 4 2 2" xfId="7535"/>
    <cellStyle name="Comma 6 2 4 5 4 3" xfId="7536"/>
    <cellStyle name="Comma 6 2 4 5 5" xfId="7537"/>
    <cellStyle name="Comma 6 2 4 5 5 2" xfId="7538"/>
    <cellStyle name="Comma 6 2 4 5 6" xfId="7539"/>
    <cellStyle name="Comma 6 2 4 5 6 2" xfId="7540"/>
    <cellStyle name="Comma 6 2 4 5 7" xfId="7541"/>
    <cellStyle name="Comma 6 2 4 6" xfId="7542"/>
    <cellStyle name="Comma 6 2 4 6 2" xfId="7543"/>
    <cellStyle name="Comma 6 2 4 6 2 2" xfId="7544"/>
    <cellStyle name="Comma 6 2 4 6 2 2 2" xfId="7545"/>
    <cellStyle name="Comma 6 2 4 6 2 3" xfId="7546"/>
    <cellStyle name="Comma 6 2 4 6 3" xfId="7547"/>
    <cellStyle name="Comma 6 2 4 6 3 2" xfId="7548"/>
    <cellStyle name="Comma 6 2 4 6 3 2 2" xfId="7549"/>
    <cellStyle name="Comma 6 2 4 6 3 3" xfId="7550"/>
    <cellStyle name="Comma 6 2 4 6 4" xfId="7551"/>
    <cellStyle name="Comma 6 2 4 6 4 2" xfId="7552"/>
    <cellStyle name="Comma 6 2 4 6 5" xfId="7553"/>
    <cellStyle name="Comma 6 2 4 6 5 2" xfId="7554"/>
    <cellStyle name="Comma 6 2 4 6 6" xfId="7555"/>
    <cellStyle name="Comma 6 2 4 7" xfId="7556"/>
    <cellStyle name="Comma 6 2 4 7 2" xfId="7557"/>
    <cellStyle name="Comma 6 2 4 7 2 2" xfId="7558"/>
    <cellStyle name="Comma 6 2 4 7 3" xfId="7559"/>
    <cellStyle name="Comma 6 2 4 8" xfId="7560"/>
    <cellStyle name="Comma 6 2 4 8 2" xfId="7561"/>
    <cellStyle name="Comma 6 2 4 8 2 2" xfId="7562"/>
    <cellStyle name="Comma 6 2 4 8 3" xfId="7563"/>
    <cellStyle name="Comma 6 2 4 9" xfId="7564"/>
    <cellStyle name="Comma 6 2 4 9 2" xfId="7565"/>
    <cellStyle name="Comma 6 2 5" xfId="7566"/>
    <cellStyle name="Comma 6 2 5 10" xfId="7567"/>
    <cellStyle name="Comma 6 2 5 2" xfId="7568"/>
    <cellStyle name="Comma 6 2 5 2 2" xfId="7569"/>
    <cellStyle name="Comma 6 2 5 2 2 2" xfId="7570"/>
    <cellStyle name="Comma 6 2 5 2 2 2 2" xfId="7571"/>
    <cellStyle name="Comma 6 2 5 2 2 2 2 2" xfId="7572"/>
    <cellStyle name="Comma 6 2 5 2 2 2 2 2 2" xfId="7573"/>
    <cellStyle name="Comma 6 2 5 2 2 2 2 3" xfId="7574"/>
    <cellStyle name="Comma 6 2 5 2 2 2 3" xfId="7575"/>
    <cellStyle name="Comma 6 2 5 2 2 2 3 2" xfId="7576"/>
    <cellStyle name="Comma 6 2 5 2 2 2 3 2 2" xfId="7577"/>
    <cellStyle name="Comma 6 2 5 2 2 2 3 3" xfId="7578"/>
    <cellStyle name="Comma 6 2 5 2 2 2 4" xfId="7579"/>
    <cellStyle name="Comma 6 2 5 2 2 2 4 2" xfId="7580"/>
    <cellStyle name="Comma 6 2 5 2 2 2 5" xfId="7581"/>
    <cellStyle name="Comma 6 2 5 2 2 2 5 2" xfId="7582"/>
    <cellStyle name="Comma 6 2 5 2 2 2 6" xfId="7583"/>
    <cellStyle name="Comma 6 2 5 2 2 3" xfId="7584"/>
    <cellStyle name="Comma 6 2 5 2 2 3 2" xfId="7585"/>
    <cellStyle name="Comma 6 2 5 2 2 3 2 2" xfId="7586"/>
    <cellStyle name="Comma 6 2 5 2 2 3 3" xfId="7587"/>
    <cellStyle name="Comma 6 2 5 2 2 4" xfId="7588"/>
    <cellStyle name="Comma 6 2 5 2 2 4 2" xfId="7589"/>
    <cellStyle name="Comma 6 2 5 2 2 4 2 2" xfId="7590"/>
    <cellStyle name="Comma 6 2 5 2 2 4 3" xfId="7591"/>
    <cellStyle name="Comma 6 2 5 2 2 5" xfId="7592"/>
    <cellStyle name="Comma 6 2 5 2 2 5 2" xfId="7593"/>
    <cellStyle name="Comma 6 2 5 2 2 6" xfId="7594"/>
    <cellStyle name="Comma 6 2 5 2 2 6 2" xfId="7595"/>
    <cellStyle name="Comma 6 2 5 2 2 7" xfId="7596"/>
    <cellStyle name="Comma 6 2 5 2 3" xfId="7597"/>
    <cellStyle name="Comma 6 2 5 2 3 2" xfId="7598"/>
    <cellStyle name="Comma 6 2 5 2 3 2 2" xfId="7599"/>
    <cellStyle name="Comma 6 2 5 2 3 2 2 2" xfId="7600"/>
    <cellStyle name="Comma 6 2 5 2 3 2 3" xfId="7601"/>
    <cellStyle name="Comma 6 2 5 2 3 3" xfId="7602"/>
    <cellStyle name="Comma 6 2 5 2 3 3 2" xfId="7603"/>
    <cellStyle name="Comma 6 2 5 2 3 3 2 2" xfId="7604"/>
    <cellStyle name="Comma 6 2 5 2 3 3 3" xfId="7605"/>
    <cellStyle name="Comma 6 2 5 2 3 4" xfId="7606"/>
    <cellStyle name="Comma 6 2 5 2 3 4 2" xfId="7607"/>
    <cellStyle name="Comma 6 2 5 2 3 5" xfId="7608"/>
    <cellStyle name="Comma 6 2 5 2 3 5 2" xfId="7609"/>
    <cellStyle name="Comma 6 2 5 2 3 6" xfId="7610"/>
    <cellStyle name="Comma 6 2 5 2 4" xfId="7611"/>
    <cellStyle name="Comma 6 2 5 2 4 2" xfId="7612"/>
    <cellStyle name="Comma 6 2 5 2 4 2 2" xfId="7613"/>
    <cellStyle name="Comma 6 2 5 2 4 3" xfId="7614"/>
    <cellStyle name="Comma 6 2 5 2 5" xfId="7615"/>
    <cellStyle name="Comma 6 2 5 2 5 2" xfId="7616"/>
    <cellStyle name="Comma 6 2 5 2 5 2 2" xfId="7617"/>
    <cellStyle name="Comma 6 2 5 2 5 3" xfId="7618"/>
    <cellStyle name="Comma 6 2 5 2 6" xfId="7619"/>
    <cellStyle name="Comma 6 2 5 2 6 2" xfId="7620"/>
    <cellStyle name="Comma 6 2 5 2 7" xfId="7621"/>
    <cellStyle name="Comma 6 2 5 2 7 2" xfId="7622"/>
    <cellStyle name="Comma 6 2 5 2 8" xfId="7623"/>
    <cellStyle name="Comma 6 2 5 3" xfId="7624"/>
    <cellStyle name="Comma 6 2 5 3 2" xfId="7625"/>
    <cellStyle name="Comma 6 2 5 3 2 2" xfId="7626"/>
    <cellStyle name="Comma 6 2 5 3 2 2 2" xfId="7627"/>
    <cellStyle name="Comma 6 2 5 3 2 2 2 2" xfId="7628"/>
    <cellStyle name="Comma 6 2 5 3 2 2 3" xfId="7629"/>
    <cellStyle name="Comma 6 2 5 3 2 3" xfId="7630"/>
    <cellStyle name="Comma 6 2 5 3 2 3 2" xfId="7631"/>
    <cellStyle name="Comma 6 2 5 3 2 3 2 2" xfId="7632"/>
    <cellStyle name="Comma 6 2 5 3 2 3 3" xfId="7633"/>
    <cellStyle name="Comma 6 2 5 3 2 4" xfId="7634"/>
    <cellStyle name="Comma 6 2 5 3 2 4 2" xfId="7635"/>
    <cellStyle name="Comma 6 2 5 3 2 5" xfId="7636"/>
    <cellStyle name="Comma 6 2 5 3 2 5 2" xfId="7637"/>
    <cellStyle name="Comma 6 2 5 3 2 6" xfId="7638"/>
    <cellStyle name="Comma 6 2 5 3 3" xfId="7639"/>
    <cellStyle name="Comma 6 2 5 3 3 2" xfId="7640"/>
    <cellStyle name="Comma 6 2 5 3 3 2 2" xfId="7641"/>
    <cellStyle name="Comma 6 2 5 3 3 3" xfId="7642"/>
    <cellStyle name="Comma 6 2 5 3 4" xfId="7643"/>
    <cellStyle name="Comma 6 2 5 3 4 2" xfId="7644"/>
    <cellStyle name="Comma 6 2 5 3 4 2 2" xfId="7645"/>
    <cellStyle name="Comma 6 2 5 3 4 3" xfId="7646"/>
    <cellStyle name="Comma 6 2 5 3 5" xfId="7647"/>
    <cellStyle name="Comma 6 2 5 3 5 2" xfId="7648"/>
    <cellStyle name="Comma 6 2 5 3 6" xfId="7649"/>
    <cellStyle name="Comma 6 2 5 3 6 2" xfId="7650"/>
    <cellStyle name="Comma 6 2 5 3 7" xfId="7651"/>
    <cellStyle name="Comma 6 2 5 4" xfId="7652"/>
    <cellStyle name="Comma 6 2 5 4 2" xfId="7653"/>
    <cellStyle name="Comma 6 2 5 4 2 2" xfId="7654"/>
    <cellStyle name="Comma 6 2 5 4 2 2 2" xfId="7655"/>
    <cellStyle name="Comma 6 2 5 4 2 2 2 2" xfId="7656"/>
    <cellStyle name="Comma 6 2 5 4 2 2 3" xfId="7657"/>
    <cellStyle name="Comma 6 2 5 4 2 3" xfId="7658"/>
    <cellStyle name="Comma 6 2 5 4 2 3 2" xfId="7659"/>
    <cellStyle name="Comma 6 2 5 4 2 3 2 2" xfId="7660"/>
    <cellStyle name="Comma 6 2 5 4 2 3 3" xfId="7661"/>
    <cellStyle name="Comma 6 2 5 4 2 4" xfId="7662"/>
    <cellStyle name="Comma 6 2 5 4 2 4 2" xfId="7663"/>
    <cellStyle name="Comma 6 2 5 4 2 5" xfId="7664"/>
    <cellStyle name="Comma 6 2 5 4 2 5 2" xfId="7665"/>
    <cellStyle name="Comma 6 2 5 4 2 6" xfId="7666"/>
    <cellStyle name="Comma 6 2 5 4 3" xfId="7667"/>
    <cellStyle name="Comma 6 2 5 4 3 2" xfId="7668"/>
    <cellStyle name="Comma 6 2 5 4 3 2 2" xfId="7669"/>
    <cellStyle name="Comma 6 2 5 4 3 3" xfId="7670"/>
    <cellStyle name="Comma 6 2 5 4 4" xfId="7671"/>
    <cellStyle name="Comma 6 2 5 4 4 2" xfId="7672"/>
    <cellStyle name="Comma 6 2 5 4 4 2 2" xfId="7673"/>
    <cellStyle name="Comma 6 2 5 4 4 3" xfId="7674"/>
    <cellStyle name="Comma 6 2 5 4 5" xfId="7675"/>
    <cellStyle name="Comma 6 2 5 4 5 2" xfId="7676"/>
    <cellStyle name="Comma 6 2 5 4 6" xfId="7677"/>
    <cellStyle name="Comma 6 2 5 4 6 2" xfId="7678"/>
    <cellStyle name="Comma 6 2 5 4 7" xfId="7679"/>
    <cellStyle name="Comma 6 2 5 5" xfId="7680"/>
    <cellStyle name="Comma 6 2 5 5 2" xfId="7681"/>
    <cellStyle name="Comma 6 2 5 5 2 2" xfId="7682"/>
    <cellStyle name="Comma 6 2 5 5 2 2 2" xfId="7683"/>
    <cellStyle name="Comma 6 2 5 5 2 3" xfId="7684"/>
    <cellStyle name="Comma 6 2 5 5 3" xfId="7685"/>
    <cellStyle name="Comma 6 2 5 5 3 2" xfId="7686"/>
    <cellStyle name="Comma 6 2 5 5 3 2 2" xfId="7687"/>
    <cellStyle name="Comma 6 2 5 5 3 3" xfId="7688"/>
    <cellStyle name="Comma 6 2 5 5 4" xfId="7689"/>
    <cellStyle name="Comma 6 2 5 5 4 2" xfId="7690"/>
    <cellStyle name="Comma 6 2 5 5 5" xfId="7691"/>
    <cellStyle name="Comma 6 2 5 5 5 2" xfId="7692"/>
    <cellStyle name="Comma 6 2 5 5 6" xfId="7693"/>
    <cellStyle name="Comma 6 2 5 6" xfId="7694"/>
    <cellStyle name="Comma 6 2 5 6 2" xfId="7695"/>
    <cellStyle name="Comma 6 2 5 6 2 2" xfId="7696"/>
    <cellStyle name="Comma 6 2 5 6 3" xfId="7697"/>
    <cellStyle name="Comma 6 2 5 7" xfId="7698"/>
    <cellStyle name="Comma 6 2 5 7 2" xfId="7699"/>
    <cellStyle name="Comma 6 2 5 7 2 2" xfId="7700"/>
    <cellStyle name="Comma 6 2 5 7 3" xfId="7701"/>
    <cellStyle name="Comma 6 2 5 8" xfId="7702"/>
    <cellStyle name="Comma 6 2 5 8 2" xfId="7703"/>
    <cellStyle name="Comma 6 2 5 9" xfId="7704"/>
    <cellStyle name="Comma 6 2 5 9 2" xfId="7705"/>
    <cellStyle name="Comma 6 2 6" xfId="7706"/>
    <cellStyle name="Comma 6 2 6 10" xfId="7707"/>
    <cellStyle name="Comma 6 2 6 2" xfId="7708"/>
    <cellStyle name="Comma 6 2 6 2 2" xfId="7709"/>
    <cellStyle name="Comma 6 2 6 2 2 2" xfId="7710"/>
    <cellStyle name="Comma 6 2 6 2 2 2 2" xfId="7711"/>
    <cellStyle name="Comma 6 2 6 2 2 2 2 2" xfId="7712"/>
    <cellStyle name="Comma 6 2 6 2 2 2 2 2 2" xfId="7713"/>
    <cellStyle name="Comma 6 2 6 2 2 2 2 3" xfId="7714"/>
    <cellStyle name="Comma 6 2 6 2 2 2 3" xfId="7715"/>
    <cellStyle name="Comma 6 2 6 2 2 2 3 2" xfId="7716"/>
    <cellStyle name="Comma 6 2 6 2 2 2 3 2 2" xfId="7717"/>
    <cellStyle name="Comma 6 2 6 2 2 2 3 3" xfId="7718"/>
    <cellStyle name="Comma 6 2 6 2 2 2 4" xfId="7719"/>
    <cellStyle name="Comma 6 2 6 2 2 2 4 2" xfId="7720"/>
    <cellStyle name="Comma 6 2 6 2 2 2 5" xfId="7721"/>
    <cellStyle name="Comma 6 2 6 2 2 2 5 2" xfId="7722"/>
    <cellStyle name="Comma 6 2 6 2 2 2 6" xfId="7723"/>
    <cellStyle name="Comma 6 2 6 2 2 3" xfId="7724"/>
    <cellStyle name="Comma 6 2 6 2 2 3 2" xfId="7725"/>
    <cellStyle name="Comma 6 2 6 2 2 3 2 2" xfId="7726"/>
    <cellStyle name="Comma 6 2 6 2 2 3 3" xfId="7727"/>
    <cellStyle name="Comma 6 2 6 2 2 4" xfId="7728"/>
    <cellStyle name="Comma 6 2 6 2 2 4 2" xfId="7729"/>
    <cellStyle name="Comma 6 2 6 2 2 4 2 2" xfId="7730"/>
    <cellStyle name="Comma 6 2 6 2 2 4 3" xfId="7731"/>
    <cellStyle name="Comma 6 2 6 2 2 5" xfId="7732"/>
    <cellStyle name="Comma 6 2 6 2 2 5 2" xfId="7733"/>
    <cellStyle name="Comma 6 2 6 2 2 6" xfId="7734"/>
    <cellStyle name="Comma 6 2 6 2 2 6 2" xfId="7735"/>
    <cellStyle name="Comma 6 2 6 2 2 7" xfId="7736"/>
    <cellStyle name="Comma 6 2 6 2 3" xfId="7737"/>
    <cellStyle name="Comma 6 2 6 2 3 2" xfId="7738"/>
    <cellStyle name="Comma 6 2 6 2 3 2 2" xfId="7739"/>
    <cellStyle name="Comma 6 2 6 2 3 2 2 2" xfId="7740"/>
    <cellStyle name="Comma 6 2 6 2 3 2 3" xfId="7741"/>
    <cellStyle name="Comma 6 2 6 2 3 3" xfId="7742"/>
    <cellStyle name="Comma 6 2 6 2 3 3 2" xfId="7743"/>
    <cellStyle name="Comma 6 2 6 2 3 3 2 2" xfId="7744"/>
    <cellStyle name="Comma 6 2 6 2 3 3 3" xfId="7745"/>
    <cellStyle name="Comma 6 2 6 2 3 4" xfId="7746"/>
    <cellStyle name="Comma 6 2 6 2 3 4 2" xfId="7747"/>
    <cellStyle name="Comma 6 2 6 2 3 5" xfId="7748"/>
    <cellStyle name="Comma 6 2 6 2 3 5 2" xfId="7749"/>
    <cellStyle name="Comma 6 2 6 2 3 6" xfId="7750"/>
    <cellStyle name="Comma 6 2 6 2 4" xfId="7751"/>
    <cellStyle name="Comma 6 2 6 2 4 2" xfId="7752"/>
    <cellStyle name="Comma 6 2 6 2 4 2 2" xfId="7753"/>
    <cellStyle name="Comma 6 2 6 2 4 3" xfId="7754"/>
    <cellStyle name="Comma 6 2 6 2 5" xfId="7755"/>
    <cellStyle name="Comma 6 2 6 2 5 2" xfId="7756"/>
    <cellStyle name="Comma 6 2 6 2 5 2 2" xfId="7757"/>
    <cellStyle name="Comma 6 2 6 2 5 3" xfId="7758"/>
    <cellStyle name="Comma 6 2 6 2 6" xfId="7759"/>
    <cellStyle name="Comma 6 2 6 2 6 2" xfId="7760"/>
    <cellStyle name="Comma 6 2 6 2 7" xfId="7761"/>
    <cellStyle name="Comma 6 2 6 2 7 2" xfId="7762"/>
    <cellStyle name="Comma 6 2 6 2 8" xfId="7763"/>
    <cellStyle name="Comma 6 2 6 3" xfId="7764"/>
    <cellStyle name="Comma 6 2 6 3 2" xfId="7765"/>
    <cellStyle name="Comma 6 2 6 3 2 2" xfId="7766"/>
    <cellStyle name="Comma 6 2 6 3 2 2 2" xfId="7767"/>
    <cellStyle name="Comma 6 2 6 3 2 2 2 2" xfId="7768"/>
    <cellStyle name="Comma 6 2 6 3 2 2 3" xfId="7769"/>
    <cellStyle name="Comma 6 2 6 3 2 3" xfId="7770"/>
    <cellStyle name="Comma 6 2 6 3 2 3 2" xfId="7771"/>
    <cellStyle name="Comma 6 2 6 3 2 3 2 2" xfId="7772"/>
    <cellStyle name="Comma 6 2 6 3 2 3 3" xfId="7773"/>
    <cellStyle name="Comma 6 2 6 3 2 4" xfId="7774"/>
    <cellStyle name="Comma 6 2 6 3 2 4 2" xfId="7775"/>
    <cellStyle name="Comma 6 2 6 3 2 5" xfId="7776"/>
    <cellStyle name="Comma 6 2 6 3 2 5 2" xfId="7777"/>
    <cellStyle name="Comma 6 2 6 3 2 6" xfId="7778"/>
    <cellStyle name="Comma 6 2 6 3 3" xfId="7779"/>
    <cellStyle name="Comma 6 2 6 3 3 2" xfId="7780"/>
    <cellStyle name="Comma 6 2 6 3 3 2 2" xfId="7781"/>
    <cellStyle name="Comma 6 2 6 3 3 3" xfId="7782"/>
    <cellStyle name="Comma 6 2 6 3 4" xfId="7783"/>
    <cellStyle name="Comma 6 2 6 3 4 2" xfId="7784"/>
    <cellStyle name="Comma 6 2 6 3 4 2 2" xfId="7785"/>
    <cellStyle name="Comma 6 2 6 3 4 3" xfId="7786"/>
    <cellStyle name="Comma 6 2 6 3 5" xfId="7787"/>
    <cellStyle name="Comma 6 2 6 3 5 2" xfId="7788"/>
    <cellStyle name="Comma 6 2 6 3 6" xfId="7789"/>
    <cellStyle name="Comma 6 2 6 3 6 2" xfId="7790"/>
    <cellStyle name="Comma 6 2 6 3 7" xfId="7791"/>
    <cellStyle name="Comma 6 2 6 4" xfId="7792"/>
    <cellStyle name="Comma 6 2 6 4 2" xfId="7793"/>
    <cellStyle name="Comma 6 2 6 4 2 2" xfId="7794"/>
    <cellStyle name="Comma 6 2 6 4 2 2 2" xfId="7795"/>
    <cellStyle name="Comma 6 2 6 4 2 2 2 2" xfId="7796"/>
    <cellStyle name="Comma 6 2 6 4 2 2 3" xfId="7797"/>
    <cellStyle name="Comma 6 2 6 4 2 3" xfId="7798"/>
    <cellStyle name="Comma 6 2 6 4 2 3 2" xfId="7799"/>
    <cellStyle name="Comma 6 2 6 4 2 3 2 2" xfId="7800"/>
    <cellStyle name="Comma 6 2 6 4 2 3 3" xfId="7801"/>
    <cellStyle name="Comma 6 2 6 4 2 4" xfId="7802"/>
    <cellStyle name="Comma 6 2 6 4 2 4 2" xfId="7803"/>
    <cellStyle name="Comma 6 2 6 4 2 5" xfId="7804"/>
    <cellStyle name="Comma 6 2 6 4 2 5 2" xfId="7805"/>
    <cellStyle name="Comma 6 2 6 4 2 6" xfId="7806"/>
    <cellStyle name="Comma 6 2 6 4 3" xfId="7807"/>
    <cellStyle name="Comma 6 2 6 4 3 2" xfId="7808"/>
    <cellStyle name="Comma 6 2 6 4 3 2 2" xfId="7809"/>
    <cellStyle name="Comma 6 2 6 4 3 3" xfId="7810"/>
    <cellStyle name="Comma 6 2 6 4 4" xfId="7811"/>
    <cellStyle name="Comma 6 2 6 4 4 2" xfId="7812"/>
    <cellStyle name="Comma 6 2 6 4 4 2 2" xfId="7813"/>
    <cellStyle name="Comma 6 2 6 4 4 3" xfId="7814"/>
    <cellStyle name="Comma 6 2 6 4 5" xfId="7815"/>
    <cellStyle name="Comma 6 2 6 4 5 2" xfId="7816"/>
    <cellStyle name="Comma 6 2 6 4 6" xfId="7817"/>
    <cellStyle name="Comma 6 2 6 4 6 2" xfId="7818"/>
    <cellStyle name="Comma 6 2 6 4 7" xfId="7819"/>
    <cellStyle name="Comma 6 2 6 5" xfId="7820"/>
    <cellStyle name="Comma 6 2 6 5 2" xfId="7821"/>
    <cellStyle name="Comma 6 2 6 5 2 2" xfId="7822"/>
    <cellStyle name="Comma 6 2 6 5 2 2 2" xfId="7823"/>
    <cellStyle name="Comma 6 2 6 5 2 3" xfId="7824"/>
    <cellStyle name="Comma 6 2 6 5 3" xfId="7825"/>
    <cellStyle name="Comma 6 2 6 5 3 2" xfId="7826"/>
    <cellStyle name="Comma 6 2 6 5 3 2 2" xfId="7827"/>
    <cellStyle name="Comma 6 2 6 5 3 3" xfId="7828"/>
    <cellStyle name="Comma 6 2 6 5 4" xfId="7829"/>
    <cellStyle name="Comma 6 2 6 5 4 2" xfId="7830"/>
    <cellStyle name="Comma 6 2 6 5 5" xfId="7831"/>
    <cellStyle name="Comma 6 2 6 5 5 2" xfId="7832"/>
    <cellStyle name="Comma 6 2 6 5 6" xfId="7833"/>
    <cellStyle name="Comma 6 2 6 6" xfId="7834"/>
    <cellStyle name="Comma 6 2 6 6 2" xfId="7835"/>
    <cellStyle name="Comma 6 2 6 6 2 2" xfId="7836"/>
    <cellStyle name="Comma 6 2 6 6 3" xfId="7837"/>
    <cellStyle name="Comma 6 2 6 7" xfId="7838"/>
    <cellStyle name="Comma 6 2 6 7 2" xfId="7839"/>
    <cellStyle name="Comma 6 2 6 7 2 2" xfId="7840"/>
    <cellStyle name="Comma 6 2 6 7 3" xfId="7841"/>
    <cellStyle name="Comma 6 2 6 8" xfId="7842"/>
    <cellStyle name="Comma 6 2 6 8 2" xfId="7843"/>
    <cellStyle name="Comma 6 2 6 9" xfId="7844"/>
    <cellStyle name="Comma 6 2 6 9 2" xfId="7845"/>
    <cellStyle name="Comma 6 2 7" xfId="7846"/>
    <cellStyle name="Comma 6 2 7 2" xfId="7847"/>
    <cellStyle name="Comma 6 2 7 2 2" xfId="7848"/>
    <cellStyle name="Comma 6 2 7 2 2 2" xfId="7849"/>
    <cellStyle name="Comma 6 2 7 2 2 2 2" xfId="7850"/>
    <cellStyle name="Comma 6 2 7 2 2 2 2 2" xfId="7851"/>
    <cellStyle name="Comma 6 2 7 2 2 2 3" xfId="7852"/>
    <cellStyle name="Comma 6 2 7 2 2 3" xfId="7853"/>
    <cellStyle name="Comma 6 2 7 2 2 3 2" xfId="7854"/>
    <cellStyle name="Comma 6 2 7 2 2 3 2 2" xfId="7855"/>
    <cellStyle name="Comma 6 2 7 2 2 3 3" xfId="7856"/>
    <cellStyle name="Comma 6 2 7 2 2 4" xfId="7857"/>
    <cellStyle name="Comma 6 2 7 2 2 4 2" xfId="7858"/>
    <cellStyle name="Comma 6 2 7 2 2 5" xfId="7859"/>
    <cellStyle name="Comma 6 2 7 2 2 5 2" xfId="7860"/>
    <cellStyle name="Comma 6 2 7 2 2 6" xfId="7861"/>
    <cellStyle name="Comma 6 2 7 2 3" xfId="7862"/>
    <cellStyle name="Comma 6 2 7 2 3 2" xfId="7863"/>
    <cellStyle name="Comma 6 2 7 2 3 2 2" xfId="7864"/>
    <cellStyle name="Comma 6 2 7 2 3 3" xfId="7865"/>
    <cellStyle name="Comma 6 2 7 2 4" xfId="7866"/>
    <cellStyle name="Comma 6 2 7 2 4 2" xfId="7867"/>
    <cellStyle name="Comma 6 2 7 2 4 2 2" xfId="7868"/>
    <cellStyle name="Comma 6 2 7 2 4 3" xfId="7869"/>
    <cellStyle name="Comma 6 2 7 2 5" xfId="7870"/>
    <cellStyle name="Comma 6 2 7 2 5 2" xfId="7871"/>
    <cellStyle name="Comma 6 2 7 2 6" xfId="7872"/>
    <cellStyle name="Comma 6 2 7 2 6 2" xfId="7873"/>
    <cellStyle name="Comma 6 2 7 2 7" xfId="7874"/>
    <cellStyle name="Comma 6 2 7 3" xfId="7875"/>
    <cellStyle name="Comma 6 2 7 3 2" xfId="7876"/>
    <cellStyle name="Comma 6 2 7 3 2 2" xfId="7877"/>
    <cellStyle name="Comma 6 2 7 3 2 2 2" xfId="7878"/>
    <cellStyle name="Comma 6 2 7 3 2 3" xfId="7879"/>
    <cellStyle name="Comma 6 2 7 3 3" xfId="7880"/>
    <cellStyle name="Comma 6 2 7 3 3 2" xfId="7881"/>
    <cellStyle name="Comma 6 2 7 3 3 2 2" xfId="7882"/>
    <cellStyle name="Comma 6 2 7 3 3 3" xfId="7883"/>
    <cellStyle name="Comma 6 2 7 3 4" xfId="7884"/>
    <cellStyle name="Comma 6 2 7 3 4 2" xfId="7885"/>
    <cellStyle name="Comma 6 2 7 3 5" xfId="7886"/>
    <cellStyle name="Comma 6 2 7 3 5 2" xfId="7887"/>
    <cellStyle name="Comma 6 2 7 3 6" xfId="7888"/>
    <cellStyle name="Comma 6 2 7 4" xfId="7889"/>
    <cellStyle name="Comma 6 2 7 4 2" xfId="7890"/>
    <cellStyle name="Comma 6 2 7 4 2 2" xfId="7891"/>
    <cellStyle name="Comma 6 2 7 4 3" xfId="7892"/>
    <cellStyle name="Comma 6 2 7 5" xfId="7893"/>
    <cellStyle name="Comma 6 2 7 5 2" xfId="7894"/>
    <cellStyle name="Comma 6 2 7 5 2 2" xfId="7895"/>
    <cellStyle name="Comma 6 2 7 5 3" xfId="7896"/>
    <cellStyle name="Comma 6 2 7 6" xfId="7897"/>
    <cellStyle name="Comma 6 2 7 6 2" xfId="7898"/>
    <cellStyle name="Comma 6 2 7 7" xfId="7899"/>
    <cellStyle name="Comma 6 2 7 7 2" xfId="7900"/>
    <cellStyle name="Comma 6 2 7 8" xfId="7901"/>
    <cellStyle name="Comma 6 2 8" xfId="7902"/>
    <cellStyle name="Comma 6 2 8 2" xfId="7903"/>
    <cellStyle name="Comma 6 2 8 2 2" xfId="7904"/>
    <cellStyle name="Comma 6 2 8 2 2 2" xfId="7905"/>
    <cellStyle name="Comma 6 2 8 2 2 2 2" xfId="7906"/>
    <cellStyle name="Comma 6 2 8 2 2 3" xfId="7907"/>
    <cellStyle name="Comma 6 2 8 2 3" xfId="7908"/>
    <cellStyle name="Comma 6 2 8 2 3 2" xfId="7909"/>
    <cellStyle name="Comma 6 2 8 2 3 2 2" xfId="7910"/>
    <cellStyle name="Comma 6 2 8 2 3 3" xfId="7911"/>
    <cellStyle name="Comma 6 2 8 2 4" xfId="7912"/>
    <cellStyle name="Comma 6 2 8 2 4 2" xfId="7913"/>
    <cellStyle name="Comma 6 2 8 2 5" xfId="7914"/>
    <cellStyle name="Comma 6 2 8 2 5 2" xfId="7915"/>
    <cellStyle name="Comma 6 2 8 2 6" xfId="7916"/>
    <cellStyle name="Comma 6 2 8 3" xfId="7917"/>
    <cellStyle name="Comma 6 2 8 3 2" xfId="7918"/>
    <cellStyle name="Comma 6 2 8 3 2 2" xfId="7919"/>
    <cellStyle name="Comma 6 2 8 3 3" xfId="7920"/>
    <cellStyle name="Comma 6 2 8 4" xfId="7921"/>
    <cellStyle name="Comma 6 2 8 4 2" xfId="7922"/>
    <cellStyle name="Comma 6 2 8 4 2 2" xfId="7923"/>
    <cellStyle name="Comma 6 2 8 4 3" xfId="7924"/>
    <cellStyle name="Comma 6 2 8 5" xfId="7925"/>
    <cellStyle name="Comma 6 2 8 5 2" xfId="7926"/>
    <cellStyle name="Comma 6 2 8 6" xfId="7927"/>
    <cellStyle name="Comma 6 2 8 6 2" xfId="7928"/>
    <cellStyle name="Comma 6 2 8 7" xfId="7929"/>
    <cellStyle name="Comma 6 2 9" xfId="7930"/>
    <cellStyle name="Comma 6 2 9 2" xfId="7931"/>
    <cellStyle name="Comma 6 2 9 2 2" xfId="7932"/>
    <cellStyle name="Comma 6 2 9 2 2 2" xfId="7933"/>
    <cellStyle name="Comma 6 2 9 2 2 2 2" xfId="7934"/>
    <cellStyle name="Comma 6 2 9 2 2 3" xfId="7935"/>
    <cellStyle name="Comma 6 2 9 2 3" xfId="7936"/>
    <cellStyle name="Comma 6 2 9 2 3 2" xfId="7937"/>
    <cellStyle name="Comma 6 2 9 2 3 2 2" xfId="7938"/>
    <cellStyle name="Comma 6 2 9 2 3 3" xfId="7939"/>
    <cellStyle name="Comma 6 2 9 2 4" xfId="7940"/>
    <cellStyle name="Comma 6 2 9 2 4 2" xfId="7941"/>
    <cellStyle name="Comma 6 2 9 2 5" xfId="7942"/>
    <cellStyle name="Comma 6 2 9 2 5 2" xfId="7943"/>
    <cellStyle name="Comma 6 2 9 2 6" xfId="7944"/>
    <cellStyle name="Comma 6 2 9 3" xfId="7945"/>
    <cellStyle name="Comma 6 2 9 3 2" xfId="7946"/>
    <cellStyle name="Comma 6 2 9 3 2 2" xfId="7947"/>
    <cellStyle name="Comma 6 2 9 3 3" xfId="7948"/>
    <cellStyle name="Comma 6 2 9 4" xfId="7949"/>
    <cellStyle name="Comma 6 2 9 4 2" xfId="7950"/>
    <cellStyle name="Comma 6 2 9 4 2 2" xfId="7951"/>
    <cellStyle name="Comma 6 2 9 4 3" xfId="7952"/>
    <cellStyle name="Comma 6 2 9 5" xfId="7953"/>
    <cellStyle name="Comma 6 2 9 5 2" xfId="7954"/>
    <cellStyle name="Comma 6 2 9 6" xfId="7955"/>
    <cellStyle name="Comma 6 2 9 6 2" xfId="7956"/>
    <cellStyle name="Comma 6 2 9 7" xfId="7957"/>
    <cellStyle name="Comma 6 3" xfId="7958"/>
    <cellStyle name="Comma 6 4" xfId="7959"/>
    <cellStyle name="Comma 6 4 10" xfId="7960"/>
    <cellStyle name="Comma 6 4 10 2" xfId="7961"/>
    <cellStyle name="Comma 6 4 11" xfId="7962"/>
    <cellStyle name="Comma 6 4 11 2" xfId="7963"/>
    <cellStyle name="Comma 6 4 12" xfId="7964"/>
    <cellStyle name="Comma 6 4 2" xfId="7965"/>
    <cellStyle name="Comma 6 4 2 10" xfId="7966"/>
    <cellStyle name="Comma 6 4 2 10 2" xfId="7967"/>
    <cellStyle name="Comma 6 4 2 11" xfId="7968"/>
    <cellStyle name="Comma 6 4 2 2" xfId="7969"/>
    <cellStyle name="Comma 6 4 2 2 10" xfId="7970"/>
    <cellStyle name="Comma 6 4 2 2 2" xfId="7971"/>
    <cellStyle name="Comma 6 4 2 2 2 2" xfId="7972"/>
    <cellStyle name="Comma 6 4 2 2 2 2 2" xfId="7973"/>
    <cellStyle name="Comma 6 4 2 2 2 2 2 2" xfId="7974"/>
    <cellStyle name="Comma 6 4 2 2 2 2 2 2 2" xfId="7975"/>
    <cellStyle name="Comma 6 4 2 2 2 2 2 2 2 2" xfId="7976"/>
    <cellStyle name="Comma 6 4 2 2 2 2 2 2 3" xfId="7977"/>
    <cellStyle name="Comma 6 4 2 2 2 2 2 3" xfId="7978"/>
    <cellStyle name="Comma 6 4 2 2 2 2 2 3 2" xfId="7979"/>
    <cellStyle name="Comma 6 4 2 2 2 2 2 3 2 2" xfId="7980"/>
    <cellStyle name="Comma 6 4 2 2 2 2 2 3 3" xfId="7981"/>
    <cellStyle name="Comma 6 4 2 2 2 2 2 4" xfId="7982"/>
    <cellStyle name="Comma 6 4 2 2 2 2 2 4 2" xfId="7983"/>
    <cellStyle name="Comma 6 4 2 2 2 2 2 5" xfId="7984"/>
    <cellStyle name="Comma 6 4 2 2 2 2 2 5 2" xfId="7985"/>
    <cellStyle name="Comma 6 4 2 2 2 2 2 6" xfId="7986"/>
    <cellStyle name="Comma 6 4 2 2 2 2 3" xfId="7987"/>
    <cellStyle name="Comma 6 4 2 2 2 2 3 2" xfId="7988"/>
    <cellStyle name="Comma 6 4 2 2 2 2 3 2 2" xfId="7989"/>
    <cellStyle name="Comma 6 4 2 2 2 2 3 3" xfId="7990"/>
    <cellStyle name="Comma 6 4 2 2 2 2 4" xfId="7991"/>
    <cellStyle name="Comma 6 4 2 2 2 2 4 2" xfId="7992"/>
    <cellStyle name="Comma 6 4 2 2 2 2 4 2 2" xfId="7993"/>
    <cellStyle name="Comma 6 4 2 2 2 2 4 3" xfId="7994"/>
    <cellStyle name="Comma 6 4 2 2 2 2 5" xfId="7995"/>
    <cellStyle name="Comma 6 4 2 2 2 2 5 2" xfId="7996"/>
    <cellStyle name="Comma 6 4 2 2 2 2 6" xfId="7997"/>
    <cellStyle name="Comma 6 4 2 2 2 2 6 2" xfId="7998"/>
    <cellStyle name="Comma 6 4 2 2 2 2 7" xfId="7999"/>
    <cellStyle name="Comma 6 4 2 2 2 3" xfId="8000"/>
    <cellStyle name="Comma 6 4 2 2 2 3 2" xfId="8001"/>
    <cellStyle name="Comma 6 4 2 2 2 3 2 2" xfId="8002"/>
    <cellStyle name="Comma 6 4 2 2 2 3 2 2 2" xfId="8003"/>
    <cellStyle name="Comma 6 4 2 2 2 3 2 3" xfId="8004"/>
    <cellStyle name="Comma 6 4 2 2 2 3 3" xfId="8005"/>
    <cellStyle name="Comma 6 4 2 2 2 3 3 2" xfId="8006"/>
    <cellStyle name="Comma 6 4 2 2 2 3 3 2 2" xfId="8007"/>
    <cellStyle name="Comma 6 4 2 2 2 3 3 3" xfId="8008"/>
    <cellStyle name="Comma 6 4 2 2 2 3 4" xfId="8009"/>
    <cellStyle name="Comma 6 4 2 2 2 3 4 2" xfId="8010"/>
    <cellStyle name="Comma 6 4 2 2 2 3 5" xfId="8011"/>
    <cellStyle name="Comma 6 4 2 2 2 3 5 2" xfId="8012"/>
    <cellStyle name="Comma 6 4 2 2 2 3 6" xfId="8013"/>
    <cellStyle name="Comma 6 4 2 2 2 4" xfId="8014"/>
    <cellStyle name="Comma 6 4 2 2 2 4 2" xfId="8015"/>
    <cellStyle name="Comma 6 4 2 2 2 4 2 2" xfId="8016"/>
    <cellStyle name="Comma 6 4 2 2 2 4 3" xfId="8017"/>
    <cellStyle name="Comma 6 4 2 2 2 5" xfId="8018"/>
    <cellStyle name="Comma 6 4 2 2 2 5 2" xfId="8019"/>
    <cellStyle name="Comma 6 4 2 2 2 5 2 2" xfId="8020"/>
    <cellStyle name="Comma 6 4 2 2 2 5 3" xfId="8021"/>
    <cellStyle name="Comma 6 4 2 2 2 6" xfId="8022"/>
    <cellStyle name="Comma 6 4 2 2 2 6 2" xfId="8023"/>
    <cellStyle name="Comma 6 4 2 2 2 7" xfId="8024"/>
    <cellStyle name="Comma 6 4 2 2 2 7 2" xfId="8025"/>
    <cellStyle name="Comma 6 4 2 2 2 8" xfId="8026"/>
    <cellStyle name="Comma 6 4 2 2 3" xfId="8027"/>
    <cellStyle name="Comma 6 4 2 2 3 2" xfId="8028"/>
    <cellStyle name="Comma 6 4 2 2 3 2 2" xfId="8029"/>
    <cellStyle name="Comma 6 4 2 2 3 2 2 2" xfId="8030"/>
    <cellStyle name="Comma 6 4 2 2 3 2 2 2 2" xfId="8031"/>
    <cellStyle name="Comma 6 4 2 2 3 2 2 3" xfId="8032"/>
    <cellStyle name="Comma 6 4 2 2 3 2 3" xfId="8033"/>
    <cellStyle name="Comma 6 4 2 2 3 2 3 2" xfId="8034"/>
    <cellStyle name="Comma 6 4 2 2 3 2 3 2 2" xfId="8035"/>
    <cellStyle name="Comma 6 4 2 2 3 2 3 3" xfId="8036"/>
    <cellStyle name="Comma 6 4 2 2 3 2 4" xfId="8037"/>
    <cellStyle name="Comma 6 4 2 2 3 2 4 2" xfId="8038"/>
    <cellStyle name="Comma 6 4 2 2 3 2 5" xfId="8039"/>
    <cellStyle name="Comma 6 4 2 2 3 2 5 2" xfId="8040"/>
    <cellStyle name="Comma 6 4 2 2 3 2 6" xfId="8041"/>
    <cellStyle name="Comma 6 4 2 2 3 3" xfId="8042"/>
    <cellStyle name="Comma 6 4 2 2 3 3 2" xfId="8043"/>
    <cellStyle name="Comma 6 4 2 2 3 3 2 2" xfId="8044"/>
    <cellStyle name="Comma 6 4 2 2 3 3 3" xfId="8045"/>
    <cellStyle name="Comma 6 4 2 2 3 4" xfId="8046"/>
    <cellStyle name="Comma 6 4 2 2 3 4 2" xfId="8047"/>
    <cellStyle name="Comma 6 4 2 2 3 4 2 2" xfId="8048"/>
    <cellStyle name="Comma 6 4 2 2 3 4 3" xfId="8049"/>
    <cellStyle name="Comma 6 4 2 2 3 5" xfId="8050"/>
    <cellStyle name="Comma 6 4 2 2 3 5 2" xfId="8051"/>
    <cellStyle name="Comma 6 4 2 2 3 6" xfId="8052"/>
    <cellStyle name="Comma 6 4 2 2 3 6 2" xfId="8053"/>
    <cellStyle name="Comma 6 4 2 2 3 7" xfId="8054"/>
    <cellStyle name="Comma 6 4 2 2 4" xfId="8055"/>
    <cellStyle name="Comma 6 4 2 2 4 2" xfId="8056"/>
    <cellStyle name="Comma 6 4 2 2 4 2 2" xfId="8057"/>
    <cellStyle name="Comma 6 4 2 2 4 2 2 2" xfId="8058"/>
    <cellStyle name="Comma 6 4 2 2 4 2 2 2 2" xfId="8059"/>
    <cellStyle name="Comma 6 4 2 2 4 2 2 3" xfId="8060"/>
    <cellStyle name="Comma 6 4 2 2 4 2 3" xfId="8061"/>
    <cellStyle name="Comma 6 4 2 2 4 2 3 2" xfId="8062"/>
    <cellStyle name="Comma 6 4 2 2 4 2 3 2 2" xfId="8063"/>
    <cellStyle name="Comma 6 4 2 2 4 2 3 3" xfId="8064"/>
    <cellStyle name="Comma 6 4 2 2 4 2 4" xfId="8065"/>
    <cellStyle name="Comma 6 4 2 2 4 2 4 2" xfId="8066"/>
    <cellStyle name="Comma 6 4 2 2 4 2 5" xfId="8067"/>
    <cellStyle name="Comma 6 4 2 2 4 2 5 2" xfId="8068"/>
    <cellStyle name="Comma 6 4 2 2 4 2 6" xfId="8069"/>
    <cellStyle name="Comma 6 4 2 2 4 3" xfId="8070"/>
    <cellStyle name="Comma 6 4 2 2 4 3 2" xfId="8071"/>
    <cellStyle name="Comma 6 4 2 2 4 3 2 2" xfId="8072"/>
    <cellStyle name="Comma 6 4 2 2 4 3 3" xfId="8073"/>
    <cellStyle name="Comma 6 4 2 2 4 4" xfId="8074"/>
    <cellStyle name="Comma 6 4 2 2 4 4 2" xfId="8075"/>
    <cellStyle name="Comma 6 4 2 2 4 4 2 2" xfId="8076"/>
    <cellStyle name="Comma 6 4 2 2 4 4 3" xfId="8077"/>
    <cellStyle name="Comma 6 4 2 2 4 5" xfId="8078"/>
    <cellStyle name="Comma 6 4 2 2 4 5 2" xfId="8079"/>
    <cellStyle name="Comma 6 4 2 2 4 6" xfId="8080"/>
    <cellStyle name="Comma 6 4 2 2 4 6 2" xfId="8081"/>
    <cellStyle name="Comma 6 4 2 2 4 7" xfId="8082"/>
    <cellStyle name="Comma 6 4 2 2 5" xfId="8083"/>
    <cellStyle name="Comma 6 4 2 2 5 2" xfId="8084"/>
    <cellStyle name="Comma 6 4 2 2 5 2 2" xfId="8085"/>
    <cellStyle name="Comma 6 4 2 2 5 2 2 2" xfId="8086"/>
    <cellStyle name="Comma 6 4 2 2 5 2 3" xfId="8087"/>
    <cellStyle name="Comma 6 4 2 2 5 3" xfId="8088"/>
    <cellStyle name="Comma 6 4 2 2 5 3 2" xfId="8089"/>
    <cellStyle name="Comma 6 4 2 2 5 3 2 2" xfId="8090"/>
    <cellStyle name="Comma 6 4 2 2 5 3 3" xfId="8091"/>
    <cellStyle name="Comma 6 4 2 2 5 4" xfId="8092"/>
    <cellStyle name="Comma 6 4 2 2 5 4 2" xfId="8093"/>
    <cellStyle name="Comma 6 4 2 2 5 5" xfId="8094"/>
    <cellStyle name="Comma 6 4 2 2 5 5 2" xfId="8095"/>
    <cellStyle name="Comma 6 4 2 2 5 6" xfId="8096"/>
    <cellStyle name="Comma 6 4 2 2 6" xfId="8097"/>
    <cellStyle name="Comma 6 4 2 2 6 2" xfId="8098"/>
    <cellStyle name="Comma 6 4 2 2 6 2 2" xfId="8099"/>
    <cellStyle name="Comma 6 4 2 2 6 3" xfId="8100"/>
    <cellStyle name="Comma 6 4 2 2 7" xfId="8101"/>
    <cellStyle name="Comma 6 4 2 2 7 2" xfId="8102"/>
    <cellStyle name="Comma 6 4 2 2 7 2 2" xfId="8103"/>
    <cellStyle name="Comma 6 4 2 2 7 3" xfId="8104"/>
    <cellStyle name="Comma 6 4 2 2 8" xfId="8105"/>
    <cellStyle name="Comma 6 4 2 2 8 2" xfId="8106"/>
    <cellStyle name="Comma 6 4 2 2 9" xfId="8107"/>
    <cellStyle name="Comma 6 4 2 2 9 2" xfId="8108"/>
    <cellStyle name="Comma 6 4 2 3" xfId="8109"/>
    <cellStyle name="Comma 6 4 2 3 2" xfId="8110"/>
    <cellStyle name="Comma 6 4 2 3 2 2" xfId="8111"/>
    <cellStyle name="Comma 6 4 2 3 2 2 2" xfId="8112"/>
    <cellStyle name="Comma 6 4 2 3 2 2 2 2" xfId="8113"/>
    <cellStyle name="Comma 6 4 2 3 2 2 2 2 2" xfId="8114"/>
    <cellStyle name="Comma 6 4 2 3 2 2 2 3" xfId="8115"/>
    <cellStyle name="Comma 6 4 2 3 2 2 3" xfId="8116"/>
    <cellStyle name="Comma 6 4 2 3 2 2 3 2" xfId="8117"/>
    <cellStyle name="Comma 6 4 2 3 2 2 3 2 2" xfId="8118"/>
    <cellStyle name="Comma 6 4 2 3 2 2 3 3" xfId="8119"/>
    <cellStyle name="Comma 6 4 2 3 2 2 4" xfId="8120"/>
    <cellStyle name="Comma 6 4 2 3 2 2 4 2" xfId="8121"/>
    <cellStyle name="Comma 6 4 2 3 2 2 5" xfId="8122"/>
    <cellStyle name="Comma 6 4 2 3 2 2 5 2" xfId="8123"/>
    <cellStyle name="Comma 6 4 2 3 2 2 6" xfId="8124"/>
    <cellStyle name="Comma 6 4 2 3 2 3" xfId="8125"/>
    <cellStyle name="Comma 6 4 2 3 2 3 2" xfId="8126"/>
    <cellStyle name="Comma 6 4 2 3 2 3 2 2" xfId="8127"/>
    <cellStyle name="Comma 6 4 2 3 2 3 3" xfId="8128"/>
    <cellStyle name="Comma 6 4 2 3 2 4" xfId="8129"/>
    <cellStyle name="Comma 6 4 2 3 2 4 2" xfId="8130"/>
    <cellStyle name="Comma 6 4 2 3 2 4 2 2" xfId="8131"/>
    <cellStyle name="Comma 6 4 2 3 2 4 3" xfId="8132"/>
    <cellStyle name="Comma 6 4 2 3 2 5" xfId="8133"/>
    <cellStyle name="Comma 6 4 2 3 2 5 2" xfId="8134"/>
    <cellStyle name="Comma 6 4 2 3 2 6" xfId="8135"/>
    <cellStyle name="Comma 6 4 2 3 2 6 2" xfId="8136"/>
    <cellStyle name="Comma 6 4 2 3 2 7" xfId="8137"/>
    <cellStyle name="Comma 6 4 2 3 3" xfId="8138"/>
    <cellStyle name="Comma 6 4 2 3 3 2" xfId="8139"/>
    <cellStyle name="Comma 6 4 2 3 3 2 2" xfId="8140"/>
    <cellStyle name="Comma 6 4 2 3 3 2 2 2" xfId="8141"/>
    <cellStyle name="Comma 6 4 2 3 3 2 3" xfId="8142"/>
    <cellStyle name="Comma 6 4 2 3 3 3" xfId="8143"/>
    <cellStyle name="Comma 6 4 2 3 3 3 2" xfId="8144"/>
    <cellStyle name="Comma 6 4 2 3 3 3 2 2" xfId="8145"/>
    <cellStyle name="Comma 6 4 2 3 3 3 3" xfId="8146"/>
    <cellStyle name="Comma 6 4 2 3 3 4" xfId="8147"/>
    <cellStyle name="Comma 6 4 2 3 3 4 2" xfId="8148"/>
    <cellStyle name="Comma 6 4 2 3 3 5" xfId="8149"/>
    <cellStyle name="Comma 6 4 2 3 3 5 2" xfId="8150"/>
    <cellStyle name="Comma 6 4 2 3 3 6" xfId="8151"/>
    <cellStyle name="Comma 6 4 2 3 4" xfId="8152"/>
    <cellStyle name="Comma 6 4 2 3 4 2" xfId="8153"/>
    <cellStyle name="Comma 6 4 2 3 4 2 2" xfId="8154"/>
    <cellStyle name="Comma 6 4 2 3 4 3" xfId="8155"/>
    <cellStyle name="Comma 6 4 2 3 5" xfId="8156"/>
    <cellStyle name="Comma 6 4 2 3 5 2" xfId="8157"/>
    <cellStyle name="Comma 6 4 2 3 5 2 2" xfId="8158"/>
    <cellStyle name="Comma 6 4 2 3 5 3" xfId="8159"/>
    <cellStyle name="Comma 6 4 2 3 6" xfId="8160"/>
    <cellStyle name="Comma 6 4 2 3 6 2" xfId="8161"/>
    <cellStyle name="Comma 6 4 2 3 7" xfId="8162"/>
    <cellStyle name="Comma 6 4 2 3 7 2" xfId="8163"/>
    <cellStyle name="Comma 6 4 2 3 8" xfId="8164"/>
    <cellStyle name="Comma 6 4 2 4" xfId="8165"/>
    <cellStyle name="Comma 6 4 2 4 2" xfId="8166"/>
    <cellStyle name="Comma 6 4 2 4 2 2" xfId="8167"/>
    <cellStyle name="Comma 6 4 2 4 2 2 2" xfId="8168"/>
    <cellStyle name="Comma 6 4 2 4 2 2 2 2" xfId="8169"/>
    <cellStyle name="Comma 6 4 2 4 2 2 3" xfId="8170"/>
    <cellStyle name="Comma 6 4 2 4 2 3" xfId="8171"/>
    <cellStyle name="Comma 6 4 2 4 2 3 2" xfId="8172"/>
    <cellStyle name="Comma 6 4 2 4 2 3 2 2" xfId="8173"/>
    <cellStyle name="Comma 6 4 2 4 2 3 3" xfId="8174"/>
    <cellStyle name="Comma 6 4 2 4 2 4" xfId="8175"/>
    <cellStyle name="Comma 6 4 2 4 2 4 2" xfId="8176"/>
    <cellStyle name="Comma 6 4 2 4 2 5" xfId="8177"/>
    <cellStyle name="Comma 6 4 2 4 2 5 2" xfId="8178"/>
    <cellStyle name="Comma 6 4 2 4 2 6" xfId="8179"/>
    <cellStyle name="Comma 6 4 2 4 3" xfId="8180"/>
    <cellStyle name="Comma 6 4 2 4 3 2" xfId="8181"/>
    <cellStyle name="Comma 6 4 2 4 3 2 2" xfId="8182"/>
    <cellStyle name="Comma 6 4 2 4 3 3" xfId="8183"/>
    <cellStyle name="Comma 6 4 2 4 4" xfId="8184"/>
    <cellStyle name="Comma 6 4 2 4 4 2" xfId="8185"/>
    <cellStyle name="Comma 6 4 2 4 4 2 2" xfId="8186"/>
    <cellStyle name="Comma 6 4 2 4 4 3" xfId="8187"/>
    <cellStyle name="Comma 6 4 2 4 5" xfId="8188"/>
    <cellStyle name="Comma 6 4 2 4 5 2" xfId="8189"/>
    <cellStyle name="Comma 6 4 2 4 6" xfId="8190"/>
    <cellStyle name="Comma 6 4 2 4 6 2" xfId="8191"/>
    <cellStyle name="Comma 6 4 2 4 7" xfId="8192"/>
    <cellStyle name="Comma 6 4 2 5" xfId="8193"/>
    <cellStyle name="Comma 6 4 2 5 2" xfId="8194"/>
    <cellStyle name="Comma 6 4 2 5 2 2" xfId="8195"/>
    <cellStyle name="Comma 6 4 2 5 2 2 2" xfId="8196"/>
    <cellStyle name="Comma 6 4 2 5 2 2 2 2" xfId="8197"/>
    <cellStyle name="Comma 6 4 2 5 2 2 3" xfId="8198"/>
    <cellStyle name="Comma 6 4 2 5 2 3" xfId="8199"/>
    <cellStyle name="Comma 6 4 2 5 2 3 2" xfId="8200"/>
    <cellStyle name="Comma 6 4 2 5 2 3 2 2" xfId="8201"/>
    <cellStyle name="Comma 6 4 2 5 2 3 3" xfId="8202"/>
    <cellStyle name="Comma 6 4 2 5 2 4" xfId="8203"/>
    <cellStyle name="Comma 6 4 2 5 2 4 2" xfId="8204"/>
    <cellStyle name="Comma 6 4 2 5 2 5" xfId="8205"/>
    <cellStyle name="Comma 6 4 2 5 2 5 2" xfId="8206"/>
    <cellStyle name="Comma 6 4 2 5 2 6" xfId="8207"/>
    <cellStyle name="Comma 6 4 2 5 3" xfId="8208"/>
    <cellStyle name="Comma 6 4 2 5 3 2" xfId="8209"/>
    <cellStyle name="Comma 6 4 2 5 3 2 2" xfId="8210"/>
    <cellStyle name="Comma 6 4 2 5 3 3" xfId="8211"/>
    <cellStyle name="Comma 6 4 2 5 4" xfId="8212"/>
    <cellStyle name="Comma 6 4 2 5 4 2" xfId="8213"/>
    <cellStyle name="Comma 6 4 2 5 4 2 2" xfId="8214"/>
    <cellStyle name="Comma 6 4 2 5 4 3" xfId="8215"/>
    <cellStyle name="Comma 6 4 2 5 5" xfId="8216"/>
    <cellStyle name="Comma 6 4 2 5 5 2" xfId="8217"/>
    <cellStyle name="Comma 6 4 2 5 6" xfId="8218"/>
    <cellStyle name="Comma 6 4 2 5 6 2" xfId="8219"/>
    <cellStyle name="Comma 6 4 2 5 7" xfId="8220"/>
    <cellStyle name="Comma 6 4 2 6" xfId="8221"/>
    <cellStyle name="Comma 6 4 2 6 2" xfId="8222"/>
    <cellStyle name="Comma 6 4 2 6 2 2" xfId="8223"/>
    <cellStyle name="Comma 6 4 2 6 2 2 2" xfId="8224"/>
    <cellStyle name="Comma 6 4 2 6 2 3" xfId="8225"/>
    <cellStyle name="Comma 6 4 2 6 3" xfId="8226"/>
    <cellStyle name="Comma 6 4 2 6 3 2" xfId="8227"/>
    <cellStyle name="Comma 6 4 2 6 3 2 2" xfId="8228"/>
    <cellStyle name="Comma 6 4 2 6 3 3" xfId="8229"/>
    <cellStyle name="Comma 6 4 2 6 4" xfId="8230"/>
    <cellStyle name="Comma 6 4 2 6 4 2" xfId="8231"/>
    <cellStyle name="Comma 6 4 2 6 5" xfId="8232"/>
    <cellStyle name="Comma 6 4 2 6 5 2" xfId="8233"/>
    <cellStyle name="Comma 6 4 2 6 6" xfId="8234"/>
    <cellStyle name="Comma 6 4 2 7" xfId="8235"/>
    <cellStyle name="Comma 6 4 2 7 2" xfId="8236"/>
    <cellStyle name="Comma 6 4 2 7 2 2" xfId="8237"/>
    <cellStyle name="Comma 6 4 2 7 3" xfId="8238"/>
    <cellStyle name="Comma 6 4 2 8" xfId="8239"/>
    <cellStyle name="Comma 6 4 2 8 2" xfId="8240"/>
    <cellStyle name="Comma 6 4 2 8 2 2" xfId="8241"/>
    <cellStyle name="Comma 6 4 2 8 3" xfId="8242"/>
    <cellStyle name="Comma 6 4 2 9" xfId="8243"/>
    <cellStyle name="Comma 6 4 2 9 2" xfId="8244"/>
    <cellStyle name="Comma 6 4 3" xfId="8245"/>
    <cellStyle name="Comma 6 4 3 10" xfId="8246"/>
    <cellStyle name="Comma 6 4 3 2" xfId="8247"/>
    <cellStyle name="Comma 6 4 3 2 2" xfId="8248"/>
    <cellStyle name="Comma 6 4 3 2 2 2" xfId="8249"/>
    <cellStyle name="Comma 6 4 3 2 2 2 2" xfId="8250"/>
    <cellStyle name="Comma 6 4 3 2 2 2 2 2" xfId="8251"/>
    <cellStyle name="Comma 6 4 3 2 2 2 2 2 2" xfId="8252"/>
    <cellStyle name="Comma 6 4 3 2 2 2 2 3" xfId="8253"/>
    <cellStyle name="Comma 6 4 3 2 2 2 3" xfId="8254"/>
    <cellStyle name="Comma 6 4 3 2 2 2 3 2" xfId="8255"/>
    <cellStyle name="Comma 6 4 3 2 2 2 3 2 2" xfId="8256"/>
    <cellStyle name="Comma 6 4 3 2 2 2 3 3" xfId="8257"/>
    <cellStyle name="Comma 6 4 3 2 2 2 4" xfId="8258"/>
    <cellStyle name="Comma 6 4 3 2 2 2 4 2" xfId="8259"/>
    <cellStyle name="Comma 6 4 3 2 2 2 5" xfId="8260"/>
    <cellStyle name="Comma 6 4 3 2 2 2 5 2" xfId="8261"/>
    <cellStyle name="Comma 6 4 3 2 2 2 6" xfId="8262"/>
    <cellStyle name="Comma 6 4 3 2 2 3" xfId="8263"/>
    <cellStyle name="Comma 6 4 3 2 2 3 2" xfId="8264"/>
    <cellStyle name="Comma 6 4 3 2 2 3 2 2" xfId="8265"/>
    <cellStyle name="Comma 6 4 3 2 2 3 3" xfId="8266"/>
    <cellStyle name="Comma 6 4 3 2 2 4" xfId="8267"/>
    <cellStyle name="Comma 6 4 3 2 2 4 2" xfId="8268"/>
    <cellStyle name="Comma 6 4 3 2 2 4 2 2" xfId="8269"/>
    <cellStyle name="Comma 6 4 3 2 2 4 3" xfId="8270"/>
    <cellStyle name="Comma 6 4 3 2 2 5" xfId="8271"/>
    <cellStyle name="Comma 6 4 3 2 2 5 2" xfId="8272"/>
    <cellStyle name="Comma 6 4 3 2 2 6" xfId="8273"/>
    <cellStyle name="Comma 6 4 3 2 2 6 2" xfId="8274"/>
    <cellStyle name="Comma 6 4 3 2 2 7" xfId="8275"/>
    <cellStyle name="Comma 6 4 3 2 3" xfId="8276"/>
    <cellStyle name="Comma 6 4 3 2 3 2" xfId="8277"/>
    <cellStyle name="Comma 6 4 3 2 3 2 2" xfId="8278"/>
    <cellStyle name="Comma 6 4 3 2 3 2 2 2" xfId="8279"/>
    <cellStyle name="Comma 6 4 3 2 3 2 3" xfId="8280"/>
    <cellStyle name="Comma 6 4 3 2 3 3" xfId="8281"/>
    <cellStyle name="Comma 6 4 3 2 3 3 2" xfId="8282"/>
    <cellStyle name="Comma 6 4 3 2 3 3 2 2" xfId="8283"/>
    <cellStyle name="Comma 6 4 3 2 3 3 3" xfId="8284"/>
    <cellStyle name="Comma 6 4 3 2 3 4" xfId="8285"/>
    <cellStyle name="Comma 6 4 3 2 3 4 2" xfId="8286"/>
    <cellStyle name="Comma 6 4 3 2 3 5" xfId="8287"/>
    <cellStyle name="Comma 6 4 3 2 3 5 2" xfId="8288"/>
    <cellStyle name="Comma 6 4 3 2 3 6" xfId="8289"/>
    <cellStyle name="Comma 6 4 3 2 4" xfId="8290"/>
    <cellStyle name="Comma 6 4 3 2 4 2" xfId="8291"/>
    <cellStyle name="Comma 6 4 3 2 4 2 2" xfId="8292"/>
    <cellStyle name="Comma 6 4 3 2 4 3" xfId="8293"/>
    <cellStyle name="Comma 6 4 3 2 5" xfId="8294"/>
    <cellStyle name="Comma 6 4 3 2 5 2" xfId="8295"/>
    <cellStyle name="Comma 6 4 3 2 5 2 2" xfId="8296"/>
    <cellStyle name="Comma 6 4 3 2 5 3" xfId="8297"/>
    <cellStyle name="Comma 6 4 3 2 6" xfId="8298"/>
    <cellStyle name="Comma 6 4 3 2 6 2" xfId="8299"/>
    <cellStyle name="Comma 6 4 3 2 7" xfId="8300"/>
    <cellStyle name="Comma 6 4 3 2 7 2" xfId="8301"/>
    <cellStyle name="Comma 6 4 3 2 8" xfId="8302"/>
    <cellStyle name="Comma 6 4 3 3" xfId="8303"/>
    <cellStyle name="Comma 6 4 3 3 2" xfId="8304"/>
    <cellStyle name="Comma 6 4 3 3 2 2" xfId="8305"/>
    <cellStyle name="Comma 6 4 3 3 2 2 2" xfId="8306"/>
    <cellStyle name="Comma 6 4 3 3 2 2 2 2" xfId="8307"/>
    <cellStyle name="Comma 6 4 3 3 2 2 3" xfId="8308"/>
    <cellStyle name="Comma 6 4 3 3 2 3" xfId="8309"/>
    <cellStyle name="Comma 6 4 3 3 2 3 2" xfId="8310"/>
    <cellStyle name="Comma 6 4 3 3 2 3 2 2" xfId="8311"/>
    <cellStyle name="Comma 6 4 3 3 2 3 3" xfId="8312"/>
    <cellStyle name="Comma 6 4 3 3 2 4" xfId="8313"/>
    <cellStyle name="Comma 6 4 3 3 2 4 2" xfId="8314"/>
    <cellStyle name="Comma 6 4 3 3 2 5" xfId="8315"/>
    <cellStyle name="Comma 6 4 3 3 2 5 2" xfId="8316"/>
    <cellStyle name="Comma 6 4 3 3 2 6" xfId="8317"/>
    <cellStyle name="Comma 6 4 3 3 3" xfId="8318"/>
    <cellStyle name="Comma 6 4 3 3 3 2" xfId="8319"/>
    <cellStyle name="Comma 6 4 3 3 3 2 2" xfId="8320"/>
    <cellStyle name="Comma 6 4 3 3 3 3" xfId="8321"/>
    <cellStyle name="Comma 6 4 3 3 4" xfId="8322"/>
    <cellStyle name="Comma 6 4 3 3 4 2" xfId="8323"/>
    <cellStyle name="Comma 6 4 3 3 4 2 2" xfId="8324"/>
    <cellStyle name="Comma 6 4 3 3 4 3" xfId="8325"/>
    <cellStyle name="Comma 6 4 3 3 5" xfId="8326"/>
    <cellStyle name="Comma 6 4 3 3 5 2" xfId="8327"/>
    <cellStyle name="Comma 6 4 3 3 6" xfId="8328"/>
    <cellStyle name="Comma 6 4 3 3 6 2" xfId="8329"/>
    <cellStyle name="Comma 6 4 3 3 7" xfId="8330"/>
    <cellStyle name="Comma 6 4 3 4" xfId="8331"/>
    <cellStyle name="Comma 6 4 3 4 2" xfId="8332"/>
    <cellStyle name="Comma 6 4 3 4 2 2" xfId="8333"/>
    <cellStyle name="Comma 6 4 3 4 2 2 2" xfId="8334"/>
    <cellStyle name="Comma 6 4 3 4 2 2 2 2" xfId="8335"/>
    <cellStyle name="Comma 6 4 3 4 2 2 3" xfId="8336"/>
    <cellStyle name="Comma 6 4 3 4 2 3" xfId="8337"/>
    <cellStyle name="Comma 6 4 3 4 2 3 2" xfId="8338"/>
    <cellStyle name="Comma 6 4 3 4 2 3 2 2" xfId="8339"/>
    <cellStyle name="Comma 6 4 3 4 2 3 3" xfId="8340"/>
    <cellStyle name="Comma 6 4 3 4 2 4" xfId="8341"/>
    <cellStyle name="Comma 6 4 3 4 2 4 2" xfId="8342"/>
    <cellStyle name="Comma 6 4 3 4 2 5" xfId="8343"/>
    <cellStyle name="Comma 6 4 3 4 2 5 2" xfId="8344"/>
    <cellStyle name="Comma 6 4 3 4 2 6" xfId="8345"/>
    <cellStyle name="Comma 6 4 3 4 3" xfId="8346"/>
    <cellStyle name="Comma 6 4 3 4 3 2" xfId="8347"/>
    <cellStyle name="Comma 6 4 3 4 3 2 2" xfId="8348"/>
    <cellStyle name="Comma 6 4 3 4 3 3" xfId="8349"/>
    <cellStyle name="Comma 6 4 3 4 4" xfId="8350"/>
    <cellStyle name="Comma 6 4 3 4 4 2" xfId="8351"/>
    <cellStyle name="Comma 6 4 3 4 4 2 2" xfId="8352"/>
    <cellStyle name="Comma 6 4 3 4 4 3" xfId="8353"/>
    <cellStyle name="Comma 6 4 3 4 5" xfId="8354"/>
    <cellStyle name="Comma 6 4 3 4 5 2" xfId="8355"/>
    <cellStyle name="Comma 6 4 3 4 6" xfId="8356"/>
    <cellStyle name="Comma 6 4 3 4 6 2" xfId="8357"/>
    <cellStyle name="Comma 6 4 3 4 7" xfId="8358"/>
    <cellStyle name="Comma 6 4 3 5" xfId="8359"/>
    <cellStyle name="Comma 6 4 3 5 2" xfId="8360"/>
    <cellStyle name="Comma 6 4 3 5 2 2" xfId="8361"/>
    <cellStyle name="Comma 6 4 3 5 2 2 2" xfId="8362"/>
    <cellStyle name="Comma 6 4 3 5 2 3" xfId="8363"/>
    <cellStyle name="Comma 6 4 3 5 3" xfId="8364"/>
    <cellStyle name="Comma 6 4 3 5 3 2" xfId="8365"/>
    <cellStyle name="Comma 6 4 3 5 3 2 2" xfId="8366"/>
    <cellStyle name="Comma 6 4 3 5 3 3" xfId="8367"/>
    <cellStyle name="Comma 6 4 3 5 4" xfId="8368"/>
    <cellStyle name="Comma 6 4 3 5 4 2" xfId="8369"/>
    <cellStyle name="Comma 6 4 3 5 5" xfId="8370"/>
    <cellStyle name="Comma 6 4 3 5 5 2" xfId="8371"/>
    <cellStyle name="Comma 6 4 3 5 6" xfId="8372"/>
    <cellStyle name="Comma 6 4 3 6" xfId="8373"/>
    <cellStyle name="Comma 6 4 3 6 2" xfId="8374"/>
    <cellStyle name="Comma 6 4 3 6 2 2" xfId="8375"/>
    <cellStyle name="Comma 6 4 3 6 3" xfId="8376"/>
    <cellStyle name="Comma 6 4 3 7" xfId="8377"/>
    <cellStyle name="Comma 6 4 3 7 2" xfId="8378"/>
    <cellStyle name="Comma 6 4 3 7 2 2" xfId="8379"/>
    <cellStyle name="Comma 6 4 3 7 3" xfId="8380"/>
    <cellStyle name="Comma 6 4 3 8" xfId="8381"/>
    <cellStyle name="Comma 6 4 3 8 2" xfId="8382"/>
    <cellStyle name="Comma 6 4 3 9" xfId="8383"/>
    <cellStyle name="Comma 6 4 3 9 2" xfId="8384"/>
    <cellStyle name="Comma 6 4 4" xfId="8385"/>
    <cellStyle name="Comma 6 4 4 2" xfId="8386"/>
    <cellStyle name="Comma 6 4 4 2 2" xfId="8387"/>
    <cellStyle name="Comma 6 4 4 2 2 2" xfId="8388"/>
    <cellStyle name="Comma 6 4 4 2 2 2 2" xfId="8389"/>
    <cellStyle name="Comma 6 4 4 2 2 2 2 2" xfId="8390"/>
    <cellStyle name="Comma 6 4 4 2 2 2 3" xfId="8391"/>
    <cellStyle name="Comma 6 4 4 2 2 3" xfId="8392"/>
    <cellStyle name="Comma 6 4 4 2 2 3 2" xfId="8393"/>
    <cellStyle name="Comma 6 4 4 2 2 3 2 2" xfId="8394"/>
    <cellStyle name="Comma 6 4 4 2 2 3 3" xfId="8395"/>
    <cellStyle name="Comma 6 4 4 2 2 4" xfId="8396"/>
    <cellStyle name="Comma 6 4 4 2 2 4 2" xfId="8397"/>
    <cellStyle name="Comma 6 4 4 2 2 5" xfId="8398"/>
    <cellStyle name="Comma 6 4 4 2 2 5 2" xfId="8399"/>
    <cellStyle name="Comma 6 4 4 2 2 6" xfId="8400"/>
    <cellStyle name="Comma 6 4 4 2 3" xfId="8401"/>
    <cellStyle name="Comma 6 4 4 2 3 2" xfId="8402"/>
    <cellStyle name="Comma 6 4 4 2 3 2 2" xfId="8403"/>
    <cellStyle name="Comma 6 4 4 2 3 3" xfId="8404"/>
    <cellStyle name="Comma 6 4 4 2 4" xfId="8405"/>
    <cellStyle name="Comma 6 4 4 2 4 2" xfId="8406"/>
    <cellStyle name="Comma 6 4 4 2 4 2 2" xfId="8407"/>
    <cellStyle name="Comma 6 4 4 2 4 3" xfId="8408"/>
    <cellStyle name="Comma 6 4 4 2 5" xfId="8409"/>
    <cellStyle name="Comma 6 4 4 2 5 2" xfId="8410"/>
    <cellStyle name="Comma 6 4 4 2 6" xfId="8411"/>
    <cellStyle name="Comma 6 4 4 2 6 2" xfId="8412"/>
    <cellStyle name="Comma 6 4 4 2 7" xfId="8413"/>
    <cellStyle name="Comma 6 4 4 3" xfId="8414"/>
    <cellStyle name="Comma 6 4 4 3 2" xfId="8415"/>
    <cellStyle name="Comma 6 4 4 3 2 2" xfId="8416"/>
    <cellStyle name="Comma 6 4 4 3 2 2 2" xfId="8417"/>
    <cellStyle name="Comma 6 4 4 3 2 3" xfId="8418"/>
    <cellStyle name="Comma 6 4 4 3 3" xfId="8419"/>
    <cellStyle name="Comma 6 4 4 3 3 2" xfId="8420"/>
    <cellStyle name="Comma 6 4 4 3 3 2 2" xfId="8421"/>
    <cellStyle name="Comma 6 4 4 3 3 3" xfId="8422"/>
    <cellStyle name="Comma 6 4 4 3 4" xfId="8423"/>
    <cellStyle name="Comma 6 4 4 3 4 2" xfId="8424"/>
    <cellStyle name="Comma 6 4 4 3 5" xfId="8425"/>
    <cellStyle name="Comma 6 4 4 3 5 2" xfId="8426"/>
    <cellStyle name="Comma 6 4 4 3 6" xfId="8427"/>
    <cellStyle name="Comma 6 4 4 4" xfId="8428"/>
    <cellStyle name="Comma 6 4 4 4 2" xfId="8429"/>
    <cellStyle name="Comma 6 4 4 4 2 2" xfId="8430"/>
    <cellStyle name="Comma 6 4 4 4 3" xfId="8431"/>
    <cellStyle name="Comma 6 4 4 5" xfId="8432"/>
    <cellStyle name="Comma 6 4 4 5 2" xfId="8433"/>
    <cellStyle name="Comma 6 4 4 5 2 2" xfId="8434"/>
    <cellStyle name="Comma 6 4 4 5 3" xfId="8435"/>
    <cellStyle name="Comma 6 4 4 6" xfId="8436"/>
    <cellStyle name="Comma 6 4 4 6 2" xfId="8437"/>
    <cellStyle name="Comma 6 4 4 7" xfId="8438"/>
    <cellStyle name="Comma 6 4 4 7 2" xfId="8439"/>
    <cellStyle name="Comma 6 4 4 8" xfId="8440"/>
    <cellStyle name="Comma 6 4 5" xfId="8441"/>
    <cellStyle name="Comma 6 4 5 2" xfId="8442"/>
    <cellStyle name="Comma 6 4 5 2 2" xfId="8443"/>
    <cellStyle name="Comma 6 4 5 2 2 2" xfId="8444"/>
    <cellStyle name="Comma 6 4 5 2 2 2 2" xfId="8445"/>
    <cellStyle name="Comma 6 4 5 2 2 3" xfId="8446"/>
    <cellStyle name="Comma 6 4 5 2 3" xfId="8447"/>
    <cellStyle name="Comma 6 4 5 2 3 2" xfId="8448"/>
    <cellStyle name="Comma 6 4 5 2 3 2 2" xfId="8449"/>
    <cellStyle name="Comma 6 4 5 2 3 3" xfId="8450"/>
    <cellStyle name="Comma 6 4 5 2 4" xfId="8451"/>
    <cellStyle name="Comma 6 4 5 2 4 2" xfId="8452"/>
    <cellStyle name="Comma 6 4 5 2 5" xfId="8453"/>
    <cellStyle name="Comma 6 4 5 2 5 2" xfId="8454"/>
    <cellStyle name="Comma 6 4 5 2 6" xfId="8455"/>
    <cellStyle name="Comma 6 4 5 3" xfId="8456"/>
    <cellStyle name="Comma 6 4 5 3 2" xfId="8457"/>
    <cellStyle name="Comma 6 4 5 3 2 2" xfId="8458"/>
    <cellStyle name="Comma 6 4 5 3 3" xfId="8459"/>
    <cellStyle name="Comma 6 4 5 4" xfId="8460"/>
    <cellStyle name="Comma 6 4 5 4 2" xfId="8461"/>
    <cellStyle name="Comma 6 4 5 4 2 2" xfId="8462"/>
    <cellStyle name="Comma 6 4 5 4 3" xfId="8463"/>
    <cellStyle name="Comma 6 4 5 5" xfId="8464"/>
    <cellStyle name="Comma 6 4 5 5 2" xfId="8465"/>
    <cellStyle name="Comma 6 4 5 6" xfId="8466"/>
    <cellStyle name="Comma 6 4 5 6 2" xfId="8467"/>
    <cellStyle name="Comma 6 4 5 7" xfId="8468"/>
    <cellStyle name="Comma 6 4 6" xfId="8469"/>
    <cellStyle name="Comma 6 4 6 2" xfId="8470"/>
    <cellStyle name="Comma 6 4 6 2 2" xfId="8471"/>
    <cellStyle name="Comma 6 4 6 2 2 2" xfId="8472"/>
    <cellStyle name="Comma 6 4 6 2 2 2 2" xfId="8473"/>
    <cellStyle name="Comma 6 4 6 2 2 3" xfId="8474"/>
    <cellStyle name="Comma 6 4 6 2 3" xfId="8475"/>
    <cellStyle name="Comma 6 4 6 2 3 2" xfId="8476"/>
    <cellStyle name="Comma 6 4 6 2 3 2 2" xfId="8477"/>
    <cellStyle name="Comma 6 4 6 2 3 3" xfId="8478"/>
    <cellStyle name="Comma 6 4 6 2 4" xfId="8479"/>
    <cellStyle name="Comma 6 4 6 2 4 2" xfId="8480"/>
    <cellStyle name="Comma 6 4 6 2 5" xfId="8481"/>
    <cellStyle name="Comma 6 4 6 2 5 2" xfId="8482"/>
    <cellStyle name="Comma 6 4 6 2 6" xfId="8483"/>
    <cellStyle name="Comma 6 4 6 3" xfId="8484"/>
    <cellStyle name="Comma 6 4 6 3 2" xfId="8485"/>
    <cellStyle name="Comma 6 4 6 3 2 2" xfId="8486"/>
    <cellStyle name="Comma 6 4 6 3 3" xfId="8487"/>
    <cellStyle name="Comma 6 4 6 4" xfId="8488"/>
    <cellStyle name="Comma 6 4 6 4 2" xfId="8489"/>
    <cellStyle name="Comma 6 4 6 4 2 2" xfId="8490"/>
    <cellStyle name="Comma 6 4 6 4 3" xfId="8491"/>
    <cellStyle name="Comma 6 4 6 5" xfId="8492"/>
    <cellStyle name="Comma 6 4 6 5 2" xfId="8493"/>
    <cellStyle name="Comma 6 4 6 6" xfId="8494"/>
    <cellStyle name="Comma 6 4 6 6 2" xfId="8495"/>
    <cellStyle name="Comma 6 4 6 7" xfId="8496"/>
    <cellStyle name="Comma 6 4 7" xfId="8497"/>
    <cellStyle name="Comma 6 4 7 2" xfId="8498"/>
    <cellStyle name="Comma 6 4 7 2 2" xfId="8499"/>
    <cellStyle name="Comma 6 4 7 2 2 2" xfId="8500"/>
    <cellStyle name="Comma 6 4 7 2 3" xfId="8501"/>
    <cellStyle name="Comma 6 4 7 3" xfId="8502"/>
    <cellStyle name="Comma 6 4 7 3 2" xfId="8503"/>
    <cellStyle name="Comma 6 4 7 3 2 2" xfId="8504"/>
    <cellStyle name="Comma 6 4 7 3 3" xfId="8505"/>
    <cellStyle name="Comma 6 4 7 4" xfId="8506"/>
    <cellStyle name="Comma 6 4 7 4 2" xfId="8507"/>
    <cellStyle name="Comma 6 4 7 5" xfId="8508"/>
    <cellStyle name="Comma 6 4 7 5 2" xfId="8509"/>
    <cellStyle name="Comma 6 4 7 6" xfId="8510"/>
    <cellStyle name="Comma 6 4 8" xfId="8511"/>
    <cellStyle name="Comma 6 4 8 2" xfId="8512"/>
    <cellStyle name="Comma 6 4 8 2 2" xfId="8513"/>
    <cellStyle name="Comma 6 4 8 3" xfId="8514"/>
    <cellStyle name="Comma 6 4 9" xfId="8515"/>
    <cellStyle name="Comma 6 4 9 2" xfId="8516"/>
    <cellStyle name="Comma 6 4 9 2 2" xfId="8517"/>
    <cellStyle name="Comma 6 4 9 3" xfId="8518"/>
    <cellStyle name="Comma 6 5" xfId="8519"/>
    <cellStyle name="Comma 6 5 10" xfId="8520"/>
    <cellStyle name="Comma 6 5 10 2" xfId="8521"/>
    <cellStyle name="Comma 6 5 11" xfId="8522"/>
    <cellStyle name="Comma 6 5 2" xfId="8523"/>
    <cellStyle name="Comma 6 5 2 10" xfId="8524"/>
    <cellStyle name="Comma 6 5 2 2" xfId="8525"/>
    <cellStyle name="Comma 6 5 2 2 2" xfId="8526"/>
    <cellStyle name="Comma 6 5 2 2 2 2" xfId="8527"/>
    <cellStyle name="Comma 6 5 2 2 2 2 2" xfId="8528"/>
    <cellStyle name="Comma 6 5 2 2 2 2 2 2" xfId="8529"/>
    <cellStyle name="Comma 6 5 2 2 2 2 2 2 2" xfId="8530"/>
    <cellStyle name="Comma 6 5 2 2 2 2 2 3" xfId="8531"/>
    <cellStyle name="Comma 6 5 2 2 2 2 3" xfId="8532"/>
    <cellStyle name="Comma 6 5 2 2 2 2 3 2" xfId="8533"/>
    <cellStyle name="Comma 6 5 2 2 2 2 3 2 2" xfId="8534"/>
    <cellStyle name="Comma 6 5 2 2 2 2 3 3" xfId="8535"/>
    <cellStyle name="Comma 6 5 2 2 2 2 4" xfId="8536"/>
    <cellStyle name="Comma 6 5 2 2 2 2 4 2" xfId="8537"/>
    <cellStyle name="Comma 6 5 2 2 2 2 5" xfId="8538"/>
    <cellStyle name="Comma 6 5 2 2 2 2 5 2" xfId="8539"/>
    <cellStyle name="Comma 6 5 2 2 2 2 6" xfId="8540"/>
    <cellStyle name="Comma 6 5 2 2 2 3" xfId="8541"/>
    <cellStyle name="Comma 6 5 2 2 2 3 2" xfId="8542"/>
    <cellStyle name="Comma 6 5 2 2 2 3 2 2" xfId="8543"/>
    <cellStyle name="Comma 6 5 2 2 2 3 3" xfId="8544"/>
    <cellStyle name="Comma 6 5 2 2 2 4" xfId="8545"/>
    <cellStyle name="Comma 6 5 2 2 2 4 2" xfId="8546"/>
    <cellStyle name="Comma 6 5 2 2 2 4 2 2" xfId="8547"/>
    <cellStyle name="Comma 6 5 2 2 2 4 3" xfId="8548"/>
    <cellStyle name="Comma 6 5 2 2 2 5" xfId="8549"/>
    <cellStyle name="Comma 6 5 2 2 2 5 2" xfId="8550"/>
    <cellStyle name="Comma 6 5 2 2 2 6" xfId="8551"/>
    <cellStyle name="Comma 6 5 2 2 2 6 2" xfId="8552"/>
    <cellStyle name="Comma 6 5 2 2 2 7" xfId="8553"/>
    <cellStyle name="Comma 6 5 2 2 3" xfId="8554"/>
    <cellStyle name="Comma 6 5 2 2 3 2" xfId="8555"/>
    <cellStyle name="Comma 6 5 2 2 3 2 2" xfId="8556"/>
    <cellStyle name="Comma 6 5 2 2 3 2 2 2" xfId="8557"/>
    <cellStyle name="Comma 6 5 2 2 3 2 3" xfId="8558"/>
    <cellStyle name="Comma 6 5 2 2 3 3" xfId="8559"/>
    <cellStyle name="Comma 6 5 2 2 3 3 2" xfId="8560"/>
    <cellStyle name="Comma 6 5 2 2 3 3 2 2" xfId="8561"/>
    <cellStyle name="Comma 6 5 2 2 3 3 3" xfId="8562"/>
    <cellStyle name="Comma 6 5 2 2 3 4" xfId="8563"/>
    <cellStyle name="Comma 6 5 2 2 3 4 2" xfId="8564"/>
    <cellStyle name="Comma 6 5 2 2 3 5" xfId="8565"/>
    <cellStyle name="Comma 6 5 2 2 3 5 2" xfId="8566"/>
    <cellStyle name="Comma 6 5 2 2 3 6" xfId="8567"/>
    <cellStyle name="Comma 6 5 2 2 4" xfId="8568"/>
    <cellStyle name="Comma 6 5 2 2 4 2" xfId="8569"/>
    <cellStyle name="Comma 6 5 2 2 4 2 2" xfId="8570"/>
    <cellStyle name="Comma 6 5 2 2 4 3" xfId="8571"/>
    <cellStyle name="Comma 6 5 2 2 5" xfId="8572"/>
    <cellStyle name="Comma 6 5 2 2 5 2" xfId="8573"/>
    <cellStyle name="Comma 6 5 2 2 5 2 2" xfId="8574"/>
    <cellStyle name="Comma 6 5 2 2 5 3" xfId="8575"/>
    <cellStyle name="Comma 6 5 2 2 6" xfId="8576"/>
    <cellStyle name="Comma 6 5 2 2 6 2" xfId="8577"/>
    <cellStyle name="Comma 6 5 2 2 7" xfId="8578"/>
    <cellStyle name="Comma 6 5 2 2 7 2" xfId="8579"/>
    <cellStyle name="Comma 6 5 2 2 8" xfId="8580"/>
    <cellStyle name="Comma 6 5 2 3" xfId="8581"/>
    <cellStyle name="Comma 6 5 2 3 2" xfId="8582"/>
    <cellStyle name="Comma 6 5 2 3 2 2" xfId="8583"/>
    <cellStyle name="Comma 6 5 2 3 2 2 2" xfId="8584"/>
    <cellStyle name="Comma 6 5 2 3 2 2 2 2" xfId="8585"/>
    <cellStyle name="Comma 6 5 2 3 2 2 3" xfId="8586"/>
    <cellStyle name="Comma 6 5 2 3 2 3" xfId="8587"/>
    <cellStyle name="Comma 6 5 2 3 2 3 2" xfId="8588"/>
    <cellStyle name="Comma 6 5 2 3 2 3 2 2" xfId="8589"/>
    <cellStyle name="Comma 6 5 2 3 2 3 3" xfId="8590"/>
    <cellStyle name="Comma 6 5 2 3 2 4" xfId="8591"/>
    <cellStyle name="Comma 6 5 2 3 2 4 2" xfId="8592"/>
    <cellStyle name="Comma 6 5 2 3 2 5" xfId="8593"/>
    <cellStyle name="Comma 6 5 2 3 2 5 2" xfId="8594"/>
    <cellStyle name="Comma 6 5 2 3 2 6" xfId="8595"/>
    <cellStyle name="Comma 6 5 2 3 3" xfId="8596"/>
    <cellStyle name="Comma 6 5 2 3 3 2" xfId="8597"/>
    <cellStyle name="Comma 6 5 2 3 3 2 2" xfId="8598"/>
    <cellStyle name="Comma 6 5 2 3 3 3" xfId="8599"/>
    <cellStyle name="Comma 6 5 2 3 4" xfId="8600"/>
    <cellStyle name="Comma 6 5 2 3 4 2" xfId="8601"/>
    <cellStyle name="Comma 6 5 2 3 4 2 2" xfId="8602"/>
    <cellStyle name="Comma 6 5 2 3 4 3" xfId="8603"/>
    <cellStyle name="Comma 6 5 2 3 5" xfId="8604"/>
    <cellStyle name="Comma 6 5 2 3 5 2" xfId="8605"/>
    <cellStyle name="Comma 6 5 2 3 6" xfId="8606"/>
    <cellStyle name="Comma 6 5 2 3 6 2" xfId="8607"/>
    <cellStyle name="Comma 6 5 2 3 7" xfId="8608"/>
    <cellStyle name="Comma 6 5 2 4" xfId="8609"/>
    <cellStyle name="Comma 6 5 2 4 2" xfId="8610"/>
    <cellStyle name="Comma 6 5 2 4 2 2" xfId="8611"/>
    <cellStyle name="Comma 6 5 2 4 2 2 2" xfId="8612"/>
    <cellStyle name="Comma 6 5 2 4 2 2 2 2" xfId="8613"/>
    <cellStyle name="Comma 6 5 2 4 2 2 3" xfId="8614"/>
    <cellStyle name="Comma 6 5 2 4 2 3" xfId="8615"/>
    <cellStyle name="Comma 6 5 2 4 2 3 2" xfId="8616"/>
    <cellStyle name="Comma 6 5 2 4 2 3 2 2" xfId="8617"/>
    <cellStyle name="Comma 6 5 2 4 2 3 3" xfId="8618"/>
    <cellStyle name="Comma 6 5 2 4 2 4" xfId="8619"/>
    <cellStyle name="Comma 6 5 2 4 2 4 2" xfId="8620"/>
    <cellStyle name="Comma 6 5 2 4 2 5" xfId="8621"/>
    <cellStyle name="Comma 6 5 2 4 2 5 2" xfId="8622"/>
    <cellStyle name="Comma 6 5 2 4 2 6" xfId="8623"/>
    <cellStyle name="Comma 6 5 2 4 3" xfId="8624"/>
    <cellStyle name="Comma 6 5 2 4 3 2" xfId="8625"/>
    <cellStyle name="Comma 6 5 2 4 3 2 2" xfId="8626"/>
    <cellStyle name="Comma 6 5 2 4 3 3" xfId="8627"/>
    <cellStyle name="Comma 6 5 2 4 4" xfId="8628"/>
    <cellStyle name="Comma 6 5 2 4 4 2" xfId="8629"/>
    <cellStyle name="Comma 6 5 2 4 4 2 2" xfId="8630"/>
    <cellStyle name="Comma 6 5 2 4 4 3" xfId="8631"/>
    <cellStyle name="Comma 6 5 2 4 5" xfId="8632"/>
    <cellStyle name="Comma 6 5 2 4 5 2" xfId="8633"/>
    <cellStyle name="Comma 6 5 2 4 6" xfId="8634"/>
    <cellStyle name="Comma 6 5 2 4 6 2" xfId="8635"/>
    <cellStyle name="Comma 6 5 2 4 7" xfId="8636"/>
    <cellStyle name="Comma 6 5 2 5" xfId="8637"/>
    <cellStyle name="Comma 6 5 2 5 2" xfId="8638"/>
    <cellStyle name="Comma 6 5 2 5 2 2" xfId="8639"/>
    <cellStyle name="Comma 6 5 2 5 2 2 2" xfId="8640"/>
    <cellStyle name="Comma 6 5 2 5 2 3" xfId="8641"/>
    <cellStyle name="Comma 6 5 2 5 3" xfId="8642"/>
    <cellStyle name="Comma 6 5 2 5 3 2" xfId="8643"/>
    <cellStyle name="Comma 6 5 2 5 3 2 2" xfId="8644"/>
    <cellStyle name="Comma 6 5 2 5 3 3" xfId="8645"/>
    <cellStyle name="Comma 6 5 2 5 4" xfId="8646"/>
    <cellStyle name="Comma 6 5 2 5 4 2" xfId="8647"/>
    <cellStyle name="Comma 6 5 2 5 5" xfId="8648"/>
    <cellStyle name="Comma 6 5 2 5 5 2" xfId="8649"/>
    <cellStyle name="Comma 6 5 2 5 6" xfId="8650"/>
    <cellStyle name="Comma 6 5 2 6" xfId="8651"/>
    <cellStyle name="Comma 6 5 2 6 2" xfId="8652"/>
    <cellStyle name="Comma 6 5 2 6 2 2" xfId="8653"/>
    <cellStyle name="Comma 6 5 2 6 3" xfId="8654"/>
    <cellStyle name="Comma 6 5 2 7" xfId="8655"/>
    <cellStyle name="Comma 6 5 2 7 2" xfId="8656"/>
    <cellStyle name="Comma 6 5 2 7 2 2" xfId="8657"/>
    <cellStyle name="Comma 6 5 2 7 3" xfId="8658"/>
    <cellStyle name="Comma 6 5 2 8" xfId="8659"/>
    <cellStyle name="Comma 6 5 2 8 2" xfId="8660"/>
    <cellStyle name="Comma 6 5 2 9" xfId="8661"/>
    <cellStyle name="Comma 6 5 2 9 2" xfId="8662"/>
    <cellStyle name="Comma 6 5 3" xfId="8663"/>
    <cellStyle name="Comma 6 5 3 2" xfId="8664"/>
    <cellStyle name="Comma 6 5 3 2 2" xfId="8665"/>
    <cellStyle name="Comma 6 5 3 2 2 2" xfId="8666"/>
    <cellStyle name="Comma 6 5 3 2 2 2 2" xfId="8667"/>
    <cellStyle name="Comma 6 5 3 2 2 2 2 2" xfId="8668"/>
    <cellStyle name="Comma 6 5 3 2 2 2 3" xfId="8669"/>
    <cellStyle name="Comma 6 5 3 2 2 3" xfId="8670"/>
    <cellStyle name="Comma 6 5 3 2 2 3 2" xfId="8671"/>
    <cellStyle name="Comma 6 5 3 2 2 3 2 2" xfId="8672"/>
    <cellStyle name="Comma 6 5 3 2 2 3 3" xfId="8673"/>
    <cellStyle name="Comma 6 5 3 2 2 4" xfId="8674"/>
    <cellStyle name="Comma 6 5 3 2 2 4 2" xfId="8675"/>
    <cellStyle name="Comma 6 5 3 2 2 5" xfId="8676"/>
    <cellStyle name="Comma 6 5 3 2 2 5 2" xfId="8677"/>
    <cellStyle name="Comma 6 5 3 2 2 6" xfId="8678"/>
    <cellStyle name="Comma 6 5 3 2 3" xfId="8679"/>
    <cellStyle name="Comma 6 5 3 2 3 2" xfId="8680"/>
    <cellStyle name="Comma 6 5 3 2 3 2 2" xfId="8681"/>
    <cellStyle name="Comma 6 5 3 2 3 3" xfId="8682"/>
    <cellStyle name="Comma 6 5 3 2 4" xfId="8683"/>
    <cellStyle name="Comma 6 5 3 2 4 2" xfId="8684"/>
    <cellStyle name="Comma 6 5 3 2 4 2 2" xfId="8685"/>
    <cellStyle name="Comma 6 5 3 2 4 3" xfId="8686"/>
    <cellStyle name="Comma 6 5 3 2 5" xfId="8687"/>
    <cellStyle name="Comma 6 5 3 2 5 2" xfId="8688"/>
    <cellStyle name="Comma 6 5 3 2 6" xfId="8689"/>
    <cellStyle name="Comma 6 5 3 2 6 2" xfId="8690"/>
    <cellStyle name="Comma 6 5 3 2 7" xfId="8691"/>
    <cellStyle name="Comma 6 5 3 3" xfId="8692"/>
    <cellStyle name="Comma 6 5 3 3 2" xfId="8693"/>
    <cellStyle name="Comma 6 5 3 3 2 2" xfId="8694"/>
    <cellStyle name="Comma 6 5 3 3 2 2 2" xfId="8695"/>
    <cellStyle name="Comma 6 5 3 3 2 3" xfId="8696"/>
    <cellStyle name="Comma 6 5 3 3 3" xfId="8697"/>
    <cellStyle name="Comma 6 5 3 3 3 2" xfId="8698"/>
    <cellStyle name="Comma 6 5 3 3 3 2 2" xfId="8699"/>
    <cellStyle name="Comma 6 5 3 3 3 3" xfId="8700"/>
    <cellStyle name="Comma 6 5 3 3 4" xfId="8701"/>
    <cellStyle name="Comma 6 5 3 3 4 2" xfId="8702"/>
    <cellStyle name="Comma 6 5 3 3 5" xfId="8703"/>
    <cellStyle name="Comma 6 5 3 3 5 2" xfId="8704"/>
    <cellStyle name="Comma 6 5 3 3 6" xfId="8705"/>
    <cellStyle name="Comma 6 5 3 4" xfId="8706"/>
    <cellStyle name="Comma 6 5 3 4 2" xfId="8707"/>
    <cellStyle name="Comma 6 5 3 4 2 2" xfId="8708"/>
    <cellStyle name="Comma 6 5 3 4 3" xfId="8709"/>
    <cellStyle name="Comma 6 5 3 5" xfId="8710"/>
    <cellStyle name="Comma 6 5 3 5 2" xfId="8711"/>
    <cellStyle name="Comma 6 5 3 5 2 2" xfId="8712"/>
    <cellStyle name="Comma 6 5 3 5 3" xfId="8713"/>
    <cellStyle name="Comma 6 5 3 6" xfId="8714"/>
    <cellStyle name="Comma 6 5 3 6 2" xfId="8715"/>
    <cellStyle name="Comma 6 5 3 7" xfId="8716"/>
    <cellStyle name="Comma 6 5 3 7 2" xfId="8717"/>
    <cellStyle name="Comma 6 5 3 8" xfId="8718"/>
    <cellStyle name="Comma 6 5 4" xfId="8719"/>
    <cellStyle name="Comma 6 5 4 2" xfId="8720"/>
    <cellStyle name="Comma 6 5 4 2 2" xfId="8721"/>
    <cellStyle name="Comma 6 5 4 2 2 2" xfId="8722"/>
    <cellStyle name="Comma 6 5 4 2 2 2 2" xfId="8723"/>
    <cellStyle name="Comma 6 5 4 2 2 3" xfId="8724"/>
    <cellStyle name="Comma 6 5 4 2 3" xfId="8725"/>
    <cellStyle name="Comma 6 5 4 2 3 2" xfId="8726"/>
    <cellStyle name="Comma 6 5 4 2 3 2 2" xfId="8727"/>
    <cellStyle name="Comma 6 5 4 2 3 3" xfId="8728"/>
    <cellStyle name="Comma 6 5 4 2 4" xfId="8729"/>
    <cellStyle name="Comma 6 5 4 2 4 2" xfId="8730"/>
    <cellStyle name="Comma 6 5 4 2 5" xfId="8731"/>
    <cellStyle name="Comma 6 5 4 2 5 2" xfId="8732"/>
    <cellStyle name="Comma 6 5 4 2 6" xfId="8733"/>
    <cellStyle name="Comma 6 5 4 3" xfId="8734"/>
    <cellStyle name="Comma 6 5 4 3 2" xfId="8735"/>
    <cellStyle name="Comma 6 5 4 3 2 2" xfId="8736"/>
    <cellStyle name="Comma 6 5 4 3 3" xfId="8737"/>
    <cellStyle name="Comma 6 5 4 4" xfId="8738"/>
    <cellStyle name="Comma 6 5 4 4 2" xfId="8739"/>
    <cellStyle name="Comma 6 5 4 4 2 2" xfId="8740"/>
    <cellStyle name="Comma 6 5 4 4 3" xfId="8741"/>
    <cellStyle name="Comma 6 5 4 5" xfId="8742"/>
    <cellStyle name="Comma 6 5 4 5 2" xfId="8743"/>
    <cellStyle name="Comma 6 5 4 6" xfId="8744"/>
    <cellStyle name="Comma 6 5 4 6 2" xfId="8745"/>
    <cellStyle name="Comma 6 5 4 7" xfId="8746"/>
    <cellStyle name="Comma 6 5 5" xfId="8747"/>
    <cellStyle name="Comma 6 5 5 2" xfId="8748"/>
    <cellStyle name="Comma 6 5 5 2 2" xfId="8749"/>
    <cellStyle name="Comma 6 5 5 2 2 2" xfId="8750"/>
    <cellStyle name="Comma 6 5 5 2 2 2 2" xfId="8751"/>
    <cellStyle name="Comma 6 5 5 2 2 3" xfId="8752"/>
    <cellStyle name="Comma 6 5 5 2 3" xfId="8753"/>
    <cellStyle name="Comma 6 5 5 2 3 2" xfId="8754"/>
    <cellStyle name="Comma 6 5 5 2 3 2 2" xfId="8755"/>
    <cellStyle name="Comma 6 5 5 2 3 3" xfId="8756"/>
    <cellStyle name="Comma 6 5 5 2 4" xfId="8757"/>
    <cellStyle name="Comma 6 5 5 2 4 2" xfId="8758"/>
    <cellStyle name="Comma 6 5 5 2 5" xfId="8759"/>
    <cellStyle name="Comma 6 5 5 2 5 2" xfId="8760"/>
    <cellStyle name="Comma 6 5 5 2 6" xfId="8761"/>
    <cellStyle name="Comma 6 5 5 3" xfId="8762"/>
    <cellStyle name="Comma 6 5 5 3 2" xfId="8763"/>
    <cellStyle name="Comma 6 5 5 3 2 2" xfId="8764"/>
    <cellStyle name="Comma 6 5 5 3 3" xfId="8765"/>
    <cellStyle name="Comma 6 5 5 4" xfId="8766"/>
    <cellStyle name="Comma 6 5 5 4 2" xfId="8767"/>
    <cellStyle name="Comma 6 5 5 4 2 2" xfId="8768"/>
    <cellStyle name="Comma 6 5 5 4 3" xfId="8769"/>
    <cellStyle name="Comma 6 5 5 5" xfId="8770"/>
    <cellStyle name="Comma 6 5 5 5 2" xfId="8771"/>
    <cellStyle name="Comma 6 5 5 6" xfId="8772"/>
    <cellStyle name="Comma 6 5 5 6 2" xfId="8773"/>
    <cellStyle name="Comma 6 5 5 7" xfId="8774"/>
    <cellStyle name="Comma 6 5 6" xfId="8775"/>
    <cellStyle name="Comma 6 5 6 2" xfId="8776"/>
    <cellStyle name="Comma 6 5 6 2 2" xfId="8777"/>
    <cellStyle name="Comma 6 5 6 2 2 2" xfId="8778"/>
    <cellStyle name="Comma 6 5 6 2 3" xfId="8779"/>
    <cellStyle name="Comma 6 5 6 3" xfId="8780"/>
    <cellStyle name="Comma 6 5 6 3 2" xfId="8781"/>
    <cellStyle name="Comma 6 5 6 3 2 2" xfId="8782"/>
    <cellStyle name="Comma 6 5 6 3 3" xfId="8783"/>
    <cellStyle name="Comma 6 5 6 4" xfId="8784"/>
    <cellStyle name="Comma 6 5 6 4 2" xfId="8785"/>
    <cellStyle name="Comma 6 5 6 5" xfId="8786"/>
    <cellStyle name="Comma 6 5 6 5 2" xfId="8787"/>
    <cellStyle name="Comma 6 5 6 6" xfId="8788"/>
    <cellStyle name="Comma 6 5 7" xfId="8789"/>
    <cellStyle name="Comma 6 5 7 2" xfId="8790"/>
    <cellStyle name="Comma 6 5 7 2 2" xfId="8791"/>
    <cellStyle name="Comma 6 5 7 3" xfId="8792"/>
    <cellStyle name="Comma 6 5 8" xfId="8793"/>
    <cellStyle name="Comma 6 5 8 2" xfId="8794"/>
    <cellStyle name="Comma 6 5 8 2 2" xfId="8795"/>
    <cellStyle name="Comma 6 5 8 3" xfId="8796"/>
    <cellStyle name="Comma 6 5 9" xfId="8797"/>
    <cellStyle name="Comma 6 5 9 2" xfId="8798"/>
    <cellStyle name="Comma 6 6" xfId="8799"/>
    <cellStyle name="Comma 6 6 10" xfId="8800"/>
    <cellStyle name="Comma 6 6 2" xfId="8801"/>
    <cellStyle name="Comma 6 6 2 2" xfId="8802"/>
    <cellStyle name="Comma 6 6 2 2 2" xfId="8803"/>
    <cellStyle name="Comma 6 6 2 2 2 2" xfId="8804"/>
    <cellStyle name="Comma 6 6 2 2 2 2 2" xfId="8805"/>
    <cellStyle name="Comma 6 6 2 2 2 2 2 2" xfId="8806"/>
    <cellStyle name="Comma 6 6 2 2 2 2 3" xfId="8807"/>
    <cellStyle name="Comma 6 6 2 2 2 3" xfId="8808"/>
    <cellStyle name="Comma 6 6 2 2 2 3 2" xfId="8809"/>
    <cellStyle name="Comma 6 6 2 2 2 3 2 2" xfId="8810"/>
    <cellStyle name="Comma 6 6 2 2 2 3 3" xfId="8811"/>
    <cellStyle name="Comma 6 6 2 2 2 4" xfId="8812"/>
    <cellStyle name="Comma 6 6 2 2 2 4 2" xfId="8813"/>
    <cellStyle name="Comma 6 6 2 2 2 5" xfId="8814"/>
    <cellStyle name="Comma 6 6 2 2 2 5 2" xfId="8815"/>
    <cellStyle name="Comma 6 6 2 2 2 6" xfId="8816"/>
    <cellStyle name="Comma 6 6 2 2 3" xfId="8817"/>
    <cellStyle name="Comma 6 6 2 2 3 2" xfId="8818"/>
    <cellStyle name="Comma 6 6 2 2 3 2 2" xfId="8819"/>
    <cellStyle name="Comma 6 6 2 2 3 3" xfId="8820"/>
    <cellStyle name="Comma 6 6 2 2 4" xfId="8821"/>
    <cellStyle name="Comma 6 6 2 2 4 2" xfId="8822"/>
    <cellStyle name="Comma 6 6 2 2 4 2 2" xfId="8823"/>
    <cellStyle name="Comma 6 6 2 2 4 3" xfId="8824"/>
    <cellStyle name="Comma 6 6 2 2 5" xfId="8825"/>
    <cellStyle name="Comma 6 6 2 2 5 2" xfId="8826"/>
    <cellStyle name="Comma 6 6 2 2 6" xfId="8827"/>
    <cellStyle name="Comma 6 6 2 2 6 2" xfId="8828"/>
    <cellStyle name="Comma 6 6 2 2 7" xfId="8829"/>
    <cellStyle name="Comma 6 6 2 3" xfId="8830"/>
    <cellStyle name="Comma 6 6 2 3 2" xfId="8831"/>
    <cellStyle name="Comma 6 6 2 3 2 2" xfId="8832"/>
    <cellStyle name="Comma 6 6 2 3 2 2 2" xfId="8833"/>
    <cellStyle name="Comma 6 6 2 3 2 3" xfId="8834"/>
    <cellStyle name="Comma 6 6 2 3 3" xfId="8835"/>
    <cellStyle name="Comma 6 6 2 3 3 2" xfId="8836"/>
    <cellStyle name="Comma 6 6 2 3 3 2 2" xfId="8837"/>
    <cellStyle name="Comma 6 6 2 3 3 3" xfId="8838"/>
    <cellStyle name="Comma 6 6 2 3 4" xfId="8839"/>
    <cellStyle name="Comma 6 6 2 3 4 2" xfId="8840"/>
    <cellStyle name="Comma 6 6 2 3 5" xfId="8841"/>
    <cellStyle name="Comma 6 6 2 3 5 2" xfId="8842"/>
    <cellStyle name="Comma 6 6 2 3 6" xfId="8843"/>
    <cellStyle name="Comma 6 6 2 4" xfId="8844"/>
    <cellStyle name="Comma 6 6 2 4 2" xfId="8845"/>
    <cellStyle name="Comma 6 6 2 4 2 2" xfId="8846"/>
    <cellStyle name="Comma 6 6 2 4 3" xfId="8847"/>
    <cellStyle name="Comma 6 6 2 5" xfId="8848"/>
    <cellStyle name="Comma 6 6 2 5 2" xfId="8849"/>
    <cellStyle name="Comma 6 6 2 5 2 2" xfId="8850"/>
    <cellStyle name="Comma 6 6 2 5 3" xfId="8851"/>
    <cellStyle name="Comma 6 6 2 6" xfId="8852"/>
    <cellStyle name="Comma 6 6 2 6 2" xfId="8853"/>
    <cellStyle name="Comma 6 6 2 7" xfId="8854"/>
    <cellStyle name="Comma 6 6 2 7 2" xfId="8855"/>
    <cellStyle name="Comma 6 6 2 8" xfId="8856"/>
    <cellStyle name="Comma 6 6 3" xfId="8857"/>
    <cellStyle name="Comma 6 6 3 2" xfId="8858"/>
    <cellStyle name="Comma 6 6 3 2 2" xfId="8859"/>
    <cellStyle name="Comma 6 6 3 2 2 2" xfId="8860"/>
    <cellStyle name="Comma 6 6 3 2 2 2 2" xfId="8861"/>
    <cellStyle name="Comma 6 6 3 2 2 3" xfId="8862"/>
    <cellStyle name="Comma 6 6 3 2 3" xfId="8863"/>
    <cellStyle name="Comma 6 6 3 2 3 2" xfId="8864"/>
    <cellStyle name="Comma 6 6 3 2 3 2 2" xfId="8865"/>
    <cellStyle name="Comma 6 6 3 2 3 3" xfId="8866"/>
    <cellStyle name="Comma 6 6 3 2 4" xfId="8867"/>
    <cellStyle name="Comma 6 6 3 2 4 2" xfId="8868"/>
    <cellStyle name="Comma 6 6 3 2 5" xfId="8869"/>
    <cellStyle name="Comma 6 6 3 2 5 2" xfId="8870"/>
    <cellStyle name="Comma 6 6 3 2 6" xfId="8871"/>
    <cellStyle name="Comma 6 6 3 3" xfId="8872"/>
    <cellStyle name="Comma 6 6 3 3 2" xfId="8873"/>
    <cellStyle name="Comma 6 6 3 3 2 2" xfId="8874"/>
    <cellStyle name="Comma 6 6 3 3 3" xfId="8875"/>
    <cellStyle name="Comma 6 6 3 4" xfId="8876"/>
    <cellStyle name="Comma 6 6 3 4 2" xfId="8877"/>
    <cellStyle name="Comma 6 6 3 4 2 2" xfId="8878"/>
    <cellStyle name="Comma 6 6 3 4 3" xfId="8879"/>
    <cellStyle name="Comma 6 6 3 5" xfId="8880"/>
    <cellStyle name="Comma 6 6 3 5 2" xfId="8881"/>
    <cellStyle name="Comma 6 6 3 6" xfId="8882"/>
    <cellStyle name="Comma 6 6 3 6 2" xfId="8883"/>
    <cellStyle name="Comma 6 6 3 7" xfId="8884"/>
    <cellStyle name="Comma 6 6 4" xfId="8885"/>
    <cellStyle name="Comma 6 6 4 2" xfId="8886"/>
    <cellStyle name="Comma 6 6 4 2 2" xfId="8887"/>
    <cellStyle name="Comma 6 6 4 2 2 2" xfId="8888"/>
    <cellStyle name="Comma 6 6 4 2 2 2 2" xfId="8889"/>
    <cellStyle name="Comma 6 6 4 2 2 3" xfId="8890"/>
    <cellStyle name="Comma 6 6 4 2 3" xfId="8891"/>
    <cellStyle name="Comma 6 6 4 2 3 2" xfId="8892"/>
    <cellStyle name="Comma 6 6 4 2 3 2 2" xfId="8893"/>
    <cellStyle name="Comma 6 6 4 2 3 3" xfId="8894"/>
    <cellStyle name="Comma 6 6 4 2 4" xfId="8895"/>
    <cellStyle name="Comma 6 6 4 2 4 2" xfId="8896"/>
    <cellStyle name="Comma 6 6 4 2 5" xfId="8897"/>
    <cellStyle name="Comma 6 6 4 2 5 2" xfId="8898"/>
    <cellStyle name="Comma 6 6 4 2 6" xfId="8899"/>
    <cellStyle name="Comma 6 6 4 3" xfId="8900"/>
    <cellStyle name="Comma 6 6 4 3 2" xfId="8901"/>
    <cellStyle name="Comma 6 6 4 3 2 2" xfId="8902"/>
    <cellStyle name="Comma 6 6 4 3 3" xfId="8903"/>
    <cellStyle name="Comma 6 6 4 4" xfId="8904"/>
    <cellStyle name="Comma 6 6 4 4 2" xfId="8905"/>
    <cellStyle name="Comma 6 6 4 4 2 2" xfId="8906"/>
    <cellStyle name="Comma 6 6 4 4 3" xfId="8907"/>
    <cellStyle name="Comma 6 6 4 5" xfId="8908"/>
    <cellStyle name="Comma 6 6 4 5 2" xfId="8909"/>
    <cellStyle name="Comma 6 6 4 6" xfId="8910"/>
    <cellStyle name="Comma 6 6 4 6 2" xfId="8911"/>
    <cellStyle name="Comma 6 6 4 7" xfId="8912"/>
    <cellStyle name="Comma 6 6 5" xfId="8913"/>
    <cellStyle name="Comma 6 6 5 2" xfId="8914"/>
    <cellStyle name="Comma 6 6 5 2 2" xfId="8915"/>
    <cellStyle name="Comma 6 6 5 2 2 2" xfId="8916"/>
    <cellStyle name="Comma 6 6 5 2 3" xfId="8917"/>
    <cellStyle name="Comma 6 6 5 3" xfId="8918"/>
    <cellStyle name="Comma 6 6 5 3 2" xfId="8919"/>
    <cellStyle name="Comma 6 6 5 3 2 2" xfId="8920"/>
    <cellStyle name="Comma 6 6 5 3 3" xfId="8921"/>
    <cellStyle name="Comma 6 6 5 4" xfId="8922"/>
    <cellStyle name="Comma 6 6 5 4 2" xfId="8923"/>
    <cellStyle name="Comma 6 6 5 5" xfId="8924"/>
    <cellStyle name="Comma 6 6 5 5 2" xfId="8925"/>
    <cellStyle name="Comma 6 6 5 6" xfId="8926"/>
    <cellStyle name="Comma 6 6 6" xfId="8927"/>
    <cellStyle name="Comma 6 6 6 2" xfId="8928"/>
    <cellStyle name="Comma 6 6 6 2 2" xfId="8929"/>
    <cellStyle name="Comma 6 6 6 3" xfId="8930"/>
    <cellStyle name="Comma 6 6 7" xfId="8931"/>
    <cellStyle name="Comma 6 6 7 2" xfId="8932"/>
    <cellStyle name="Comma 6 6 7 2 2" xfId="8933"/>
    <cellStyle name="Comma 6 6 7 3" xfId="8934"/>
    <cellStyle name="Comma 6 6 8" xfId="8935"/>
    <cellStyle name="Comma 6 6 8 2" xfId="8936"/>
    <cellStyle name="Comma 6 6 9" xfId="8937"/>
    <cellStyle name="Comma 6 6 9 2" xfId="8938"/>
    <cellStyle name="Comma 6 7" xfId="8939"/>
    <cellStyle name="Comma 6 7 2" xfId="8940"/>
    <cellStyle name="Comma 6 7 2 2" xfId="8941"/>
    <cellStyle name="Comma 6 7 2 2 2" xfId="8942"/>
    <cellStyle name="Comma 6 7 2 2 2 2" xfId="8943"/>
    <cellStyle name="Comma 6 7 2 2 2 2 2" xfId="8944"/>
    <cellStyle name="Comma 6 7 2 2 2 3" xfId="8945"/>
    <cellStyle name="Comma 6 7 2 2 3" xfId="8946"/>
    <cellStyle name="Comma 6 7 2 2 3 2" xfId="8947"/>
    <cellStyle name="Comma 6 7 2 2 3 2 2" xfId="8948"/>
    <cellStyle name="Comma 6 7 2 2 3 3" xfId="8949"/>
    <cellStyle name="Comma 6 7 2 2 4" xfId="8950"/>
    <cellStyle name="Comma 6 7 2 2 4 2" xfId="8951"/>
    <cellStyle name="Comma 6 7 2 2 5" xfId="8952"/>
    <cellStyle name="Comma 6 7 2 2 5 2" xfId="8953"/>
    <cellStyle name="Comma 6 7 2 2 6" xfId="8954"/>
    <cellStyle name="Comma 6 7 2 3" xfId="8955"/>
    <cellStyle name="Comma 6 7 2 3 2" xfId="8956"/>
    <cellStyle name="Comma 6 7 2 3 2 2" xfId="8957"/>
    <cellStyle name="Comma 6 7 2 3 3" xfId="8958"/>
    <cellStyle name="Comma 6 7 2 4" xfId="8959"/>
    <cellStyle name="Comma 6 7 2 4 2" xfId="8960"/>
    <cellStyle name="Comma 6 7 2 4 2 2" xfId="8961"/>
    <cellStyle name="Comma 6 7 2 4 3" xfId="8962"/>
    <cellStyle name="Comma 6 7 2 5" xfId="8963"/>
    <cellStyle name="Comma 6 7 2 5 2" xfId="8964"/>
    <cellStyle name="Comma 6 7 2 6" xfId="8965"/>
    <cellStyle name="Comma 6 7 2 6 2" xfId="8966"/>
    <cellStyle name="Comma 6 7 2 7" xfId="8967"/>
    <cellStyle name="Comma 6 7 3" xfId="8968"/>
    <cellStyle name="Comma 6 7 3 2" xfId="8969"/>
    <cellStyle name="Comma 6 7 3 2 2" xfId="8970"/>
    <cellStyle name="Comma 6 7 3 2 2 2" xfId="8971"/>
    <cellStyle name="Comma 6 7 3 2 3" xfId="8972"/>
    <cellStyle name="Comma 6 7 3 3" xfId="8973"/>
    <cellStyle name="Comma 6 7 3 3 2" xfId="8974"/>
    <cellStyle name="Comma 6 7 3 3 2 2" xfId="8975"/>
    <cellStyle name="Comma 6 7 3 3 3" xfId="8976"/>
    <cellStyle name="Comma 6 7 3 4" xfId="8977"/>
    <cellStyle name="Comma 6 7 3 4 2" xfId="8978"/>
    <cellStyle name="Comma 6 7 3 5" xfId="8979"/>
    <cellStyle name="Comma 6 7 3 5 2" xfId="8980"/>
    <cellStyle name="Comma 6 7 3 6" xfId="8981"/>
    <cellStyle name="Comma 6 7 4" xfId="8982"/>
    <cellStyle name="Comma 6 7 4 2" xfId="8983"/>
    <cellStyle name="Comma 6 7 4 2 2" xfId="8984"/>
    <cellStyle name="Comma 6 7 4 3" xfId="8985"/>
    <cellStyle name="Comma 6 7 5" xfId="8986"/>
    <cellStyle name="Comma 6 7 5 2" xfId="8987"/>
    <cellStyle name="Comma 6 7 5 2 2" xfId="8988"/>
    <cellStyle name="Comma 6 7 5 3" xfId="8989"/>
    <cellStyle name="Comma 6 7 6" xfId="8990"/>
    <cellStyle name="Comma 6 7 6 2" xfId="8991"/>
    <cellStyle name="Comma 6 7 7" xfId="8992"/>
    <cellStyle name="Comma 6 7 7 2" xfId="8993"/>
    <cellStyle name="Comma 6 7 8" xfId="8994"/>
    <cellStyle name="Comma 6 8" xfId="8995"/>
    <cellStyle name="Comma 6 8 2" xfId="8996"/>
    <cellStyle name="Comma 6 8 2 2" xfId="8997"/>
    <cellStyle name="Comma 6 8 2 2 2" xfId="8998"/>
    <cellStyle name="Comma 6 8 2 2 2 2" xfId="8999"/>
    <cellStyle name="Comma 6 8 2 2 3" xfId="9000"/>
    <cellStyle name="Comma 6 8 2 3" xfId="9001"/>
    <cellStyle name="Comma 6 8 2 3 2" xfId="9002"/>
    <cellStyle name="Comma 6 8 2 3 2 2" xfId="9003"/>
    <cellStyle name="Comma 6 8 2 3 3" xfId="9004"/>
    <cellStyle name="Comma 6 8 2 4" xfId="9005"/>
    <cellStyle name="Comma 6 8 2 4 2" xfId="9006"/>
    <cellStyle name="Comma 6 8 2 5" xfId="9007"/>
    <cellStyle name="Comma 6 8 2 5 2" xfId="9008"/>
    <cellStyle name="Comma 6 8 2 6" xfId="9009"/>
    <cellStyle name="Comma 6 8 3" xfId="9010"/>
    <cellStyle name="Comma 6 8 3 2" xfId="9011"/>
    <cellStyle name="Comma 6 8 3 2 2" xfId="9012"/>
    <cellStyle name="Comma 6 8 3 3" xfId="9013"/>
    <cellStyle name="Comma 6 8 4" xfId="9014"/>
    <cellStyle name="Comma 6 8 4 2" xfId="9015"/>
    <cellStyle name="Comma 6 8 4 2 2" xfId="9016"/>
    <cellStyle name="Comma 6 8 4 3" xfId="9017"/>
    <cellStyle name="Comma 6 8 5" xfId="9018"/>
    <cellStyle name="Comma 6 8 5 2" xfId="9019"/>
    <cellStyle name="Comma 6 8 6" xfId="9020"/>
    <cellStyle name="Comma 6 8 6 2" xfId="9021"/>
    <cellStyle name="Comma 6 8 7" xfId="9022"/>
    <cellStyle name="Comma 6 9" xfId="9023"/>
    <cellStyle name="Comma 6 9 2" xfId="9024"/>
    <cellStyle name="Comma 6 9 2 2" xfId="9025"/>
    <cellStyle name="Comma 6 9 2 2 2" xfId="9026"/>
    <cellStyle name="Comma 6 9 2 2 2 2" xfId="9027"/>
    <cellStyle name="Comma 6 9 2 2 3" xfId="9028"/>
    <cellStyle name="Comma 6 9 2 3" xfId="9029"/>
    <cellStyle name="Comma 6 9 2 3 2" xfId="9030"/>
    <cellStyle name="Comma 6 9 2 3 2 2" xfId="9031"/>
    <cellStyle name="Comma 6 9 2 3 3" xfId="9032"/>
    <cellStyle name="Comma 6 9 2 4" xfId="9033"/>
    <cellStyle name="Comma 6 9 2 4 2" xfId="9034"/>
    <cellStyle name="Comma 6 9 2 5" xfId="9035"/>
    <cellStyle name="Comma 6 9 2 5 2" xfId="9036"/>
    <cellStyle name="Comma 6 9 2 6" xfId="9037"/>
    <cellStyle name="Comma 6 9 3" xfId="9038"/>
    <cellStyle name="Comma 6 9 3 2" xfId="9039"/>
    <cellStyle name="Comma 6 9 3 2 2" xfId="9040"/>
    <cellStyle name="Comma 6 9 3 3" xfId="9041"/>
    <cellStyle name="Comma 6 9 4" xfId="9042"/>
    <cellStyle name="Comma 6 9 4 2" xfId="9043"/>
    <cellStyle name="Comma 6 9 4 2 2" xfId="9044"/>
    <cellStyle name="Comma 6 9 4 3" xfId="9045"/>
    <cellStyle name="Comma 6 9 5" xfId="9046"/>
    <cellStyle name="Comma 6 9 5 2" xfId="9047"/>
    <cellStyle name="Comma 6 9 6" xfId="9048"/>
    <cellStyle name="Comma 6 9 6 2" xfId="9049"/>
    <cellStyle name="Comma 6 9 7" xfId="9050"/>
    <cellStyle name="Comma 60" xfId="592"/>
    <cellStyle name="Comma 61" xfId="593"/>
    <cellStyle name="Comma 62" xfId="594"/>
    <cellStyle name="Comma 63" xfId="595"/>
    <cellStyle name="Comma 64" xfId="596"/>
    <cellStyle name="Comma 65" xfId="597"/>
    <cellStyle name="Comma 66" xfId="598"/>
    <cellStyle name="Comma 67" xfId="599"/>
    <cellStyle name="Comma 68" xfId="600"/>
    <cellStyle name="Comma 69" xfId="601"/>
    <cellStyle name="Comma 7" xfId="602"/>
    <cellStyle name="Comma 7 2" xfId="9051"/>
    <cellStyle name="Comma 7 3" xfId="9052"/>
    <cellStyle name="Comma 7 3 2" xfId="9053"/>
    <cellStyle name="Comma 7 4" xfId="9054"/>
    <cellStyle name="Comma 70" xfId="603"/>
    <cellStyle name="Comma 71" xfId="604"/>
    <cellStyle name="Comma 72" xfId="605"/>
    <cellStyle name="Comma 73" xfId="606"/>
    <cellStyle name="Comma 74" xfId="607"/>
    <cellStyle name="Comma 75" xfId="608"/>
    <cellStyle name="Comma 76" xfId="609"/>
    <cellStyle name="Comma 77" xfId="610"/>
    <cellStyle name="Comma 78" xfId="611"/>
    <cellStyle name="Comma 79" xfId="612"/>
    <cellStyle name="Comma 8" xfId="613"/>
    <cellStyle name="Comma 8 10" xfId="9055"/>
    <cellStyle name="Comma 8 2" xfId="9056"/>
    <cellStyle name="Comma 8 3" xfId="9057"/>
    <cellStyle name="Comma 8 3 10" xfId="9058"/>
    <cellStyle name="Comma 8 3 10 2" xfId="9059"/>
    <cellStyle name="Comma 8 3 11" xfId="9060"/>
    <cellStyle name="Comma 8 3 11 2" xfId="9061"/>
    <cellStyle name="Comma 8 3 12" xfId="9062"/>
    <cellStyle name="Comma 8 3 2" xfId="9063"/>
    <cellStyle name="Comma 8 3 2 10" xfId="9064"/>
    <cellStyle name="Comma 8 3 2 10 2" xfId="9065"/>
    <cellStyle name="Comma 8 3 2 11" xfId="9066"/>
    <cellStyle name="Comma 8 3 2 2" xfId="9067"/>
    <cellStyle name="Comma 8 3 2 2 10" xfId="9068"/>
    <cellStyle name="Comma 8 3 2 2 2" xfId="9069"/>
    <cellStyle name="Comma 8 3 2 2 2 2" xfId="9070"/>
    <cellStyle name="Comma 8 3 2 2 2 2 2" xfId="9071"/>
    <cellStyle name="Comma 8 3 2 2 2 2 2 2" xfId="9072"/>
    <cellStyle name="Comma 8 3 2 2 2 2 2 2 2" xfId="9073"/>
    <cellStyle name="Comma 8 3 2 2 2 2 2 2 2 2" xfId="9074"/>
    <cellStyle name="Comma 8 3 2 2 2 2 2 2 3" xfId="9075"/>
    <cellStyle name="Comma 8 3 2 2 2 2 2 3" xfId="9076"/>
    <cellStyle name="Comma 8 3 2 2 2 2 2 3 2" xfId="9077"/>
    <cellStyle name="Comma 8 3 2 2 2 2 2 3 2 2" xfId="9078"/>
    <cellStyle name="Comma 8 3 2 2 2 2 2 3 3" xfId="9079"/>
    <cellStyle name="Comma 8 3 2 2 2 2 2 4" xfId="9080"/>
    <cellStyle name="Comma 8 3 2 2 2 2 2 4 2" xfId="9081"/>
    <cellStyle name="Comma 8 3 2 2 2 2 2 5" xfId="9082"/>
    <cellStyle name="Comma 8 3 2 2 2 2 2 5 2" xfId="9083"/>
    <cellStyle name="Comma 8 3 2 2 2 2 2 6" xfId="9084"/>
    <cellStyle name="Comma 8 3 2 2 2 2 3" xfId="9085"/>
    <cellStyle name="Comma 8 3 2 2 2 2 3 2" xfId="9086"/>
    <cellStyle name="Comma 8 3 2 2 2 2 3 2 2" xfId="9087"/>
    <cellStyle name="Comma 8 3 2 2 2 2 3 3" xfId="9088"/>
    <cellStyle name="Comma 8 3 2 2 2 2 4" xfId="9089"/>
    <cellStyle name="Comma 8 3 2 2 2 2 4 2" xfId="9090"/>
    <cellStyle name="Comma 8 3 2 2 2 2 4 2 2" xfId="9091"/>
    <cellStyle name="Comma 8 3 2 2 2 2 4 3" xfId="9092"/>
    <cellStyle name="Comma 8 3 2 2 2 2 5" xfId="9093"/>
    <cellStyle name="Comma 8 3 2 2 2 2 5 2" xfId="9094"/>
    <cellStyle name="Comma 8 3 2 2 2 2 6" xfId="9095"/>
    <cellStyle name="Comma 8 3 2 2 2 2 6 2" xfId="9096"/>
    <cellStyle name="Comma 8 3 2 2 2 2 7" xfId="9097"/>
    <cellStyle name="Comma 8 3 2 2 2 3" xfId="9098"/>
    <cellStyle name="Comma 8 3 2 2 2 3 2" xfId="9099"/>
    <cellStyle name="Comma 8 3 2 2 2 3 2 2" xfId="9100"/>
    <cellStyle name="Comma 8 3 2 2 2 3 2 2 2" xfId="9101"/>
    <cellStyle name="Comma 8 3 2 2 2 3 2 3" xfId="9102"/>
    <cellStyle name="Comma 8 3 2 2 2 3 3" xfId="9103"/>
    <cellStyle name="Comma 8 3 2 2 2 3 3 2" xfId="9104"/>
    <cellStyle name="Comma 8 3 2 2 2 3 3 2 2" xfId="9105"/>
    <cellStyle name="Comma 8 3 2 2 2 3 3 3" xfId="9106"/>
    <cellStyle name="Comma 8 3 2 2 2 3 4" xfId="9107"/>
    <cellStyle name="Comma 8 3 2 2 2 3 4 2" xfId="9108"/>
    <cellStyle name="Comma 8 3 2 2 2 3 5" xfId="9109"/>
    <cellStyle name="Comma 8 3 2 2 2 3 5 2" xfId="9110"/>
    <cellStyle name="Comma 8 3 2 2 2 3 6" xfId="9111"/>
    <cellStyle name="Comma 8 3 2 2 2 4" xfId="9112"/>
    <cellStyle name="Comma 8 3 2 2 2 4 2" xfId="9113"/>
    <cellStyle name="Comma 8 3 2 2 2 4 2 2" xfId="9114"/>
    <cellStyle name="Comma 8 3 2 2 2 4 3" xfId="9115"/>
    <cellStyle name="Comma 8 3 2 2 2 5" xfId="9116"/>
    <cellStyle name="Comma 8 3 2 2 2 5 2" xfId="9117"/>
    <cellStyle name="Comma 8 3 2 2 2 5 2 2" xfId="9118"/>
    <cellStyle name="Comma 8 3 2 2 2 5 3" xfId="9119"/>
    <cellStyle name="Comma 8 3 2 2 2 6" xfId="9120"/>
    <cellStyle name="Comma 8 3 2 2 2 6 2" xfId="9121"/>
    <cellStyle name="Comma 8 3 2 2 2 7" xfId="9122"/>
    <cellStyle name="Comma 8 3 2 2 2 7 2" xfId="9123"/>
    <cellStyle name="Comma 8 3 2 2 2 8" xfId="9124"/>
    <cellStyle name="Comma 8 3 2 2 3" xfId="9125"/>
    <cellStyle name="Comma 8 3 2 2 3 2" xfId="9126"/>
    <cellStyle name="Comma 8 3 2 2 3 2 2" xfId="9127"/>
    <cellStyle name="Comma 8 3 2 2 3 2 2 2" xfId="9128"/>
    <cellStyle name="Comma 8 3 2 2 3 2 2 2 2" xfId="9129"/>
    <cellStyle name="Comma 8 3 2 2 3 2 2 3" xfId="9130"/>
    <cellStyle name="Comma 8 3 2 2 3 2 3" xfId="9131"/>
    <cellStyle name="Comma 8 3 2 2 3 2 3 2" xfId="9132"/>
    <cellStyle name="Comma 8 3 2 2 3 2 3 2 2" xfId="9133"/>
    <cellStyle name="Comma 8 3 2 2 3 2 3 3" xfId="9134"/>
    <cellStyle name="Comma 8 3 2 2 3 2 4" xfId="9135"/>
    <cellStyle name="Comma 8 3 2 2 3 2 4 2" xfId="9136"/>
    <cellStyle name="Comma 8 3 2 2 3 2 5" xfId="9137"/>
    <cellStyle name="Comma 8 3 2 2 3 2 5 2" xfId="9138"/>
    <cellStyle name="Comma 8 3 2 2 3 2 6" xfId="9139"/>
    <cellStyle name="Comma 8 3 2 2 3 3" xfId="9140"/>
    <cellStyle name="Comma 8 3 2 2 3 3 2" xfId="9141"/>
    <cellStyle name="Comma 8 3 2 2 3 3 2 2" xfId="9142"/>
    <cellStyle name="Comma 8 3 2 2 3 3 3" xfId="9143"/>
    <cellStyle name="Comma 8 3 2 2 3 4" xfId="9144"/>
    <cellStyle name="Comma 8 3 2 2 3 4 2" xfId="9145"/>
    <cellStyle name="Comma 8 3 2 2 3 4 2 2" xfId="9146"/>
    <cellStyle name="Comma 8 3 2 2 3 4 3" xfId="9147"/>
    <cellStyle name="Comma 8 3 2 2 3 5" xfId="9148"/>
    <cellStyle name="Comma 8 3 2 2 3 5 2" xfId="9149"/>
    <cellStyle name="Comma 8 3 2 2 3 6" xfId="9150"/>
    <cellStyle name="Comma 8 3 2 2 3 6 2" xfId="9151"/>
    <cellStyle name="Comma 8 3 2 2 3 7" xfId="9152"/>
    <cellStyle name="Comma 8 3 2 2 4" xfId="9153"/>
    <cellStyle name="Comma 8 3 2 2 4 2" xfId="9154"/>
    <cellStyle name="Comma 8 3 2 2 4 2 2" xfId="9155"/>
    <cellStyle name="Comma 8 3 2 2 4 2 2 2" xfId="9156"/>
    <cellStyle name="Comma 8 3 2 2 4 2 2 2 2" xfId="9157"/>
    <cellStyle name="Comma 8 3 2 2 4 2 2 3" xfId="9158"/>
    <cellStyle name="Comma 8 3 2 2 4 2 3" xfId="9159"/>
    <cellStyle name="Comma 8 3 2 2 4 2 3 2" xfId="9160"/>
    <cellStyle name="Comma 8 3 2 2 4 2 3 2 2" xfId="9161"/>
    <cellStyle name="Comma 8 3 2 2 4 2 3 3" xfId="9162"/>
    <cellStyle name="Comma 8 3 2 2 4 2 4" xfId="9163"/>
    <cellStyle name="Comma 8 3 2 2 4 2 4 2" xfId="9164"/>
    <cellStyle name="Comma 8 3 2 2 4 2 5" xfId="9165"/>
    <cellStyle name="Comma 8 3 2 2 4 2 5 2" xfId="9166"/>
    <cellStyle name="Comma 8 3 2 2 4 2 6" xfId="9167"/>
    <cellStyle name="Comma 8 3 2 2 4 3" xfId="9168"/>
    <cellStyle name="Comma 8 3 2 2 4 3 2" xfId="9169"/>
    <cellStyle name="Comma 8 3 2 2 4 3 2 2" xfId="9170"/>
    <cellStyle name="Comma 8 3 2 2 4 3 3" xfId="9171"/>
    <cellStyle name="Comma 8 3 2 2 4 4" xfId="9172"/>
    <cellStyle name="Comma 8 3 2 2 4 4 2" xfId="9173"/>
    <cellStyle name="Comma 8 3 2 2 4 4 2 2" xfId="9174"/>
    <cellStyle name="Comma 8 3 2 2 4 4 3" xfId="9175"/>
    <cellStyle name="Comma 8 3 2 2 4 5" xfId="9176"/>
    <cellStyle name="Comma 8 3 2 2 4 5 2" xfId="9177"/>
    <cellStyle name="Comma 8 3 2 2 4 6" xfId="9178"/>
    <cellStyle name="Comma 8 3 2 2 4 6 2" xfId="9179"/>
    <cellStyle name="Comma 8 3 2 2 4 7" xfId="9180"/>
    <cellStyle name="Comma 8 3 2 2 5" xfId="9181"/>
    <cellStyle name="Comma 8 3 2 2 5 2" xfId="9182"/>
    <cellStyle name="Comma 8 3 2 2 5 2 2" xfId="9183"/>
    <cellStyle name="Comma 8 3 2 2 5 2 2 2" xfId="9184"/>
    <cellStyle name="Comma 8 3 2 2 5 2 3" xfId="9185"/>
    <cellStyle name="Comma 8 3 2 2 5 3" xfId="9186"/>
    <cellStyle name="Comma 8 3 2 2 5 3 2" xfId="9187"/>
    <cellStyle name="Comma 8 3 2 2 5 3 2 2" xfId="9188"/>
    <cellStyle name="Comma 8 3 2 2 5 3 3" xfId="9189"/>
    <cellStyle name="Comma 8 3 2 2 5 4" xfId="9190"/>
    <cellStyle name="Comma 8 3 2 2 5 4 2" xfId="9191"/>
    <cellStyle name="Comma 8 3 2 2 5 5" xfId="9192"/>
    <cellStyle name="Comma 8 3 2 2 5 5 2" xfId="9193"/>
    <cellStyle name="Comma 8 3 2 2 5 6" xfId="9194"/>
    <cellStyle name="Comma 8 3 2 2 6" xfId="9195"/>
    <cellStyle name="Comma 8 3 2 2 6 2" xfId="9196"/>
    <cellStyle name="Comma 8 3 2 2 6 2 2" xfId="9197"/>
    <cellStyle name="Comma 8 3 2 2 6 3" xfId="9198"/>
    <cellStyle name="Comma 8 3 2 2 7" xfId="9199"/>
    <cellStyle name="Comma 8 3 2 2 7 2" xfId="9200"/>
    <cellStyle name="Comma 8 3 2 2 7 2 2" xfId="9201"/>
    <cellStyle name="Comma 8 3 2 2 7 3" xfId="9202"/>
    <cellStyle name="Comma 8 3 2 2 8" xfId="9203"/>
    <cellStyle name="Comma 8 3 2 2 8 2" xfId="9204"/>
    <cellStyle name="Comma 8 3 2 2 9" xfId="9205"/>
    <cellStyle name="Comma 8 3 2 2 9 2" xfId="9206"/>
    <cellStyle name="Comma 8 3 2 3" xfId="9207"/>
    <cellStyle name="Comma 8 3 2 3 2" xfId="9208"/>
    <cellStyle name="Comma 8 3 2 3 2 2" xfId="9209"/>
    <cellStyle name="Comma 8 3 2 3 2 2 2" xfId="9210"/>
    <cellStyle name="Comma 8 3 2 3 2 2 2 2" xfId="9211"/>
    <cellStyle name="Comma 8 3 2 3 2 2 2 2 2" xfId="9212"/>
    <cellStyle name="Comma 8 3 2 3 2 2 2 3" xfId="9213"/>
    <cellStyle name="Comma 8 3 2 3 2 2 3" xfId="9214"/>
    <cellStyle name="Comma 8 3 2 3 2 2 3 2" xfId="9215"/>
    <cellStyle name="Comma 8 3 2 3 2 2 3 2 2" xfId="9216"/>
    <cellStyle name="Comma 8 3 2 3 2 2 3 3" xfId="9217"/>
    <cellStyle name="Comma 8 3 2 3 2 2 4" xfId="9218"/>
    <cellStyle name="Comma 8 3 2 3 2 2 4 2" xfId="9219"/>
    <cellStyle name="Comma 8 3 2 3 2 2 5" xfId="9220"/>
    <cellStyle name="Comma 8 3 2 3 2 2 5 2" xfId="9221"/>
    <cellStyle name="Comma 8 3 2 3 2 2 6" xfId="9222"/>
    <cellStyle name="Comma 8 3 2 3 2 3" xfId="9223"/>
    <cellStyle name="Comma 8 3 2 3 2 3 2" xfId="9224"/>
    <cellStyle name="Comma 8 3 2 3 2 3 2 2" xfId="9225"/>
    <cellStyle name="Comma 8 3 2 3 2 3 3" xfId="9226"/>
    <cellStyle name="Comma 8 3 2 3 2 4" xfId="9227"/>
    <cellStyle name="Comma 8 3 2 3 2 4 2" xfId="9228"/>
    <cellStyle name="Comma 8 3 2 3 2 4 2 2" xfId="9229"/>
    <cellStyle name="Comma 8 3 2 3 2 4 3" xfId="9230"/>
    <cellStyle name="Comma 8 3 2 3 2 5" xfId="9231"/>
    <cellStyle name="Comma 8 3 2 3 2 5 2" xfId="9232"/>
    <cellStyle name="Comma 8 3 2 3 2 6" xfId="9233"/>
    <cellStyle name="Comma 8 3 2 3 2 6 2" xfId="9234"/>
    <cellStyle name="Comma 8 3 2 3 2 7" xfId="9235"/>
    <cellStyle name="Comma 8 3 2 3 3" xfId="9236"/>
    <cellStyle name="Comma 8 3 2 3 3 2" xfId="9237"/>
    <cellStyle name="Comma 8 3 2 3 3 2 2" xfId="9238"/>
    <cellStyle name="Comma 8 3 2 3 3 2 2 2" xfId="9239"/>
    <cellStyle name="Comma 8 3 2 3 3 2 3" xfId="9240"/>
    <cellStyle name="Comma 8 3 2 3 3 3" xfId="9241"/>
    <cellStyle name="Comma 8 3 2 3 3 3 2" xfId="9242"/>
    <cellStyle name="Comma 8 3 2 3 3 3 2 2" xfId="9243"/>
    <cellStyle name="Comma 8 3 2 3 3 3 3" xfId="9244"/>
    <cellStyle name="Comma 8 3 2 3 3 4" xfId="9245"/>
    <cellStyle name="Comma 8 3 2 3 3 4 2" xfId="9246"/>
    <cellStyle name="Comma 8 3 2 3 3 5" xfId="9247"/>
    <cellStyle name="Comma 8 3 2 3 3 5 2" xfId="9248"/>
    <cellStyle name="Comma 8 3 2 3 3 6" xfId="9249"/>
    <cellStyle name="Comma 8 3 2 3 4" xfId="9250"/>
    <cellStyle name="Comma 8 3 2 3 4 2" xfId="9251"/>
    <cellStyle name="Comma 8 3 2 3 4 2 2" xfId="9252"/>
    <cellStyle name="Comma 8 3 2 3 4 3" xfId="9253"/>
    <cellStyle name="Comma 8 3 2 3 5" xfId="9254"/>
    <cellStyle name="Comma 8 3 2 3 5 2" xfId="9255"/>
    <cellStyle name="Comma 8 3 2 3 5 2 2" xfId="9256"/>
    <cellStyle name="Comma 8 3 2 3 5 3" xfId="9257"/>
    <cellStyle name="Comma 8 3 2 3 6" xfId="9258"/>
    <cellStyle name="Comma 8 3 2 3 6 2" xfId="9259"/>
    <cellStyle name="Comma 8 3 2 3 7" xfId="9260"/>
    <cellStyle name="Comma 8 3 2 3 7 2" xfId="9261"/>
    <cellStyle name="Comma 8 3 2 3 8" xfId="9262"/>
    <cellStyle name="Comma 8 3 2 4" xfId="9263"/>
    <cellStyle name="Comma 8 3 2 4 2" xfId="9264"/>
    <cellStyle name="Comma 8 3 2 4 2 2" xfId="9265"/>
    <cellStyle name="Comma 8 3 2 4 2 2 2" xfId="9266"/>
    <cellStyle name="Comma 8 3 2 4 2 2 2 2" xfId="9267"/>
    <cellStyle name="Comma 8 3 2 4 2 2 3" xfId="9268"/>
    <cellStyle name="Comma 8 3 2 4 2 3" xfId="9269"/>
    <cellStyle name="Comma 8 3 2 4 2 3 2" xfId="9270"/>
    <cellStyle name="Comma 8 3 2 4 2 3 2 2" xfId="9271"/>
    <cellStyle name="Comma 8 3 2 4 2 3 3" xfId="9272"/>
    <cellStyle name="Comma 8 3 2 4 2 4" xfId="9273"/>
    <cellStyle name="Comma 8 3 2 4 2 4 2" xfId="9274"/>
    <cellStyle name="Comma 8 3 2 4 2 5" xfId="9275"/>
    <cellStyle name="Comma 8 3 2 4 2 5 2" xfId="9276"/>
    <cellStyle name="Comma 8 3 2 4 2 6" xfId="9277"/>
    <cellStyle name="Comma 8 3 2 4 3" xfId="9278"/>
    <cellStyle name="Comma 8 3 2 4 3 2" xfId="9279"/>
    <cellStyle name="Comma 8 3 2 4 3 2 2" xfId="9280"/>
    <cellStyle name="Comma 8 3 2 4 3 3" xfId="9281"/>
    <cellStyle name="Comma 8 3 2 4 4" xfId="9282"/>
    <cellStyle name="Comma 8 3 2 4 4 2" xfId="9283"/>
    <cellStyle name="Comma 8 3 2 4 4 2 2" xfId="9284"/>
    <cellStyle name="Comma 8 3 2 4 4 3" xfId="9285"/>
    <cellStyle name="Comma 8 3 2 4 5" xfId="9286"/>
    <cellStyle name="Comma 8 3 2 4 5 2" xfId="9287"/>
    <cellStyle name="Comma 8 3 2 4 6" xfId="9288"/>
    <cellStyle name="Comma 8 3 2 4 6 2" xfId="9289"/>
    <cellStyle name="Comma 8 3 2 4 7" xfId="9290"/>
    <cellStyle name="Comma 8 3 2 5" xfId="9291"/>
    <cellStyle name="Comma 8 3 2 5 2" xfId="9292"/>
    <cellStyle name="Comma 8 3 2 5 2 2" xfId="9293"/>
    <cellStyle name="Comma 8 3 2 5 2 2 2" xfId="9294"/>
    <cellStyle name="Comma 8 3 2 5 2 2 2 2" xfId="9295"/>
    <cellStyle name="Comma 8 3 2 5 2 2 3" xfId="9296"/>
    <cellStyle name="Comma 8 3 2 5 2 3" xfId="9297"/>
    <cellStyle name="Comma 8 3 2 5 2 3 2" xfId="9298"/>
    <cellStyle name="Comma 8 3 2 5 2 3 2 2" xfId="9299"/>
    <cellStyle name="Comma 8 3 2 5 2 3 3" xfId="9300"/>
    <cellStyle name="Comma 8 3 2 5 2 4" xfId="9301"/>
    <cellStyle name="Comma 8 3 2 5 2 4 2" xfId="9302"/>
    <cellStyle name="Comma 8 3 2 5 2 5" xfId="9303"/>
    <cellStyle name="Comma 8 3 2 5 2 5 2" xfId="9304"/>
    <cellStyle name="Comma 8 3 2 5 2 6" xfId="9305"/>
    <cellStyle name="Comma 8 3 2 5 3" xfId="9306"/>
    <cellStyle name="Comma 8 3 2 5 3 2" xfId="9307"/>
    <cellStyle name="Comma 8 3 2 5 3 2 2" xfId="9308"/>
    <cellStyle name="Comma 8 3 2 5 3 3" xfId="9309"/>
    <cellStyle name="Comma 8 3 2 5 4" xfId="9310"/>
    <cellStyle name="Comma 8 3 2 5 4 2" xfId="9311"/>
    <cellStyle name="Comma 8 3 2 5 4 2 2" xfId="9312"/>
    <cellStyle name="Comma 8 3 2 5 4 3" xfId="9313"/>
    <cellStyle name="Comma 8 3 2 5 5" xfId="9314"/>
    <cellStyle name="Comma 8 3 2 5 5 2" xfId="9315"/>
    <cellStyle name="Comma 8 3 2 5 6" xfId="9316"/>
    <cellStyle name="Comma 8 3 2 5 6 2" xfId="9317"/>
    <cellStyle name="Comma 8 3 2 5 7" xfId="9318"/>
    <cellStyle name="Comma 8 3 2 6" xfId="9319"/>
    <cellStyle name="Comma 8 3 2 6 2" xfId="9320"/>
    <cellStyle name="Comma 8 3 2 6 2 2" xfId="9321"/>
    <cellStyle name="Comma 8 3 2 6 2 2 2" xfId="9322"/>
    <cellStyle name="Comma 8 3 2 6 2 3" xfId="9323"/>
    <cellStyle name="Comma 8 3 2 6 3" xfId="9324"/>
    <cellStyle name="Comma 8 3 2 6 3 2" xfId="9325"/>
    <cellStyle name="Comma 8 3 2 6 3 2 2" xfId="9326"/>
    <cellStyle name="Comma 8 3 2 6 3 3" xfId="9327"/>
    <cellStyle name="Comma 8 3 2 6 4" xfId="9328"/>
    <cellStyle name="Comma 8 3 2 6 4 2" xfId="9329"/>
    <cellStyle name="Comma 8 3 2 6 5" xfId="9330"/>
    <cellStyle name="Comma 8 3 2 6 5 2" xfId="9331"/>
    <cellStyle name="Comma 8 3 2 6 6" xfId="9332"/>
    <cellStyle name="Comma 8 3 2 7" xfId="9333"/>
    <cellStyle name="Comma 8 3 2 7 2" xfId="9334"/>
    <cellStyle name="Comma 8 3 2 7 2 2" xfId="9335"/>
    <cellStyle name="Comma 8 3 2 7 3" xfId="9336"/>
    <cellStyle name="Comma 8 3 2 8" xfId="9337"/>
    <cellStyle name="Comma 8 3 2 8 2" xfId="9338"/>
    <cellStyle name="Comma 8 3 2 8 2 2" xfId="9339"/>
    <cellStyle name="Comma 8 3 2 8 3" xfId="9340"/>
    <cellStyle name="Comma 8 3 2 9" xfId="9341"/>
    <cellStyle name="Comma 8 3 2 9 2" xfId="9342"/>
    <cellStyle name="Comma 8 3 3" xfId="9343"/>
    <cellStyle name="Comma 8 3 3 10" xfId="9344"/>
    <cellStyle name="Comma 8 3 3 2" xfId="9345"/>
    <cellStyle name="Comma 8 3 3 2 2" xfId="9346"/>
    <cellStyle name="Comma 8 3 3 2 2 2" xfId="9347"/>
    <cellStyle name="Comma 8 3 3 2 2 2 2" xfId="9348"/>
    <cellStyle name="Comma 8 3 3 2 2 2 2 2" xfId="9349"/>
    <cellStyle name="Comma 8 3 3 2 2 2 2 2 2" xfId="9350"/>
    <cellStyle name="Comma 8 3 3 2 2 2 2 3" xfId="9351"/>
    <cellStyle name="Comma 8 3 3 2 2 2 3" xfId="9352"/>
    <cellStyle name="Comma 8 3 3 2 2 2 3 2" xfId="9353"/>
    <cellStyle name="Comma 8 3 3 2 2 2 3 2 2" xfId="9354"/>
    <cellStyle name="Comma 8 3 3 2 2 2 3 3" xfId="9355"/>
    <cellStyle name="Comma 8 3 3 2 2 2 4" xfId="9356"/>
    <cellStyle name="Comma 8 3 3 2 2 2 4 2" xfId="9357"/>
    <cellStyle name="Comma 8 3 3 2 2 2 5" xfId="9358"/>
    <cellStyle name="Comma 8 3 3 2 2 2 5 2" xfId="9359"/>
    <cellStyle name="Comma 8 3 3 2 2 2 6" xfId="9360"/>
    <cellStyle name="Comma 8 3 3 2 2 3" xfId="9361"/>
    <cellStyle name="Comma 8 3 3 2 2 3 2" xfId="9362"/>
    <cellStyle name="Comma 8 3 3 2 2 3 2 2" xfId="9363"/>
    <cellStyle name="Comma 8 3 3 2 2 3 3" xfId="9364"/>
    <cellStyle name="Comma 8 3 3 2 2 4" xfId="9365"/>
    <cellStyle name="Comma 8 3 3 2 2 4 2" xfId="9366"/>
    <cellStyle name="Comma 8 3 3 2 2 4 2 2" xfId="9367"/>
    <cellStyle name="Comma 8 3 3 2 2 4 3" xfId="9368"/>
    <cellStyle name="Comma 8 3 3 2 2 5" xfId="9369"/>
    <cellStyle name="Comma 8 3 3 2 2 5 2" xfId="9370"/>
    <cellStyle name="Comma 8 3 3 2 2 6" xfId="9371"/>
    <cellStyle name="Comma 8 3 3 2 2 6 2" xfId="9372"/>
    <cellStyle name="Comma 8 3 3 2 2 7" xfId="9373"/>
    <cellStyle name="Comma 8 3 3 2 3" xfId="9374"/>
    <cellStyle name="Comma 8 3 3 2 3 2" xfId="9375"/>
    <cellStyle name="Comma 8 3 3 2 3 2 2" xfId="9376"/>
    <cellStyle name="Comma 8 3 3 2 3 2 2 2" xfId="9377"/>
    <cellStyle name="Comma 8 3 3 2 3 2 3" xfId="9378"/>
    <cellStyle name="Comma 8 3 3 2 3 3" xfId="9379"/>
    <cellStyle name="Comma 8 3 3 2 3 3 2" xfId="9380"/>
    <cellStyle name="Comma 8 3 3 2 3 3 2 2" xfId="9381"/>
    <cellStyle name="Comma 8 3 3 2 3 3 3" xfId="9382"/>
    <cellStyle name="Comma 8 3 3 2 3 4" xfId="9383"/>
    <cellStyle name="Comma 8 3 3 2 3 4 2" xfId="9384"/>
    <cellStyle name="Comma 8 3 3 2 3 5" xfId="9385"/>
    <cellStyle name="Comma 8 3 3 2 3 5 2" xfId="9386"/>
    <cellStyle name="Comma 8 3 3 2 3 6" xfId="9387"/>
    <cellStyle name="Comma 8 3 3 2 4" xfId="9388"/>
    <cellStyle name="Comma 8 3 3 2 4 2" xfId="9389"/>
    <cellStyle name="Comma 8 3 3 2 4 2 2" xfId="9390"/>
    <cellStyle name="Comma 8 3 3 2 4 3" xfId="9391"/>
    <cellStyle name="Comma 8 3 3 2 5" xfId="9392"/>
    <cellStyle name="Comma 8 3 3 2 5 2" xfId="9393"/>
    <cellStyle name="Comma 8 3 3 2 5 2 2" xfId="9394"/>
    <cellStyle name="Comma 8 3 3 2 5 3" xfId="9395"/>
    <cellStyle name="Comma 8 3 3 2 6" xfId="9396"/>
    <cellStyle name="Comma 8 3 3 2 6 2" xfId="9397"/>
    <cellStyle name="Comma 8 3 3 2 7" xfId="9398"/>
    <cellStyle name="Comma 8 3 3 2 7 2" xfId="9399"/>
    <cellStyle name="Comma 8 3 3 2 8" xfId="9400"/>
    <cellStyle name="Comma 8 3 3 3" xfId="9401"/>
    <cellStyle name="Comma 8 3 3 3 2" xfId="9402"/>
    <cellStyle name="Comma 8 3 3 3 2 2" xfId="9403"/>
    <cellStyle name="Comma 8 3 3 3 2 2 2" xfId="9404"/>
    <cellStyle name="Comma 8 3 3 3 2 2 2 2" xfId="9405"/>
    <cellStyle name="Comma 8 3 3 3 2 2 3" xfId="9406"/>
    <cellStyle name="Comma 8 3 3 3 2 3" xfId="9407"/>
    <cellStyle name="Comma 8 3 3 3 2 3 2" xfId="9408"/>
    <cellStyle name="Comma 8 3 3 3 2 3 2 2" xfId="9409"/>
    <cellStyle name="Comma 8 3 3 3 2 3 3" xfId="9410"/>
    <cellStyle name="Comma 8 3 3 3 2 4" xfId="9411"/>
    <cellStyle name="Comma 8 3 3 3 2 4 2" xfId="9412"/>
    <cellStyle name="Comma 8 3 3 3 2 5" xfId="9413"/>
    <cellStyle name="Comma 8 3 3 3 2 5 2" xfId="9414"/>
    <cellStyle name="Comma 8 3 3 3 2 6" xfId="9415"/>
    <cellStyle name="Comma 8 3 3 3 3" xfId="9416"/>
    <cellStyle name="Comma 8 3 3 3 3 2" xfId="9417"/>
    <cellStyle name="Comma 8 3 3 3 3 2 2" xfId="9418"/>
    <cellStyle name="Comma 8 3 3 3 3 3" xfId="9419"/>
    <cellStyle name="Comma 8 3 3 3 4" xfId="9420"/>
    <cellStyle name="Comma 8 3 3 3 4 2" xfId="9421"/>
    <cellStyle name="Comma 8 3 3 3 4 2 2" xfId="9422"/>
    <cellStyle name="Comma 8 3 3 3 4 3" xfId="9423"/>
    <cellStyle name="Comma 8 3 3 3 5" xfId="9424"/>
    <cellStyle name="Comma 8 3 3 3 5 2" xfId="9425"/>
    <cellStyle name="Comma 8 3 3 3 6" xfId="9426"/>
    <cellStyle name="Comma 8 3 3 3 6 2" xfId="9427"/>
    <cellStyle name="Comma 8 3 3 3 7" xfId="9428"/>
    <cellStyle name="Comma 8 3 3 4" xfId="9429"/>
    <cellStyle name="Comma 8 3 3 4 2" xfId="9430"/>
    <cellStyle name="Comma 8 3 3 4 2 2" xfId="9431"/>
    <cellStyle name="Comma 8 3 3 4 2 2 2" xfId="9432"/>
    <cellStyle name="Comma 8 3 3 4 2 2 2 2" xfId="9433"/>
    <cellStyle name="Comma 8 3 3 4 2 2 3" xfId="9434"/>
    <cellStyle name="Comma 8 3 3 4 2 3" xfId="9435"/>
    <cellStyle name="Comma 8 3 3 4 2 3 2" xfId="9436"/>
    <cellStyle name="Comma 8 3 3 4 2 3 2 2" xfId="9437"/>
    <cellStyle name="Comma 8 3 3 4 2 3 3" xfId="9438"/>
    <cellStyle name="Comma 8 3 3 4 2 4" xfId="9439"/>
    <cellStyle name="Comma 8 3 3 4 2 4 2" xfId="9440"/>
    <cellStyle name="Comma 8 3 3 4 2 5" xfId="9441"/>
    <cellStyle name="Comma 8 3 3 4 2 5 2" xfId="9442"/>
    <cellStyle name="Comma 8 3 3 4 2 6" xfId="9443"/>
    <cellStyle name="Comma 8 3 3 4 3" xfId="9444"/>
    <cellStyle name="Comma 8 3 3 4 3 2" xfId="9445"/>
    <cellStyle name="Comma 8 3 3 4 3 2 2" xfId="9446"/>
    <cellStyle name="Comma 8 3 3 4 3 3" xfId="9447"/>
    <cellStyle name="Comma 8 3 3 4 4" xfId="9448"/>
    <cellStyle name="Comma 8 3 3 4 4 2" xfId="9449"/>
    <cellStyle name="Comma 8 3 3 4 4 2 2" xfId="9450"/>
    <cellStyle name="Comma 8 3 3 4 4 3" xfId="9451"/>
    <cellStyle name="Comma 8 3 3 4 5" xfId="9452"/>
    <cellStyle name="Comma 8 3 3 4 5 2" xfId="9453"/>
    <cellStyle name="Comma 8 3 3 4 6" xfId="9454"/>
    <cellStyle name="Comma 8 3 3 4 6 2" xfId="9455"/>
    <cellStyle name="Comma 8 3 3 4 7" xfId="9456"/>
    <cellStyle name="Comma 8 3 3 5" xfId="9457"/>
    <cellStyle name="Comma 8 3 3 5 2" xfId="9458"/>
    <cellStyle name="Comma 8 3 3 5 2 2" xfId="9459"/>
    <cellStyle name="Comma 8 3 3 5 2 2 2" xfId="9460"/>
    <cellStyle name="Comma 8 3 3 5 2 3" xfId="9461"/>
    <cellStyle name="Comma 8 3 3 5 3" xfId="9462"/>
    <cellStyle name="Comma 8 3 3 5 3 2" xfId="9463"/>
    <cellStyle name="Comma 8 3 3 5 3 2 2" xfId="9464"/>
    <cellStyle name="Comma 8 3 3 5 3 3" xfId="9465"/>
    <cellStyle name="Comma 8 3 3 5 4" xfId="9466"/>
    <cellStyle name="Comma 8 3 3 5 4 2" xfId="9467"/>
    <cellStyle name="Comma 8 3 3 5 5" xfId="9468"/>
    <cellStyle name="Comma 8 3 3 5 5 2" xfId="9469"/>
    <cellStyle name="Comma 8 3 3 5 6" xfId="9470"/>
    <cellStyle name="Comma 8 3 3 6" xfId="9471"/>
    <cellStyle name="Comma 8 3 3 6 2" xfId="9472"/>
    <cellStyle name="Comma 8 3 3 6 2 2" xfId="9473"/>
    <cellStyle name="Comma 8 3 3 6 3" xfId="9474"/>
    <cellStyle name="Comma 8 3 3 7" xfId="9475"/>
    <cellStyle name="Comma 8 3 3 7 2" xfId="9476"/>
    <cellStyle name="Comma 8 3 3 7 2 2" xfId="9477"/>
    <cellStyle name="Comma 8 3 3 7 3" xfId="9478"/>
    <cellStyle name="Comma 8 3 3 8" xfId="9479"/>
    <cellStyle name="Comma 8 3 3 8 2" xfId="9480"/>
    <cellStyle name="Comma 8 3 3 9" xfId="9481"/>
    <cellStyle name="Comma 8 3 3 9 2" xfId="9482"/>
    <cellStyle name="Comma 8 3 4" xfId="9483"/>
    <cellStyle name="Comma 8 3 4 2" xfId="9484"/>
    <cellStyle name="Comma 8 3 4 2 2" xfId="9485"/>
    <cellStyle name="Comma 8 3 4 2 2 2" xfId="9486"/>
    <cellStyle name="Comma 8 3 4 2 2 2 2" xfId="9487"/>
    <cellStyle name="Comma 8 3 4 2 2 2 2 2" xfId="9488"/>
    <cellStyle name="Comma 8 3 4 2 2 2 3" xfId="9489"/>
    <cellStyle name="Comma 8 3 4 2 2 3" xfId="9490"/>
    <cellStyle name="Comma 8 3 4 2 2 3 2" xfId="9491"/>
    <cellStyle name="Comma 8 3 4 2 2 3 2 2" xfId="9492"/>
    <cellStyle name="Comma 8 3 4 2 2 3 3" xfId="9493"/>
    <cellStyle name="Comma 8 3 4 2 2 4" xfId="9494"/>
    <cellStyle name="Comma 8 3 4 2 2 4 2" xfId="9495"/>
    <cellStyle name="Comma 8 3 4 2 2 5" xfId="9496"/>
    <cellStyle name="Comma 8 3 4 2 2 5 2" xfId="9497"/>
    <cellStyle name="Comma 8 3 4 2 2 6" xfId="9498"/>
    <cellStyle name="Comma 8 3 4 2 3" xfId="9499"/>
    <cellStyle name="Comma 8 3 4 2 3 2" xfId="9500"/>
    <cellStyle name="Comma 8 3 4 2 3 2 2" xfId="9501"/>
    <cellStyle name="Comma 8 3 4 2 3 3" xfId="9502"/>
    <cellStyle name="Comma 8 3 4 2 4" xfId="9503"/>
    <cellStyle name="Comma 8 3 4 2 4 2" xfId="9504"/>
    <cellStyle name="Comma 8 3 4 2 4 2 2" xfId="9505"/>
    <cellStyle name="Comma 8 3 4 2 4 3" xfId="9506"/>
    <cellStyle name="Comma 8 3 4 2 5" xfId="9507"/>
    <cellStyle name="Comma 8 3 4 2 5 2" xfId="9508"/>
    <cellStyle name="Comma 8 3 4 2 6" xfId="9509"/>
    <cellStyle name="Comma 8 3 4 2 6 2" xfId="9510"/>
    <cellStyle name="Comma 8 3 4 2 7" xfId="9511"/>
    <cellStyle name="Comma 8 3 4 3" xfId="9512"/>
    <cellStyle name="Comma 8 3 4 3 2" xfId="9513"/>
    <cellStyle name="Comma 8 3 4 3 2 2" xfId="9514"/>
    <cellStyle name="Comma 8 3 4 3 2 2 2" xfId="9515"/>
    <cellStyle name="Comma 8 3 4 3 2 3" xfId="9516"/>
    <cellStyle name="Comma 8 3 4 3 3" xfId="9517"/>
    <cellStyle name="Comma 8 3 4 3 3 2" xfId="9518"/>
    <cellStyle name="Comma 8 3 4 3 3 2 2" xfId="9519"/>
    <cellStyle name="Comma 8 3 4 3 3 3" xfId="9520"/>
    <cellStyle name="Comma 8 3 4 3 4" xfId="9521"/>
    <cellStyle name="Comma 8 3 4 3 4 2" xfId="9522"/>
    <cellStyle name="Comma 8 3 4 3 5" xfId="9523"/>
    <cellStyle name="Comma 8 3 4 3 5 2" xfId="9524"/>
    <cellStyle name="Comma 8 3 4 3 6" xfId="9525"/>
    <cellStyle name="Comma 8 3 4 4" xfId="9526"/>
    <cellStyle name="Comma 8 3 4 4 2" xfId="9527"/>
    <cellStyle name="Comma 8 3 4 4 2 2" xfId="9528"/>
    <cellStyle name="Comma 8 3 4 4 3" xfId="9529"/>
    <cellStyle name="Comma 8 3 4 5" xfId="9530"/>
    <cellStyle name="Comma 8 3 4 5 2" xfId="9531"/>
    <cellStyle name="Comma 8 3 4 5 2 2" xfId="9532"/>
    <cellStyle name="Comma 8 3 4 5 3" xfId="9533"/>
    <cellStyle name="Comma 8 3 4 6" xfId="9534"/>
    <cellStyle name="Comma 8 3 4 6 2" xfId="9535"/>
    <cellStyle name="Comma 8 3 4 7" xfId="9536"/>
    <cellStyle name="Comma 8 3 4 7 2" xfId="9537"/>
    <cellStyle name="Comma 8 3 4 8" xfId="9538"/>
    <cellStyle name="Comma 8 3 5" xfId="9539"/>
    <cellStyle name="Comma 8 3 5 2" xfId="9540"/>
    <cellStyle name="Comma 8 3 5 2 2" xfId="9541"/>
    <cellStyle name="Comma 8 3 5 2 2 2" xfId="9542"/>
    <cellStyle name="Comma 8 3 5 2 2 2 2" xfId="9543"/>
    <cellStyle name="Comma 8 3 5 2 2 3" xfId="9544"/>
    <cellStyle name="Comma 8 3 5 2 3" xfId="9545"/>
    <cellStyle name="Comma 8 3 5 2 3 2" xfId="9546"/>
    <cellStyle name="Comma 8 3 5 2 3 2 2" xfId="9547"/>
    <cellStyle name="Comma 8 3 5 2 3 3" xfId="9548"/>
    <cellStyle name="Comma 8 3 5 2 4" xfId="9549"/>
    <cellStyle name="Comma 8 3 5 2 4 2" xfId="9550"/>
    <cellStyle name="Comma 8 3 5 2 5" xfId="9551"/>
    <cellStyle name="Comma 8 3 5 2 5 2" xfId="9552"/>
    <cellStyle name="Comma 8 3 5 2 6" xfId="9553"/>
    <cellStyle name="Comma 8 3 5 3" xfId="9554"/>
    <cellStyle name="Comma 8 3 5 3 2" xfId="9555"/>
    <cellStyle name="Comma 8 3 5 3 2 2" xfId="9556"/>
    <cellStyle name="Comma 8 3 5 3 3" xfId="9557"/>
    <cellStyle name="Comma 8 3 5 4" xfId="9558"/>
    <cellStyle name="Comma 8 3 5 4 2" xfId="9559"/>
    <cellStyle name="Comma 8 3 5 4 2 2" xfId="9560"/>
    <cellStyle name="Comma 8 3 5 4 3" xfId="9561"/>
    <cellStyle name="Comma 8 3 5 5" xfId="9562"/>
    <cellStyle name="Comma 8 3 5 5 2" xfId="9563"/>
    <cellStyle name="Comma 8 3 5 6" xfId="9564"/>
    <cellStyle name="Comma 8 3 5 6 2" xfId="9565"/>
    <cellStyle name="Comma 8 3 5 7" xfId="9566"/>
    <cellStyle name="Comma 8 3 6" xfId="9567"/>
    <cellStyle name="Comma 8 3 6 2" xfId="9568"/>
    <cellStyle name="Comma 8 3 6 2 2" xfId="9569"/>
    <cellStyle name="Comma 8 3 6 2 2 2" xfId="9570"/>
    <cellStyle name="Comma 8 3 6 2 2 2 2" xfId="9571"/>
    <cellStyle name="Comma 8 3 6 2 2 3" xfId="9572"/>
    <cellStyle name="Comma 8 3 6 2 3" xfId="9573"/>
    <cellStyle name="Comma 8 3 6 2 3 2" xfId="9574"/>
    <cellStyle name="Comma 8 3 6 2 3 2 2" xfId="9575"/>
    <cellStyle name="Comma 8 3 6 2 3 3" xfId="9576"/>
    <cellStyle name="Comma 8 3 6 2 4" xfId="9577"/>
    <cellStyle name="Comma 8 3 6 2 4 2" xfId="9578"/>
    <cellStyle name="Comma 8 3 6 2 5" xfId="9579"/>
    <cellStyle name="Comma 8 3 6 2 5 2" xfId="9580"/>
    <cellStyle name="Comma 8 3 6 2 6" xfId="9581"/>
    <cellStyle name="Comma 8 3 6 3" xfId="9582"/>
    <cellStyle name="Comma 8 3 6 3 2" xfId="9583"/>
    <cellStyle name="Comma 8 3 6 3 2 2" xfId="9584"/>
    <cellStyle name="Comma 8 3 6 3 3" xfId="9585"/>
    <cellStyle name="Comma 8 3 6 4" xfId="9586"/>
    <cellStyle name="Comma 8 3 6 4 2" xfId="9587"/>
    <cellStyle name="Comma 8 3 6 4 2 2" xfId="9588"/>
    <cellStyle name="Comma 8 3 6 4 3" xfId="9589"/>
    <cellStyle name="Comma 8 3 6 5" xfId="9590"/>
    <cellStyle name="Comma 8 3 6 5 2" xfId="9591"/>
    <cellStyle name="Comma 8 3 6 6" xfId="9592"/>
    <cellStyle name="Comma 8 3 6 6 2" xfId="9593"/>
    <cellStyle name="Comma 8 3 6 7" xfId="9594"/>
    <cellStyle name="Comma 8 3 7" xfId="9595"/>
    <cellStyle name="Comma 8 3 7 2" xfId="9596"/>
    <cellStyle name="Comma 8 3 7 2 2" xfId="9597"/>
    <cellStyle name="Comma 8 3 7 2 2 2" xfId="9598"/>
    <cellStyle name="Comma 8 3 7 2 3" xfId="9599"/>
    <cellStyle name="Comma 8 3 7 3" xfId="9600"/>
    <cellStyle name="Comma 8 3 7 3 2" xfId="9601"/>
    <cellStyle name="Comma 8 3 7 3 2 2" xfId="9602"/>
    <cellStyle name="Comma 8 3 7 3 3" xfId="9603"/>
    <cellStyle name="Comma 8 3 7 4" xfId="9604"/>
    <cellStyle name="Comma 8 3 7 4 2" xfId="9605"/>
    <cellStyle name="Comma 8 3 7 5" xfId="9606"/>
    <cellStyle name="Comma 8 3 7 5 2" xfId="9607"/>
    <cellStyle name="Comma 8 3 7 6" xfId="9608"/>
    <cellStyle name="Comma 8 3 8" xfId="9609"/>
    <cellStyle name="Comma 8 3 8 2" xfId="9610"/>
    <cellStyle name="Comma 8 3 8 2 2" xfId="9611"/>
    <cellStyle name="Comma 8 3 8 3" xfId="9612"/>
    <cellStyle name="Comma 8 3 9" xfId="9613"/>
    <cellStyle name="Comma 8 3 9 2" xfId="9614"/>
    <cellStyle name="Comma 8 3 9 2 2" xfId="9615"/>
    <cellStyle name="Comma 8 3 9 3" xfId="9616"/>
    <cellStyle name="Comma 8 4" xfId="9617"/>
    <cellStyle name="Comma 8 4 10" xfId="9618"/>
    <cellStyle name="Comma 8 4 10 2" xfId="9619"/>
    <cellStyle name="Comma 8 4 11" xfId="9620"/>
    <cellStyle name="Comma 8 4 2" xfId="9621"/>
    <cellStyle name="Comma 8 4 2 10" xfId="9622"/>
    <cellStyle name="Comma 8 4 2 2" xfId="9623"/>
    <cellStyle name="Comma 8 4 2 2 2" xfId="9624"/>
    <cellStyle name="Comma 8 4 2 2 2 2" xfId="9625"/>
    <cellStyle name="Comma 8 4 2 2 2 2 2" xfId="9626"/>
    <cellStyle name="Comma 8 4 2 2 2 2 2 2" xfId="9627"/>
    <cellStyle name="Comma 8 4 2 2 2 2 2 2 2" xfId="9628"/>
    <cellStyle name="Comma 8 4 2 2 2 2 2 3" xfId="9629"/>
    <cellStyle name="Comma 8 4 2 2 2 2 3" xfId="9630"/>
    <cellStyle name="Comma 8 4 2 2 2 2 3 2" xfId="9631"/>
    <cellStyle name="Comma 8 4 2 2 2 2 3 2 2" xfId="9632"/>
    <cellStyle name="Comma 8 4 2 2 2 2 3 3" xfId="9633"/>
    <cellStyle name="Comma 8 4 2 2 2 2 4" xfId="9634"/>
    <cellStyle name="Comma 8 4 2 2 2 2 4 2" xfId="9635"/>
    <cellStyle name="Comma 8 4 2 2 2 2 5" xfId="9636"/>
    <cellStyle name="Comma 8 4 2 2 2 2 5 2" xfId="9637"/>
    <cellStyle name="Comma 8 4 2 2 2 2 6" xfId="9638"/>
    <cellStyle name="Comma 8 4 2 2 2 3" xfId="9639"/>
    <cellStyle name="Comma 8 4 2 2 2 3 2" xfId="9640"/>
    <cellStyle name="Comma 8 4 2 2 2 3 2 2" xfId="9641"/>
    <cellStyle name="Comma 8 4 2 2 2 3 3" xfId="9642"/>
    <cellStyle name="Comma 8 4 2 2 2 4" xfId="9643"/>
    <cellStyle name="Comma 8 4 2 2 2 4 2" xfId="9644"/>
    <cellStyle name="Comma 8 4 2 2 2 4 2 2" xfId="9645"/>
    <cellStyle name="Comma 8 4 2 2 2 4 3" xfId="9646"/>
    <cellStyle name="Comma 8 4 2 2 2 5" xfId="9647"/>
    <cellStyle name="Comma 8 4 2 2 2 5 2" xfId="9648"/>
    <cellStyle name="Comma 8 4 2 2 2 6" xfId="9649"/>
    <cellStyle name="Comma 8 4 2 2 2 6 2" xfId="9650"/>
    <cellStyle name="Comma 8 4 2 2 2 7" xfId="9651"/>
    <cellStyle name="Comma 8 4 2 2 3" xfId="9652"/>
    <cellStyle name="Comma 8 4 2 2 3 2" xfId="9653"/>
    <cellStyle name="Comma 8 4 2 2 3 2 2" xfId="9654"/>
    <cellStyle name="Comma 8 4 2 2 3 2 2 2" xfId="9655"/>
    <cellStyle name="Comma 8 4 2 2 3 2 3" xfId="9656"/>
    <cellStyle name="Comma 8 4 2 2 3 3" xfId="9657"/>
    <cellStyle name="Comma 8 4 2 2 3 3 2" xfId="9658"/>
    <cellStyle name="Comma 8 4 2 2 3 3 2 2" xfId="9659"/>
    <cellStyle name="Comma 8 4 2 2 3 3 3" xfId="9660"/>
    <cellStyle name="Comma 8 4 2 2 3 4" xfId="9661"/>
    <cellStyle name="Comma 8 4 2 2 3 4 2" xfId="9662"/>
    <cellStyle name="Comma 8 4 2 2 3 5" xfId="9663"/>
    <cellStyle name="Comma 8 4 2 2 3 5 2" xfId="9664"/>
    <cellStyle name="Comma 8 4 2 2 3 6" xfId="9665"/>
    <cellStyle name="Comma 8 4 2 2 4" xfId="9666"/>
    <cellStyle name="Comma 8 4 2 2 4 2" xfId="9667"/>
    <cellStyle name="Comma 8 4 2 2 4 2 2" xfId="9668"/>
    <cellStyle name="Comma 8 4 2 2 4 3" xfId="9669"/>
    <cellStyle name="Comma 8 4 2 2 5" xfId="9670"/>
    <cellStyle name="Comma 8 4 2 2 5 2" xfId="9671"/>
    <cellStyle name="Comma 8 4 2 2 5 2 2" xfId="9672"/>
    <cellStyle name="Comma 8 4 2 2 5 3" xfId="9673"/>
    <cellStyle name="Comma 8 4 2 2 6" xfId="9674"/>
    <cellStyle name="Comma 8 4 2 2 6 2" xfId="9675"/>
    <cellStyle name="Comma 8 4 2 2 7" xfId="9676"/>
    <cellStyle name="Comma 8 4 2 2 7 2" xfId="9677"/>
    <cellStyle name="Comma 8 4 2 2 8" xfId="9678"/>
    <cellStyle name="Comma 8 4 2 3" xfId="9679"/>
    <cellStyle name="Comma 8 4 2 3 2" xfId="9680"/>
    <cellStyle name="Comma 8 4 2 3 2 2" xfId="9681"/>
    <cellStyle name="Comma 8 4 2 3 2 2 2" xfId="9682"/>
    <cellStyle name="Comma 8 4 2 3 2 2 2 2" xfId="9683"/>
    <cellStyle name="Comma 8 4 2 3 2 2 3" xfId="9684"/>
    <cellStyle name="Comma 8 4 2 3 2 3" xfId="9685"/>
    <cellStyle name="Comma 8 4 2 3 2 3 2" xfId="9686"/>
    <cellStyle name="Comma 8 4 2 3 2 3 2 2" xfId="9687"/>
    <cellStyle name="Comma 8 4 2 3 2 3 3" xfId="9688"/>
    <cellStyle name="Comma 8 4 2 3 2 4" xfId="9689"/>
    <cellStyle name="Comma 8 4 2 3 2 4 2" xfId="9690"/>
    <cellStyle name="Comma 8 4 2 3 2 5" xfId="9691"/>
    <cellStyle name="Comma 8 4 2 3 2 5 2" xfId="9692"/>
    <cellStyle name="Comma 8 4 2 3 2 6" xfId="9693"/>
    <cellStyle name="Comma 8 4 2 3 3" xfId="9694"/>
    <cellStyle name="Comma 8 4 2 3 3 2" xfId="9695"/>
    <cellStyle name="Comma 8 4 2 3 3 2 2" xfId="9696"/>
    <cellStyle name="Comma 8 4 2 3 3 3" xfId="9697"/>
    <cellStyle name="Comma 8 4 2 3 4" xfId="9698"/>
    <cellStyle name="Comma 8 4 2 3 4 2" xfId="9699"/>
    <cellStyle name="Comma 8 4 2 3 4 2 2" xfId="9700"/>
    <cellStyle name="Comma 8 4 2 3 4 3" xfId="9701"/>
    <cellStyle name="Comma 8 4 2 3 5" xfId="9702"/>
    <cellStyle name="Comma 8 4 2 3 5 2" xfId="9703"/>
    <cellStyle name="Comma 8 4 2 3 6" xfId="9704"/>
    <cellStyle name="Comma 8 4 2 3 6 2" xfId="9705"/>
    <cellStyle name="Comma 8 4 2 3 7" xfId="9706"/>
    <cellStyle name="Comma 8 4 2 4" xfId="9707"/>
    <cellStyle name="Comma 8 4 2 4 2" xfId="9708"/>
    <cellStyle name="Comma 8 4 2 4 2 2" xfId="9709"/>
    <cellStyle name="Comma 8 4 2 4 2 2 2" xfId="9710"/>
    <cellStyle name="Comma 8 4 2 4 2 2 2 2" xfId="9711"/>
    <cellStyle name="Comma 8 4 2 4 2 2 3" xfId="9712"/>
    <cellStyle name="Comma 8 4 2 4 2 3" xfId="9713"/>
    <cellStyle name="Comma 8 4 2 4 2 3 2" xfId="9714"/>
    <cellStyle name="Comma 8 4 2 4 2 3 2 2" xfId="9715"/>
    <cellStyle name="Comma 8 4 2 4 2 3 3" xfId="9716"/>
    <cellStyle name="Comma 8 4 2 4 2 4" xfId="9717"/>
    <cellStyle name="Comma 8 4 2 4 2 4 2" xfId="9718"/>
    <cellStyle name="Comma 8 4 2 4 2 5" xfId="9719"/>
    <cellStyle name="Comma 8 4 2 4 2 5 2" xfId="9720"/>
    <cellStyle name="Comma 8 4 2 4 2 6" xfId="9721"/>
    <cellStyle name="Comma 8 4 2 4 3" xfId="9722"/>
    <cellStyle name="Comma 8 4 2 4 3 2" xfId="9723"/>
    <cellStyle name="Comma 8 4 2 4 3 2 2" xfId="9724"/>
    <cellStyle name="Comma 8 4 2 4 3 3" xfId="9725"/>
    <cellStyle name="Comma 8 4 2 4 4" xfId="9726"/>
    <cellStyle name="Comma 8 4 2 4 4 2" xfId="9727"/>
    <cellStyle name="Comma 8 4 2 4 4 2 2" xfId="9728"/>
    <cellStyle name="Comma 8 4 2 4 4 3" xfId="9729"/>
    <cellStyle name="Comma 8 4 2 4 5" xfId="9730"/>
    <cellStyle name="Comma 8 4 2 4 5 2" xfId="9731"/>
    <cellStyle name="Comma 8 4 2 4 6" xfId="9732"/>
    <cellStyle name="Comma 8 4 2 4 6 2" xfId="9733"/>
    <cellStyle name="Comma 8 4 2 4 7" xfId="9734"/>
    <cellStyle name="Comma 8 4 2 5" xfId="9735"/>
    <cellStyle name="Comma 8 4 2 5 2" xfId="9736"/>
    <cellStyle name="Comma 8 4 2 5 2 2" xfId="9737"/>
    <cellStyle name="Comma 8 4 2 5 2 2 2" xfId="9738"/>
    <cellStyle name="Comma 8 4 2 5 2 3" xfId="9739"/>
    <cellStyle name="Comma 8 4 2 5 3" xfId="9740"/>
    <cellStyle name="Comma 8 4 2 5 3 2" xfId="9741"/>
    <cellStyle name="Comma 8 4 2 5 3 2 2" xfId="9742"/>
    <cellStyle name="Comma 8 4 2 5 3 3" xfId="9743"/>
    <cellStyle name="Comma 8 4 2 5 4" xfId="9744"/>
    <cellStyle name="Comma 8 4 2 5 4 2" xfId="9745"/>
    <cellStyle name="Comma 8 4 2 5 5" xfId="9746"/>
    <cellStyle name="Comma 8 4 2 5 5 2" xfId="9747"/>
    <cellStyle name="Comma 8 4 2 5 6" xfId="9748"/>
    <cellStyle name="Comma 8 4 2 6" xfId="9749"/>
    <cellStyle name="Comma 8 4 2 6 2" xfId="9750"/>
    <cellStyle name="Comma 8 4 2 6 2 2" xfId="9751"/>
    <cellStyle name="Comma 8 4 2 6 3" xfId="9752"/>
    <cellStyle name="Comma 8 4 2 7" xfId="9753"/>
    <cellStyle name="Comma 8 4 2 7 2" xfId="9754"/>
    <cellStyle name="Comma 8 4 2 7 2 2" xfId="9755"/>
    <cellStyle name="Comma 8 4 2 7 3" xfId="9756"/>
    <cellStyle name="Comma 8 4 2 8" xfId="9757"/>
    <cellStyle name="Comma 8 4 2 8 2" xfId="9758"/>
    <cellStyle name="Comma 8 4 2 9" xfId="9759"/>
    <cellStyle name="Comma 8 4 2 9 2" xfId="9760"/>
    <cellStyle name="Comma 8 4 3" xfId="9761"/>
    <cellStyle name="Comma 8 4 3 2" xfId="9762"/>
    <cellStyle name="Comma 8 4 3 2 2" xfId="9763"/>
    <cellStyle name="Comma 8 4 3 2 2 2" xfId="9764"/>
    <cellStyle name="Comma 8 4 3 2 2 2 2" xfId="9765"/>
    <cellStyle name="Comma 8 4 3 2 2 2 2 2" xfId="9766"/>
    <cellStyle name="Comma 8 4 3 2 2 2 3" xfId="9767"/>
    <cellStyle name="Comma 8 4 3 2 2 3" xfId="9768"/>
    <cellStyle name="Comma 8 4 3 2 2 3 2" xfId="9769"/>
    <cellStyle name="Comma 8 4 3 2 2 3 2 2" xfId="9770"/>
    <cellStyle name="Comma 8 4 3 2 2 3 3" xfId="9771"/>
    <cellStyle name="Comma 8 4 3 2 2 4" xfId="9772"/>
    <cellStyle name="Comma 8 4 3 2 2 4 2" xfId="9773"/>
    <cellStyle name="Comma 8 4 3 2 2 5" xfId="9774"/>
    <cellStyle name="Comma 8 4 3 2 2 5 2" xfId="9775"/>
    <cellStyle name="Comma 8 4 3 2 2 6" xfId="9776"/>
    <cellStyle name="Comma 8 4 3 2 3" xfId="9777"/>
    <cellStyle name="Comma 8 4 3 2 3 2" xfId="9778"/>
    <cellStyle name="Comma 8 4 3 2 3 2 2" xfId="9779"/>
    <cellStyle name="Comma 8 4 3 2 3 3" xfId="9780"/>
    <cellStyle name="Comma 8 4 3 2 4" xfId="9781"/>
    <cellStyle name="Comma 8 4 3 2 4 2" xfId="9782"/>
    <cellStyle name="Comma 8 4 3 2 4 2 2" xfId="9783"/>
    <cellStyle name="Comma 8 4 3 2 4 3" xfId="9784"/>
    <cellStyle name="Comma 8 4 3 2 5" xfId="9785"/>
    <cellStyle name="Comma 8 4 3 2 5 2" xfId="9786"/>
    <cellStyle name="Comma 8 4 3 2 6" xfId="9787"/>
    <cellStyle name="Comma 8 4 3 2 6 2" xfId="9788"/>
    <cellStyle name="Comma 8 4 3 2 7" xfId="9789"/>
    <cellStyle name="Comma 8 4 3 3" xfId="9790"/>
    <cellStyle name="Comma 8 4 3 3 2" xfId="9791"/>
    <cellStyle name="Comma 8 4 3 3 2 2" xfId="9792"/>
    <cellStyle name="Comma 8 4 3 3 2 2 2" xfId="9793"/>
    <cellStyle name="Comma 8 4 3 3 2 3" xfId="9794"/>
    <cellStyle name="Comma 8 4 3 3 3" xfId="9795"/>
    <cellStyle name="Comma 8 4 3 3 3 2" xfId="9796"/>
    <cellStyle name="Comma 8 4 3 3 3 2 2" xfId="9797"/>
    <cellStyle name="Comma 8 4 3 3 3 3" xfId="9798"/>
    <cellStyle name="Comma 8 4 3 3 4" xfId="9799"/>
    <cellStyle name="Comma 8 4 3 3 4 2" xfId="9800"/>
    <cellStyle name="Comma 8 4 3 3 5" xfId="9801"/>
    <cellStyle name="Comma 8 4 3 3 5 2" xfId="9802"/>
    <cellStyle name="Comma 8 4 3 3 6" xfId="9803"/>
    <cellStyle name="Comma 8 4 3 4" xfId="9804"/>
    <cellStyle name="Comma 8 4 3 4 2" xfId="9805"/>
    <cellStyle name="Comma 8 4 3 4 2 2" xfId="9806"/>
    <cellStyle name="Comma 8 4 3 4 3" xfId="9807"/>
    <cellStyle name="Comma 8 4 3 5" xfId="9808"/>
    <cellStyle name="Comma 8 4 3 5 2" xfId="9809"/>
    <cellStyle name="Comma 8 4 3 5 2 2" xfId="9810"/>
    <cellStyle name="Comma 8 4 3 5 3" xfId="9811"/>
    <cellStyle name="Comma 8 4 3 6" xfId="9812"/>
    <cellStyle name="Comma 8 4 3 6 2" xfId="9813"/>
    <cellStyle name="Comma 8 4 3 7" xfId="9814"/>
    <cellStyle name="Comma 8 4 3 7 2" xfId="9815"/>
    <cellStyle name="Comma 8 4 3 8" xfId="9816"/>
    <cellStyle name="Comma 8 4 4" xfId="9817"/>
    <cellStyle name="Comma 8 4 4 2" xfId="9818"/>
    <cellStyle name="Comma 8 4 4 2 2" xfId="9819"/>
    <cellStyle name="Comma 8 4 4 2 2 2" xfId="9820"/>
    <cellStyle name="Comma 8 4 4 2 2 2 2" xfId="9821"/>
    <cellStyle name="Comma 8 4 4 2 2 3" xfId="9822"/>
    <cellStyle name="Comma 8 4 4 2 3" xfId="9823"/>
    <cellStyle name="Comma 8 4 4 2 3 2" xfId="9824"/>
    <cellStyle name="Comma 8 4 4 2 3 2 2" xfId="9825"/>
    <cellStyle name="Comma 8 4 4 2 3 3" xfId="9826"/>
    <cellStyle name="Comma 8 4 4 2 4" xfId="9827"/>
    <cellStyle name="Comma 8 4 4 2 4 2" xfId="9828"/>
    <cellStyle name="Comma 8 4 4 2 5" xfId="9829"/>
    <cellStyle name="Comma 8 4 4 2 5 2" xfId="9830"/>
    <cellStyle name="Comma 8 4 4 2 6" xfId="9831"/>
    <cellStyle name="Comma 8 4 4 3" xfId="9832"/>
    <cellStyle name="Comma 8 4 4 3 2" xfId="9833"/>
    <cellStyle name="Comma 8 4 4 3 2 2" xfId="9834"/>
    <cellStyle name="Comma 8 4 4 3 3" xfId="9835"/>
    <cellStyle name="Comma 8 4 4 4" xfId="9836"/>
    <cellStyle name="Comma 8 4 4 4 2" xfId="9837"/>
    <cellStyle name="Comma 8 4 4 4 2 2" xfId="9838"/>
    <cellStyle name="Comma 8 4 4 4 3" xfId="9839"/>
    <cellStyle name="Comma 8 4 4 5" xfId="9840"/>
    <cellStyle name="Comma 8 4 4 5 2" xfId="9841"/>
    <cellStyle name="Comma 8 4 4 6" xfId="9842"/>
    <cellStyle name="Comma 8 4 4 6 2" xfId="9843"/>
    <cellStyle name="Comma 8 4 4 7" xfId="9844"/>
    <cellStyle name="Comma 8 4 5" xfId="9845"/>
    <cellStyle name="Comma 8 4 5 2" xfId="9846"/>
    <cellStyle name="Comma 8 4 5 2 2" xfId="9847"/>
    <cellStyle name="Comma 8 4 5 2 2 2" xfId="9848"/>
    <cellStyle name="Comma 8 4 5 2 2 2 2" xfId="9849"/>
    <cellStyle name="Comma 8 4 5 2 2 3" xfId="9850"/>
    <cellStyle name="Comma 8 4 5 2 3" xfId="9851"/>
    <cellStyle name="Comma 8 4 5 2 3 2" xfId="9852"/>
    <cellStyle name="Comma 8 4 5 2 3 2 2" xfId="9853"/>
    <cellStyle name="Comma 8 4 5 2 3 3" xfId="9854"/>
    <cellStyle name="Comma 8 4 5 2 4" xfId="9855"/>
    <cellStyle name="Comma 8 4 5 2 4 2" xfId="9856"/>
    <cellStyle name="Comma 8 4 5 2 5" xfId="9857"/>
    <cellStyle name="Comma 8 4 5 2 5 2" xfId="9858"/>
    <cellStyle name="Comma 8 4 5 2 6" xfId="9859"/>
    <cellStyle name="Comma 8 4 5 3" xfId="9860"/>
    <cellStyle name="Comma 8 4 5 3 2" xfId="9861"/>
    <cellStyle name="Comma 8 4 5 3 2 2" xfId="9862"/>
    <cellStyle name="Comma 8 4 5 3 3" xfId="9863"/>
    <cellStyle name="Comma 8 4 5 4" xfId="9864"/>
    <cellStyle name="Comma 8 4 5 4 2" xfId="9865"/>
    <cellStyle name="Comma 8 4 5 4 2 2" xfId="9866"/>
    <cellStyle name="Comma 8 4 5 4 3" xfId="9867"/>
    <cellStyle name="Comma 8 4 5 5" xfId="9868"/>
    <cellStyle name="Comma 8 4 5 5 2" xfId="9869"/>
    <cellStyle name="Comma 8 4 5 6" xfId="9870"/>
    <cellStyle name="Comma 8 4 5 6 2" xfId="9871"/>
    <cellStyle name="Comma 8 4 5 7" xfId="9872"/>
    <cellStyle name="Comma 8 4 6" xfId="9873"/>
    <cellStyle name="Comma 8 4 6 2" xfId="9874"/>
    <cellStyle name="Comma 8 4 6 2 2" xfId="9875"/>
    <cellStyle name="Comma 8 4 6 2 2 2" xfId="9876"/>
    <cellStyle name="Comma 8 4 6 2 3" xfId="9877"/>
    <cellStyle name="Comma 8 4 6 3" xfId="9878"/>
    <cellStyle name="Comma 8 4 6 3 2" xfId="9879"/>
    <cellStyle name="Comma 8 4 6 3 2 2" xfId="9880"/>
    <cellStyle name="Comma 8 4 6 3 3" xfId="9881"/>
    <cellStyle name="Comma 8 4 6 4" xfId="9882"/>
    <cellStyle name="Comma 8 4 6 4 2" xfId="9883"/>
    <cellStyle name="Comma 8 4 6 5" xfId="9884"/>
    <cellStyle name="Comma 8 4 6 5 2" xfId="9885"/>
    <cellStyle name="Comma 8 4 6 6" xfId="9886"/>
    <cellStyle name="Comma 8 4 7" xfId="9887"/>
    <cellStyle name="Comma 8 4 7 2" xfId="9888"/>
    <cellStyle name="Comma 8 4 7 2 2" xfId="9889"/>
    <cellStyle name="Comma 8 4 7 3" xfId="9890"/>
    <cellStyle name="Comma 8 4 8" xfId="9891"/>
    <cellStyle name="Comma 8 4 8 2" xfId="9892"/>
    <cellStyle name="Comma 8 4 8 2 2" xfId="9893"/>
    <cellStyle name="Comma 8 4 8 3" xfId="9894"/>
    <cellStyle name="Comma 8 4 9" xfId="9895"/>
    <cellStyle name="Comma 8 4 9 2" xfId="9896"/>
    <cellStyle name="Comma 8 5" xfId="9897"/>
    <cellStyle name="Comma 8 5 10" xfId="9898"/>
    <cellStyle name="Comma 8 5 2" xfId="9899"/>
    <cellStyle name="Comma 8 5 2 2" xfId="9900"/>
    <cellStyle name="Comma 8 5 2 2 2" xfId="9901"/>
    <cellStyle name="Comma 8 5 2 2 2 2" xfId="9902"/>
    <cellStyle name="Comma 8 5 2 2 2 2 2" xfId="9903"/>
    <cellStyle name="Comma 8 5 2 2 2 2 2 2" xfId="9904"/>
    <cellStyle name="Comma 8 5 2 2 2 2 3" xfId="9905"/>
    <cellStyle name="Comma 8 5 2 2 2 3" xfId="9906"/>
    <cellStyle name="Comma 8 5 2 2 2 3 2" xfId="9907"/>
    <cellStyle name="Comma 8 5 2 2 2 3 2 2" xfId="9908"/>
    <cellStyle name="Comma 8 5 2 2 2 3 3" xfId="9909"/>
    <cellStyle name="Comma 8 5 2 2 2 4" xfId="9910"/>
    <cellStyle name="Comma 8 5 2 2 2 4 2" xfId="9911"/>
    <cellStyle name="Comma 8 5 2 2 2 5" xfId="9912"/>
    <cellStyle name="Comma 8 5 2 2 2 5 2" xfId="9913"/>
    <cellStyle name="Comma 8 5 2 2 2 6" xfId="9914"/>
    <cellStyle name="Comma 8 5 2 2 3" xfId="9915"/>
    <cellStyle name="Comma 8 5 2 2 3 2" xfId="9916"/>
    <cellStyle name="Comma 8 5 2 2 3 2 2" xfId="9917"/>
    <cellStyle name="Comma 8 5 2 2 3 3" xfId="9918"/>
    <cellStyle name="Comma 8 5 2 2 4" xfId="9919"/>
    <cellStyle name="Comma 8 5 2 2 4 2" xfId="9920"/>
    <cellStyle name="Comma 8 5 2 2 4 2 2" xfId="9921"/>
    <cellStyle name="Comma 8 5 2 2 4 3" xfId="9922"/>
    <cellStyle name="Comma 8 5 2 2 5" xfId="9923"/>
    <cellStyle name="Comma 8 5 2 2 5 2" xfId="9924"/>
    <cellStyle name="Comma 8 5 2 2 6" xfId="9925"/>
    <cellStyle name="Comma 8 5 2 2 6 2" xfId="9926"/>
    <cellStyle name="Comma 8 5 2 2 7" xfId="9927"/>
    <cellStyle name="Comma 8 5 2 3" xfId="9928"/>
    <cellStyle name="Comma 8 5 2 3 2" xfId="9929"/>
    <cellStyle name="Comma 8 5 2 3 2 2" xfId="9930"/>
    <cellStyle name="Comma 8 5 2 3 2 2 2" xfId="9931"/>
    <cellStyle name="Comma 8 5 2 3 2 3" xfId="9932"/>
    <cellStyle name="Comma 8 5 2 3 3" xfId="9933"/>
    <cellStyle name="Comma 8 5 2 3 3 2" xfId="9934"/>
    <cellStyle name="Comma 8 5 2 3 3 2 2" xfId="9935"/>
    <cellStyle name="Comma 8 5 2 3 3 3" xfId="9936"/>
    <cellStyle name="Comma 8 5 2 3 4" xfId="9937"/>
    <cellStyle name="Comma 8 5 2 3 4 2" xfId="9938"/>
    <cellStyle name="Comma 8 5 2 3 5" xfId="9939"/>
    <cellStyle name="Comma 8 5 2 3 5 2" xfId="9940"/>
    <cellStyle name="Comma 8 5 2 3 6" xfId="9941"/>
    <cellStyle name="Comma 8 5 2 4" xfId="9942"/>
    <cellStyle name="Comma 8 5 2 4 2" xfId="9943"/>
    <cellStyle name="Comma 8 5 2 4 2 2" xfId="9944"/>
    <cellStyle name="Comma 8 5 2 4 3" xfId="9945"/>
    <cellStyle name="Comma 8 5 2 5" xfId="9946"/>
    <cellStyle name="Comma 8 5 2 5 2" xfId="9947"/>
    <cellStyle name="Comma 8 5 2 5 2 2" xfId="9948"/>
    <cellStyle name="Comma 8 5 2 5 3" xfId="9949"/>
    <cellStyle name="Comma 8 5 2 6" xfId="9950"/>
    <cellStyle name="Comma 8 5 2 6 2" xfId="9951"/>
    <cellStyle name="Comma 8 5 2 7" xfId="9952"/>
    <cellStyle name="Comma 8 5 2 7 2" xfId="9953"/>
    <cellStyle name="Comma 8 5 2 8" xfId="9954"/>
    <cellStyle name="Comma 8 5 3" xfId="9955"/>
    <cellStyle name="Comma 8 5 3 2" xfId="9956"/>
    <cellStyle name="Comma 8 5 3 2 2" xfId="9957"/>
    <cellStyle name="Comma 8 5 3 2 2 2" xfId="9958"/>
    <cellStyle name="Comma 8 5 3 2 2 2 2" xfId="9959"/>
    <cellStyle name="Comma 8 5 3 2 2 3" xfId="9960"/>
    <cellStyle name="Comma 8 5 3 2 3" xfId="9961"/>
    <cellStyle name="Comma 8 5 3 2 3 2" xfId="9962"/>
    <cellStyle name="Comma 8 5 3 2 3 2 2" xfId="9963"/>
    <cellStyle name="Comma 8 5 3 2 3 3" xfId="9964"/>
    <cellStyle name="Comma 8 5 3 2 4" xfId="9965"/>
    <cellStyle name="Comma 8 5 3 2 4 2" xfId="9966"/>
    <cellStyle name="Comma 8 5 3 2 5" xfId="9967"/>
    <cellStyle name="Comma 8 5 3 2 5 2" xfId="9968"/>
    <cellStyle name="Comma 8 5 3 2 6" xfId="9969"/>
    <cellStyle name="Comma 8 5 3 3" xfId="9970"/>
    <cellStyle name="Comma 8 5 3 3 2" xfId="9971"/>
    <cellStyle name="Comma 8 5 3 3 2 2" xfId="9972"/>
    <cellStyle name="Comma 8 5 3 3 3" xfId="9973"/>
    <cellStyle name="Comma 8 5 3 4" xfId="9974"/>
    <cellStyle name="Comma 8 5 3 4 2" xfId="9975"/>
    <cellStyle name="Comma 8 5 3 4 2 2" xfId="9976"/>
    <cellStyle name="Comma 8 5 3 4 3" xfId="9977"/>
    <cellStyle name="Comma 8 5 3 5" xfId="9978"/>
    <cellStyle name="Comma 8 5 3 5 2" xfId="9979"/>
    <cellStyle name="Comma 8 5 3 6" xfId="9980"/>
    <cellStyle name="Comma 8 5 3 6 2" xfId="9981"/>
    <cellStyle name="Comma 8 5 3 7" xfId="9982"/>
    <cellStyle name="Comma 8 5 4" xfId="9983"/>
    <cellStyle name="Comma 8 5 4 2" xfId="9984"/>
    <cellStyle name="Comma 8 5 4 2 2" xfId="9985"/>
    <cellStyle name="Comma 8 5 4 2 2 2" xfId="9986"/>
    <cellStyle name="Comma 8 5 4 2 2 2 2" xfId="9987"/>
    <cellStyle name="Comma 8 5 4 2 2 3" xfId="9988"/>
    <cellStyle name="Comma 8 5 4 2 3" xfId="9989"/>
    <cellStyle name="Comma 8 5 4 2 3 2" xfId="9990"/>
    <cellStyle name="Comma 8 5 4 2 3 2 2" xfId="9991"/>
    <cellStyle name="Comma 8 5 4 2 3 3" xfId="9992"/>
    <cellStyle name="Comma 8 5 4 2 4" xfId="9993"/>
    <cellStyle name="Comma 8 5 4 2 4 2" xfId="9994"/>
    <cellStyle name="Comma 8 5 4 2 5" xfId="9995"/>
    <cellStyle name="Comma 8 5 4 2 5 2" xfId="9996"/>
    <cellStyle name="Comma 8 5 4 2 6" xfId="9997"/>
    <cellStyle name="Comma 8 5 4 3" xfId="9998"/>
    <cellStyle name="Comma 8 5 4 3 2" xfId="9999"/>
    <cellStyle name="Comma 8 5 4 3 2 2" xfId="10000"/>
    <cellStyle name="Comma 8 5 4 3 3" xfId="10001"/>
    <cellStyle name="Comma 8 5 4 4" xfId="10002"/>
    <cellStyle name="Comma 8 5 4 4 2" xfId="10003"/>
    <cellStyle name="Comma 8 5 4 4 2 2" xfId="10004"/>
    <cellStyle name="Comma 8 5 4 4 3" xfId="10005"/>
    <cellStyle name="Comma 8 5 4 5" xfId="10006"/>
    <cellStyle name="Comma 8 5 4 5 2" xfId="10007"/>
    <cellStyle name="Comma 8 5 4 6" xfId="10008"/>
    <cellStyle name="Comma 8 5 4 6 2" xfId="10009"/>
    <cellStyle name="Comma 8 5 4 7" xfId="10010"/>
    <cellStyle name="Comma 8 5 5" xfId="10011"/>
    <cellStyle name="Comma 8 5 5 2" xfId="10012"/>
    <cellStyle name="Comma 8 5 5 2 2" xfId="10013"/>
    <cellStyle name="Comma 8 5 5 2 2 2" xfId="10014"/>
    <cellStyle name="Comma 8 5 5 2 3" xfId="10015"/>
    <cellStyle name="Comma 8 5 5 3" xfId="10016"/>
    <cellStyle name="Comma 8 5 5 3 2" xfId="10017"/>
    <cellStyle name="Comma 8 5 5 3 2 2" xfId="10018"/>
    <cellStyle name="Comma 8 5 5 3 3" xfId="10019"/>
    <cellStyle name="Comma 8 5 5 4" xfId="10020"/>
    <cellStyle name="Comma 8 5 5 4 2" xfId="10021"/>
    <cellStyle name="Comma 8 5 5 5" xfId="10022"/>
    <cellStyle name="Comma 8 5 5 5 2" xfId="10023"/>
    <cellStyle name="Comma 8 5 5 6" xfId="10024"/>
    <cellStyle name="Comma 8 5 6" xfId="10025"/>
    <cellStyle name="Comma 8 5 6 2" xfId="10026"/>
    <cellStyle name="Comma 8 5 6 2 2" xfId="10027"/>
    <cellStyle name="Comma 8 5 6 3" xfId="10028"/>
    <cellStyle name="Comma 8 5 7" xfId="10029"/>
    <cellStyle name="Comma 8 5 7 2" xfId="10030"/>
    <cellStyle name="Comma 8 5 7 2 2" xfId="10031"/>
    <cellStyle name="Comma 8 5 7 3" xfId="10032"/>
    <cellStyle name="Comma 8 5 8" xfId="10033"/>
    <cellStyle name="Comma 8 5 8 2" xfId="10034"/>
    <cellStyle name="Comma 8 5 9" xfId="10035"/>
    <cellStyle name="Comma 8 5 9 2" xfId="10036"/>
    <cellStyle name="Comma 8 6" xfId="10037"/>
    <cellStyle name="Comma 8 6 2" xfId="10038"/>
    <cellStyle name="Comma 8 6 2 2" xfId="10039"/>
    <cellStyle name="Comma 8 6 2 2 2" xfId="10040"/>
    <cellStyle name="Comma 8 6 2 2 2 2" xfId="10041"/>
    <cellStyle name="Comma 8 6 2 2 2 2 2" xfId="10042"/>
    <cellStyle name="Comma 8 6 2 2 2 3" xfId="10043"/>
    <cellStyle name="Comma 8 6 2 2 3" xfId="10044"/>
    <cellStyle name="Comma 8 6 2 2 3 2" xfId="10045"/>
    <cellStyle name="Comma 8 6 2 2 3 2 2" xfId="10046"/>
    <cellStyle name="Comma 8 6 2 2 3 3" xfId="10047"/>
    <cellStyle name="Comma 8 6 2 2 4" xfId="10048"/>
    <cellStyle name="Comma 8 6 2 2 4 2" xfId="10049"/>
    <cellStyle name="Comma 8 6 2 2 5" xfId="10050"/>
    <cellStyle name="Comma 8 6 2 2 5 2" xfId="10051"/>
    <cellStyle name="Comma 8 6 2 2 6" xfId="10052"/>
    <cellStyle name="Comma 8 6 2 3" xfId="10053"/>
    <cellStyle name="Comma 8 6 2 3 2" xfId="10054"/>
    <cellStyle name="Comma 8 6 2 3 2 2" xfId="10055"/>
    <cellStyle name="Comma 8 6 2 3 3" xfId="10056"/>
    <cellStyle name="Comma 8 6 2 4" xfId="10057"/>
    <cellStyle name="Comma 8 6 2 4 2" xfId="10058"/>
    <cellStyle name="Comma 8 6 2 4 2 2" xfId="10059"/>
    <cellStyle name="Comma 8 6 2 4 3" xfId="10060"/>
    <cellStyle name="Comma 8 6 2 5" xfId="10061"/>
    <cellStyle name="Comma 8 6 2 5 2" xfId="10062"/>
    <cellStyle name="Comma 8 6 2 6" xfId="10063"/>
    <cellStyle name="Comma 8 6 2 6 2" xfId="10064"/>
    <cellStyle name="Comma 8 6 2 7" xfId="10065"/>
    <cellStyle name="Comma 8 6 3" xfId="10066"/>
    <cellStyle name="Comma 8 6 3 2" xfId="10067"/>
    <cellStyle name="Comma 8 6 3 2 2" xfId="10068"/>
    <cellStyle name="Comma 8 6 3 2 2 2" xfId="10069"/>
    <cellStyle name="Comma 8 6 3 2 3" xfId="10070"/>
    <cellStyle name="Comma 8 6 3 3" xfId="10071"/>
    <cellStyle name="Comma 8 6 3 3 2" xfId="10072"/>
    <cellStyle name="Comma 8 6 3 3 2 2" xfId="10073"/>
    <cellStyle name="Comma 8 6 3 3 3" xfId="10074"/>
    <cellStyle name="Comma 8 6 3 4" xfId="10075"/>
    <cellStyle name="Comma 8 6 3 4 2" xfId="10076"/>
    <cellStyle name="Comma 8 6 3 5" xfId="10077"/>
    <cellStyle name="Comma 8 6 3 5 2" xfId="10078"/>
    <cellStyle name="Comma 8 6 3 6" xfId="10079"/>
    <cellStyle name="Comma 8 6 4" xfId="10080"/>
    <cellStyle name="Comma 8 6 4 2" xfId="10081"/>
    <cellStyle name="Comma 8 6 4 2 2" xfId="10082"/>
    <cellStyle name="Comma 8 6 4 3" xfId="10083"/>
    <cellStyle name="Comma 8 6 5" xfId="10084"/>
    <cellStyle name="Comma 8 6 5 2" xfId="10085"/>
    <cellStyle name="Comma 8 6 5 2 2" xfId="10086"/>
    <cellStyle name="Comma 8 6 5 3" xfId="10087"/>
    <cellStyle name="Comma 8 6 6" xfId="10088"/>
    <cellStyle name="Comma 8 6 6 2" xfId="10089"/>
    <cellStyle name="Comma 8 6 7" xfId="10090"/>
    <cellStyle name="Comma 8 6 7 2" xfId="10091"/>
    <cellStyle name="Comma 8 6 8" xfId="10092"/>
    <cellStyle name="Comma 8 7" xfId="10093"/>
    <cellStyle name="Comma 8 7 2" xfId="10094"/>
    <cellStyle name="Comma 8 7 2 2" xfId="10095"/>
    <cellStyle name="Comma 8 7 2 2 2" xfId="10096"/>
    <cellStyle name="Comma 8 7 2 2 2 2" xfId="10097"/>
    <cellStyle name="Comma 8 7 2 2 3" xfId="10098"/>
    <cellStyle name="Comma 8 7 2 3" xfId="10099"/>
    <cellStyle name="Comma 8 7 2 3 2" xfId="10100"/>
    <cellStyle name="Comma 8 7 2 3 2 2" xfId="10101"/>
    <cellStyle name="Comma 8 7 2 3 3" xfId="10102"/>
    <cellStyle name="Comma 8 7 2 4" xfId="10103"/>
    <cellStyle name="Comma 8 7 2 4 2" xfId="10104"/>
    <cellStyle name="Comma 8 7 2 5" xfId="10105"/>
    <cellStyle name="Comma 8 7 2 5 2" xfId="10106"/>
    <cellStyle name="Comma 8 7 2 6" xfId="10107"/>
    <cellStyle name="Comma 8 7 3" xfId="10108"/>
    <cellStyle name="Comma 8 7 3 2" xfId="10109"/>
    <cellStyle name="Comma 8 7 3 2 2" xfId="10110"/>
    <cellStyle name="Comma 8 7 3 3" xfId="10111"/>
    <cellStyle name="Comma 8 7 4" xfId="10112"/>
    <cellStyle name="Comma 8 7 4 2" xfId="10113"/>
    <cellStyle name="Comma 8 7 4 2 2" xfId="10114"/>
    <cellStyle name="Comma 8 7 4 3" xfId="10115"/>
    <cellStyle name="Comma 8 7 5" xfId="10116"/>
    <cellStyle name="Comma 8 7 5 2" xfId="10117"/>
    <cellStyle name="Comma 8 7 6" xfId="10118"/>
    <cellStyle name="Comma 8 7 6 2" xfId="10119"/>
    <cellStyle name="Comma 8 7 7" xfId="10120"/>
    <cellStyle name="Comma 8 8" xfId="10121"/>
    <cellStyle name="Comma 8 8 2" xfId="10122"/>
    <cellStyle name="Comma 8 8 2 2" xfId="10123"/>
    <cellStyle name="Comma 8 8 2 2 2" xfId="10124"/>
    <cellStyle name="Comma 8 8 2 2 2 2" xfId="10125"/>
    <cellStyle name="Comma 8 8 2 2 3" xfId="10126"/>
    <cellStyle name="Comma 8 8 2 3" xfId="10127"/>
    <cellStyle name="Comma 8 8 2 3 2" xfId="10128"/>
    <cellStyle name="Comma 8 8 2 3 2 2" xfId="10129"/>
    <cellStyle name="Comma 8 8 2 3 3" xfId="10130"/>
    <cellStyle name="Comma 8 8 2 4" xfId="10131"/>
    <cellStyle name="Comma 8 8 2 4 2" xfId="10132"/>
    <cellStyle name="Comma 8 8 2 5" xfId="10133"/>
    <cellStyle name="Comma 8 8 2 5 2" xfId="10134"/>
    <cellStyle name="Comma 8 8 2 6" xfId="10135"/>
    <cellStyle name="Comma 8 8 3" xfId="10136"/>
    <cellStyle name="Comma 8 8 3 2" xfId="10137"/>
    <cellStyle name="Comma 8 8 3 2 2" xfId="10138"/>
    <cellStyle name="Comma 8 8 3 3" xfId="10139"/>
    <cellStyle name="Comma 8 8 4" xfId="10140"/>
    <cellStyle name="Comma 8 8 4 2" xfId="10141"/>
    <cellStyle name="Comma 8 8 4 2 2" xfId="10142"/>
    <cellStyle name="Comma 8 8 4 3" xfId="10143"/>
    <cellStyle name="Comma 8 8 5" xfId="10144"/>
    <cellStyle name="Comma 8 8 5 2" xfId="10145"/>
    <cellStyle name="Comma 8 8 6" xfId="10146"/>
    <cellStyle name="Comma 8 8 6 2" xfId="10147"/>
    <cellStyle name="Comma 8 8 7" xfId="10148"/>
    <cellStyle name="Comma 8 9" xfId="10149"/>
    <cellStyle name="Comma 8 9 2" xfId="10150"/>
    <cellStyle name="Comma 8 9 2 2" xfId="10151"/>
    <cellStyle name="Comma 8 9 2 2 2" xfId="10152"/>
    <cellStyle name="Comma 8 9 2 3" xfId="10153"/>
    <cellStyle name="Comma 8 9 3" xfId="10154"/>
    <cellStyle name="Comma 8 9 3 2" xfId="10155"/>
    <cellStyle name="Comma 8 9 3 2 2" xfId="10156"/>
    <cellStyle name="Comma 8 9 3 3" xfId="10157"/>
    <cellStyle name="Comma 8 9 4" xfId="10158"/>
    <cellStyle name="Comma 8 9 4 2" xfId="10159"/>
    <cellStyle name="Comma 8 9 5" xfId="10160"/>
    <cellStyle name="Comma 8 9 5 2" xfId="10161"/>
    <cellStyle name="Comma 8 9 6" xfId="10162"/>
    <cellStyle name="Comma 80" xfId="614"/>
    <cellStyle name="Comma 81" xfId="615"/>
    <cellStyle name="Comma 82" xfId="616"/>
    <cellStyle name="Comma 83" xfId="617"/>
    <cellStyle name="Comma 84" xfId="618"/>
    <cellStyle name="Comma 85" xfId="619"/>
    <cellStyle name="Comma 86" xfId="656"/>
    <cellStyle name="Comma 87" xfId="657"/>
    <cellStyle name="Comma 88" xfId="38268"/>
    <cellStyle name="Comma 89" xfId="38279"/>
    <cellStyle name="Comma 9" xfId="620"/>
    <cellStyle name="Comma 9 2" xfId="10163"/>
    <cellStyle name="Comma 9 2 2" xfId="10164"/>
    <cellStyle name="Comma 9 2 2 10" xfId="10165"/>
    <cellStyle name="Comma 9 2 2 10 2" xfId="10166"/>
    <cellStyle name="Comma 9 2 2 11" xfId="10167"/>
    <cellStyle name="Comma 9 2 2 11 2" xfId="10168"/>
    <cellStyle name="Comma 9 2 2 12" xfId="10169"/>
    <cellStyle name="Comma 9 2 2 2" xfId="10170"/>
    <cellStyle name="Comma 9 2 2 2 10" xfId="10171"/>
    <cellStyle name="Comma 9 2 2 2 10 2" xfId="10172"/>
    <cellStyle name="Comma 9 2 2 2 11" xfId="10173"/>
    <cellStyle name="Comma 9 2 2 2 2" xfId="10174"/>
    <cellStyle name="Comma 9 2 2 2 2 10" xfId="10175"/>
    <cellStyle name="Comma 9 2 2 2 2 2" xfId="10176"/>
    <cellStyle name="Comma 9 2 2 2 2 2 2" xfId="10177"/>
    <cellStyle name="Comma 9 2 2 2 2 2 2 2" xfId="10178"/>
    <cellStyle name="Comma 9 2 2 2 2 2 2 2 2" xfId="10179"/>
    <cellStyle name="Comma 9 2 2 2 2 2 2 2 2 2" xfId="10180"/>
    <cellStyle name="Comma 9 2 2 2 2 2 2 2 2 2 2" xfId="10181"/>
    <cellStyle name="Comma 9 2 2 2 2 2 2 2 2 3" xfId="10182"/>
    <cellStyle name="Comma 9 2 2 2 2 2 2 2 3" xfId="10183"/>
    <cellStyle name="Comma 9 2 2 2 2 2 2 2 3 2" xfId="10184"/>
    <cellStyle name="Comma 9 2 2 2 2 2 2 2 3 2 2" xfId="10185"/>
    <cellStyle name="Comma 9 2 2 2 2 2 2 2 3 3" xfId="10186"/>
    <cellStyle name="Comma 9 2 2 2 2 2 2 2 4" xfId="10187"/>
    <cellStyle name="Comma 9 2 2 2 2 2 2 2 4 2" xfId="10188"/>
    <cellStyle name="Comma 9 2 2 2 2 2 2 2 5" xfId="10189"/>
    <cellStyle name="Comma 9 2 2 2 2 2 2 2 5 2" xfId="10190"/>
    <cellStyle name="Comma 9 2 2 2 2 2 2 2 6" xfId="10191"/>
    <cellStyle name="Comma 9 2 2 2 2 2 2 3" xfId="10192"/>
    <cellStyle name="Comma 9 2 2 2 2 2 2 3 2" xfId="10193"/>
    <cellStyle name="Comma 9 2 2 2 2 2 2 3 2 2" xfId="10194"/>
    <cellStyle name="Comma 9 2 2 2 2 2 2 3 3" xfId="10195"/>
    <cellStyle name="Comma 9 2 2 2 2 2 2 4" xfId="10196"/>
    <cellStyle name="Comma 9 2 2 2 2 2 2 4 2" xfId="10197"/>
    <cellStyle name="Comma 9 2 2 2 2 2 2 4 2 2" xfId="10198"/>
    <cellStyle name="Comma 9 2 2 2 2 2 2 4 3" xfId="10199"/>
    <cellStyle name="Comma 9 2 2 2 2 2 2 5" xfId="10200"/>
    <cellStyle name="Comma 9 2 2 2 2 2 2 5 2" xfId="10201"/>
    <cellStyle name="Comma 9 2 2 2 2 2 2 6" xfId="10202"/>
    <cellStyle name="Comma 9 2 2 2 2 2 2 6 2" xfId="10203"/>
    <cellStyle name="Comma 9 2 2 2 2 2 2 7" xfId="10204"/>
    <cellStyle name="Comma 9 2 2 2 2 2 3" xfId="10205"/>
    <cellStyle name="Comma 9 2 2 2 2 2 3 2" xfId="10206"/>
    <cellStyle name="Comma 9 2 2 2 2 2 3 2 2" xfId="10207"/>
    <cellStyle name="Comma 9 2 2 2 2 2 3 2 2 2" xfId="10208"/>
    <cellStyle name="Comma 9 2 2 2 2 2 3 2 3" xfId="10209"/>
    <cellStyle name="Comma 9 2 2 2 2 2 3 3" xfId="10210"/>
    <cellStyle name="Comma 9 2 2 2 2 2 3 3 2" xfId="10211"/>
    <cellStyle name="Comma 9 2 2 2 2 2 3 3 2 2" xfId="10212"/>
    <cellStyle name="Comma 9 2 2 2 2 2 3 3 3" xfId="10213"/>
    <cellStyle name="Comma 9 2 2 2 2 2 3 4" xfId="10214"/>
    <cellStyle name="Comma 9 2 2 2 2 2 3 4 2" xfId="10215"/>
    <cellStyle name="Comma 9 2 2 2 2 2 3 5" xfId="10216"/>
    <cellStyle name="Comma 9 2 2 2 2 2 3 5 2" xfId="10217"/>
    <cellStyle name="Comma 9 2 2 2 2 2 3 6" xfId="10218"/>
    <cellStyle name="Comma 9 2 2 2 2 2 4" xfId="10219"/>
    <cellStyle name="Comma 9 2 2 2 2 2 4 2" xfId="10220"/>
    <cellStyle name="Comma 9 2 2 2 2 2 4 2 2" xfId="10221"/>
    <cellStyle name="Comma 9 2 2 2 2 2 4 3" xfId="10222"/>
    <cellStyle name="Comma 9 2 2 2 2 2 5" xfId="10223"/>
    <cellStyle name="Comma 9 2 2 2 2 2 5 2" xfId="10224"/>
    <cellStyle name="Comma 9 2 2 2 2 2 5 2 2" xfId="10225"/>
    <cellStyle name="Comma 9 2 2 2 2 2 5 3" xfId="10226"/>
    <cellStyle name="Comma 9 2 2 2 2 2 6" xfId="10227"/>
    <cellStyle name="Comma 9 2 2 2 2 2 6 2" xfId="10228"/>
    <cellStyle name="Comma 9 2 2 2 2 2 7" xfId="10229"/>
    <cellStyle name="Comma 9 2 2 2 2 2 7 2" xfId="10230"/>
    <cellStyle name="Comma 9 2 2 2 2 2 8" xfId="10231"/>
    <cellStyle name="Comma 9 2 2 2 2 3" xfId="10232"/>
    <cellStyle name="Comma 9 2 2 2 2 3 2" xfId="10233"/>
    <cellStyle name="Comma 9 2 2 2 2 3 2 2" xfId="10234"/>
    <cellStyle name="Comma 9 2 2 2 2 3 2 2 2" xfId="10235"/>
    <cellStyle name="Comma 9 2 2 2 2 3 2 2 2 2" xfId="10236"/>
    <cellStyle name="Comma 9 2 2 2 2 3 2 2 3" xfId="10237"/>
    <cellStyle name="Comma 9 2 2 2 2 3 2 3" xfId="10238"/>
    <cellStyle name="Comma 9 2 2 2 2 3 2 3 2" xfId="10239"/>
    <cellStyle name="Comma 9 2 2 2 2 3 2 3 2 2" xfId="10240"/>
    <cellStyle name="Comma 9 2 2 2 2 3 2 3 3" xfId="10241"/>
    <cellStyle name="Comma 9 2 2 2 2 3 2 4" xfId="10242"/>
    <cellStyle name="Comma 9 2 2 2 2 3 2 4 2" xfId="10243"/>
    <cellStyle name="Comma 9 2 2 2 2 3 2 5" xfId="10244"/>
    <cellStyle name="Comma 9 2 2 2 2 3 2 5 2" xfId="10245"/>
    <cellStyle name="Comma 9 2 2 2 2 3 2 6" xfId="10246"/>
    <cellStyle name="Comma 9 2 2 2 2 3 3" xfId="10247"/>
    <cellStyle name="Comma 9 2 2 2 2 3 3 2" xfId="10248"/>
    <cellStyle name="Comma 9 2 2 2 2 3 3 2 2" xfId="10249"/>
    <cellStyle name="Comma 9 2 2 2 2 3 3 3" xfId="10250"/>
    <cellStyle name="Comma 9 2 2 2 2 3 4" xfId="10251"/>
    <cellStyle name="Comma 9 2 2 2 2 3 4 2" xfId="10252"/>
    <cellStyle name="Comma 9 2 2 2 2 3 4 2 2" xfId="10253"/>
    <cellStyle name="Comma 9 2 2 2 2 3 4 3" xfId="10254"/>
    <cellStyle name="Comma 9 2 2 2 2 3 5" xfId="10255"/>
    <cellStyle name="Comma 9 2 2 2 2 3 5 2" xfId="10256"/>
    <cellStyle name="Comma 9 2 2 2 2 3 6" xfId="10257"/>
    <cellStyle name="Comma 9 2 2 2 2 3 6 2" xfId="10258"/>
    <cellStyle name="Comma 9 2 2 2 2 3 7" xfId="10259"/>
    <cellStyle name="Comma 9 2 2 2 2 4" xfId="10260"/>
    <cellStyle name="Comma 9 2 2 2 2 4 2" xfId="10261"/>
    <cellStyle name="Comma 9 2 2 2 2 4 2 2" xfId="10262"/>
    <cellStyle name="Comma 9 2 2 2 2 4 2 2 2" xfId="10263"/>
    <cellStyle name="Comma 9 2 2 2 2 4 2 2 2 2" xfId="10264"/>
    <cellStyle name="Comma 9 2 2 2 2 4 2 2 3" xfId="10265"/>
    <cellStyle name="Comma 9 2 2 2 2 4 2 3" xfId="10266"/>
    <cellStyle name="Comma 9 2 2 2 2 4 2 3 2" xfId="10267"/>
    <cellStyle name="Comma 9 2 2 2 2 4 2 3 2 2" xfId="10268"/>
    <cellStyle name="Comma 9 2 2 2 2 4 2 3 3" xfId="10269"/>
    <cellStyle name="Comma 9 2 2 2 2 4 2 4" xfId="10270"/>
    <cellStyle name="Comma 9 2 2 2 2 4 2 4 2" xfId="10271"/>
    <cellStyle name="Comma 9 2 2 2 2 4 2 5" xfId="10272"/>
    <cellStyle name="Comma 9 2 2 2 2 4 2 5 2" xfId="10273"/>
    <cellStyle name="Comma 9 2 2 2 2 4 2 6" xfId="10274"/>
    <cellStyle name="Comma 9 2 2 2 2 4 3" xfId="10275"/>
    <cellStyle name="Comma 9 2 2 2 2 4 3 2" xfId="10276"/>
    <cellStyle name="Comma 9 2 2 2 2 4 3 2 2" xfId="10277"/>
    <cellStyle name="Comma 9 2 2 2 2 4 3 3" xfId="10278"/>
    <cellStyle name="Comma 9 2 2 2 2 4 4" xfId="10279"/>
    <cellStyle name="Comma 9 2 2 2 2 4 4 2" xfId="10280"/>
    <cellStyle name="Comma 9 2 2 2 2 4 4 2 2" xfId="10281"/>
    <cellStyle name="Comma 9 2 2 2 2 4 4 3" xfId="10282"/>
    <cellStyle name="Comma 9 2 2 2 2 4 5" xfId="10283"/>
    <cellStyle name="Comma 9 2 2 2 2 4 5 2" xfId="10284"/>
    <cellStyle name="Comma 9 2 2 2 2 4 6" xfId="10285"/>
    <cellStyle name="Comma 9 2 2 2 2 4 6 2" xfId="10286"/>
    <cellStyle name="Comma 9 2 2 2 2 4 7" xfId="10287"/>
    <cellStyle name="Comma 9 2 2 2 2 5" xfId="10288"/>
    <cellStyle name="Comma 9 2 2 2 2 5 2" xfId="10289"/>
    <cellStyle name="Comma 9 2 2 2 2 5 2 2" xfId="10290"/>
    <cellStyle name="Comma 9 2 2 2 2 5 2 2 2" xfId="10291"/>
    <cellStyle name="Comma 9 2 2 2 2 5 2 3" xfId="10292"/>
    <cellStyle name="Comma 9 2 2 2 2 5 3" xfId="10293"/>
    <cellStyle name="Comma 9 2 2 2 2 5 3 2" xfId="10294"/>
    <cellStyle name="Comma 9 2 2 2 2 5 3 2 2" xfId="10295"/>
    <cellStyle name="Comma 9 2 2 2 2 5 3 3" xfId="10296"/>
    <cellStyle name="Comma 9 2 2 2 2 5 4" xfId="10297"/>
    <cellStyle name="Comma 9 2 2 2 2 5 4 2" xfId="10298"/>
    <cellStyle name="Comma 9 2 2 2 2 5 5" xfId="10299"/>
    <cellStyle name="Comma 9 2 2 2 2 5 5 2" xfId="10300"/>
    <cellStyle name="Comma 9 2 2 2 2 5 6" xfId="10301"/>
    <cellStyle name="Comma 9 2 2 2 2 6" xfId="10302"/>
    <cellStyle name="Comma 9 2 2 2 2 6 2" xfId="10303"/>
    <cellStyle name="Comma 9 2 2 2 2 6 2 2" xfId="10304"/>
    <cellStyle name="Comma 9 2 2 2 2 6 3" xfId="10305"/>
    <cellStyle name="Comma 9 2 2 2 2 7" xfId="10306"/>
    <cellStyle name="Comma 9 2 2 2 2 7 2" xfId="10307"/>
    <cellStyle name="Comma 9 2 2 2 2 7 2 2" xfId="10308"/>
    <cellStyle name="Comma 9 2 2 2 2 7 3" xfId="10309"/>
    <cellStyle name="Comma 9 2 2 2 2 8" xfId="10310"/>
    <cellStyle name="Comma 9 2 2 2 2 8 2" xfId="10311"/>
    <cellStyle name="Comma 9 2 2 2 2 9" xfId="10312"/>
    <cellStyle name="Comma 9 2 2 2 2 9 2" xfId="10313"/>
    <cellStyle name="Comma 9 2 2 2 3" xfId="10314"/>
    <cellStyle name="Comma 9 2 2 2 3 2" xfId="10315"/>
    <cellStyle name="Comma 9 2 2 2 3 2 2" xfId="10316"/>
    <cellStyle name="Comma 9 2 2 2 3 2 2 2" xfId="10317"/>
    <cellStyle name="Comma 9 2 2 2 3 2 2 2 2" xfId="10318"/>
    <cellStyle name="Comma 9 2 2 2 3 2 2 2 2 2" xfId="10319"/>
    <cellStyle name="Comma 9 2 2 2 3 2 2 2 3" xfId="10320"/>
    <cellStyle name="Comma 9 2 2 2 3 2 2 3" xfId="10321"/>
    <cellStyle name="Comma 9 2 2 2 3 2 2 3 2" xfId="10322"/>
    <cellStyle name="Comma 9 2 2 2 3 2 2 3 2 2" xfId="10323"/>
    <cellStyle name="Comma 9 2 2 2 3 2 2 3 3" xfId="10324"/>
    <cellStyle name="Comma 9 2 2 2 3 2 2 4" xfId="10325"/>
    <cellStyle name="Comma 9 2 2 2 3 2 2 4 2" xfId="10326"/>
    <cellStyle name="Comma 9 2 2 2 3 2 2 5" xfId="10327"/>
    <cellStyle name="Comma 9 2 2 2 3 2 2 5 2" xfId="10328"/>
    <cellStyle name="Comma 9 2 2 2 3 2 2 6" xfId="10329"/>
    <cellStyle name="Comma 9 2 2 2 3 2 3" xfId="10330"/>
    <cellStyle name="Comma 9 2 2 2 3 2 3 2" xfId="10331"/>
    <cellStyle name="Comma 9 2 2 2 3 2 3 2 2" xfId="10332"/>
    <cellStyle name="Comma 9 2 2 2 3 2 3 3" xfId="10333"/>
    <cellStyle name="Comma 9 2 2 2 3 2 4" xfId="10334"/>
    <cellStyle name="Comma 9 2 2 2 3 2 4 2" xfId="10335"/>
    <cellStyle name="Comma 9 2 2 2 3 2 4 2 2" xfId="10336"/>
    <cellStyle name="Comma 9 2 2 2 3 2 4 3" xfId="10337"/>
    <cellStyle name="Comma 9 2 2 2 3 2 5" xfId="10338"/>
    <cellStyle name="Comma 9 2 2 2 3 2 5 2" xfId="10339"/>
    <cellStyle name="Comma 9 2 2 2 3 2 6" xfId="10340"/>
    <cellStyle name="Comma 9 2 2 2 3 2 6 2" xfId="10341"/>
    <cellStyle name="Comma 9 2 2 2 3 2 7" xfId="10342"/>
    <cellStyle name="Comma 9 2 2 2 3 3" xfId="10343"/>
    <cellStyle name="Comma 9 2 2 2 3 3 2" xfId="10344"/>
    <cellStyle name="Comma 9 2 2 2 3 3 2 2" xfId="10345"/>
    <cellStyle name="Comma 9 2 2 2 3 3 2 2 2" xfId="10346"/>
    <cellStyle name="Comma 9 2 2 2 3 3 2 3" xfId="10347"/>
    <cellStyle name="Comma 9 2 2 2 3 3 3" xfId="10348"/>
    <cellStyle name="Comma 9 2 2 2 3 3 3 2" xfId="10349"/>
    <cellStyle name="Comma 9 2 2 2 3 3 3 2 2" xfId="10350"/>
    <cellStyle name="Comma 9 2 2 2 3 3 3 3" xfId="10351"/>
    <cellStyle name="Comma 9 2 2 2 3 3 4" xfId="10352"/>
    <cellStyle name="Comma 9 2 2 2 3 3 4 2" xfId="10353"/>
    <cellStyle name="Comma 9 2 2 2 3 3 5" xfId="10354"/>
    <cellStyle name="Comma 9 2 2 2 3 3 5 2" xfId="10355"/>
    <cellStyle name="Comma 9 2 2 2 3 3 6" xfId="10356"/>
    <cellStyle name="Comma 9 2 2 2 3 4" xfId="10357"/>
    <cellStyle name="Comma 9 2 2 2 3 4 2" xfId="10358"/>
    <cellStyle name="Comma 9 2 2 2 3 4 2 2" xfId="10359"/>
    <cellStyle name="Comma 9 2 2 2 3 4 3" xfId="10360"/>
    <cellStyle name="Comma 9 2 2 2 3 5" xfId="10361"/>
    <cellStyle name="Comma 9 2 2 2 3 5 2" xfId="10362"/>
    <cellStyle name="Comma 9 2 2 2 3 5 2 2" xfId="10363"/>
    <cellStyle name="Comma 9 2 2 2 3 5 3" xfId="10364"/>
    <cellStyle name="Comma 9 2 2 2 3 6" xfId="10365"/>
    <cellStyle name="Comma 9 2 2 2 3 6 2" xfId="10366"/>
    <cellStyle name="Comma 9 2 2 2 3 7" xfId="10367"/>
    <cellStyle name="Comma 9 2 2 2 3 7 2" xfId="10368"/>
    <cellStyle name="Comma 9 2 2 2 3 8" xfId="10369"/>
    <cellStyle name="Comma 9 2 2 2 4" xfId="10370"/>
    <cellStyle name="Comma 9 2 2 2 4 2" xfId="10371"/>
    <cellStyle name="Comma 9 2 2 2 4 2 2" xfId="10372"/>
    <cellStyle name="Comma 9 2 2 2 4 2 2 2" xfId="10373"/>
    <cellStyle name="Comma 9 2 2 2 4 2 2 2 2" xfId="10374"/>
    <cellStyle name="Comma 9 2 2 2 4 2 2 3" xfId="10375"/>
    <cellStyle name="Comma 9 2 2 2 4 2 3" xfId="10376"/>
    <cellStyle name="Comma 9 2 2 2 4 2 3 2" xfId="10377"/>
    <cellStyle name="Comma 9 2 2 2 4 2 3 2 2" xfId="10378"/>
    <cellStyle name="Comma 9 2 2 2 4 2 3 3" xfId="10379"/>
    <cellStyle name="Comma 9 2 2 2 4 2 4" xfId="10380"/>
    <cellStyle name="Comma 9 2 2 2 4 2 4 2" xfId="10381"/>
    <cellStyle name="Comma 9 2 2 2 4 2 5" xfId="10382"/>
    <cellStyle name="Comma 9 2 2 2 4 2 5 2" xfId="10383"/>
    <cellStyle name="Comma 9 2 2 2 4 2 6" xfId="10384"/>
    <cellStyle name="Comma 9 2 2 2 4 3" xfId="10385"/>
    <cellStyle name="Comma 9 2 2 2 4 3 2" xfId="10386"/>
    <cellStyle name="Comma 9 2 2 2 4 3 2 2" xfId="10387"/>
    <cellStyle name="Comma 9 2 2 2 4 3 3" xfId="10388"/>
    <cellStyle name="Comma 9 2 2 2 4 4" xfId="10389"/>
    <cellStyle name="Comma 9 2 2 2 4 4 2" xfId="10390"/>
    <cellStyle name="Comma 9 2 2 2 4 4 2 2" xfId="10391"/>
    <cellStyle name="Comma 9 2 2 2 4 4 3" xfId="10392"/>
    <cellStyle name="Comma 9 2 2 2 4 5" xfId="10393"/>
    <cellStyle name="Comma 9 2 2 2 4 5 2" xfId="10394"/>
    <cellStyle name="Comma 9 2 2 2 4 6" xfId="10395"/>
    <cellStyle name="Comma 9 2 2 2 4 6 2" xfId="10396"/>
    <cellStyle name="Comma 9 2 2 2 4 7" xfId="10397"/>
    <cellStyle name="Comma 9 2 2 2 5" xfId="10398"/>
    <cellStyle name="Comma 9 2 2 2 5 2" xfId="10399"/>
    <cellStyle name="Comma 9 2 2 2 5 2 2" xfId="10400"/>
    <cellStyle name="Comma 9 2 2 2 5 2 2 2" xfId="10401"/>
    <cellStyle name="Comma 9 2 2 2 5 2 2 2 2" xfId="10402"/>
    <cellStyle name="Comma 9 2 2 2 5 2 2 3" xfId="10403"/>
    <cellStyle name="Comma 9 2 2 2 5 2 3" xfId="10404"/>
    <cellStyle name="Comma 9 2 2 2 5 2 3 2" xfId="10405"/>
    <cellStyle name="Comma 9 2 2 2 5 2 3 2 2" xfId="10406"/>
    <cellStyle name="Comma 9 2 2 2 5 2 3 3" xfId="10407"/>
    <cellStyle name="Comma 9 2 2 2 5 2 4" xfId="10408"/>
    <cellStyle name="Comma 9 2 2 2 5 2 4 2" xfId="10409"/>
    <cellStyle name="Comma 9 2 2 2 5 2 5" xfId="10410"/>
    <cellStyle name="Comma 9 2 2 2 5 2 5 2" xfId="10411"/>
    <cellStyle name="Comma 9 2 2 2 5 2 6" xfId="10412"/>
    <cellStyle name="Comma 9 2 2 2 5 3" xfId="10413"/>
    <cellStyle name="Comma 9 2 2 2 5 3 2" xfId="10414"/>
    <cellStyle name="Comma 9 2 2 2 5 3 2 2" xfId="10415"/>
    <cellStyle name="Comma 9 2 2 2 5 3 3" xfId="10416"/>
    <cellStyle name="Comma 9 2 2 2 5 4" xfId="10417"/>
    <cellStyle name="Comma 9 2 2 2 5 4 2" xfId="10418"/>
    <cellStyle name="Comma 9 2 2 2 5 4 2 2" xfId="10419"/>
    <cellStyle name="Comma 9 2 2 2 5 4 3" xfId="10420"/>
    <cellStyle name="Comma 9 2 2 2 5 5" xfId="10421"/>
    <cellStyle name="Comma 9 2 2 2 5 5 2" xfId="10422"/>
    <cellStyle name="Comma 9 2 2 2 5 6" xfId="10423"/>
    <cellStyle name="Comma 9 2 2 2 5 6 2" xfId="10424"/>
    <cellStyle name="Comma 9 2 2 2 5 7" xfId="10425"/>
    <cellStyle name="Comma 9 2 2 2 6" xfId="10426"/>
    <cellStyle name="Comma 9 2 2 2 6 2" xfId="10427"/>
    <cellStyle name="Comma 9 2 2 2 6 2 2" xfId="10428"/>
    <cellStyle name="Comma 9 2 2 2 6 2 2 2" xfId="10429"/>
    <cellStyle name="Comma 9 2 2 2 6 2 3" xfId="10430"/>
    <cellStyle name="Comma 9 2 2 2 6 3" xfId="10431"/>
    <cellStyle name="Comma 9 2 2 2 6 3 2" xfId="10432"/>
    <cellStyle name="Comma 9 2 2 2 6 3 2 2" xfId="10433"/>
    <cellStyle name="Comma 9 2 2 2 6 3 3" xfId="10434"/>
    <cellStyle name="Comma 9 2 2 2 6 4" xfId="10435"/>
    <cellStyle name="Comma 9 2 2 2 6 4 2" xfId="10436"/>
    <cellStyle name="Comma 9 2 2 2 6 5" xfId="10437"/>
    <cellStyle name="Comma 9 2 2 2 6 5 2" xfId="10438"/>
    <cellStyle name="Comma 9 2 2 2 6 6" xfId="10439"/>
    <cellStyle name="Comma 9 2 2 2 7" xfId="10440"/>
    <cellStyle name="Comma 9 2 2 2 7 2" xfId="10441"/>
    <cellStyle name="Comma 9 2 2 2 7 2 2" xfId="10442"/>
    <cellStyle name="Comma 9 2 2 2 7 3" xfId="10443"/>
    <cellStyle name="Comma 9 2 2 2 8" xfId="10444"/>
    <cellStyle name="Comma 9 2 2 2 8 2" xfId="10445"/>
    <cellStyle name="Comma 9 2 2 2 8 2 2" xfId="10446"/>
    <cellStyle name="Comma 9 2 2 2 8 3" xfId="10447"/>
    <cellStyle name="Comma 9 2 2 2 9" xfId="10448"/>
    <cellStyle name="Comma 9 2 2 2 9 2" xfId="10449"/>
    <cellStyle name="Comma 9 2 2 3" xfId="10450"/>
    <cellStyle name="Comma 9 2 2 3 10" xfId="10451"/>
    <cellStyle name="Comma 9 2 2 3 2" xfId="10452"/>
    <cellStyle name="Comma 9 2 2 3 2 2" xfId="10453"/>
    <cellStyle name="Comma 9 2 2 3 2 2 2" xfId="10454"/>
    <cellStyle name="Comma 9 2 2 3 2 2 2 2" xfId="10455"/>
    <cellStyle name="Comma 9 2 2 3 2 2 2 2 2" xfId="10456"/>
    <cellStyle name="Comma 9 2 2 3 2 2 2 2 2 2" xfId="10457"/>
    <cellStyle name="Comma 9 2 2 3 2 2 2 2 3" xfId="10458"/>
    <cellStyle name="Comma 9 2 2 3 2 2 2 3" xfId="10459"/>
    <cellStyle name="Comma 9 2 2 3 2 2 2 3 2" xfId="10460"/>
    <cellStyle name="Comma 9 2 2 3 2 2 2 3 2 2" xfId="10461"/>
    <cellStyle name="Comma 9 2 2 3 2 2 2 3 3" xfId="10462"/>
    <cellStyle name="Comma 9 2 2 3 2 2 2 4" xfId="10463"/>
    <cellStyle name="Comma 9 2 2 3 2 2 2 4 2" xfId="10464"/>
    <cellStyle name="Comma 9 2 2 3 2 2 2 5" xfId="10465"/>
    <cellStyle name="Comma 9 2 2 3 2 2 2 5 2" xfId="10466"/>
    <cellStyle name="Comma 9 2 2 3 2 2 2 6" xfId="10467"/>
    <cellStyle name="Comma 9 2 2 3 2 2 3" xfId="10468"/>
    <cellStyle name="Comma 9 2 2 3 2 2 3 2" xfId="10469"/>
    <cellStyle name="Comma 9 2 2 3 2 2 3 2 2" xfId="10470"/>
    <cellStyle name="Comma 9 2 2 3 2 2 3 3" xfId="10471"/>
    <cellStyle name="Comma 9 2 2 3 2 2 4" xfId="10472"/>
    <cellStyle name="Comma 9 2 2 3 2 2 4 2" xfId="10473"/>
    <cellStyle name="Comma 9 2 2 3 2 2 4 2 2" xfId="10474"/>
    <cellStyle name="Comma 9 2 2 3 2 2 4 3" xfId="10475"/>
    <cellStyle name="Comma 9 2 2 3 2 2 5" xfId="10476"/>
    <cellStyle name="Comma 9 2 2 3 2 2 5 2" xfId="10477"/>
    <cellStyle name="Comma 9 2 2 3 2 2 6" xfId="10478"/>
    <cellStyle name="Comma 9 2 2 3 2 2 6 2" xfId="10479"/>
    <cellStyle name="Comma 9 2 2 3 2 2 7" xfId="10480"/>
    <cellStyle name="Comma 9 2 2 3 2 3" xfId="10481"/>
    <cellStyle name="Comma 9 2 2 3 2 3 2" xfId="10482"/>
    <cellStyle name="Comma 9 2 2 3 2 3 2 2" xfId="10483"/>
    <cellStyle name="Comma 9 2 2 3 2 3 2 2 2" xfId="10484"/>
    <cellStyle name="Comma 9 2 2 3 2 3 2 3" xfId="10485"/>
    <cellStyle name="Comma 9 2 2 3 2 3 3" xfId="10486"/>
    <cellStyle name="Comma 9 2 2 3 2 3 3 2" xfId="10487"/>
    <cellStyle name="Comma 9 2 2 3 2 3 3 2 2" xfId="10488"/>
    <cellStyle name="Comma 9 2 2 3 2 3 3 3" xfId="10489"/>
    <cellStyle name="Comma 9 2 2 3 2 3 4" xfId="10490"/>
    <cellStyle name="Comma 9 2 2 3 2 3 4 2" xfId="10491"/>
    <cellStyle name="Comma 9 2 2 3 2 3 5" xfId="10492"/>
    <cellStyle name="Comma 9 2 2 3 2 3 5 2" xfId="10493"/>
    <cellStyle name="Comma 9 2 2 3 2 3 6" xfId="10494"/>
    <cellStyle name="Comma 9 2 2 3 2 4" xfId="10495"/>
    <cellStyle name="Comma 9 2 2 3 2 4 2" xfId="10496"/>
    <cellStyle name="Comma 9 2 2 3 2 4 2 2" xfId="10497"/>
    <cellStyle name="Comma 9 2 2 3 2 4 3" xfId="10498"/>
    <cellStyle name="Comma 9 2 2 3 2 5" xfId="10499"/>
    <cellStyle name="Comma 9 2 2 3 2 5 2" xfId="10500"/>
    <cellStyle name="Comma 9 2 2 3 2 5 2 2" xfId="10501"/>
    <cellStyle name="Comma 9 2 2 3 2 5 3" xfId="10502"/>
    <cellStyle name="Comma 9 2 2 3 2 6" xfId="10503"/>
    <cellStyle name="Comma 9 2 2 3 2 6 2" xfId="10504"/>
    <cellStyle name="Comma 9 2 2 3 2 7" xfId="10505"/>
    <cellStyle name="Comma 9 2 2 3 2 7 2" xfId="10506"/>
    <cellStyle name="Comma 9 2 2 3 2 8" xfId="10507"/>
    <cellStyle name="Comma 9 2 2 3 3" xfId="10508"/>
    <cellStyle name="Comma 9 2 2 3 3 2" xfId="10509"/>
    <cellStyle name="Comma 9 2 2 3 3 2 2" xfId="10510"/>
    <cellStyle name="Comma 9 2 2 3 3 2 2 2" xfId="10511"/>
    <cellStyle name="Comma 9 2 2 3 3 2 2 2 2" xfId="10512"/>
    <cellStyle name="Comma 9 2 2 3 3 2 2 3" xfId="10513"/>
    <cellStyle name="Comma 9 2 2 3 3 2 3" xfId="10514"/>
    <cellStyle name="Comma 9 2 2 3 3 2 3 2" xfId="10515"/>
    <cellStyle name="Comma 9 2 2 3 3 2 3 2 2" xfId="10516"/>
    <cellStyle name="Comma 9 2 2 3 3 2 3 3" xfId="10517"/>
    <cellStyle name="Comma 9 2 2 3 3 2 4" xfId="10518"/>
    <cellStyle name="Comma 9 2 2 3 3 2 4 2" xfId="10519"/>
    <cellStyle name="Comma 9 2 2 3 3 2 5" xfId="10520"/>
    <cellStyle name="Comma 9 2 2 3 3 2 5 2" xfId="10521"/>
    <cellStyle name="Comma 9 2 2 3 3 2 6" xfId="10522"/>
    <cellStyle name="Comma 9 2 2 3 3 3" xfId="10523"/>
    <cellStyle name="Comma 9 2 2 3 3 3 2" xfId="10524"/>
    <cellStyle name="Comma 9 2 2 3 3 3 2 2" xfId="10525"/>
    <cellStyle name="Comma 9 2 2 3 3 3 3" xfId="10526"/>
    <cellStyle name="Comma 9 2 2 3 3 4" xfId="10527"/>
    <cellStyle name="Comma 9 2 2 3 3 4 2" xfId="10528"/>
    <cellStyle name="Comma 9 2 2 3 3 4 2 2" xfId="10529"/>
    <cellStyle name="Comma 9 2 2 3 3 4 3" xfId="10530"/>
    <cellStyle name="Comma 9 2 2 3 3 5" xfId="10531"/>
    <cellStyle name="Comma 9 2 2 3 3 5 2" xfId="10532"/>
    <cellStyle name="Comma 9 2 2 3 3 6" xfId="10533"/>
    <cellStyle name="Comma 9 2 2 3 3 6 2" xfId="10534"/>
    <cellStyle name="Comma 9 2 2 3 3 7" xfId="10535"/>
    <cellStyle name="Comma 9 2 2 3 4" xfId="10536"/>
    <cellStyle name="Comma 9 2 2 3 4 2" xfId="10537"/>
    <cellStyle name="Comma 9 2 2 3 4 2 2" xfId="10538"/>
    <cellStyle name="Comma 9 2 2 3 4 2 2 2" xfId="10539"/>
    <cellStyle name="Comma 9 2 2 3 4 2 2 2 2" xfId="10540"/>
    <cellStyle name="Comma 9 2 2 3 4 2 2 3" xfId="10541"/>
    <cellStyle name="Comma 9 2 2 3 4 2 3" xfId="10542"/>
    <cellStyle name="Comma 9 2 2 3 4 2 3 2" xfId="10543"/>
    <cellStyle name="Comma 9 2 2 3 4 2 3 2 2" xfId="10544"/>
    <cellStyle name="Comma 9 2 2 3 4 2 3 3" xfId="10545"/>
    <cellStyle name="Comma 9 2 2 3 4 2 4" xfId="10546"/>
    <cellStyle name="Comma 9 2 2 3 4 2 4 2" xfId="10547"/>
    <cellStyle name="Comma 9 2 2 3 4 2 5" xfId="10548"/>
    <cellStyle name="Comma 9 2 2 3 4 2 5 2" xfId="10549"/>
    <cellStyle name="Comma 9 2 2 3 4 2 6" xfId="10550"/>
    <cellStyle name="Comma 9 2 2 3 4 3" xfId="10551"/>
    <cellStyle name="Comma 9 2 2 3 4 3 2" xfId="10552"/>
    <cellStyle name="Comma 9 2 2 3 4 3 2 2" xfId="10553"/>
    <cellStyle name="Comma 9 2 2 3 4 3 3" xfId="10554"/>
    <cellStyle name="Comma 9 2 2 3 4 4" xfId="10555"/>
    <cellStyle name="Comma 9 2 2 3 4 4 2" xfId="10556"/>
    <cellStyle name="Comma 9 2 2 3 4 4 2 2" xfId="10557"/>
    <cellStyle name="Comma 9 2 2 3 4 4 3" xfId="10558"/>
    <cellStyle name="Comma 9 2 2 3 4 5" xfId="10559"/>
    <cellStyle name="Comma 9 2 2 3 4 5 2" xfId="10560"/>
    <cellStyle name="Comma 9 2 2 3 4 6" xfId="10561"/>
    <cellStyle name="Comma 9 2 2 3 4 6 2" xfId="10562"/>
    <cellStyle name="Comma 9 2 2 3 4 7" xfId="10563"/>
    <cellStyle name="Comma 9 2 2 3 5" xfId="10564"/>
    <cellStyle name="Comma 9 2 2 3 5 2" xfId="10565"/>
    <cellStyle name="Comma 9 2 2 3 5 2 2" xfId="10566"/>
    <cellStyle name="Comma 9 2 2 3 5 2 2 2" xfId="10567"/>
    <cellStyle name="Comma 9 2 2 3 5 2 3" xfId="10568"/>
    <cellStyle name="Comma 9 2 2 3 5 3" xfId="10569"/>
    <cellStyle name="Comma 9 2 2 3 5 3 2" xfId="10570"/>
    <cellStyle name="Comma 9 2 2 3 5 3 2 2" xfId="10571"/>
    <cellStyle name="Comma 9 2 2 3 5 3 3" xfId="10572"/>
    <cellStyle name="Comma 9 2 2 3 5 4" xfId="10573"/>
    <cellStyle name="Comma 9 2 2 3 5 4 2" xfId="10574"/>
    <cellStyle name="Comma 9 2 2 3 5 5" xfId="10575"/>
    <cellStyle name="Comma 9 2 2 3 5 5 2" xfId="10576"/>
    <cellStyle name="Comma 9 2 2 3 5 6" xfId="10577"/>
    <cellStyle name="Comma 9 2 2 3 6" xfId="10578"/>
    <cellStyle name="Comma 9 2 2 3 6 2" xfId="10579"/>
    <cellStyle name="Comma 9 2 2 3 6 2 2" xfId="10580"/>
    <cellStyle name="Comma 9 2 2 3 6 3" xfId="10581"/>
    <cellStyle name="Comma 9 2 2 3 7" xfId="10582"/>
    <cellStyle name="Comma 9 2 2 3 7 2" xfId="10583"/>
    <cellStyle name="Comma 9 2 2 3 7 2 2" xfId="10584"/>
    <cellStyle name="Comma 9 2 2 3 7 3" xfId="10585"/>
    <cellStyle name="Comma 9 2 2 3 8" xfId="10586"/>
    <cellStyle name="Comma 9 2 2 3 8 2" xfId="10587"/>
    <cellStyle name="Comma 9 2 2 3 9" xfId="10588"/>
    <cellStyle name="Comma 9 2 2 3 9 2" xfId="10589"/>
    <cellStyle name="Comma 9 2 2 4" xfId="10590"/>
    <cellStyle name="Comma 9 2 2 4 2" xfId="10591"/>
    <cellStyle name="Comma 9 2 2 4 2 2" xfId="10592"/>
    <cellStyle name="Comma 9 2 2 4 2 2 2" xfId="10593"/>
    <cellStyle name="Comma 9 2 2 4 2 2 2 2" xfId="10594"/>
    <cellStyle name="Comma 9 2 2 4 2 2 2 2 2" xfId="10595"/>
    <cellStyle name="Comma 9 2 2 4 2 2 2 3" xfId="10596"/>
    <cellStyle name="Comma 9 2 2 4 2 2 3" xfId="10597"/>
    <cellStyle name="Comma 9 2 2 4 2 2 3 2" xfId="10598"/>
    <cellStyle name="Comma 9 2 2 4 2 2 3 2 2" xfId="10599"/>
    <cellStyle name="Comma 9 2 2 4 2 2 3 3" xfId="10600"/>
    <cellStyle name="Comma 9 2 2 4 2 2 4" xfId="10601"/>
    <cellStyle name="Comma 9 2 2 4 2 2 4 2" xfId="10602"/>
    <cellStyle name="Comma 9 2 2 4 2 2 5" xfId="10603"/>
    <cellStyle name="Comma 9 2 2 4 2 2 5 2" xfId="10604"/>
    <cellStyle name="Comma 9 2 2 4 2 2 6" xfId="10605"/>
    <cellStyle name="Comma 9 2 2 4 2 3" xfId="10606"/>
    <cellStyle name="Comma 9 2 2 4 2 3 2" xfId="10607"/>
    <cellStyle name="Comma 9 2 2 4 2 3 2 2" xfId="10608"/>
    <cellStyle name="Comma 9 2 2 4 2 3 3" xfId="10609"/>
    <cellStyle name="Comma 9 2 2 4 2 4" xfId="10610"/>
    <cellStyle name="Comma 9 2 2 4 2 4 2" xfId="10611"/>
    <cellStyle name="Comma 9 2 2 4 2 4 2 2" xfId="10612"/>
    <cellStyle name="Comma 9 2 2 4 2 4 3" xfId="10613"/>
    <cellStyle name="Comma 9 2 2 4 2 5" xfId="10614"/>
    <cellStyle name="Comma 9 2 2 4 2 5 2" xfId="10615"/>
    <cellStyle name="Comma 9 2 2 4 2 6" xfId="10616"/>
    <cellStyle name="Comma 9 2 2 4 2 6 2" xfId="10617"/>
    <cellStyle name="Comma 9 2 2 4 2 7" xfId="10618"/>
    <cellStyle name="Comma 9 2 2 4 3" xfId="10619"/>
    <cellStyle name="Comma 9 2 2 4 3 2" xfId="10620"/>
    <cellStyle name="Comma 9 2 2 4 3 2 2" xfId="10621"/>
    <cellStyle name="Comma 9 2 2 4 3 2 2 2" xfId="10622"/>
    <cellStyle name="Comma 9 2 2 4 3 2 3" xfId="10623"/>
    <cellStyle name="Comma 9 2 2 4 3 3" xfId="10624"/>
    <cellStyle name="Comma 9 2 2 4 3 3 2" xfId="10625"/>
    <cellStyle name="Comma 9 2 2 4 3 3 2 2" xfId="10626"/>
    <cellStyle name="Comma 9 2 2 4 3 3 3" xfId="10627"/>
    <cellStyle name="Comma 9 2 2 4 3 4" xfId="10628"/>
    <cellStyle name="Comma 9 2 2 4 3 4 2" xfId="10629"/>
    <cellStyle name="Comma 9 2 2 4 3 5" xfId="10630"/>
    <cellStyle name="Comma 9 2 2 4 3 5 2" xfId="10631"/>
    <cellStyle name="Comma 9 2 2 4 3 6" xfId="10632"/>
    <cellStyle name="Comma 9 2 2 4 4" xfId="10633"/>
    <cellStyle name="Comma 9 2 2 4 4 2" xfId="10634"/>
    <cellStyle name="Comma 9 2 2 4 4 2 2" xfId="10635"/>
    <cellStyle name="Comma 9 2 2 4 4 3" xfId="10636"/>
    <cellStyle name="Comma 9 2 2 4 5" xfId="10637"/>
    <cellStyle name="Comma 9 2 2 4 5 2" xfId="10638"/>
    <cellStyle name="Comma 9 2 2 4 5 2 2" xfId="10639"/>
    <cellStyle name="Comma 9 2 2 4 5 3" xfId="10640"/>
    <cellStyle name="Comma 9 2 2 4 6" xfId="10641"/>
    <cellStyle name="Comma 9 2 2 4 6 2" xfId="10642"/>
    <cellStyle name="Comma 9 2 2 4 7" xfId="10643"/>
    <cellStyle name="Comma 9 2 2 4 7 2" xfId="10644"/>
    <cellStyle name="Comma 9 2 2 4 8" xfId="10645"/>
    <cellStyle name="Comma 9 2 2 5" xfId="10646"/>
    <cellStyle name="Comma 9 2 2 5 2" xfId="10647"/>
    <cellStyle name="Comma 9 2 2 5 2 2" xfId="10648"/>
    <cellStyle name="Comma 9 2 2 5 2 2 2" xfId="10649"/>
    <cellStyle name="Comma 9 2 2 5 2 2 2 2" xfId="10650"/>
    <cellStyle name="Comma 9 2 2 5 2 2 3" xfId="10651"/>
    <cellStyle name="Comma 9 2 2 5 2 3" xfId="10652"/>
    <cellStyle name="Comma 9 2 2 5 2 3 2" xfId="10653"/>
    <cellStyle name="Comma 9 2 2 5 2 3 2 2" xfId="10654"/>
    <cellStyle name="Comma 9 2 2 5 2 3 3" xfId="10655"/>
    <cellStyle name="Comma 9 2 2 5 2 4" xfId="10656"/>
    <cellStyle name="Comma 9 2 2 5 2 4 2" xfId="10657"/>
    <cellStyle name="Comma 9 2 2 5 2 5" xfId="10658"/>
    <cellStyle name="Comma 9 2 2 5 2 5 2" xfId="10659"/>
    <cellStyle name="Comma 9 2 2 5 2 6" xfId="10660"/>
    <cellStyle name="Comma 9 2 2 5 3" xfId="10661"/>
    <cellStyle name="Comma 9 2 2 5 3 2" xfId="10662"/>
    <cellStyle name="Comma 9 2 2 5 3 2 2" xfId="10663"/>
    <cellStyle name="Comma 9 2 2 5 3 3" xfId="10664"/>
    <cellStyle name="Comma 9 2 2 5 4" xfId="10665"/>
    <cellStyle name="Comma 9 2 2 5 4 2" xfId="10666"/>
    <cellStyle name="Comma 9 2 2 5 4 2 2" xfId="10667"/>
    <cellStyle name="Comma 9 2 2 5 4 3" xfId="10668"/>
    <cellStyle name="Comma 9 2 2 5 5" xfId="10669"/>
    <cellStyle name="Comma 9 2 2 5 5 2" xfId="10670"/>
    <cellStyle name="Comma 9 2 2 5 6" xfId="10671"/>
    <cellStyle name="Comma 9 2 2 5 6 2" xfId="10672"/>
    <cellStyle name="Comma 9 2 2 5 7" xfId="10673"/>
    <cellStyle name="Comma 9 2 2 6" xfId="10674"/>
    <cellStyle name="Comma 9 2 2 6 2" xfId="10675"/>
    <cellStyle name="Comma 9 2 2 6 2 2" xfId="10676"/>
    <cellStyle name="Comma 9 2 2 6 2 2 2" xfId="10677"/>
    <cellStyle name="Comma 9 2 2 6 2 2 2 2" xfId="10678"/>
    <cellStyle name="Comma 9 2 2 6 2 2 3" xfId="10679"/>
    <cellStyle name="Comma 9 2 2 6 2 3" xfId="10680"/>
    <cellStyle name="Comma 9 2 2 6 2 3 2" xfId="10681"/>
    <cellStyle name="Comma 9 2 2 6 2 3 2 2" xfId="10682"/>
    <cellStyle name="Comma 9 2 2 6 2 3 3" xfId="10683"/>
    <cellStyle name="Comma 9 2 2 6 2 4" xfId="10684"/>
    <cellStyle name="Comma 9 2 2 6 2 4 2" xfId="10685"/>
    <cellStyle name="Comma 9 2 2 6 2 5" xfId="10686"/>
    <cellStyle name="Comma 9 2 2 6 2 5 2" xfId="10687"/>
    <cellStyle name="Comma 9 2 2 6 2 6" xfId="10688"/>
    <cellStyle name="Comma 9 2 2 6 3" xfId="10689"/>
    <cellStyle name="Comma 9 2 2 6 3 2" xfId="10690"/>
    <cellStyle name="Comma 9 2 2 6 3 2 2" xfId="10691"/>
    <cellStyle name="Comma 9 2 2 6 3 3" xfId="10692"/>
    <cellStyle name="Comma 9 2 2 6 4" xfId="10693"/>
    <cellStyle name="Comma 9 2 2 6 4 2" xfId="10694"/>
    <cellStyle name="Comma 9 2 2 6 4 2 2" xfId="10695"/>
    <cellStyle name="Comma 9 2 2 6 4 3" xfId="10696"/>
    <cellStyle name="Comma 9 2 2 6 5" xfId="10697"/>
    <cellStyle name="Comma 9 2 2 6 5 2" xfId="10698"/>
    <cellStyle name="Comma 9 2 2 6 6" xfId="10699"/>
    <cellStyle name="Comma 9 2 2 6 6 2" xfId="10700"/>
    <cellStyle name="Comma 9 2 2 6 7" xfId="10701"/>
    <cellStyle name="Comma 9 2 2 7" xfId="10702"/>
    <cellStyle name="Comma 9 2 2 7 2" xfId="10703"/>
    <cellStyle name="Comma 9 2 2 7 2 2" xfId="10704"/>
    <cellStyle name="Comma 9 2 2 7 2 2 2" xfId="10705"/>
    <cellStyle name="Comma 9 2 2 7 2 3" xfId="10706"/>
    <cellStyle name="Comma 9 2 2 7 3" xfId="10707"/>
    <cellStyle name="Comma 9 2 2 7 3 2" xfId="10708"/>
    <cellStyle name="Comma 9 2 2 7 3 2 2" xfId="10709"/>
    <cellStyle name="Comma 9 2 2 7 3 3" xfId="10710"/>
    <cellStyle name="Comma 9 2 2 7 4" xfId="10711"/>
    <cellStyle name="Comma 9 2 2 7 4 2" xfId="10712"/>
    <cellStyle name="Comma 9 2 2 7 5" xfId="10713"/>
    <cellStyle name="Comma 9 2 2 7 5 2" xfId="10714"/>
    <cellStyle name="Comma 9 2 2 7 6" xfId="10715"/>
    <cellStyle name="Comma 9 2 2 8" xfId="10716"/>
    <cellStyle name="Comma 9 2 2 8 2" xfId="10717"/>
    <cellStyle name="Comma 9 2 2 8 2 2" xfId="10718"/>
    <cellStyle name="Comma 9 2 2 8 3" xfId="10719"/>
    <cellStyle name="Comma 9 2 2 9" xfId="10720"/>
    <cellStyle name="Comma 9 2 2 9 2" xfId="10721"/>
    <cellStyle name="Comma 9 2 2 9 2 2" xfId="10722"/>
    <cellStyle name="Comma 9 2 2 9 3" xfId="10723"/>
    <cellStyle name="Comma 9 3" xfId="10724"/>
    <cellStyle name="Comma 9 3 10" xfId="10725"/>
    <cellStyle name="Comma 9 3 10 2" xfId="10726"/>
    <cellStyle name="Comma 9 3 11" xfId="10727"/>
    <cellStyle name="Comma 9 3 11 2" xfId="10728"/>
    <cellStyle name="Comma 9 3 12" xfId="10729"/>
    <cellStyle name="Comma 9 3 2" xfId="10730"/>
    <cellStyle name="Comma 9 3 2 10" xfId="10731"/>
    <cellStyle name="Comma 9 3 2 10 2" xfId="10732"/>
    <cellStyle name="Comma 9 3 2 11" xfId="10733"/>
    <cellStyle name="Comma 9 3 2 2" xfId="10734"/>
    <cellStyle name="Comma 9 3 2 2 10" xfId="10735"/>
    <cellStyle name="Comma 9 3 2 2 2" xfId="10736"/>
    <cellStyle name="Comma 9 3 2 2 2 2" xfId="10737"/>
    <cellStyle name="Comma 9 3 2 2 2 2 2" xfId="10738"/>
    <cellStyle name="Comma 9 3 2 2 2 2 2 2" xfId="10739"/>
    <cellStyle name="Comma 9 3 2 2 2 2 2 2 2" xfId="10740"/>
    <cellStyle name="Comma 9 3 2 2 2 2 2 2 2 2" xfId="10741"/>
    <cellStyle name="Comma 9 3 2 2 2 2 2 2 3" xfId="10742"/>
    <cellStyle name="Comma 9 3 2 2 2 2 2 3" xfId="10743"/>
    <cellStyle name="Comma 9 3 2 2 2 2 2 3 2" xfId="10744"/>
    <cellStyle name="Comma 9 3 2 2 2 2 2 3 2 2" xfId="10745"/>
    <cellStyle name="Comma 9 3 2 2 2 2 2 3 3" xfId="10746"/>
    <cellStyle name="Comma 9 3 2 2 2 2 2 4" xfId="10747"/>
    <cellStyle name="Comma 9 3 2 2 2 2 2 4 2" xfId="10748"/>
    <cellStyle name="Comma 9 3 2 2 2 2 2 5" xfId="10749"/>
    <cellStyle name="Comma 9 3 2 2 2 2 2 5 2" xfId="10750"/>
    <cellStyle name="Comma 9 3 2 2 2 2 2 6" xfId="10751"/>
    <cellStyle name="Comma 9 3 2 2 2 2 3" xfId="10752"/>
    <cellStyle name="Comma 9 3 2 2 2 2 3 2" xfId="10753"/>
    <cellStyle name="Comma 9 3 2 2 2 2 3 2 2" xfId="10754"/>
    <cellStyle name="Comma 9 3 2 2 2 2 3 3" xfId="10755"/>
    <cellStyle name="Comma 9 3 2 2 2 2 4" xfId="10756"/>
    <cellStyle name="Comma 9 3 2 2 2 2 4 2" xfId="10757"/>
    <cellStyle name="Comma 9 3 2 2 2 2 4 2 2" xfId="10758"/>
    <cellStyle name="Comma 9 3 2 2 2 2 4 3" xfId="10759"/>
    <cellStyle name="Comma 9 3 2 2 2 2 5" xfId="10760"/>
    <cellStyle name="Comma 9 3 2 2 2 2 5 2" xfId="10761"/>
    <cellStyle name="Comma 9 3 2 2 2 2 6" xfId="10762"/>
    <cellStyle name="Comma 9 3 2 2 2 2 6 2" xfId="10763"/>
    <cellStyle name="Comma 9 3 2 2 2 2 7" xfId="10764"/>
    <cellStyle name="Comma 9 3 2 2 2 3" xfId="10765"/>
    <cellStyle name="Comma 9 3 2 2 2 3 2" xfId="10766"/>
    <cellStyle name="Comma 9 3 2 2 2 3 2 2" xfId="10767"/>
    <cellStyle name="Comma 9 3 2 2 2 3 2 2 2" xfId="10768"/>
    <cellStyle name="Comma 9 3 2 2 2 3 2 3" xfId="10769"/>
    <cellStyle name="Comma 9 3 2 2 2 3 3" xfId="10770"/>
    <cellStyle name="Comma 9 3 2 2 2 3 3 2" xfId="10771"/>
    <cellStyle name="Comma 9 3 2 2 2 3 3 2 2" xfId="10772"/>
    <cellStyle name="Comma 9 3 2 2 2 3 3 3" xfId="10773"/>
    <cellStyle name="Comma 9 3 2 2 2 3 4" xfId="10774"/>
    <cellStyle name="Comma 9 3 2 2 2 3 4 2" xfId="10775"/>
    <cellStyle name="Comma 9 3 2 2 2 3 5" xfId="10776"/>
    <cellStyle name="Comma 9 3 2 2 2 3 5 2" xfId="10777"/>
    <cellStyle name="Comma 9 3 2 2 2 3 6" xfId="10778"/>
    <cellStyle name="Comma 9 3 2 2 2 4" xfId="10779"/>
    <cellStyle name="Comma 9 3 2 2 2 4 2" xfId="10780"/>
    <cellStyle name="Comma 9 3 2 2 2 4 2 2" xfId="10781"/>
    <cellStyle name="Comma 9 3 2 2 2 4 3" xfId="10782"/>
    <cellStyle name="Comma 9 3 2 2 2 5" xfId="10783"/>
    <cellStyle name="Comma 9 3 2 2 2 5 2" xfId="10784"/>
    <cellStyle name="Comma 9 3 2 2 2 5 2 2" xfId="10785"/>
    <cellStyle name="Comma 9 3 2 2 2 5 3" xfId="10786"/>
    <cellStyle name="Comma 9 3 2 2 2 6" xfId="10787"/>
    <cellStyle name="Comma 9 3 2 2 2 6 2" xfId="10788"/>
    <cellStyle name="Comma 9 3 2 2 2 7" xfId="10789"/>
    <cellStyle name="Comma 9 3 2 2 2 7 2" xfId="10790"/>
    <cellStyle name="Comma 9 3 2 2 2 8" xfId="10791"/>
    <cellStyle name="Comma 9 3 2 2 3" xfId="10792"/>
    <cellStyle name="Comma 9 3 2 2 3 2" xfId="10793"/>
    <cellStyle name="Comma 9 3 2 2 3 2 2" xfId="10794"/>
    <cellStyle name="Comma 9 3 2 2 3 2 2 2" xfId="10795"/>
    <cellStyle name="Comma 9 3 2 2 3 2 2 2 2" xfId="10796"/>
    <cellStyle name="Comma 9 3 2 2 3 2 2 3" xfId="10797"/>
    <cellStyle name="Comma 9 3 2 2 3 2 3" xfId="10798"/>
    <cellStyle name="Comma 9 3 2 2 3 2 3 2" xfId="10799"/>
    <cellStyle name="Comma 9 3 2 2 3 2 3 2 2" xfId="10800"/>
    <cellStyle name="Comma 9 3 2 2 3 2 3 3" xfId="10801"/>
    <cellStyle name="Comma 9 3 2 2 3 2 4" xfId="10802"/>
    <cellStyle name="Comma 9 3 2 2 3 2 4 2" xfId="10803"/>
    <cellStyle name="Comma 9 3 2 2 3 2 5" xfId="10804"/>
    <cellStyle name="Comma 9 3 2 2 3 2 5 2" xfId="10805"/>
    <cellStyle name="Comma 9 3 2 2 3 2 6" xfId="10806"/>
    <cellStyle name="Comma 9 3 2 2 3 3" xfId="10807"/>
    <cellStyle name="Comma 9 3 2 2 3 3 2" xfId="10808"/>
    <cellStyle name="Comma 9 3 2 2 3 3 2 2" xfId="10809"/>
    <cellStyle name="Comma 9 3 2 2 3 3 3" xfId="10810"/>
    <cellStyle name="Comma 9 3 2 2 3 4" xfId="10811"/>
    <cellStyle name="Comma 9 3 2 2 3 4 2" xfId="10812"/>
    <cellStyle name="Comma 9 3 2 2 3 4 2 2" xfId="10813"/>
    <cellStyle name="Comma 9 3 2 2 3 4 3" xfId="10814"/>
    <cellStyle name="Comma 9 3 2 2 3 5" xfId="10815"/>
    <cellStyle name="Comma 9 3 2 2 3 5 2" xfId="10816"/>
    <cellStyle name="Comma 9 3 2 2 3 6" xfId="10817"/>
    <cellStyle name="Comma 9 3 2 2 3 6 2" xfId="10818"/>
    <cellStyle name="Comma 9 3 2 2 3 7" xfId="10819"/>
    <cellStyle name="Comma 9 3 2 2 4" xfId="10820"/>
    <cellStyle name="Comma 9 3 2 2 4 2" xfId="10821"/>
    <cellStyle name="Comma 9 3 2 2 4 2 2" xfId="10822"/>
    <cellStyle name="Comma 9 3 2 2 4 2 2 2" xfId="10823"/>
    <cellStyle name="Comma 9 3 2 2 4 2 2 2 2" xfId="10824"/>
    <cellStyle name="Comma 9 3 2 2 4 2 2 3" xfId="10825"/>
    <cellStyle name="Comma 9 3 2 2 4 2 3" xfId="10826"/>
    <cellStyle name="Comma 9 3 2 2 4 2 3 2" xfId="10827"/>
    <cellStyle name="Comma 9 3 2 2 4 2 3 2 2" xfId="10828"/>
    <cellStyle name="Comma 9 3 2 2 4 2 3 3" xfId="10829"/>
    <cellStyle name="Comma 9 3 2 2 4 2 4" xfId="10830"/>
    <cellStyle name="Comma 9 3 2 2 4 2 4 2" xfId="10831"/>
    <cellStyle name="Comma 9 3 2 2 4 2 5" xfId="10832"/>
    <cellStyle name="Comma 9 3 2 2 4 2 5 2" xfId="10833"/>
    <cellStyle name="Comma 9 3 2 2 4 2 6" xfId="10834"/>
    <cellStyle name="Comma 9 3 2 2 4 3" xfId="10835"/>
    <cellStyle name="Comma 9 3 2 2 4 3 2" xfId="10836"/>
    <cellStyle name="Comma 9 3 2 2 4 3 2 2" xfId="10837"/>
    <cellStyle name="Comma 9 3 2 2 4 3 3" xfId="10838"/>
    <cellStyle name="Comma 9 3 2 2 4 4" xfId="10839"/>
    <cellStyle name="Comma 9 3 2 2 4 4 2" xfId="10840"/>
    <cellStyle name="Comma 9 3 2 2 4 4 2 2" xfId="10841"/>
    <cellStyle name="Comma 9 3 2 2 4 4 3" xfId="10842"/>
    <cellStyle name="Comma 9 3 2 2 4 5" xfId="10843"/>
    <cellStyle name="Comma 9 3 2 2 4 5 2" xfId="10844"/>
    <cellStyle name="Comma 9 3 2 2 4 6" xfId="10845"/>
    <cellStyle name="Comma 9 3 2 2 4 6 2" xfId="10846"/>
    <cellStyle name="Comma 9 3 2 2 4 7" xfId="10847"/>
    <cellStyle name="Comma 9 3 2 2 5" xfId="10848"/>
    <cellStyle name="Comma 9 3 2 2 5 2" xfId="10849"/>
    <cellStyle name="Comma 9 3 2 2 5 2 2" xfId="10850"/>
    <cellStyle name="Comma 9 3 2 2 5 2 2 2" xfId="10851"/>
    <cellStyle name="Comma 9 3 2 2 5 2 3" xfId="10852"/>
    <cellStyle name="Comma 9 3 2 2 5 3" xfId="10853"/>
    <cellStyle name="Comma 9 3 2 2 5 3 2" xfId="10854"/>
    <cellStyle name="Comma 9 3 2 2 5 3 2 2" xfId="10855"/>
    <cellStyle name="Comma 9 3 2 2 5 3 3" xfId="10856"/>
    <cellStyle name="Comma 9 3 2 2 5 4" xfId="10857"/>
    <cellStyle name="Comma 9 3 2 2 5 4 2" xfId="10858"/>
    <cellStyle name="Comma 9 3 2 2 5 5" xfId="10859"/>
    <cellStyle name="Comma 9 3 2 2 5 5 2" xfId="10860"/>
    <cellStyle name="Comma 9 3 2 2 5 6" xfId="10861"/>
    <cellStyle name="Comma 9 3 2 2 6" xfId="10862"/>
    <cellStyle name="Comma 9 3 2 2 6 2" xfId="10863"/>
    <cellStyle name="Comma 9 3 2 2 6 2 2" xfId="10864"/>
    <cellStyle name="Comma 9 3 2 2 6 3" xfId="10865"/>
    <cellStyle name="Comma 9 3 2 2 7" xfId="10866"/>
    <cellStyle name="Comma 9 3 2 2 7 2" xfId="10867"/>
    <cellStyle name="Comma 9 3 2 2 7 2 2" xfId="10868"/>
    <cellStyle name="Comma 9 3 2 2 7 3" xfId="10869"/>
    <cellStyle name="Comma 9 3 2 2 8" xfId="10870"/>
    <cellStyle name="Comma 9 3 2 2 8 2" xfId="10871"/>
    <cellStyle name="Comma 9 3 2 2 9" xfId="10872"/>
    <cellStyle name="Comma 9 3 2 2 9 2" xfId="10873"/>
    <cellStyle name="Comma 9 3 2 3" xfId="10874"/>
    <cellStyle name="Comma 9 3 2 3 2" xfId="10875"/>
    <cellStyle name="Comma 9 3 2 3 2 2" xfId="10876"/>
    <cellStyle name="Comma 9 3 2 3 2 2 2" xfId="10877"/>
    <cellStyle name="Comma 9 3 2 3 2 2 2 2" xfId="10878"/>
    <cellStyle name="Comma 9 3 2 3 2 2 2 2 2" xfId="10879"/>
    <cellStyle name="Comma 9 3 2 3 2 2 2 3" xfId="10880"/>
    <cellStyle name="Comma 9 3 2 3 2 2 3" xfId="10881"/>
    <cellStyle name="Comma 9 3 2 3 2 2 3 2" xfId="10882"/>
    <cellStyle name="Comma 9 3 2 3 2 2 3 2 2" xfId="10883"/>
    <cellStyle name="Comma 9 3 2 3 2 2 3 3" xfId="10884"/>
    <cellStyle name="Comma 9 3 2 3 2 2 4" xfId="10885"/>
    <cellStyle name="Comma 9 3 2 3 2 2 4 2" xfId="10886"/>
    <cellStyle name="Comma 9 3 2 3 2 2 5" xfId="10887"/>
    <cellStyle name="Comma 9 3 2 3 2 2 5 2" xfId="10888"/>
    <cellStyle name="Comma 9 3 2 3 2 2 6" xfId="10889"/>
    <cellStyle name="Comma 9 3 2 3 2 3" xfId="10890"/>
    <cellStyle name="Comma 9 3 2 3 2 3 2" xfId="10891"/>
    <cellStyle name="Comma 9 3 2 3 2 3 2 2" xfId="10892"/>
    <cellStyle name="Comma 9 3 2 3 2 3 3" xfId="10893"/>
    <cellStyle name="Comma 9 3 2 3 2 4" xfId="10894"/>
    <cellStyle name="Comma 9 3 2 3 2 4 2" xfId="10895"/>
    <cellStyle name="Comma 9 3 2 3 2 4 2 2" xfId="10896"/>
    <cellStyle name="Comma 9 3 2 3 2 4 3" xfId="10897"/>
    <cellStyle name="Comma 9 3 2 3 2 5" xfId="10898"/>
    <cellStyle name="Comma 9 3 2 3 2 5 2" xfId="10899"/>
    <cellStyle name="Comma 9 3 2 3 2 6" xfId="10900"/>
    <cellStyle name="Comma 9 3 2 3 2 6 2" xfId="10901"/>
    <cellStyle name="Comma 9 3 2 3 2 7" xfId="10902"/>
    <cellStyle name="Comma 9 3 2 3 3" xfId="10903"/>
    <cellStyle name="Comma 9 3 2 3 3 2" xfId="10904"/>
    <cellStyle name="Comma 9 3 2 3 3 2 2" xfId="10905"/>
    <cellStyle name="Comma 9 3 2 3 3 2 2 2" xfId="10906"/>
    <cellStyle name="Comma 9 3 2 3 3 2 3" xfId="10907"/>
    <cellStyle name="Comma 9 3 2 3 3 3" xfId="10908"/>
    <cellStyle name="Comma 9 3 2 3 3 3 2" xfId="10909"/>
    <cellStyle name="Comma 9 3 2 3 3 3 2 2" xfId="10910"/>
    <cellStyle name="Comma 9 3 2 3 3 3 3" xfId="10911"/>
    <cellStyle name="Comma 9 3 2 3 3 4" xfId="10912"/>
    <cellStyle name="Comma 9 3 2 3 3 4 2" xfId="10913"/>
    <cellStyle name="Comma 9 3 2 3 3 5" xfId="10914"/>
    <cellStyle name="Comma 9 3 2 3 3 5 2" xfId="10915"/>
    <cellStyle name="Comma 9 3 2 3 3 6" xfId="10916"/>
    <cellStyle name="Comma 9 3 2 3 4" xfId="10917"/>
    <cellStyle name="Comma 9 3 2 3 4 2" xfId="10918"/>
    <cellStyle name="Comma 9 3 2 3 4 2 2" xfId="10919"/>
    <cellStyle name="Comma 9 3 2 3 4 3" xfId="10920"/>
    <cellStyle name="Comma 9 3 2 3 5" xfId="10921"/>
    <cellStyle name="Comma 9 3 2 3 5 2" xfId="10922"/>
    <cellStyle name="Comma 9 3 2 3 5 2 2" xfId="10923"/>
    <cellStyle name="Comma 9 3 2 3 5 3" xfId="10924"/>
    <cellStyle name="Comma 9 3 2 3 6" xfId="10925"/>
    <cellStyle name="Comma 9 3 2 3 6 2" xfId="10926"/>
    <cellStyle name="Comma 9 3 2 3 7" xfId="10927"/>
    <cellStyle name="Comma 9 3 2 3 7 2" xfId="10928"/>
    <cellStyle name="Comma 9 3 2 3 8" xfId="10929"/>
    <cellStyle name="Comma 9 3 2 4" xfId="10930"/>
    <cellStyle name="Comma 9 3 2 4 2" xfId="10931"/>
    <cellStyle name="Comma 9 3 2 4 2 2" xfId="10932"/>
    <cellStyle name="Comma 9 3 2 4 2 2 2" xfId="10933"/>
    <cellStyle name="Comma 9 3 2 4 2 2 2 2" xfId="10934"/>
    <cellStyle name="Comma 9 3 2 4 2 2 3" xfId="10935"/>
    <cellStyle name="Comma 9 3 2 4 2 3" xfId="10936"/>
    <cellStyle name="Comma 9 3 2 4 2 3 2" xfId="10937"/>
    <cellStyle name="Comma 9 3 2 4 2 3 2 2" xfId="10938"/>
    <cellStyle name="Comma 9 3 2 4 2 3 3" xfId="10939"/>
    <cellStyle name="Comma 9 3 2 4 2 4" xfId="10940"/>
    <cellStyle name="Comma 9 3 2 4 2 4 2" xfId="10941"/>
    <cellStyle name="Comma 9 3 2 4 2 5" xfId="10942"/>
    <cellStyle name="Comma 9 3 2 4 2 5 2" xfId="10943"/>
    <cellStyle name="Comma 9 3 2 4 2 6" xfId="10944"/>
    <cellStyle name="Comma 9 3 2 4 3" xfId="10945"/>
    <cellStyle name="Comma 9 3 2 4 3 2" xfId="10946"/>
    <cellStyle name="Comma 9 3 2 4 3 2 2" xfId="10947"/>
    <cellStyle name="Comma 9 3 2 4 3 3" xfId="10948"/>
    <cellStyle name="Comma 9 3 2 4 4" xfId="10949"/>
    <cellStyle name="Comma 9 3 2 4 4 2" xfId="10950"/>
    <cellStyle name="Comma 9 3 2 4 4 2 2" xfId="10951"/>
    <cellStyle name="Comma 9 3 2 4 4 3" xfId="10952"/>
    <cellStyle name="Comma 9 3 2 4 5" xfId="10953"/>
    <cellStyle name="Comma 9 3 2 4 5 2" xfId="10954"/>
    <cellStyle name="Comma 9 3 2 4 6" xfId="10955"/>
    <cellStyle name="Comma 9 3 2 4 6 2" xfId="10956"/>
    <cellStyle name="Comma 9 3 2 4 7" xfId="10957"/>
    <cellStyle name="Comma 9 3 2 5" xfId="10958"/>
    <cellStyle name="Comma 9 3 2 5 2" xfId="10959"/>
    <cellStyle name="Comma 9 3 2 5 2 2" xfId="10960"/>
    <cellStyle name="Comma 9 3 2 5 2 2 2" xfId="10961"/>
    <cellStyle name="Comma 9 3 2 5 2 2 2 2" xfId="10962"/>
    <cellStyle name="Comma 9 3 2 5 2 2 3" xfId="10963"/>
    <cellStyle name="Comma 9 3 2 5 2 3" xfId="10964"/>
    <cellStyle name="Comma 9 3 2 5 2 3 2" xfId="10965"/>
    <cellStyle name="Comma 9 3 2 5 2 3 2 2" xfId="10966"/>
    <cellStyle name="Comma 9 3 2 5 2 3 3" xfId="10967"/>
    <cellStyle name="Comma 9 3 2 5 2 4" xfId="10968"/>
    <cellStyle name="Comma 9 3 2 5 2 4 2" xfId="10969"/>
    <cellStyle name="Comma 9 3 2 5 2 5" xfId="10970"/>
    <cellStyle name="Comma 9 3 2 5 2 5 2" xfId="10971"/>
    <cellStyle name="Comma 9 3 2 5 2 6" xfId="10972"/>
    <cellStyle name="Comma 9 3 2 5 3" xfId="10973"/>
    <cellStyle name="Comma 9 3 2 5 3 2" xfId="10974"/>
    <cellStyle name="Comma 9 3 2 5 3 2 2" xfId="10975"/>
    <cellStyle name="Comma 9 3 2 5 3 3" xfId="10976"/>
    <cellStyle name="Comma 9 3 2 5 4" xfId="10977"/>
    <cellStyle name="Comma 9 3 2 5 4 2" xfId="10978"/>
    <cellStyle name="Comma 9 3 2 5 4 2 2" xfId="10979"/>
    <cellStyle name="Comma 9 3 2 5 4 3" xfId="10980"/>
    <cellStyle name="Comma 9 3 2 5 5" xfId="10981"/>
    <cellStyle name="Comma 9 3 2 5 5 2" xfId="10982"/>
    <cellStyle name="Comma 9 3 2 5 6" xfId="10983"/>
    <cellStyle name="Comma 9 3 2 5 6 2" xfId="10984"/>
    <cellStyle name="Comma 9 3 2 5 7" xfId="10985"/>
    <cellStyle name="Comma 9 3 2 6" xfId="10986"/>
    <cellStyle name="Comma 9 3 2 6 2" xfId="10987"/>
    <cellStyle name="Comma 9 3 2 6 2 2" xfId="10988"/>
    <cellStyle name="Comma 9 3 2 6 2 2 2" xfId="10989"/>
    <cellStyle name="Comma 9 3 2 6 2 3" xfId="10990"/>
    <cellStyle name="Comma 9 3 2 6 3" xfId="10991"/>
    <cellStyle name="Comma 9 3 2 6 3 2" xfId="10992"/>
    <cellStyle name="Comma 9 3 2 6 3 2 2" xfId="10993"/>
    <cellStyle name="Comma 9 3 2 6 3 3" xfId="10994"/>
    <cellStyle name="Comma 9 3 2 6 4" xfId="10995"/>
    <cellStyle name="Comma 9 3 2 6 4 2" xfId="10996"/>
    <cellStyle name="Comma 9 3 2 6 5" xfId="10997"/>
    <cellStyle name="Comma 9 3 2 6 5 2" xfId="10998"/>
    <cellStyle name="Comma 9 3 2 6 6" xfId="10999"/>
    <cellStyle name="Comma 9 3 2 7" xfId="11000"/>
    <cellStyle name="Comma 9 3 2 7 2" xfId="11001"/>
    <cellStyle name="Comma 9 3 2 7 2 2" xfId="11002"/>
    <cellStyle name="Comma 9 3 2 7 3" xfId="11003"/>
    <cellStyle name="Comma 9 3 2 8" xfId="11004"/>
    <cellStyle name="Comma 9 3 2 8 2" xfId="11005"/>
    <cellStyle name="Comma 9 3 2 8 2 2" xfId="11006"/>
    <cellStyle name="Comma 9 3 2 8 3" xfId="11007"/>
    <cellStyle name="Comma 9 3 2 9" xfId="11008"/>
    <cellStyle name="Comma 9 3 2 9 2" xfId="11009"/>
    <cellStyle name="Comma 9 3 3" xfId="11010"/>
    <cellStyle name="Comma 9 3 3 10" xfId="11011"/>
    <cellStyle name="Comma 9 3 3 2" xfId="11012"/>
    <cellStyle name="Comma 9 3 3 2 2" xfId="11013"/>
    <cellStyle name="Comma 9 3 3 2 2 2" xfId="11014"/>
    <cellStyle name="Comma 9 3 3 2 2 2 2" xfId="11015"/>
    <cellStyle name="Comma 9 3 3 2 2 2 2 2" xfId="11016"/>
    <cellStyle name="Comma 9 3 3 2 2 2 2 2 2" xfId="11017"/>
    <cellStyle name="Comma 9 3 3 2 2 2 2 3" xfId="11018"/>
    <cellStyle name="Comma 9 3 3 2 2 2 3" xfId="11019"/>
    <cellStyle name="Comma 9 3 3 2 2 2 3 2" xfId="11020"/>
    <cellStyle name="Comma 9 3 3 2 2 2 3 2 2" xfId="11021"/>
    <cellStyle name="Comma 9 3 3 2 2 2 3 3" xfId="11022"/>
    <cellStyle name="Comma 9 3 3 2 2 2 4" xfId="11023"/>
    <cellStyle name="Comma 9 3 3 2 2 2 4 2" xfId="11024"/>
    <cellStyle name="Comma 9 3 3 2 2 2 5" xfId="11025"/>
    <cellStyle name="Comma 9 3 3 2 2 2 5 2" xfId="11026"/>
    <cellStyle name="Comma 9 3 3 2 2 2 6" xfId="11027"/>
    <cellStyle name="Comma 9 3 3 2 2 3" xfId="11028"/>
    <cellStyle name="Comma 9 3 3 2 2 3 2" xfId="11029"/>
    <cellStyle name="Comma 9 3 3 2 2 3 2 2" xfId="11030"/>
    <cellStyle name="Comma 9 3 3 2 2 3 3" xfId="11031"/>
    <cellStyle name="Comma 9 3 3 2 2 4" xfId="11032"/>
    <cellStyle name="Comma 9 3 3 2 2 4 2" xfId="11033"/>
    <cellStyle name="Comma 9 3 3 2 2 4 2 2" xfId="11034"/>
    <cellStyle name="Comma 9 3 3 2 2 4 3" xfId="11035"/>
    <cellStyle name="Comma 9 3 3 2 2 5" xfId="11036"/>
    <cellStyle name="Comma 9 3 3 2 2 5 2" xfId="11037"/>
    <cellStyle name="Comma 9 3 3 2 2 6" xfId="11038"/>
    <cellStyle name="Comma 9 3 3 2 2 6 2" xfId="11039"/>
    <cellStyle name="Comma 9 3 3 2 2 7" xfId="11040"/>
    <cellStyle name="Comma 9 3 3 2 3" xfId="11041"/>
    <cellStyle name="Comma 9 3 3 2 3 2" xfId="11042"/>
    <cellStyle name="Comma 9 3 3 2 3 2 2" xfId="11043"/>
    <cellStyle name="Comma 9 3 3 2 3 2 2 2" xfId="11044"/>
    <cellStyle name="Comma 9 3 3 2 3 2 3" xfId="11045"/>
    <cellStyle name="Comma 9 3 3 2 3 3" xfId="11046"/>
    <cellStyle name="Comma 9 3 3 2 3 3 2" xfId="11047"/>
    <cellStyle name="Comma 9 3 3 2 3 3 2 2" xfId="11048"/>
    <cellStyle name="Comma 9 3 3 2 3 3 3" xfId="11049"/>
    <cellStyle name="Comma 9 3 3 2 3 4" xfId="11050"/>
    <cellStyle name="Comma 9 3 3 2 3 4 2" xfId="11051"/>
    <cellStyle name="Comma 9 3 3 2 3 5" xfId="11052"/>
    <cellStyle name="Comma 9 3 3 2 3 5 2" xfId="11053"/>
    <cellStyle name="Comma 9 3 3 2 3 6" xfId="11054"/>
    <cellStyle name="Comma 9 3 3 2 4" xfId="11055"/>
    <cellStyle name="Comma 9 3 3 2 4 2" xfId="11056"/>
    <cellStyle name="Comma 9 3 3 2 4 2 2" xfId="11057"/>
    <cellStyle name="Comma 9 3 3 2 4 3" xfId="11058"/>
    <cellStyle name="Comma 9 3 3 2 5" xfId="11059"/>
    <cellStyle name="Comma 9 3 3 2 5 2" xfId="11060"/>
    <cellStyle name="Comma 9 3 3 2 5 2 2" xfId="11061"/>
    <cellStyle name="Comma 9 3 3 2 5 3" xfId="11062"/>
    <cellStyle name="Comma 9 3 3 2 6" xfId="11063"/>
    <cellStyle name="Comma 9 3 3 2 6 2" xfId="11064"/>
    <cellStyle name="Comma 9 3 3 2 7" xfId="11065"/>
    <cellStyle name="Comma 9 3 3 2 7 2" xfId="11066"/>
    <cellStyle name="Comma 9 3 3 2 8" xfId="11067"/>
    <cellStyle name="Comma 9 3 3 3" xfId="11068"/>
    <cellStyle name="Comma 9 3 3 3 2" xfId="11069"/>
    <cellStyle name="Comma 9 3 3 3 2 2" xfId="11070"/>
    <cellStyle name="Comma 9 3 3 3 2 2 2" xfId="11071"/>
    <cellStyle name="Comma 9 3 3 3 2 2 2 2" xfId="11072"/>
    <cellStyle name="Comma 9 3 3 3 2 2 3" xfId="11073"/>
    <cellStyle name="Comma 9 3 3 3 2 3" xfId="11074"/>
    <cellStyle name="Comma 9 3 3 3 2 3 2" xfId="11075"/>
    <cellStyle name="Comma 9 3 3 3 2 3 2 2" xfId="11076"/>
    <cellStyle name="Comma 9 3 3 3 2 3 3" xfId="11077"/>
    <cellStyle name="Comma 9 3 3 3 2 4" xfId="11078"/>
    <cellStyle name="Comma 9 3 3 3 2 4 2" xfId="11079"/>
    <cellStyle name="Comma 9 3 3 3 2 5" xfId="11080"/>
    <cellStyle name="Comma 9 3 3 3 2 5 2" xfId="11081"/>
    <cellStyle name="Comma 9 3 3 3 2 6" xfId="11082"/>
    <cellStyle name="Comma 9 3 3 3 3" xfId="11083"/>
    <cellStyle name="Comma 9 3 3 3 3 2" xfId="11084"/>
    <cellStyle name="Comma 9 3 3 3 3 2 2" xfId="11085"/>
    <cellStyle name="Comma 9 3 3 3 3 3" xfId="11086"/>
    <cellStyle name="Comma 9 3 3 3 4" xfId="11087"/>
    <cellStyle name="Comma 9 3 3 3 4 2" xfId="11088"/>
    <cellStyle name="Comma 9 3 3 3 4 2 2" xfId="11089"/>
    <cellStyle name="Comma 9 3 3 3 4 3" xfId="11090"/>
    <cellStyle name="Comma 9 3 3 3 5" xfId="11091"/>
    <cellStyle name="Comma 9 3 3 3 5 2" xfId="11092"/>
    <cellStyle name="Comma 9 3 3 3 6" xfId="11093"/>
    <cellStyle name="Comma 9 3 3 3 6 2" xfId="11094"/>
    <cellStyle name="Comma 9 3 3 3 7" xfId="11095"/>
    <cellStyle name="Comma 9 3 3 4" xfId="11096"/>
    <cellStyle name="Comma 9 3 3 4 2" xfId="11097"/>
    <cellStyle name="Comma 9 3 3 4 2 2" xfId="11098"/>
    <cellStyle name="Comma 9 3 3 4 2 2 2" xfId="11099"/>
    <cellStyle name="Comma 9 3 3 4 2 2 2 2" xfId="11100"/>
    <cellStyle name="Comma 9 3 3 4 2 2 3" xfId="11101"/>
    <cellStyle name="Comma 9 3 3 4 2 3" xfId="11102"/>
    <cellStyle name="Comma 9 3 3 4 2 3 2" xfId="11103"/>
    <cellStyle name="Comma 9 3 3 4 2 3 2 2" xfId="11104"/>
    <cellStyle name="Comma 9 3 3 4 2 3 3" xfId="11105"/>
    <cellStyle name="Comma 9 3 3 4 2 4" xfId="11106"/>
    <cellStyle name="Comma 9 3 3 4 2 4 2" xfId="11107"/>
    <cellStyle name="Comma 9 3 3 4 2 5" xfId="11108"/>
    <cellStyle name="Comma 9 3 3 4 2 5 2" xfId="11109"/>
    <cellStyle name="Comma 9 3 3 4 2 6" xfId="11110"/>
    <cellStyle name="Comma 9 3 3 4 3" xfId="11111"/>
    <cellStyle name="Comma 9 3 3 4 3 2" xfId="11112"/>
    <cellStyle name="Comma 9 3 3 4 3 2 2" xfId="11113"/>
    <cellStyle name="Comma 9 3 3 4 3 3" xfId="11114"/>
    <cellStyle name="Comma 9 3 3 4 4" xfId="11115"/>
    <cellStyle name="Comma 9 3 3 4 4 2" xfId="11116"/>
    <cellStyle name="Comma 9 3 3 4 4 2 2" xfId="11117"/>
    <cellStyle name="Comma 9 3 3 4 4 3" xfId="11118"/>
    <cellStyle name="Comma 9 3 3 4 5" xfId="11119"/>
    <cellStyle name="Comma 9 3 3 4 5 2" xfId="11120"/>
    <cellStyle name="Comma 9 3 3 4 6" xfId="11121"/>
    <cellStyle name="Comma 9 3 3 4 6 2" xfId="11122"/>
    <cellStyle name="Comma 9 3 3 4 7" xfId="11123"/>
    <cellStyle name="Comma 9 3 3 5" xfId="11124"/>
    <cellStyle name="Comma 9 3 3 5 2" xfId="11125"/>
    <cellStyle name="Comma 9 3 3 5 2 2" xfId="11126"/>
    <cellStyle name="Comma 9 3 3 5 2 2 2" xfId="11127"/>
    <cellStyle name="Comma 9 3 3 5 2 3" xfId="11128"/>
    <cellStyle name="Comma 9 3 3 5 3" xfId="11129"/>
    <cellStyle name="Comma 9 3 3 5 3 2" xfId="11130"/>
    <cellStyle name="Comma 9 3 3 5 3 2 2" xfId="11131"/>
    <cellStyle name="Comma 9 3 3 5 3 3" xfId="11132"/>
    <cellStyle name="Comma 9 3 3 5 4" xfId="11133"/>
    <cellStyle name="Comma 9 3 3 5 4 2" xfId="11134"/>
    <cellStyle name="Comma 9 3 3 5 5" xfId="11135"/>
    <cellStyle name="Comma 9 3 3 5 5 2" xfId="11136"/>
    <cellStyle name="Comma 9 3 3 5 6" xfId="11137"/>
    <cellStyle name="Comma 9 3 3 6" xfId="11138"/>
    <cellStyle name="Comma 9 3 3 6 2" xfId="11139"/>
    <cellStyle name="Comma 9 3 3 6 2 2" xfId="11140"/>
    <cellStyle name="Comma 9 3 3 6 3" xfId="11141"/>
    <cellStyle name="Comma 9 3 3 7" xfId="11142"/>
    <cellStyle name="Comma 9 3 3 7 2" xfId="11143"/>
    <cellStyle name="Comma 9 3 3 7 2 2" xfId="11144"/>
    <cellStyle name="Comma 9 3 3 7 3" xfId="11145"/>
    <cellStyle name="Comma 9 3 3 8" xfId="11146"/>
    <cellStyle name="Comma 9 3 3 8 2" xfId="11147"/>
    <cellStyle name="Comma 9 3 3 9" xfId="11148"/>
    <cellStyle name="Comma 9 3 3 9 2" xfId="11149"/>
    <cellStyle name="Comma 9 3 4" xfId="11150"/>
    <cellStyle name="Comma 9 3 4 2" xfId="11151"/>
    <cellStyle name="Comma 9 3 4 2 2" xfId="11152"/>
    <cellStyle name="Comma 9 3 4 2 2 2" xfId="11153"/>
    <cellStyle name="Comma 9 3 4 2 2 2 2" xfId="11154"/>
    <cellStyle name="Comma 9 3 4 2 2 2 2 2" xfId="11155"/>
    <cellStyle name="Comma 9 3 4 2 2 2 3" xfId="11156"/>
    <cellStyle name="Comma 9 3 4 2 2 3" xfId="11157"/>
    <cellStyle name="Comma 9 3 4 2 2 3 2" xfId="11158"/>
    <cellStyle name="Comma 9 3 4 2 2 3 2 2" xfId="11159"/>
    <cellStyle name="Comma 9 3 4 2 2 3 3" xfId="11160"/>
    <cellStyle name="Comma 9 3 4 2 2 4" xfId="11161"/>
    <cellStyle name="Comma 9 3 4 2 2 4 2" xfId="11162"/>
    <cellStyle name="Comma 9 3 4 2 2 5" xfId="11163"/>
    <cellStyle name="Comma 9 3 4 2 2 5 2" xfId="11164"/>
    <cellStyle name="Comma 9 3 4 2 2 6" xfId="11165"/>
    <cellStyle name="Comma 9 3 4 2 3" xfId="11166"/>
    <cellStyle name="Comma 9 3 4 2 3 2" xfId="11167"/>
    <cellStyle name="Comma 9 3 4 2 3 2 2" xfId="11168"/>
    <cellStyle name="Comma 9 3 4 2 3 3" xfId="11169"/>
    <cellStyle name="Comma 9 3 4 2 4" xfId="11170"/>
    <cellStyle name="Comma 9 3 4 2 4 2" xfId="11171"/>
    <cellStyle name="Comma 9 3 4 2 4 2 2" xfId="11172"/>
    <cellStyle name="Comma 9 3 4 2 4 3" xfId="11173"/>
    <cellStyle name="Comma 9 3 4 2 5" xfId="11174"/>
    <cellStyle name="Comma 9 3 4 2 5 2" xfId="11175"/>
    <cellStyle name="Comma 9 3 4 2 6" xfId="11176"/>
    <cellStyle name="Comma 9 3 4 2 6 2" xfId="11177"/>
    <cellStyle name="Comma 9 3 4 2 7" xfId="11178"/>
    <cellStyle name="Comma 9 3 4 3" xfId="11179"/>
    <cellStyle name="Comma 9 3 4 3 2" xfId="11180"/>
    <cellStyle name="Comma 9 3 4 3 2 2" xfId="11181"/>
    <cellStyle name="Comma 9 3 4 3 2 2 2" xfId="11182"/>
    <cellStyle name="Comma 9 3 4 3 2 3" xfId="11183"/>
    <cellStyle name="Comma 9 3 4 3 3" xfId="11184"/>
    <cellStyle name="Comma 9 3 4 3 3 2" xfId="11185"/>
    <cellStyle name="Comma 9 3 4 3 3 2 2" xfId="11186"/>
    <cellStyle name="Comma 9 3 4 3 3 3" xfId="11187"/>
    <cellStyle name="Comma 9 3 4 3 4" xfId="11188"/>
    <cellStyle name="Comma 9 3 4 3 4 2" xfId="11189"/>
    <cellStyle name="Comma 9 3 4 3 5" xfId="11190"/>
    <cellStyle name="Comma 9 3 4 3 5 2" xfId="11191"/>
    <cellStyle name="Comma 9 3 4 3 6" xfId="11192"/>
    <cellStyle name="Comma 9 3 4 4" xfId="11193"/>
    <cellStyle name="Comma 9 3 4 4 2" xfId="11194"/>
    <cellStyle name="Comma 9 3 4 4 2 2" xfId="11195"/>
    <cellStyle name="Comma 9 3 4 4 3" xfId="11196"/>
    <cellStyle name="Comma 9 3 4 5" xfId="11197"/>
    <cellStyle name="Comma 9 3 4 5 2" xfId="11198"/>
    <cellStyle name="Comma 9 3 4 5 2 2" xfId="11199"/>
    <cellStyle name="Comma 9 3 4 5 3" xfId="11200"/>
    <cellStyle name="Comma 9 3 4 6" xfId="11201"/>
    <cellStyle name="Comma 9 3 4 6 2" xfId="11202"/>
    <cellStyle name="Comma 9 3 4 7" xfId="11203"/>
    <cellStyle name="Comma 9 3 4 7 2" xfId="11204"/>
    <cellStyle name="Comma 9 3 4 8" xfId="11205"/>
    <cellStyle name="Comma 9 3 5" xfId="11206"/>
    <cellStyle name="Comma 9 3 5 2" xfId="11207"/>
    <cellStyle name="Comma 9 3 5 2 2" xfId="11208"/>
    <cellStyle name="Comma 9 3 5 2 2 2" xfId="11209"/>
    <cellStyle name="Comma 9 3 5 2 2 2 2" xfId="11210"/>
    <cellStyle name="Comma 9 3 5 2 2 3" xfId="11211"/>
    <cellStyle name="Comma 9 3 5 2 3" xfId="11212"/>
    <cellStyle name="Comma 9 3 5 2 3 2" xfId="11213"/>
    <cellStyle name="Comma 9 3 5 2 3 2 2" xfId="11214"/>
    <cellStyle name="Comma 9 3 5 2 3 3" xfId="11215"/>
    <cellStyle name="Comma 9 3 5 2 4" xfId="11216"/>
    <cellStyle name="Comma 9 3 5 2 4 2" xfId="11217"/>
    <cellStyle name="Comma 9 3 5 2 5" xfId="11218"/>
    <cellStyle name="Comma 9 3 5 2 5 2" xfId="11219"/>
    <cellStyle name="Comma 9 3 5 2 6" xfId="11220"/>
    <cellStyle name="Comma 9 3 5 3" xfId="11221"/>
    <cellStyle name="Comma 9 3 5 3 2" xfId="11222"/>
    <cellStyle name="Comma 9 3 5 3 2 2" xfId="11223"/>
    <cellStyle name="Comma 9 3 5 3 3" xfId="11224"/>
    <cellStyle name="Comma 9 3 5 4" xfId="11225"/>
    <cellStyle name="Comma 9 3 5 4 2" xfId="11226"/>
    <cellStyle name="Comma 9 3 5 4 2 2" xfId="11227"/>
    <cellStyle name="Comma 9 3 5 4 3" xfId="11228"/>
    <cellStyle name="Comma 9 3 5 5" xfId="11229"/>
    <cellStyle name="Comma 9 3 5 5 2" xfId="11230"/>
    <cellStyle name="Comma 9 3 5 6" xfId="11231"/>
    <cellStyle name="Comma 9 3 5 6 2" xfId="11232"/>
    <cellStyle name="Comma 9 3 5 7" xfId="11233"/>
    <cellStyle name="Comma 9 3 6" xfId="11234"/>
    <cellStyle name="Comma 9 3 6 2" xfId="11235"/>
    <cellStyle name="Comma 9 3 6 2 2" xfId="11236"/>
    <cellStyle name="Comma 9 3 6 2 2 2" xfId="11237"/>
    <cellStyle name="Comma 9 3 6 2 2 2 2" xfId="11238"/>
    <cellStyle name="Comma 9 3 6 2 2 3" xfId="11239"/>
    <cellStyle name="Comma 9 3 6 2 3" xfId="11240"/>
    <cellStyle name="Comma 9 3 6 2 3 2" xfId="11241"/>
    <cellStyle name="Comma 9 3 6 2 3 2 2" xfId="11242"/>
    <cellStyle name="Comma 9 3 6 2 3 3" xfId="11243"/>
    <cellStyle name="Comma 9 3 6 2 4" xfId="11244"/>
    <cellStyle name="Comma 9 3 6 2 4 2" xfId="11245"/>
    <cellStyle name="Comma 9 3 6 2 5" xfId="11246"/>
    <cellStyle name="Comma 9 3 6 2 5 2" xfId="11247"/>
    <cellStyle name="Comma 9 3 6 2 6" xfId="11248"/>
    <cellStyle name="Comma 9 3 6 3" xfId="11249"/>
    <cellStyle name="Comma 9 3 6 3 2" xfId="11250"/>
    <cellStyle name="Comma 9 3 6 3 2 2" xfId="11251"/>
    <cellStyle name="Comma 9 3 6 3 3" xfId="11252"/>
    <cellStyle name="Comma 9 3 6 4" xfId="11253"/>
    <cellStyle name="Comma 9 3 6 4 2" xfId="11254"/>
    <cellStyle name="Comma 9 3 6 4 2 2" xfId="11255"/>
    <cellStyle name="Comma 9 3 6 4 3" xfId="11256"/>
    <cellStyle name="Comma 9 3 6 5" xfId="11257"/>
    <cellStyle name="Comma 9 3 6 5 2" xfId="11258"/>
    <cellStyle name="Comma 9 3 6 6" xfId="11259"/>
    <cellStyle name="Comma 9 3 6 6 2" xfId="11260"/>
    <cellStyle name="Comma 9 3 6 7" xfId="11261"/>
    <cellStyle name="Comma 9 3 7" xfId="11262"/>
    <cellStyle name="Comma 9 3 7 2" xfId="11263"/>
    <cellStyle name="Comma 9 3 7 2 2" xfId="11264"/>
    <cellStyle name="Comma 9 3 7 2 2 2" xfId="11265"/>
    <cellStyle name="Comma 9 3 7 2 3" xfId="11266"/>
    <cellStyle name="Comma 9 3 7 3" xfId="11267"/>
    <cellStyle name="Comma 9 3 7 3 2" xfId="11268"/>
    <cellStyle name="Comma 9 3 7 3 2 2" xfId="11269"/>
    <cellStyle name="Comma 9 3 7 3 3" xfId="11270"/>
    <cellStyle name="Comma 9 3 7 4" xfId="11271"/>
    <cellStyle name="Comma 9 3 7 4 2" xfId="11272"/>
    <cellStyle name="Comma 9 3 7 5" xfId="11273"/>
    <cellStyle name="Comma 9 3 7 5 2" xfId="11274"/>
    <cellStyle name="Comma 9 3 7 6" xfId="11275"/>
    <cellStyle name="Comma 9 3 8" xfId="11276"/>
    <cellStyle name="Comma 9 3 8 2" xfId="11277"/>
    <cellStyle name="Comma 9 3 8 2 2" xfId="11278"/>
    <cellStyle name="Comma 9 3 8 3" xfId="11279"/>
    <cellStyle name="Comma 9 3 9" xfId="11280"/>
    <cellStyle name="Comma 9 3 9 2" xfId="11281"/>
    <cellStyle name="Comma 9 3 9 2 2" xfId="11282"/>
    <cellStyle name="Comma 9 3 9 3" xfId="11283"/>
    <cellStyle name="Comma*" xfId="252"/>
    <cellStyle name="comma[0]" xfId="253"/>
    <cellStyle name="Comma0" xfId="38"/>
    <cellStyle name="Comma0 - Style2" xfId="11284"/>
    <cellStyle name="CompanyName" xfId="254"/>
    <cellStyle name="Config Data" xfId="39"/>
    <cellStyle name="Copied" xfId="255"/>
    <cellStyle name="Copy0_" xfId="256"/>
    <cellStyle name="Copy1_" xfId="257"/>
    <cellStyle name="Copy2_" xfId="258"/>
    <cellStyle name="cost_per_kw" xfId="11285"/>
    <cellStyle name="Currency" xfId="40" builtinId="4"/>
    <cellStyle name="Currency [$0]" xfId="11286"/>
    <cellStyle name="Currency [£0]" xfId="11287"/>
    <cellStyle name="Currency [0.00]" xfId="259"/>
    <cellStyle name="Currency [2]" xfId="621"/>
    <cellStyle name="Currency 0" xfId="260"/>
    <cellStyle name="Currency 10" xfId="38269"/>
    <cellStyle name="Currency 2" xfId="41"/>
    <cellStyle name="Currency 2 2" xfId="42"/>
    <cellStyle name="Currency 2 2 2" xfId="11288"/>
    <cellStyle name="Currency 2 2 3" xfId="11289"/>
    <cellStyle name="Currency 2 3" xfId="11290"/>
    <cellStyle name="Currency 2*" xfId="261"/>
    <cellStyle name="Currency 2_Model_Sep_2_02" xfId="262"/>
    <cellStyle name="Currency 3" xfId="43"/>
    <cellStyle name="Currency 3 2" xfId="44"/>
    <cellStyle name="Currency 3 3" xfId="649"/>
    <cellStyle name="Currency 3*" xfId="263"/>
    <cellStyle name="Currency 4" xfId="519"/>
    <cellStyle name="Currency 4 2" xfId="658"/>
    <cellStyle name="Currency 4 2 10" xfId="11291"/>
    <cellStyle name="Currency 4 2 10 2" xfId="11292"/>
    <cellStyle name="Currency 4 2 11" xfId="11293"/>
    <cellStyle name="Currency 4 2 2" xfId="11294"/>
    <cellStyle name="Currency 4 2 2 10" xfId="11295"/>
    <cellStyle name="Currency 4 2 2 2" xfId="11296"/>
    <cellStyle name="Currency 4 2 2 2 2" xfId="11297"/>
    <cellStyle name="Currency 4 2 2 2 2 2" xfId="11298"/>
    <cellStyle name="Currency 4 2 2 2 2 2 2" xfId="11299"/>
    <cellStyle name="Currency 4 2 2 2 2 2 2 2" xfId="11300"/>
    <cellStyle name="Currency 4 2 2 2 2 2 2 2 2" xfId="11301"/>
    <cellStyle name="Currency 4 2 2 2 2 2 2 3" xfId="11302"/>
    <cellStyle name="Currency 4 2 2 2 2 2 3" xfId="11303"/>
    <cellStyle name="Currency 4 2 2 2 2 2 3 2" xfId="11304"/>
    <cellStyle name="Currency 4 2 2 2 2 2 3 2 2" xfId="11305"/>
    <cellStyle name="Currency 4 2 2 2 2 2 3 3" xfId="11306"/>
    <cellStyle name="Currency 4 2 2 2 2 2 4" xfId="11307"/>
    <cellStyle name="Currency 4 2 2 2 2 2 4 2" xfId="11308"/>
    <cellStyle name="Currency 4 2 2 2 2 2 5" xfId="11309"/>
    <cellStyle name="Currency 4 2 2 2 2 2 5 2" xfId="11310"/>
    <cellStyle name="Currency 4 2 2 2 2 2 6" xfId="11311"/>
    <cellStyle name="Currency 4 2 2 2 2 3" xfId="11312"/>
    <cellStyle name="Currency 4 2 2 2 2 3 2" xfId="11313"/>
    <cellStyle name="Currency 4 2 2 2 2 3 2 2" xfId="11314"/>
    <cellStyle name="Currency 4 2 2 2 2 3 3" xfId="11315"/>
    <cellStyle name="Currency 4 2 2 2 2 4" xfId="11316"/>
    <cellStyle name="Currency 4 2 2 2 2 4 2" xfId="11317"/>
    <cellStyle name="Currency 4 2 2 2 2 4 2 2" xfId="11318"/>
    <cellStyle name="Currency 4 2 2 2 2 4 3" xfId="11319"/>
    <cellStyle name="Currency 4 2 2 2 2 5" xfId="11320"/>
    <cellStyle name="Currency 4 2 2 2 2 5 2" xfId="11321"/>
    <cellStyle name="Currency 4 2 2 2 2 6" xfId="11322"/>
    <cellStyle name="Currency 4 2 2 2 2 6 2" xfId="11323"/>
    <cellStyle name="Currency 4 2 2 2 2 7" xfId="11324"/>
    <cellStyle name="Currency 4 2 2 2 3" xfId="11325"/>
    <cellStyle name="Currency 4 2 2 2 3 2" xfId="11326"/>
    <cellStyle name="Currency 4 2 2 2 3 2 2" xfId="11327"/>
    <cellStyle name="Currency 4 2 2 2 3 2 2 2" xfId="11328"/>
    <cellStyle name="Currency 4 2 2 2 3 2 3" xfId="11329"/>
    <cellStyle name="Currency 4 2 2 2 3 3" xfId="11330"/>
    <cellStyle name="Currency 4 2 2 2 3 3 2" xfId="11331"/>
    <cellStyle name="Currency 4 2 2 2 3 3 2 2" xfId="11332"/>
    <cellStyle name="Currency 4 2 2 2 3 3 3" xfId="11333"/>
    <cellStyle name="Currency 4 2 2 2 3 4" xfId="11334"/>
    <cellStyle name="Currency 4 2 2 2 3 4 2" xfId="11335"/>
    <cellStyle name="Currency 4 2 2 2 3 5" xfId="11336"/>
    <cellStyle name="Currency 4 2 2 2 3 5 2" xfId="11337"/>
    <cellStyle name="Currency 4 2 2 2 3 6" xfId="11338"/>
    <cellStyle name="Currency 4 2 2 2 4" xfId="11339"/>
    <cellStyle name="Currency 4 2 2 2 4 2" xfId="11340"/>
    <cellStyle name="Currency 4 2 2 2 4 2 2" xfId="11341"/>
    <cellStyle name="Currency 4 2 2 2 4 3" xfId="11342"/>
    <cellStyle name="Currency 4 2 2 2 5" xfId="11343"/>
    <cellStyle name="Currency 4 2 2 2 5 2" xfId="11344"/>
    <cellStyle name="Currency 4 2 2 2 5 2 2" xfId="11345"/>
    <cellStyle name="Currency 4 2 2 2 5 3" xfId="11346"/>
    <cellStyle name="Currency 4 2 2 2 6" xfId="11347"/>
    <cellStyle name="Currency 4 2 2 2 6 2" xfId="11348"/>
    <cellStyle name="Currency 4 2 2 2 7" xfId="11349"/>
    <cellStyle name="Currency 4 2 2 2 7 2" xfId="11350"/>
    <cellStyle name="Currency 4 2 2 2 8" xfId="11351"/>
    <cellStyle name="Currency 4 2 2 3" xfId="11352"/>
    <cellStyle name="Currency 4 2 2 3 2" xfId="11353"/>
    <cellStyle name="Currency 4 2 2 3 2 2" xfId="11354"/>
    <cellStyle name="Currency 4 2 2 3 2 2 2" xfId="11355"/>
    <cellStyle name="Currency 4 2 2 3 2 2 2 2" xfId="11356"/>
    <cellStyle name="Currency 4 2 2 3 2 2 3" xfId="11357"/>
    <cellStyle name="Currency 4 2 2 3 2 3" xfId="11358"/>
    <cellStyle name="Currency 4 2 2 3 2 3 2" xfId="11359"/>
    <cellStyle name="Currency 4 2 2 3 2 3 2 2" xfId="11360"/>
    <cellStyle name="Currency 4 2 2 3 2 3 3" xfId="11361"/>
    <cellStyle name="Currency 4 2 2 3 2 4" xfId="11362"/>
    <cellStyle name="Currency 4 2 2 3 2 4 2" xfId="11363"/>
    <cellStyle name="Currency 4 2 2 3 2 5" xfId="11364"/>
    <cellStyle name="Currency 4 2 2 3 2 5 2" xfId="11365"/>
    <cellStyle name="Currency 4 2 2 3 2 6" xfId="11366"/>
    <cellStyle name="Currency 4 2 2 3 3" xfId="11367"/>
    <cellStyle name="Currency 4 2 2 3 3 2" xfId="11368"/>
    <cellStyle name="Currency 4 2 2 3 3 2 2" xfId="11369"/>
    <cellStyle name="Currency 4 2 2 3 3 3" xfId="11370"/>
    <cellStyle name="Currency 4 2 2 3 4" xfId="11371"/>
    <cellStyle name="Currency 4 2 2 3 4 2" xfId="11372"/>
    <cellStyle name="Currency 4 2 2 3 4 2 2" xfId="11373"/>
    <cellStyle name="Currency 4 2 2 3 4 3" xfId="11374"/>
    <cellStyle name="Currency 4 2 2 3 5" xfId="11375"/>
    <cellStyle name="Currency 4 2 2 3 5 2" xfId="11376"/>
    <cellStyle name="Currency 4 2 2 3 6" xfId="11377"/>
    <cellStyle name="Currency 4 2 2 3 6 2" xfId="11378"/>
    <cellStyle name="Currency 4 2 2 3 7" xfId="11379"/>
    <cellStyle name="Currency 4 2 2 4" xfId="11380"/>
    <cellStyle name="Currency 4 2 2 4 2" xfId="11381"/>
    <cellStyle name="Currency 4 2 2 4 2 2" xfId="11382"/>
    <cellStyle name="Currency 4 2 2 4 2 2 2" xfId="11383"/>
    <cellStyle name="Currency 4 2 2 4 2 2 2 2" xfId="11384"/>
    <cellStyle name="Currency 4 2 2 4 2 2 3" xfId="11385"/>
    <cellStyle name="Currency 4 2 2 4 2 3" xfId="11386"/>
    <cellStyle name="Currency 4 2 2 4 2 3 2" xfId="11387"/>
    <cellStyle name="Currency 4 2 2 4 2 3 2 2" xfId="11388"/>
    <cellStyle name="Currency 4 2 2 4 2 3 3" xfId="11389"/>
    <cellStyle name="Currency 4 2 2 4 2 4" xfId="11390"/>
    <cellStyle name="Currency 4 2 2 4 2 4 2" xfId="11391"/>
    <cellStyle name="Currency 4 2 2 4 2 5" xfId="11392"/>
    <cellStyle name="Currency 4 2 2 4 2 5 2" xfId="11393"/>
    <cellStyle name="Currency 4 2 2 4 2 6" xfId="11394"/>
    <cellStyle name="Currency 4 2 2 4 3" xfId="11395"/>
    <cellStyle name="Currency 4 2 2 4 3 2" xfId="11396"/>
    <cellStyle name="Currency 4 2 2 4 3 2 2" xfId="11397"/>
    <cellStyle name="Currency 4 2 2 4 3 3" xfId="11398"/>
    <cellStyle name="Currency 4 2 2 4 4" xfId="11399"/>
    <cellStyle name="Currency 4 2 2 4 4 2" xfId="11400"/>
    <cellStyle name="Currency 4 2 2 4 4 2 2" xfId="11401"/>
    <cellStyle name="Currency 4 2 2 4 4 3" xfId="11402"/>
    <cellStyle name="Currency 4 2 2 4 5" xfId="11403"/>
    <cellStyle name="Currency 4 2 2 4 5 2" xfId="11404"/>
    <cellStyle name="Currency 4 2 2 4 6" xfId="11405"/>
    <cellStyle name="Currency 4 2 2 4 6 2" xfId="11406"/>
    <cellStyle name="Currency 4 2 2 4 7" xfId="11407"/>
    <cellStyle name="Currency 4 2 2 5" xfId="11408"/>
    <cellStyle name="Currency 4 2 2 5 2" xfId="11409"/>
    <cellStyle name="Currency 4 2 2 5 2 2" xfId="11410"/>
    <cellStyle name="Currency 4 2 2 5 2 2 2" xfId="11411"/>
    <cellStyle name="Currency 4 2 2 5 2 3" xfId="11412"/>
    <cellStyle name="Currency 4 2 2 5 3" xfId="11413"/>
    <cellStyle name="Currency 4 2 2 5 3 2" xfId="11414"/>
    <cellStyle name="Currency 4 2 2 5 3 2 2" xfId="11415"/>
    <cellStyle name="Currency 4 2 2 5 3 3" xfId="11416"/>
    <cellStyle name="Currency 4 2 2 5 4" xfId="11417"/>
    <cellStyle name="Currency 4 2 2 5 4 2" xfId="11418"/>
    <cellStyle name="Currency 4 2 2 5 5" xfId="11419"/>
    <cellStyle name="Currency 4 2 2 5 5 2" xfId="11420"/>
    <cellStyle name="Currency 4 2 2 5 6" xfId="11421"/>
    <cellStyle name="Currency 4 2 2 6" xfId="11422"/>
    <cellStyle name="Currency 4 2 2 6 2" xfId="11423"/>
    <cellStyle name="Currency 4 2 2 6 2 2" xfId="11424"/>
    <cellStyle name="Currency 4 2 2 6 3" xfId="11425"/>
    <cellStyle name="Currency 4 2 2 7" xfId="11426"/>
    <cellStyle name="Currency 4 2 2 7 2" xfId="11427"/>
    <cellStyle name="Currency 4 2 2 7 2 2" xfId="11428"/>
    <cellStyle name="Currency 4 2 2 7 3" xfId="11429"/>
    <cellStyle name="Currency 4 2 2 8" xfId="11430"/>
    <cellStyle name="Currency 4 2 2 8 2" xfId="11431"/>
    <cellStyle name="Currency 4 2 2 9" xfId="11432"/>
    <cellStyle name="Currency 4 2 2 9 2" xfId="11433"/>
    <cellStyle name="Currency 4 2 3" xfId="11434"/>
    <cellStyle name="Currency 4 2 3 2" xfId="11435"/>
    <cellStyle name="Currency 4 2 3 2 2" xfId="11436"/>
    <cellStyle name="Currency 4 2 3 2 2 2" xfId="11437"/>
    <cellStyle name="Currency 4 2 3 2 2 2 2" xfId="11438"/>
    <cellStyle name="Currency 4 2 3 2 2 2 2 2" xfId="11439"/>
    <cellStyle name="Currency 4 2 3 2 2 2 3" xfId="11440"/>
    <cellStyle name="Currency 4 2 3 2 2 3" xfId="11441"/>
    <cellStyle name="Currency 4 2 3 2 2 3 2" xfId="11442"/>
    <cellStyle name="Currency 4 2 3 2 2 3 2 2" xfId="11443"/>
    <cellStyle name="Currency 4 2 3 2 2 3 3" xfId="11444"/>
    <cellStyle name="Currency 4 2 3 2 2 4" xfId="11445"/>
    <cellStyle name="Currency 4 2 3 2 2 4 2" xfId="11446"/>
    <cellStyle name="Currency 4 2 3 2 2 5" xfId="11447"/>
    <cellStyle name="Currency 4 2 3 2 2 5 2" xfId="11448"/>
    <cellStyle name="Currency 4 2 3 2 2 6" xfId="11449"/>
    <cellStyle name="Currency 4 2 3 2 3" xfId="11450"/>
    <cellStyle name="Currency 4 2 3 2 3 2" xfId="11451"/>
    <cellStyle name="Currency 4 2 3 2 3 2 2" xfId="11452"/>
    <cellStyle name="Currency 4 2 3 2 3 3" xfId="11453"/>
    <cellStyle name="Currency 4 2 3 2 4" xfId="11454"/>
    <cellStyle name="Currency 4 2 3 2 4 2" xfId="11455"/>
    <cellStyle name="Currency 4 2 3 2 4 2 2" xfId="11456"/>
    <cellStyle name="Currency 4 2 3 2 4 3" xfId="11457"/>
    <cellStyle name="Currency 4 2 3 2 5" xfId="11458"/>
    <cellStyle name="Currency 4 2 3 2 5 2" xfId="11459"/>
    <cellStyle name="Currency 4 2 3 2 6" xfId="11460"/>
    <cellStyle name="Currency 4 2 3 2 6 2" xfId="11461"/>
    <cellStyle name="Currency 4 2 3 2 7" xfId="11462"/>
    <cellStyle name="Currency 4 2 3 3" xfId="11463"/>
    <cellStyle name="Currency 4 2 3 3 2" xfId="11464"/>
    <cellStyle name="Currency 4 2 3 3 2 2" xfId="11465"/>
    <cellStyle name="Currency 4 2 3 3 2 2 2" xfId="11466"/>
    <cellStyle name="Currency 4 2 3 3 2 3" xfId="11467"/>
    <cellStyle name="Currency 4 2 3 3 3" xfId="11468"/>
    <cellStyle name="Currency 4 2 3 3 3 2" xfId="11469"/>
    <cellStyle name="Currency 4 2 3 3 3 2 2" xfId="11470"/>
    <cellStyle name="Currency 4 2 3 3 3 3" xfId="11471"/>
    <cellStyle name="Currency 4 2 3 3 4" xfId="11472"/>
    <cellStyle name="Currency 4 2 3 3 4 2" xfId="11473"/>
    <cellStyle name="Currency 4 2 3 3 5" xfId="11474"/>
    <cellStyle name="Currency 4 2 3 3 5 2" xfId="11475"/>
    <cellStyle name="Currency 4 2 3 3 6" xfId="11476"/>
    <cellStyle name="Currency 4 2 3 4" xfId="11477"/>
    <cellStyle name="Currency 4 2 3 4 2" xfId="11478"/>
    <cellStyle name="Currency 4 2 3 4 2 2" xfId="11479"/>
    <cellStyle name="Currency 4 2 3 4 3" xfId="11480"/>
    <cellStyle name="Currency 4 2 3 5" xfId="11481"/>
    <cellStyle name="Currency 4 2 3 5 2" xfId="11482"/>
    <cellStyle name="Currency 4 2 3 5 2 2" xfId="11483"/>
    <cellStyle name="Currency 4 2 3 5 3" xfId="11484"/>
    <cellStyle name="Currency 4 2 3 6" xfId="11485"/>
    <cellStyle name="Currency 4 2 3 6 2" xfId="11486"/>
    <cellStyle name="Currency 4 2 3 7" xfId="11487"/>
    <cellStyle name="Currency 4 2 3 7 2" xfId="11488"/>
    <cellStyle name="Currency 4 2 3 8" xfId="11489"/>
    <cellStyle name="Currency 4 2 4" xfId="11490"/>
    <cellStyle name="Currency 4 2 4 2" xfId="11491"/>
    <cellStyle name="Currency 4 2 4 2 2" xfId="11492"/>
    <cellStyle name="Currency 4 2 4 2 2 2" xfId="11493"/>
    <cellStyle name="Currency 4 2 4 2 2 2 2" xfId="11494"/>
    <cellStyle name="Currency 4 2 4 2 2 3" xfId="11495"/>
    <cellStyle name="Currency 4 2 4 2 3" xfId="11496"/>
    <cellStyle name="Currency 4 2 4 2 3 2" xfId="11497"/>
    <cellStyle name="Currency 4 2 4 2 3 2 2" xfId="11498"/>
    <cellStyle name="Currency 4 2 4 2 3 3" xfId="11499"/>
    <cellStyle name="Currency 4 2 4 2 4" xfId="11500"/>
    <cellStyle name="Currency 4 2 4 2 4 2" xfId="11501"/>
    <cellStyle name="Currency 4 2 4 2 5" xfId="11502"/>
    <cellStyle name="Currency 4 2 4 2 5 2" xfId="11503"/>
    <cellStyle name="Currency 4 2 4 2 6" xfId="11504"/>
    <cellStyle name="Currency 4 2 4 3" xfId="11505"/>
    <cellStyle name="Currency 4 2 4 3 2" xfId="11506"/>
    <cellStyle name="Currency 4 2 4 3 2 2" xfId="11507"/>
    <cellStyle name="Currency 4 2 4 3 3" xfId="11508"/>
    <cellStyle name="Currency 4 2 4 4" xfId="11509"/>
    <cellStyle name="Currency 4 2 4 4 2" xfId="11510"/>
    <cellStyle name="Currency 4 2 4 4 2 2" xfId="11511"/>
    <cellStyle name="Currency 4 2 4 4 3" xfId="11512"/>
    <cellStyle name="Currency 4 2 4 5" xfId="11513"/>
    <cellStyle name="Currency 4 2 4 5 2" xfId="11514"/>
    <cellStyle name="Currency 4 2 4 6" xfId="11515"/>
    <cellStyle name="Currency 4 2 4 6 2" xfId="11516"/>
    <cellStyle name="Currency 4 2 4 7" xfId="11517"/>
    <cellStyle name="Currency 4 2 5" xfId="11518"/>
    <cellStyle name="Currency 4 2 5 2" xfId="11519"/>
    <cellStyle name="Currency 4 2 5 2 2" xfId="11520"/>
    <cellStyle name="Currency 4 2 5 2 2 2" xfId="11521"/>
    <cellStyle name="Currency 4 2 5 2 2 2 2" xfId="11522"/>
    <cellStyle name="Currency 4 2 5 2 2 3" xfId="11523"/>
    <cellStyle name="Currency 4 2 5 2 3" xfId="11524"/>
    <cellStyle name="Currency 4 2 5 2 3 2" xfId="11525"/>
    <cellStyle name="Currency 4 2 5 2 3 2 2" xfId="11526"/>
    <cellStyle name="Currency 4 2 5 2 3 3" xfId="11527"/>
    <cellStyle name="Currency 4 2 5 2 4" xfId="11528"/>
    <cellStyle name="Currency 4 2 5 2 4 2" xfId="11529"/>
    <cellStyle name="Currency 4 2 5 2 5" xfId="11530"/>
    <cellStyle name="Currency 4 2 5 2 5 2" xfId="11531"/>
    <cellStyle name="Currency 4 2 5 2 6" xfId="11532"/>
    <cellStyle name="Currency 4 2 5 3" xfId="11533"/>
    <cellStyle name="Currency 4 2 5 3 2" xfId="11534"/>
    <cellStyle name="Currency 4 2 5 3 2 2" xfId="11535"/>
    <cellStyle name="Currency 4 2 5 3 3" xfId="11536"/>
    <cellStyle name="Currency 4 2 5 4" xfId="11537"/>
    <cellStyle name="Currency 4 2 5 4 2" xfId="11538"/>
    <cellStyle name="Currency 4 2 5 4 2 2" xfId="11539"/>
    <cellStyle name="Currency 4 2 5 4 3" xfId="11540"/>
    <cellStyle name="Currency 4 2 5 5" xfId="11541"/>
    <cellStyle name="Currency 4 2 5 5 2" xfId="11542"/>
    <cellStyle name="Currency 4 2 5 6" xfId="11543"/>
    <cellStyle name="Currency 4 2 5 6 2" xfId="11544"/>
    <cellStyle name="Currency 4 2 5 7" xfId="11545"/>
    <cellStyle name="Currency 4 2 6" xfId="11546"/>
    <cellStyle name="Currency 4 2 6 2" xfId="11547"/>
    <cellStyle name="Currency 4 2 6 2 2" xfId="11548"/>
    <cellStyle name="Currency 4 2 6 2 2 2" xfId="11549"/>
    <cellStyle name="Currency 4 2 6 2 3" xfId="11550"/>
    <cellStyle name="Currency 4 2 6 3" xfId="11551"/>
    <cellStyle name="Currency 4 2 6 3 2" xfId="11552"/>
    <cellStyle name="Currency 4 2 6 3 2 2" xfId="11553"/>
    <cellStyle name="Currency 4 2 6 3 3" xfId="11554"/>
    <cellStyle name="Currency 4 2 6 4" xfId="11555"/>
    <cellStyle name="Currency 4 2 6 4 2" xfId="11556"/>
    <cellStyle name="Currency 4 2 6 5" xfId="11557"/>
    <cellStyle name="Currency 4 2 6 5 2" xfId="11558"/>
    <cellStyle name="Currency 4 2 6 6" xfId="11559"/>
    <cellStyle name="Currency 4 2 7" xfId="11560"/>
    <cellStyle name="Currency 4 2 7 2" xfId="11561"/>
    <cellStyle name="Currency 4 2 7 2 2" xfId="11562"/>
    <cellStyle name="Currency 4 2 7 3" xfId="11563"/>
    <cellStyle name="Currency 4 2 8" xfId="11564"/>
    <cellStyle name="Currency 4 2 8 2" xfId="11565"/>
    <cellStyle name="Currency 4 2 8 2 2" xfId="11566"/>
    <cellStyle name="Currency 4 2 8 3" xfId="11567"/>
    <cellStyle name="Currency 4 2 9" xfId="11568"/>
    <cellStyle name="Currency 4 2 9 2" xfId="11569"/>
    <cellStyle name="Currency 4 3" xfId="11570"/>
    <cellStyle name="Currency 4 3 10" xfId="11571"/>
    <cellStyle name="Currency 4 3 2" xfId="11572"/>
    <cellStyle name="Currency 4 3 2 2" xfId="11573"/>
    <cellStyle name="Currency 4 3 2 2 2" xfId="11574"/>
    <cellStyle name="Currency 4 3 2 2 2 2" xfId="11575"/>
    <cellStyle name="Currency 4 3 2 2 2 2 2" xfId="11576"/>
    <cellStyle name="Currency 4 3 2 2 2 2 2 2" xfId="11577"/>
    <cellStyle name="Currency 4 3 2 2 2 2 3" xfId="11578"/>
    <cellStyle name="Currency 4 3 2 2 2 3" xfId="11579"/>
    <cellStyle name="Currency 4 3 2 2 2 3 2" xfId="11580"/>
    <cellStyle name="Currency 4 3 2 2 2 3 2 2" xfId="11581"/>
    <cellStyle name="Currency 4 3 2 2 2 3 3" xfId="11582"/>
    <cellStyle name="Currency 4 3 2 2 2 4" xfId="11583"/>
    <cellStyle name="Currency 4 3 2 2 2 4 2" xfId="11584"/>
    <cellStyle name="Currency 4 3 2 2 2 5" xfId="11585"/>
    <cellStyle name="Currency 4 3 2 2 2 5 2" xfId="11586"/>
    <cellStyle name="Currency 4 3 2 2 2 6" xfId="11587"/>
    <cellStyle name="Currency 4 3 2 2 3" xfId="11588"/>
    <cellStyle name="Currency 4 3 2 2 3 2" xfId="11589"/>
    <cellStyle name="Currency 4 3 2 2 3 2 2" xfId="11590"/>
    <cellStyle name="Currency 4 3 2 2 3 3" xfId="11591"/>
    <cellStyle name="Currency 4 3 2 2 4" xfId="11592"/>
    <cellStyle name="Currency 4 3 2 2 4 2" xfId="11593"/>
    <cellStyle name="Currency 4 3 2 2 4 2 2" xfId="11594"/>
    <cellStyle name="Currency 4 3 2 2 4 3" xfId="11595"/>
    <cellStyle name="Currency 4 3 2 2 5" xfId="11596"/>
    <cellStyle name="Currency 4 3 2 2 5 2" xfId="11597"/>
    <cellStyle name="Currency 4 3 2 2 6" xfId="11598"/>
    <cellStyle name="Currency 4 3 2 2 6 2" xfId="11599"/>
    <cellStyle name="Currency 4 3 2 2 7" xfId="11600"/>
    <cellStyle name="Currency 4 3 2 3" xfId="11601"/>
    <cellStyle name="Currency 4 3 2 3 2" xfId="11602"/>
    <cellStyle name="Currency 4 3 2 3 2 2" xfId="11603"/>
    <cellStyle name="Currency 4 3 2 3 2 2 2" xfId="11604"/>
    <cellStyle name="Currency 4 3 2 3 2 3" xfId="11605"/>
    <cellStyle name="Currency 4 3 2 3 3" xfId="11606"/>
    <cellStyle name="Currency 4 3 2 3 3 2" xfId="11607"/>
    <cellStyle name="Currency 4 3 2 3 3 2 2" xfId="11608"/>
    <cellStyle name="Currency 4 3 2 3 3 3" xfId="11609"/>
    <cellStyle name="Currency 4 3 2 3 4" xfId="11610"/>
    <cellStyle name="Currency 4 3 2 3 4 2" xfId="11611"/>
    <cellStyle name="Currency 4 3 2 3 5" xfId="11612"/>
    <cellStyle name="Currency 4 3 2 3 5 2" xfId="11613"/>
    <cellStyle name="Currency 4 3 2 3 6" xfId="11614"/>
    <cellStyle name="Currency 4 3 2 4" xfId="11615"/>
    <cellStyle name="Currency 4 3 2 4 2" xfId="11616"/>
    <cellStyle name="Currency 4 3 2 4 2 2" xfId="11617"/>
    <cellStyle name="Currency 4 3 2 4 3" xfId="11618"/>
    <cellStyle name="Currency 4 3 2 5" xfId="11619"/>
    <cellStyle name="Currency 4 3 2 5 2" xfId="11620"/>
    <cellStyle name="Currency 4 3 2 5 2 2" xfId="11621"/>
    <cellStyle name="Currency 4 3 2 5 3" xfId="11622"/>
    <cellStyle name="Currency 4 3 2 6" xfId="11623"/>
    <cellStyle name="Currency 4 3 2 6 2" xfId="11624"/>
    <cellStyle name="Currency 4 3 2 7" xfId="11625"/>
    <cellStyle name="Currency 4 3 2 7 2" xfId="11626"/>
    <cellStyle name="Currency 4 3 2 8" xfId="11627"/>
    <cellStyle name="Currency 4 3 3" xfId="11628"/>
    <cellStyle name="Currency 4 3 3 2" xfId="11629"/>
    <cellStyle name="Currency 4 3 3 2 2" xfId="11630"/>
    <cellStyle name="Currency 4 3 3 2 2 2" xfId="11631"/>
    <cellStyle name="Currency 4 3 3 2 2 2 2" xfId="11632"/>
    <cellStyle name="Currency 4 3 3 2 2 3" xfId="11633"/>
    <cellStyle name="Currency 4 3 3 2 3" xfId="11634"/>
    <cellStyle name="Currency 4 3 3 2 3 2" xfId="11635"/>
    <cellStyle name="Currency 4 3 3 2 3 2 2" xfId="11636"/>
    <cellStyle name="Currency 4 3 3 2 3 3" xfId="11637"/>
    <cellStyle name="Currency 4 3 3 2 4" xfId="11638"/>
    <cellStyle name="Currency 4 3 3 2 4 2" xfId="11639"/>
    <cellStyle name="Currency 4 3 3 2 5" xfId="11640"/>
    <cellStyle name="Currency 4 3 3 2 5 2" xfId="11641"/>
    <cellStyle name="Currency 4 3 3 2 6" xfId="11642"/>
    <cellStyle name="Currency 4 3 3 3" xfId="11643"/>
    <cellStyle name="Currency 4 3 3 3 2" xfId="11644"/>
    <cellStyle name="Currency 4 3 3 3 2 2" xfId="11645"/>
    <cellStyle name="Currency 4 3 3 3 3" xfId="11646"/>
    <cellStyle name="Currency 4 3 3 4" xfId="11647"/>
    <cellStyle name="Currency 4 3 3 4 2" xfId="11648"/>
    <cellStyle name="Currency 4 3 3 4 2 2" xfId="11649"/>
    <cellStyle name="Currency 4 3 3 4 3" xfId="11650"/>
    <cellStyle name="Currency 4 3 3 5" xfId="11651"/>
    <cellStyle name="Currency 4 3 3 5 2" xfId="11652"/>
    <cellStyle name="Currency 4 3 3 6" xfId="11653"/>
    <cellStyle name="Currency 4 3 3 6 2" xfId="11654"/>
    <cellStyle name="Currency 4 3 3 7" xfId="11655"/>
    <cellStyle name="Currency 4 3 4" xfId="11656"/>
    <cellStyle name="Currency 4 3 4 2" xfId="11657"/>
    <cellStyle name="Currency 4 3 4 2 2" xfId="11658"/>
    <cellStyle name="Currency 4 3 4 2 2 2" xfId="11659"/>
    <cellStyle name="Currency 4 3 4 2 2 2 2" xfId="11660"/>
    <cellStyle name="Currency 4 3 4 2 2 3" xfId="11661"/>
    <cellStyle name="Currency 4 3 4 2 3" xfId="11662"/>
    <cellStyle name="Currency 4 3 4 2 3 2" xfId="11663"/>
    <cellStyle name="Currency 4 3 4 2 3 2 2" xfId="11664"/>
    <cellStyle name="Currency 4 3 4 2 3 3" xfId="11665"/>
    <cellStyle name="Currency 4 3 4 2 4" xfId="11666"/>
    <cellStyle name="Currency 4 3 4 2 4 2" xfId="11667"/>
    <cellStyle name="Currency 4 3 4 2 5" xfId="11668"/>
    <cellStyle name="Currency 4 3 4 2 5 2" xfId="11669"/>
    <cellStyle name="Currency 4 3 4 2 6" xfId="11670"/>
    <cellStyle name="Currency 4 3 4 3" xfId="11671"/>
    <cellStyle name="Currency 4 3 4 3 2" xfId="11672"/>
    <cellStyle name="Currency 4 3 4 3 2 2" xfId="11673"/>
    <cellStyle name="Currency 4 3 4 3 3" xfId="11674"/>
    <cellStyle name="Currency 4 3 4 4" xfId="11675"/>
    <cellStyle name="Currency 4 3 4 4 2" xfId="11676"/>
    <cellStyle name="Currency 4 3 4 4 2 2" xfId="11677"/>
    <cellStyle name="Currency 4 3 4 4 3" xfId="11678"/>
    <cellStyle name="Currency 4 3 4 5" xfId="11679"/>
    <cellStyle name="Currency 4 3 4 5 2" xfId="11680"/>
    <cellStyle name="Currency 4 3 4 6" xfId="11681"/>
    <cellStyle name="Currency 4 3 4 6 2" xfId="11682"/>
    <cellStyle name="Currency 4 3 4 7" xfId="11683"/>
    <cellStyle name="Currency 4 3 5" xfId="11684"/>
    <cellStyle name="Currency 4 3 5 2" xfId="11685"/>
    <cellStyle name="Currency 4 3 5 2 2" xfId="11686"/>
    <cellStyle name="Currency 4 3 5 2 2 2" xfId="11687"/>
    <cellStyle name="Currency 4 3 5 2 3" xfId="11688"/>
    <cellStyle name="Currency 4 3 5 3" xfId="11689"/>
    <cellStyle name="Currency 4 3 5 3 2" xfId="11690"/>
    <cellStyle name="Currency 4 3 5 3 2 2" xfId="11691"/>
    <cellStyle name="Currency 4 3 5 3 3" xfId="11692"/>
    <cellStyle name="Currency 4 3 5 4" xfId="11693"/>
    <cellStyle name="Currency 4 3 5 4 2" xfId="11694"/>
    <cellStyle name="Currency 4 3 5 5" xfId="11695"/>
    <cellStyle name="Currency 4 3 5 5 2" xfId="11696"/>
    <cellStyle name="Currency 4 3 5 6" xfId="11697"/>
    <cellStyle name="Currency 4 3 6" xfId="11698"/>
    <cellStyle name="Currency 4 3 6 2" xfId="11699"/>
    <cellStyle name="Currency 4 3 6 2 2" xfId="11700"/>
    <cellStyle name="Currency 4 3 6 3" xfId="11701"/>
    <cellStyle name="Currency 4 3 7" xfId="11702"/>
    <cellStyle name="Currency 4 3 7 2" xfId="11703"/>
    <cellStyle name="Currency 4 3 7 2 2" xfId="11704"/>
    <cellStyle name="Currency 4 3 7 3" xfId="11705"/>
    <cellStyle name="Currency 4 3 8" xfId="11706"/>
    <cellStyle name="Currency 4 3 8 2" xfId="11707"/>
    <cellStyle name="Currency 4 3 9" xfId="11708"/>
    <cellStyle name="Currency 4 3 9 2" xfId="11709"/>
    <cellStyle name="Currency 4 4" xfId="11710"/>
    <cellStyle name="Currency 4 4 2" xfId="11711"/>
    <cellStyle name="Currency 4 4 2 2" xfId="11712"/>
    <cellStyle name="Currency 4 4 2 2 2" xfId="11713"/>
    <cellStyle name="Currency 4 4 2 2 2 2" xfId="11714"/>
    <cellStyle name="Currency 4 4 2 2 2 2 2" xfId="11715"/>
    <cellStyle name="Currency 4 4 2 2 2 3" xfId="11716"/>
    <cellStyle name="Currency 4 4 2 2 3" xfId="11717"/>
    <cellStyle name="Currency 4 4 2 2 3 2" xfId="11718"/>
    <cellStyle name="Currency 4 4 2 2 3 2 2" xfId="11719"/>
    <cellStyle name="Currency 4 4 2 2 3 3" xfId="11720"/>
    <cellStyle name="Currency 4 4 2 2 4" xfId="11721"/>
    <cellStyle name="Currency 4 4 2 2 4 2" xfId="11722"/>
    <cellStyle name="Currency 4 4 2 2 5" xfId="11723"/>
    <cellStyle name="Currency 4 4 2 2 5 2" xfId="11724"/>
    <cellStyle name="Currency 4 4 2 2 6" xfId="11725"/>
    <cellStyle name="Currency 4 4 2 3" xfId="11726"/>
    <cellStyle name="Currency 4 4 2 3 2" xfId="11727"/>
    <cellStyle name="Currency 4 4 2 3 2 2" xfId="11728"/>
    <cellStyle name="Currency 4 4 2 3 3" xfId="11729"/>
    <cellStyle name="Currency 4 4 2 4" xfId="11730"/>
    <cellStyle name="Currency 4 4 2 4 2" xfId="11731"/>
    <cellStyle name="Currency 4 4 2 4 2 2" xfId="11732"/>
    <cellStyle name="Currency 4 4 2 4 3" xfId="11733"/>
    <cellStyle name="Currency 4 4 2 5" xfId="11734"/>
    <cellStyle name="Currency 4 4 2 5 2" xfId="11735"/>
    <cellStyle name="Currency 4 4 2 6" xfId="11736"/>
    <cellStyle name="Currency 4 4 2 6 2" xfId="11737"/>
    <cellStyle name="Currency 4 4 2 7" xfId="11738"/>
    <cellStyle name="Currency 4 4 3" xfId="11739"/>
    <cellStyle name="Currency 4 4 3 2" xfId="11740"/>
    <cellStyle name="Currency 4 4 3 2 2" xfId="11741"/>
    <cellStyle name="Currency 4 4 3 2 2 2" xfId="11742"/>
    <cellStyle name="Currency 4 4 3 2 3" xfId="11743"/>
    <cellStyle name="Currency 4 4 3 3" xfId="11744"/>
    <cellStyle name="Currency 4 4 3 3 2" xfId="11745"/>
    <cellStyle name="Currency 4 4 3 3 2 2" xfId="11746"/>
    <cellStyle name="Currency 4 4 3 3 3" xfId="11747"/>
    <cellStyle name="Currency 4 4 3 4" xfId="11748"/>
    <cellStyle name="Currency 4 4 3 4 2" xfId="11749"/>
    <cellStyle name="Currency 4 4 3 5" xfId="11750"/>
    <cellStyle name="Currency 4 4 3 5 2" xfId="11751"/>
    <cellStyle name="Currency 4 4 3 6" xfId="11752"/>
    <cellStyle name="Currency 4 4 4" xfId="11753"/>
    <cellStyle name="Currency 4 4 4 2" xfId="11754"/>
    <cellStyle name="Currency 4 4 4 2 2" xfId="11755"/>
    <cellStyle name="Currency 4 4 4 3" xfId="11756"/>
    <cellStyle name="Currency 4 4 5" xfId="11757"/>
    <cellStyle name="Currency 4 4 5 2" xfId="11758"/>
    <cellStyle name="Currency 4 4 5 2 2" xfId="11759"/>
    <cellStyle name="Currency 4 4 5 3" xfId="11760"/>
    <cellStyle name="Currency 4 4 6" xfId="11761"/>
    <cellStyle name="Currency 4 4 6 2" xfId="11762"/>
    <cellStyle name="Currency 4 4 7" xfId="11763"/>
    <cellStyle name="Currency 4 4 7 2" xfId="11764"/>
    <cellStyle name="Currency 4 4 8" xfId="11765"/>
    <cellStyle name="Currency 4 5" xfId="11766"/>
    <cellStyle name="Currency 4 5 2" xfId="11767"/>
    <cellStyle name="Currency 4 5 2 2" xfId="11768"/>
    <cellStyle name="Currency 4 5 2 2 2" xfId="11769"/>
    <cellStyle name="Currency 4 5 2 2 2 2" xfId="11770"/>
    <cellStyle name="Currency 4 5 2 2 3" xfId="11771"/>
    <cellStyle name="Currency 4 5 2 3" xfId="11772"/>
    <cellStyle name="Currency 4 5 2 3 2" xfId="11773"/>
    <cellStyle name="Currency 4 5 2 3 2 2" xfId="11774"/>
    <cellStyle name="Currency 4 5 2 3 3" xfId="11775"/>
    <cellStyle name="Currency 4 5 2 4" xfId="11776"/>
    <cellStyle name="Currency 4 5 2 4 2" xfId="11777"/>
    <cellStyle name="Currency 4 5 2 5" xfId="11778"/>
    <cellStyle name="Currency 4 5 2 5 2" xfId="11779"/>
    <cellStyle name="Currency 4 5 2 6" xfId="11780"/>
    <cellStyle name="Currency 4 5 3" xfId="11781"/>
    <cellStyle name="Currency 4 5 3 2" xfId="11782"/>
    <cellStyle name="Currency 4 5 3 2 2" xfId="11783"/>
    <cellStyle name="Currency 4 5 3 3" xfId="11784"/>
    <cellStyle name="Currency 4 5 4" xfId="11785"/>
    <cellStyle name="Currency 4 5 4 2" xfId="11786"/>
    <cellStyle name="Currency 4 5 4 2 2" xfId="11787"/>
    <cellStyle name="Currency 4 5 4 3" xfId="11788"/>
    <cellStyle name="Currency 4 5 5" xfId="11789"/>
    <cellStyle name="Currency 4 5 5 2" xfId="11790"/>
    <cellStyle name="Currency 4 5 6" xfId="11791"/>
    <cellStyle name="Currency 4 5 6 2" xfId="11792"/>
    <cellStyle name="Currency 4 5 7" xfId="11793"/>
    <cellStyle name="Currency 4 6" xfId="11794"/>
    <cellStyle name="Currency 4 6 2" xfId="11795"/>
    <cellStyle name="Currency 4 6 2 2" xfId="11796"/>
    <cellStyle name="Currency 4 6 2 2 2" xfId="11797"/>
    <cellStyle name="Currency 4 6 2 2 2 2" xfId="11798"/>
    <cellStyle name="Currency 4 6 2 2 3" xfId="11799"/>
    <cellStyle name="Currency 4 6 2 3" xfId="11800"/>
    <cellStyle name="Currency 4 6 2 3 2" xfId="11801"/>
    <cellStyle name="Currency 4 6 2 3 2 2" xfId="11802"/>
    <cellStyle name="Currency 4 6 2 3 3" xfId="11803"/>
    <cellStyle name="Currency 4 6 2 4" xfId="11804"/>
    <cellStyle name="Currency 4 6 2 4 2" xfId="11805"/>
    <cellStyle name="Currency 4 6 2 5" xfId="11806"/>
    <cellStyle name="Currency 4 6 2 5 2" xfId="11807"/>
    <cellStyle name="Currency 4 6 2 6" xfId="11808"/>
    <cellStyle name="Currency 4 6 3" xfId="11809"/>
    <cellStyle name="Currency 4 6 3 2" xfId="11810"/>
    <cellStyle name="Currency 4 6 3 2 2" xfId="11811"/>
    <cellStyle name="Currency 4 6 3 3" xfId="11812"/>
    <cellStyle name="Currency 4 6 4" xfId="11813"/>
    <cellStyle name="Currency 4 6 4 2" xfId="11814"/>
    <cellStyle name="Currency 4 6 4 2 2" xfId="11815"/>
    <cellStyle name="Currency 4 6 4 3" xfId="11816"/>
    <cellStyle name="Currency 4 6 5" xfId="11817"/>
    <cellStyle name="Currency 4 6 5 2" xfId="11818"/>
    <cellStyle name="Currency 4 6 6" xfId="11819"/>
    <cellStyle name="Currency 4 6 6 2" xfId="11820"/>
    <cellStyle name="Currency 4 6 7" xfId="11821"/>
    <cellStyle name="Currency 4 7" xfId="11822"/>
    <cellStyle name="Currency 4 7 2" xfId="11823"/>
    <cellStyle name="Currency 4 7 2 2" xfId="11824"/>
    <cellStyle name="Currency 4 7 2 2 2" xfId="11825"/>
    <cellStyle name="Currency 4 7 2 3" xfId="11826"/>
    <cellStyle name="Currency 4 7 3" xfId="11827"/>
    <cellStyle name="Currency 4 7 3 2" xfId="11828"/>
    <cellStyle name="Currency 4 7 3 2 2" xfId="11829"/>
    <cellStyle name="Currency 4 7 3 3" xfId="11830"/>
    <cellStyle name="Currency 4 7 4" xfId="11831"/>
    <cellStyle name="Currency 4 7 4 2" xfId="11832"/>
    <cellStyle name="Currency 4 7 5" xfId="11833"/>
    <cellStyle name="Currency 4 7 5 2" xfId="11834"/>
    <cellStyle name="Currency 4 7 6" xfId="11835"/>
    <cellStyle name="Currency 4 8" xfId="11836"/>
    <cellStyle name="Currency 4 9" xfId="622"/>
    <cellStyle name="Currency 5" xfId="623"/>
    <cellStyle name="Currency 5 2" xfId="11837"/>
    <cellStyle name="Currency 5 2 10" xfId="11838"/>
    <cellStyle name="Currency 5 2 10 2" xfId="11839"/>
    <cellStyle name="Currency 5 2 11" xfId="11840"/>
    <cellStyle name="Currency 5 2 11 2" xfId="11841"/>
    <cellStyle name="Currency 5 2 12" xfId="11842"/>
    <cellStyle name="Currency 5 2 2" xfId="11843"/>
    <cellStyle name="Currency 5 2 2 10" xfId="11844"/>
    <cellStyle name="Currency 5 2 2 10 2" xfId="11845"/>
    <cellStyle name="Currency 5 2 2 11" xfId="11846"/>
    <cellStyle name="Currency 5 2 2 2" xfId="11847"/>
    <cellStyle name="Currency 5 2 2 2 10" xfId="11848"/>
    <cellStyle name="Currency 5 2 2 2 2" xfId="11849"/>
    <cellStyle name="Currency 5 2 2 2 2 2" xfId="11850"/>
    <cellStyle name="Currency 5 2 2 2 2 2 2" xfId="11851"/>
    <cellStyle name="Currency 5 2 2 2 2 2 2 2" xfId="11852"/>
    <cellStyle name="Currency 5 2 2 2 2 2 2 2 2" xfId="11853"/>
    <cellStyle name="Currency 5 2 2 2 2 2 2 2 2 2" xfId="11854"/>
    <cellStyle name="Currency 5 2 2 2 2 2 2 2 3" xfId="11855"/>
    <cellStyle name="Currency 5 2 2 2 2 2 2 3" xfId="11856"/>
    <cellStyle name="Currency 5 2 2 2 2 2 2 3 2" xfId="11857"/>
    <cellStyle name="Currency 5 2 2 2 2 2 2 3 2 2" xfId="11858"/>
    <cellStyle name="Currency 5 2 2 2 2 2 2 3 3" xfId="11859"/>
    <cellStyle name="Currency 5 2 2 2 2 2 2 4" xfId="11860"/>
    <cellStyle name="Currency 5 2 2 2 2 2 2 4 2" xfId="11861"/>
    <cellStyle name="Currency 5 2 2 2 2 2 2 5" xfId="11862"/>
    <cellStyle name="Currency 5 2 2 2 2 2 2 5 2" xfId="11863"/>
    <cellStyle name="Currency 5 2 2 2 2 2 2 6" xfId="11864"/>
    <cellStyle name="Currency 5 2 2 2 2 2 3" xfId="11865"/>
    <cellStyle name="Currency 5 2 2 2 2 2 3 2" xfId="11866"/>
    <cellStyle name="Currency 5 2 2 2 2 2 3 2 2" xfId="11867"/>
    <cellStyle name="Currency 5 2 2 2 2 2 3 3" xfId="11868"/>
    <cellStyle name="Currency 5 2 2 2 2 2 4" xfId="11869"/>
    <cellStyle name="Currency 5 2 2 2 2 2 4 2" xfId="11870"/>
    <cellStyle name="Currency 5 2 2 2 2 2 4 2 2" xfId="11871"/>
    <cellStyle name="Currency 5 2 2 2 2 2 4 3" xfId="11872"/>
    <cellStyle name="Currency 5 2 2 2 2 2 5" xfId="11873"/>
    <cellStyle name="Currency 5 2 2 2 2 2 5 2" xfId="11874"/>
    <cellStyle name="Currency 5 2 2 2 2 2 6" xfId="11875"/>
    <cellStyle name="Currency 5 2 2 2 2 2 6 2" xfId="11876"/>
    <cellStyle name="Currency 5 2 2 2 2 2 7" xfId="11877"/>
    <cellStyle name="Currency 5 2 2 2 2 3" xfId="11878"/>
    <cellStyle name="Currency 5 2 2 2 2 3 2" xfId="11879"/>
    <cellStyle name="Currency 5 2 2 2 2 3 2 2" xfId="11880"/>
    <cellStyle name="Currency 5 2 2 2 2 3 2 2 2" xfId="11881"/>
    <cellStyle name="Currency 5 2 2 2 2 3 2 3" xfId="11882"/>
    <cellStyle name="Currency 5 2 2 2 2 3 3" xfId="11883"/>
    <cellStyle name="Currency 5 2 2 2 2 3 3 2" xfId="11884"/>
    <cellStyle name="Currency 5 2 2 2 2 3 3 2 2" xfId="11885"/>
    <cellStyle name="Currency 5 2 2 2 2 3 3 3" xfId="11886"/>
    <cellStyle name="Currency 5 2 2 2 2 3 4" xfId="11887"/>
    <cellStyle name="Currency 5 2 2 2 2 3 4 2" xfId="11888"/>
    <cellStyle name="Currency 5 2 2 2 2 3 5" xfId="11889"/>
    <cellStyle name="Currency 5 2 2 2 2 3 5 2" xfId="11890"/>
    <cellStyle name="Currency 5 2 2 2 2 3 6" xfId="11891"/>
    <cellStyle name="Currency 5 2 2 2 2 4" xfId="11892"/>
    <cellStyle name="Currency 5 2 2 2 2 4 2" xfId="11893"/>
    <cellStyle name="Currency 5 2 2 2 2 4 2 2" xfId="11894"/>
    <cellStyle name="Currency 5 2 2 2 2 4 3" xfId="11895"/>
    <cellStyle name="Currency 5 2 2 2 2 5" xfId="11896"/>
    <cellStyle name="Currency 5 2 2 2 2 5 2" xfId="11897"/>
    <cellStyle name="Currency 5 2 2 2 2 5 2 2" xfId="11898"/>
    <cellStyle name="Currency 5 2 2 2 2 5 3" xfId="11899"/>
    <cellStyle name="Currency 5 2 2 2 2 6" xfId="11900"/>
    <cellStyle name="Currency 5 2 2 2 2 6 2" xfId="11901"/>
    <cellStyle name="Currency 5 2 2 2 2 7" xfId="11902"/>
    <cellStyle name="Currency 5 2 2 2 2 7 2" xfId="11903"/>
    <cellStyle name="Currency 5 2 2 2 2 8" xfId="11904"/>
    <cellStyle name="Currency 5 2 2 2 3" xfId="11905"/>
    <cellStyle name="Currency 5 2 2 2 3 2" xfId="11906"/>
    <cellStyle name="Currency 5 2 2 2 3 2 2" xfId="11907"/>
    <cellStyle name="Currency 5 2 2 2 3 2 2 2" xfId="11908"/>
    <cellStyle name="Currency 5 2 2 2 3 2 2 2 2" xfId="11909"/>
    <cellStyle name="Currency 5 2 2 2 3 2 2 3" xfId="11910"/>
    <cellStyle name="Currency 5 2 2 2 3 2 3" xfId="11911"/>
    <cellStyle name="Currency 5 2 2 2 3 2 3 2" xfId="11912"/>
    <cellStyle name="Currency 5 2 2 2 3 2 3 2 2" xfId="11913"/>
    <cellStyle name="Currency 5 2 2 2 3 2 3 3" xfId="11914"/>
    <cellStyle name="Currency 5 2 2 2 3 2 4" xfId="11915"/>
    <cellStyle name="Currency 5 2 2 2 3 2 4 2" xfId="11916"/>
    <cellStyle name="Currency 5 2 2 2 3 2 5" xfId="11917"/>
    <cellStyle name="Currency 5 2 2 2 3 2 5 2" xfId="11918"/>
    <cellStyle name="Currency 5 2 2 2 3 2 6" xfId="11919"/>
    <cellStyle name="Currency 5 2 2 2 3 3" xfId="11920"/>
    <cellStyle name="Currency 5 2 2 2 3 3 2" xfId="11921"/>
    <cellStyle name="Currency 5 2 2 2 3 3 2 2" xfId="11922"/>
    <cellStyle name="Currency 5 2 2 2 3 3 3" xfId="11923"/>
    <cellStyle name="Currency 5 2 2 2 3 4" xfId="11924"/>
    <cellStyle name="Currency 5 2 2 2 3 4 2" xfId="11925"/>
    <cellStyle name="Currency 5 2 2 2 3 4 2 2" xfId="11926"/>
    <cellStyle name="Currency 5 2 2 2 3 4 3" xfId="11927"/>
    <cellStyle name="Currency 5 2 2 2 3 5" xfId="11928"/>
    <cellStyle name="Currency 5 2 2 2 3 5 2" xfId="11929"/>
    <cellStyle name="Currency 5 2 2 2 3 6" xfId="11930"/>
    <cellStyle name="Currency 5 2 2 2 3 6 2" xfId="11931"/>
    <cellStyle name="Currency 5 2 2 2 3 7" xfId="11932"/>
    <cellStyle name="Currency 5 2 2 2 4" xfId="11933"/>
    <cellStyle name="Currency 5 2 2 2 4 2" xfId="11934"/>
    <cellStyle name="Currency 5 2 2 2 4 2 2" xfId="11935"/>
    <cellStyle name="Currency 5 2 2 2 4 2 2 2" xfId="11936"/>
    <cellStyle name="Currency 5 2 2 2 4 2 2 2 2" xfId="11937"/>
    <cellStyle name="Currency 5 2 2 2 4 2 2 3" xfId="11938"/>
    <cellStyle name="Currency 5 2 2 2 4 2 3" xfId="11939"/>
    <cellStyle name="Currency 5 2 2 2 4 2 3 2" xfId="11940"/>
    <cellStyle name="Currency 5 2 2 2 4 2 3 2 2" xfId="11941"/>
    <cellStyle name="Currency 5 2 2 2 4 2 3 3" xfId="11942"/>
    <cellStyle name="Currency 5 2 2 2 4 2 4" xfId="11943"/>
    <cellStyle name="Currency 5 2 2 2 4 2 4 2" xfId="11944"/>
    <cellStyle name="Currency 5 2 2 2 4 2 5" xfId="11945"/>
    <cellStyle name="Currency 5 2 2 2 4 2 5 2" xfId="11946"/>
    <cellStyle name="Currency 5 2 2 2 4 2 6" xfId="11947"/>
    <cellStyle name="Currency 5 2 2 2 4 3" xfId="11948"/>
    <cellStyle name="Currency 5 2 2 2 4 3 2" xfId="11949"/>
    <cellStyle name="Currency 5 2 2 2 4 3 2 2" xfId="11950"/>
    <cellStyle name="Currency 5 2 2 2 4 3 3" xfId="11951"/>
    <cellStyle name="Currency 5 2 2 2 4 4" xfId="11952"/>
    <cellStyle name="Currency 5 2 2 2 4 4 2" xfId="11953"/>
    <cellStyle name="Currency 5 2 2 2 4 4 2 2" xfId="11954"/>
    <cellStyle name="Currency 5 2 2 2 4 4 3" xfId="11955"/>
    <cellStyle name="Currency 5 2 2 2 4 5" xfId="11956"/>
    <cellStyle name="Currency 5 2 2 2 4 5 2" xfId="11957"/>
    <cellStyle name="Currency 5 2 2 2 4 6" xfId="11958"/>
    <cellStyle name="Currency 5 2 2 2 4 6 2" xfId="11959"/>
    <cellStyle name="Currency 5 2 2 2 4 7" xfId="11960"/>
    <cellStyle name="Currency 5 2 2 2 5" xfId="11961"/>
    <cellStyle name="Currency 5 2 2 2 5 2" xfId="11962"/>
    <cellStyle name="Currency 5 2 2 2 5 2 2" xfId="11963"/>
    <cellStyle name="Currency 5 2 2 2 5 2 2 2" xfId="11964"/>
    <cellStyle name="Currency 5 2 2 2 5 2 3" xfId="11965"/>
    <cellStyle name="Currency 5 2 2 2 5 3" xfId="11966"/>
    <cellStyle name="Currency 5 2 2 2 5 3 2" xfId="11967"/>
    <cellStyle name="Currency 5 2 2 2 5 3 2 2" xfId="11968"/>
    <cellStyle name="Currency 5 2 2 2 5 3 3" xfId="11969"/>
    <cellStyle name="Currency 5 2 2 2 5 4" xfId="11970"/>
    <cellStyle name="Currency 5 2 2 2 5 4 2" xfId="11971"/>
    <cellStyle name="Currency 5 2 2 2 5 5" xfId="11972"/>
    <cellStyle name="Currency 5 2 2 2 5 5 2" xfId="11973"/>
    <cellStyle name="Currency 5 2 2 2 5 6" xfId="11974"/>
    <cellStyle name="Currency 5 2 2 2 6" xfId="11975"/>
    <cellStyle name="Currency 5 2 2 2 6 2" xfId="11976"/>
    <cellStyle name="Currency 5 2 2 2 6 2 2" xfId="11977"/>
    <cellStyle name="Currency 5 2 2 2 6 3" xfId="11978"/>
    <cellStyle name="Currency 5 2 2 2 7" xfId="11979"/>
    <cellStyle name="Currency 5 2 2 2 7 2" xfId="11980"/>
    <cellStyle name="Currency 5 2 2 2 7 2 2" xfId="11981"/>
    <cellStyle name="Currency 5 2 2 2 7 3" xfId="11982"/>
    <cellStyle name="Currency 5 2 2 2 8" xfId="11983"/>
    <cellStyle name="Currency 5 2 2 2 8 2" xfId="11984"/>
    <cellStyle name="Currency 5 2 2 2 9" xfId="11985"/>
    <cellStyle name="Currency 5 2 2 2 9 2" xfId="11986"/>
    <cellStyle name="Currency 5 2 2 3" xfId="11987"/>
    <cellStyle name="Currency 5 2 2 3 2" xfId="11988"/>
    <cellStyle name="Currency 5 2 2 3 2 2" xfId="11989"/>
    <cellStyle name="Currency 5 2 2 3 2 2 2" xfId="11990"/>
    <cellStyle name="Currency 5 2 2 3 2 2 2 2" xfId="11991"/>
    <cellStyle name="Currency 5 2 2 3 2 2 2 2 2" xfId="11992"/>
    <cellStyle name="Currency 5 2 2 3 2 2 2 3" xfId="11993"/>
    <cellStyle name="Currency 5 2 2 3 2 2 3" xfId="11994"/>
    <cellStyle name="Currency 5 2 2 3 2 2 3 2" xfId="11995"/>
    <cellStyle name="Currency 5 2 2 3 2 2 3 2 2" xfId="11996"/>
    <cellStyle name="Currency 5 2 2 3 2 2 3 3" xfId="11997"/>
    <cellStyle name="Currency 5 2 2 3 2 2 4" xfId="11998"/>
    <cellStyle name="Currency 5 2 2 3 2 2 4 2" xfId="11999"/>
    <cellStyle name="Currency 5 2 2 3 2 2 5" xfId="12000"/>
    <cellStyle name="Currency 5 2 2 3 2 2 5 2" xfId="12001"/>
    <cellStyle name="Currency 5 2 2 3 2 2 6" xfId="12002"/>
    <cellStyle name="Currency 5 2 2 3 2 3" xfId="12003"/>
    <cellStyle name="Currency 5 2 2 3 2 3 2" xfId="12004"/>
    <cellStyle name="Currency 5 2 2 3 2 3 2 2" xfId="12005"/>
    <cellStyle name="Currency 5 2 2 3 2 3 3" xfId="12006"/>
    <cellStyle name="Currency 5 2 2 3 2 4" xfId="12007"/>
    <cellStyle name="Currency 5 2 2 3 2 4 2" xfId="12008"/>
    <cellStyle name="Currency 5 2 2 3 2 4 2 2" xfId="12009"/>
    <cellStyle name="Currency 5 2 2 3 2 4 3" xfId="12010"/>
    <cellStyle name="Currency 5 2 2 3 2 5" xfId="12011"/>
    <cellStyle name="Currency 5 2 2 3 2 5 2" xfId="12012"/>
    <cellStyle name="Currency 5 2 2 3 2 6" xfId="12013"/>
    <cellStyle name="Currency 5 2 2 3 2 6 2" xfId="12014"/>
    <cellStyle name="Currency 5 2 2 3 2 7" xfId="12015"/>
    <cellStyle name="Currency 5 2 2 3 3" xfId="12016"/>
    <cellStyle name="Currency 5 2 2 3 3 2" xfId="12017"/>
    <cellStyle name="Currency 5 2 2 3 3 2 2" xfId="12018"/>
    <cellStyle name="Currency 5 2 2 3 3 2 2 2" xfId="12019"/>
    <cellStyle name="Currency 5 2 2 3 3 2 3" xfId="12020"/>
    <cellStyle name="Currency 5 2 2 3 3 3" xfId="12021"/>
    <cellStyle name="Currency 5 2 2 3 3 3 2" xfId="12022"/>
    <cellStyle name="Currency 5 2 2 3 3 3 2 2" xfId="12023"/>
    <cellStyle name="Currency 5 2 2 3 3 3 3" xfId="12024"/>
    <cellStyle name="Currency 5 2 2 3 3 4" xfId="12025"/>
    <cellStyle name="Currency 5 2 2 3 3 4 2" xfId="12026"/>
    <cellStyle name="Currency 5 2 2 3 3 5" xfId="12027"/>
    <cellStyle name="Currency 5 2 2 3 3 5 2" xfId="12028"/>
    <cellStyle name="Currency 5 2 2 3 3 6" xfId="12029"/>
    <cellStyle name="Currency 5 2 2 3 4" xfId="12030"/>
    <cellStyle name="Currency 5 2 2 3 4 2" xfId="12031"/>
    <cellStyle name="Currency 5 2 2 3 4 2 2" xfId="12032"/>
    <cellStyle name="Currency 5 2 2 3 4 3" xfId="12033"/>
    <cellStyle name="Currency 5 2 2 3 5" xfId="12034"/>
    <cellStyle name="Currency 5 2 2 3 5 2" xfId="12035"/>
    <cellStyle name="Currency 5 2 2 3 5 2 2" xfId="12036"/>
    <cellStyle name="Currency 5 2 2 3 5 3" xfId="12037"/>
    <cellStyle name="Currency 5 2 2 3 6" xfId="12038"/>
    <cellStyle name="Currency 5 2 2 3 6 2" xfId="12039"/>
    <cellStyle name="Currency 5 2 2 3 7" xfId="12040"/>
    <cellStyle name="Currency 5 2 2 3 7 2" xfId="12041"/>
    <cellStyle name="Currency 5 2 2 3 8" xfId="12042"/>
    <cellStyle name="Currency 5 2 2 4" xfId="12043"/>
    <cellStyle name="Currency 5 2 2 4 2" xfId="12044"/>
    <cellStyle name="Currency 5 2 2 4 2 2" xfId="12045"/>
    <cellStyle name="Currency 5 2 2 4 2 2 2" xfId="12046"/>
    <cellStyle name="Currency 5 2 2 4 2 2 2 2" xfId="12047"/>
    <cellStyle name="Currency 5 2 2 4 2 2 3" xfId="12048"/>
    <cellStyle name="Currency 5 2 2 4 2 3" xfId="12049"/>
    <cellStyle name="Currency 5 2 2 4 2 3 2" xfId="12050"/>
    <cellStyle name="Currency 5 2 2 4 2 3 2 2" xfId="12051"/>
    <cellStyle name="Currency 5 2 2 4 2 3 3" xfId="12052"/>
    <cellStyle name="Currency 5 2 2 4 2 4" xfId="12053"/>
    <cellStyle name="Currency 5 2 2 4 2 4 2" xfId="12054"/>
    <cellStyle name="Currency 5 2 2 4 2 5" xfId="12055"/>
    <cellStyle name="Currency 5 2 2 4 2 5 2" xfId="12056"/>
    <cellStyle name="Currency 5 2 2 4 2 6" xfId="12057"/>
    <cellStyle name="Currency 5 2 2 4 3" xfId="12058"/>
    <cellStyle name="Currency 5 2 2 4 3 2" xfId="12059"/>
    <cellStyle name="Currency 5 2 2 4 3 2 2" xfId="12060"/>
    <cellStyle name="Currency 5 2 2 4 3 3" xfId="12061"/>
    <cellStyle name="Currency 5 2 2 4 4" xfId="12062"/>
    <cellStyle name="Currency 5 2 2 4 4 2" xfId="12063"/>
    <cellStyle name="Currency 5 2 2 4 4 2 2" xfId="12064"/>
    <cellStyle name="Currency 5 2 2 4 4 3" xfId="12065"/>
    <cellStyle name="Currency 5 2 2 4 5" xfId="12066"/>
    <cellStyle name="Currency 5 2 2 4 5 2" xfId="12067"/>
    <cellStyle name="Currency 5 2 2 4 6" xfId="12068"/>
    <cellStyle name="Currency 5 2 2 4 6 2" xfId="12069"/>
    <cellStyle name="Currency 5 2 2 4 7" xfId="12070"/>
    <cellStyle name="Currency 5 2 2 5" xfId="12071"/>
    <cellStyle name="Currency 5 2 2 5 2" xfId="12072"/>
    <cellStyle name="Currency 5 2 2 5 2 2" xfId="12073"/>
    <cellStyle name="Currency 5 2 2 5 2 2 2" xfId="12074"/>
    <cellStyle name="Currency 5 2 2 5 2 2 2 2" xfId="12075"/>
    <cellStyle name="Currency 5 2 2 5 2 2 3" xfId="12076"/>
    <cellStyle name="Currency 5 2 2 5 2 3" xfId="12077"/>
    <cellStyle name="Currency 5 2 2 5 2 3 2" xfId="12078"/>
    <cellStyle name="Currency 5 2 2 5 2 3 2 2" xfId="12079"/>
    <cellStyle name="Currency 5 2 2 5 2 3 3" xfId="12080"/>
    <cellStyle name="Currency 5 2 2 5 2 4" xfId="12081"/>
    <cellStyle name="Currency 5 2 2 5 2 4 2" xfId="12082"/>
    <cellStyle name="Currency 5 2 2 5 2 5" xfId="12083"/>
    <cellStyle name="Currency 5 2 2 5 2 5 2" xfId="12084"/>
    <cellStyle name="Currency 5 2 2 5 2 6" xfId="12085"/>
    <cellStyle name="Currency 5 2 2 5 3" xfId="12086"/>
    <cellStyle name="Currency 5 2 2 5 3 2" xfId="12087"/>
    <cellStyle name="Currency 5 2 2 5 3 2 2" xfId="12088"/>
    <cellStyle name="Currency 5 2 2 5 3 3" xfId="12089"/>
    <cellStyle name="Currency 5 2 2 5 4" xfId="12090"/>
    <cellStyle name="Currency 5 2 2 5 4 2" xfId="12091"/>
    <cellStyle name="Currency 5 2 2 5 4 2 2" xfId="12092"/>
    <cellStyle name="Currency 5 2 2 5 4 3" xfId="12093"/>
    <cellStyle name="Currency 5 2 2 5 5" xfId="12094"/>
    <cellStyle name="Currency 5 2 2 5 5 2" xfId="12095"/>
    <cellStyle name="Currency 5 2 2 5 6" xfId="12096"/>
    <cellStyle name="Currency 5 2 2 5 6 2" xfId="12097"/>
    <cellStyle name="Currency 5 2 2 5 7" xfId="12098"/>
    <cellStyle name="Currency 5 2 2 6" xfId="12099"/>
    <cellStyle name="Currency 5 2 2 6 2" xfId="12100"/>
    <cellStyle name="Currency 5 2 2 6 2 2" xfId="12101"/>
    <cellStyle name="Currency 5 2 2 6 2 2 2" xfId="12102"/>
    <cellStyle name="Currency 5 2 2 6 2 3" xfId="12103"/>
    <cellStyle name="Currency 5 2 2 6 3" xfId="12104"/>
    <cellStyle name="Currency 5 2 2 6 3 2" xfId="12105"/>
    <cellStyle name="Currency 5 2 2 6 3 2 2" xfId="12106"/>
    <cellStyle name="Currency 5 2 2 6 3 3" xfId="12107"/>
    <cellStyle name="Currency 5 2 2 6 4" xfId="12108"/>
    <cellStyle name="Currency 5 2 2 6 4 2" xfId="12109"/>
    <cellStyle name="Currency 5 2 2 6 5" xfId="12110"/>
    <cellStyle name="Currency 5 2 2 6 5 2" xfId="12111"/>
    <cellStyle name="Currency 5 2 2 6 6" xfId="12112"/>
    <cellStyle name="Currency 5 2 2 7" xfId="12113"/>
    <cellStyle name="Currency 5 2 2 7 2" xfId="12114"/>
    <cellStyle name="Currency 5 2 2 7 2 2" xfId="12115"/>
    <cellStyle name="Currency 5 2 2 7 3" xfId="12116"/>
    <cellStyle name="Currency 5 2 2 8" xfId="12117"/>
    <cellStyle name="Currency 5 2 2 8 2" xfId="12118"/>
    <cellStyle name="Currency 5 2 2 8 2 2" xfId="12119"/>
    <cellStyle name="Currency 5 2 2 8 3" xfId="12120"/>
    <cellStyle name="Currency 5 2 2 9" xfId="12121"/>
    <cellStyle name="Currency 5 2 2 9 2" xfId="12122"/>
    <cellStyle name="Currency 5 2 3" xfId="12123"/>
    <cellStyle name="Currency 5 2 3 10" xfId="12124"/>
    <cellStyle name="Currency 5 2 3 2" xfId="12125"/>
    <cellStyle name="Currency 5 2 3 2 2" xfId="12126"/>
    <cellStyle name="Currency 5 2 3 2 2 2" xfId="12127"/>
    <cellStyle name="Currency 5 2 3 2 2 2 2" xfId="12128"/>
    <cellStyle name="Currency 5 2 3 2 2 2 2 2" xfId="12129"/>
    <cellStyle name="Currency 5 2 3 2 2 2 2 2 2" xfId="12130"/>
    <cellStyle name="Currency 5 2 3 2 2 2 2 3" xfId="12131"/>
    <cellStyle name="Currency 5 2 3 2 2 2 3" xfId="12132"/>
    <cellStyle name="Currency 5 2 3 2 2 2 3 2" xfId="12133"/>
    <cellStyle name="Currency 5 2 3 2 2 2 3 2 2" xfId="12134"/>
    <cellStyle name="Currency 5 2 3 2 2 2 3 3" xfId="12135"/>
    <cellStyle name="Currency 5 2 3 2 2 2 4" xfId="12136"/>
    <cellStyle name="Currency 5 2 3 2 2 2 4 2" xfId="12137"/>
    <cellStyle name="Currency 5 2 3 2 2 2 5" xfId="12138"/>
    <cellStyle name="Currency 5 2 3 2 2 2 5 2" xfId="12139"/>
    <cellStyle name="Currency 5 2 3 2 2 2 6" xfId="12140"/>
    <cellStyle name="Currency 5 2 3 2 2 3" xfId="12141"/>
    <cellStyle name="Currency 5 2 3 2 2 3 2" xfId="12142"/>
    <cellStyle name="Currency 5 2 3 2 2 3 2 2" xfId="12143"/>
    <cellStyle name="Currency 5 2 3 2 2 3 3" xfId="12144"/>
    <cellStyle name="Currency 5 2 3 2 2 4" xfId="12145"/>
    <cellStyle name="Currency 5 2 3 2 2 4 2" xfId="12146"/>
    <cellStyle name="Currency 5 2 3 2 2 4 2 2" xfId="12147"/>
    <cellStyle name="Currency 5 2 3 2 2 4 3" xfId="12148"/>
    <cellStyle name="Currency 5 2 3 2 2 5" xfId="12149"/>
    <cellStyle name="Currency 5 2 3 2 2 5 2" xfId="12150"/>
    <cellStyle name="Currency 5 2 3 2 2 6" xfId="12151"/>
    <cellStyle name="Currency 5 2 3 2 2 6 2" xfId="12152"/>
    <cellStyle name="Currency 5 2 3 2 2 7" xfId="12153"/>
    <cellStyle name="Currency 5 2 3 2 3" xfId="12154"/>
    <cellStyle name="Currency 5 2 3 2 3 2" xfId="12155"/>
    <cellStyle name="Currency 5 2 3 2 3 2 2" xfId="12156"/>
    <cellStyle name="Currency 5 2 3 2 3 2 2 2" xfId="12157"/>
    <cellStyle name="Currency 5 2 3 2 3 2 3" xfId="12158"/>
    <cellStyle name="Currency 5 2 3 2 3 3" xfId="12159"/>
    <cellStyle name="Currency 5 2 3 2 3 3 2" xfId="12160"/>
    <cellStyle name="Currency 5 2 3 2 3 3 2 2" xfId="12161"/>
    <cellStyle name="Currency 5 2 3 2 3 3 3" xfId="12162"/>
    <cellStyle name="Currency 5 2 3 2 3 4" xfId="12163"/>
    <cellStyle name="Currency 5 2 3 2 3 4 2" xfId="12164"/>
    <cellStyle name="Currency 5 2 3 2 3 5" xfId="12165"/>
    <cellStyle name="Currency 5 2 3 2 3 5 2" xfId="12166"/>
    <cellStyle name="Currency 5 2 3 2 3 6" xfId="12167"/>
    <cellStyle name="Currency 5 2 3 2 4" xfId="12168"/>
    <cellStyle name="Currency 5 2 3 2 4 2" xfId="12169"/>
    <cellStyle name="Currency 5 2 3 2 4 2 2" xfId="12170"/>
    <cellStyle name="Currency 5 2 3 2 4 3" xfId="12171"/>
    <cellStyle name="Currency 5 2 3 2 5" xfId="12172"/>
    <cellStyle name="Currency 5 2 3 2 5 2" xfId="12173"/>
    <cellStyle name="Currency 5 2 3 2 5 2 2" xfId="12174"/>
    <cellStyle name="Currency 5 2 3 2 5 3" xfId="12175"/>
    <cellStyle name="Currency 5 2 3 2 6" xfId="12176"/>
    <cellStyle name="Currency 5 2 3 2 6 2" xfId="12177"/>
    <cellStyle name="Currency 5 2 3 2 7" xfId="12178"/>
    <cellStyle name="Currency 5 2 3 2 7 2" xfId="12179"/>
    <cellStyle name="Currency 5 2 3 2 8" xfId="12180"/>
    <cellStyle name="Currency 5 2 3 3" xfId="12181"/>
    <cellStyle name="Currency 5 2 3 3 2" xfId="12182"/>
    <cellStyle name="Currency 5 2 3 3 2 2" xfId="12183"/>
    <cellStyle name="Currency 5 2 3 3 2 2 2" xfId="12184"/>
    <cellStyle name="Currency 5 2 3 3 2 2 2 2" xfId="12185"/>
    <cellStyle name="Currency 5 2 3 3 2 2 3" xfId="12186"/>
    <cellStyle name="Currency 5 2 3 3 2 3" xfId="12187"/>
    <cellStyle name="Currency 5 2 3 3 2 3 2" xfId="12188"/>
    <cellStyle name="Currency 5 2 3 3 2 3 2 2" xfId="12189"/>
    <cellStyle name="Currency 5 2 3 3 2 3 3" xfId="12190"/>
    <cellStyle name="Currency 5 2 3 3 2 4" xfId="12191"/>
    <cellStyle name="Currency 5 2 3 3 2 4 2" xfId="12192"/>
    <cellStyle name="Currency 5 2 3 3 2 5" xfId="12193"/>
    <cellStyle name="Currency 5 2 3 3 2 5 2" xfId="12194"/>
    <cellStyle name="Currency 5 2 3 3 2 6" xfId="12195"/>
    <cellStyle name="Currency 5 2 3 3 3" xfId="12196"/>
    <cellStyle name="Currency 5 2 3 3 3 2" xfId="12197"/>
    <cellStyle name="Currency 5 2 3 3 3 2 2" xfId="12198"/>
    <cellStyle name="Currency 5 2 3 3 3 3" xfId="12199"/>
    <cellStyle name="Currency 5 2 3 3 4" xfId="12200"/>
    <cellStyle name="Currency 5 2 3 3 4 2" xfId="12201"/>
    <cellStyle name="Currency 5 2 3 3 4 2 2" xfId="12202"/>
    <cellStyle name="Currency 5 2 3 3 4 3" xfId="12203"/>
    <cellStyle name="Currency 5 2 3 3 5" xfId="12204"/>
    <cellStyle name="Currency 5 2 3 3 5 2" xfId="12205"/>
    <cellStyle name="Currency 5 2 3 3 6" xfId="12206"/>
    <cellStyle name="Currency 5 2 3 3 6 2" xfId="12207"/>
    <cellStyle name="Currency 5 2 3 3 7" xfId="12208"/>
    <cellStyle name="Currency 5 2 3 4" xfId="12209"/>
    <cellStyle name="Currency 5 2 3 4 2" xfId="12210"/>
    <cellStyle name="Currency 5 2 3 4 2 2" xfId="12211"/>
    <cellStyle name="Currency 5 2 3 4 2 2 2" xfId="12212"/>
    <cellStyle name="Currency 5 2 3 4 2 2 2 2" xfId="12213"/>
    <cellStyle name="Currency 5 2 3 4 2 2 3" xfId="12214"/>
    <cellStyle name="Currency 5 2 3 4 2 3" xfId="12215"/>
    <cellStyle name="Currency 5 2 3 4 2 3 2" xfId="12216"/>
    <cellStyle name="Currency 5 2 3 4 2 3 2 2" xfId="12217"/>
    <cellStyle name="Currency 5 2 3 4 2 3 3" xfId="12218"/>
    <cellStyle name="Currency 5 2 3 4 2 4" xfId="12219"/>
    <cellStyle name="Currency 5 2 3 4 2 4 2" xfId="12220"/>
    <cellStyle name="Currency 5 2 3 4 2 5" xfId="12221"/>
    <cellStyle name="Currency 5 2 3 4 2 5 2" xfId="12222"/>
    <cellStyle name="Currency 5 2 3 4 2 6" xfId="12223"/>
    <cellStyle name="Currency 5 2 3 4 3" xfId="12224"/>
    <cellStyle name="Currency 5 2 3 4 3 2" xfId="12225"/>
    <cellStyle name="Currency 5 2 3 4 3 2 2" xfId="12226"/>
    <cellStyle name="Currency 5 2 3 4 3 3" xfId="12227"/>
    <cellStyle name="Currency 5 2 3 4 4" xfId="12228"/>
    <cellStyle name="Currency 5 2 3 4 4 2" xfId="12229"/>
    <cellStyle name="Currency 5 2 3 4 4 2 2" xfId="12230"/>
    <cellStyle name="Currency 5 2 3 4 4 3" xfId="12231"/>
    <cellStyle name="Currency 5 2 3 4 5" xfId="12232"/>
    <cellStyle name="Currency 5 2 3 4 5 2" xfId="12233"/>
    <cellStyle name="Currency 5 2 3 4 6" xfId="12234"/>
    <cellStyle name="Currency 5 2 3 4 6 2" xfId="12235"/>
    <cellStyle name="Currency 5 2 3 4 7" xfId="12236"/>
    <cellStyle name="Currency 5 2 3 5" xfId="12237"/>
    <cellStyle name="Currency 5 2 3 5 2" xfId="12238"/>
    <cellStyle name="Currency 5 2 3 5 2 2" xfId="12239"/>
    <cellStyle name="Currency 5 2 3 5 2 2 2" xfId="12240"/>
    <cellStyle name="Currency 5 2 3 5 2 3" xfId="12241"/>
    <cellStyle name="Currency 5 2 3 5 3" xfId="12242"/>
    <cellStyle name="Currency 5 2 3 5 3 2" xfId="12243"/>
    <cellStyle name="Currency 5 2 3 5 3 2 2" xfId="12244"/>
    <cellStyle name="Currency 5 2 3 5 3 3" xfId="12245"/>
    <cellStyle name="Currency 5 2 3 5 4" xfId="12246"/>
    <cellStyle name="Currency 5 2 3 5 4 2" xfId="12247"/>
    <cellStyle name="Currency 5 2 3 5 5" xfId="12248"/>
    <cellStyle name="Currency 5 2 3 5 5 2" xfId="12249"/>
    <cellStyle name="Currency 5 2 3 5 6" xfId="12250"/>
    <cellStyle name="Currency 5 2 3 6" xfId="12251"/>
    <cellStyle name="Currency 5 2 3 6 2" xfId="12252"/>
    <cellStyle name="Currency 5 2 3 6 2 2" xfId="12253"/>
    <cellStyle name="Currency 5 2 3 6 3" xfId="12254"/>
    <cellStyle name="Currency 5 2 3 7" xfId="12255"/>
    <cellStyle name="Currency 5 2 3 7 2" xfId="12256"/>
    <cellStyle name="Currency 5 2 3 7 2 2" xfId="12257"/>
    <cellStyle name="Currency 5 2 3 7 3" xfId="12258"/>
    <cellStyle name="Currency 5 2 3 8" xfId="12259"/>
    <cellStyle name="Currency 5 2 3 8 2" xfId="12260"/>
    <cellStyle name="Currency 5 2 3 9" xfId="12261"/>
    <cellStyle name="Currency 5 2 3 9 2" xfId="12262"/>
    <cellStyle name="Currency 5 2 4" xfId="12263"/>
    <cellStyle name="Currency 5 2 4 2" xfId="12264"/>
    <cellStyle name="Currency 5 2 4 2 2" xfId="12265"/>
    <cellStyle name="Currency 5 2 4 2 2 2" xfId="12266"/>
    <cellStyle name="Currency 5 2 4 2 2 2 2" xfId="12267"/>
    <cellStyle name="Currency 5 2 4 2 2 2 2 2" xfId="12268"/>
    <cellStyle name="Currency 5 2 4 2 2 2 3" xfId="12269"/>
    <cellStyle name="Currency 5 2 4 2 2 3" xfId="12270"/>
    <cellStyle name="Currency 5 2 4 2 2 3 2" xfId="12271"/>
    <cellStyle name="Currency 5 2 4 2 2 3 2 2" xfId="12272"/>
    <cellStyle name="Currency 5 2 4 2 2 3 3" xfId="12273"/>
    <cellStyle name="Currency 5 2 4 2 2 4" xfId="12274"/>
    <cellStyle name="Currency 5 2 4 2 2 4 2" xfId="12275"/>
    <cellStyle name="Currency 5 2 4 2 2 5" xfId="12276"/>
    <cellStyle name="Currency 5 2 4 2 2 5 2" xfId="12277"/>
    <cellStyle name="Currency 5 2 4 2 2 6" xfId="12278"/>
    <cellStyle name="Currency 5 2 4 2 3" xfId="12279"/>
    <cellStyle name="Currency 5 2 4 2 3 2" xfId="12280"/>
    <cellStyle name="Currency 5 2 4 2 3 2 2" xfId="12281"/>
    <cellStyle name="Currency 5 2 4 2 3 3" xfId="12282"/>
    <cellStyle name="Currency 5 2 4 2 4" xfId="12283"/>
    <cellStyle name="Currency 5 2 4 2 4 2" xfId="12284"/>
    <cellStyle name="Currency 5 2 4 2 4 2 2" xfId="12285"/>
    <cellStyle name="Currency 5 2 4 2 4 3" xfId="12286"/>
    <cellStyle name="Currency 5 2 4 2 5" xfId="12287"/>
    <cellStyle name="Currency 5 2 4 2 5 2" xfId="12288"/>
    <cellStyle name="Currency 5 2 4 2 6" xfId="12289"/>
    <cellStyle name="Currency 5 2 4 2 6 2" xfId="12290"/>
    <cellStyle name="Currency 5 2 4 2 7" xfId="12291"/>
    <cellStyle name="Currency 5 2 4 3" xfId="12292"/>
    <cellStyle name="Currency 5 2 4 3 2" xfId="12293"/>
    <cellStyle name="Currency 5 2 4 3 2 2" xfId="12294"/>
    <cellStyle name="Currency 5 2 4 3 2 2 2" xfId="12295"/>
    <cellStyle name="Currency 5 2 4 3 2 3" xfId="12296"/>
    <cellStyle name="Currency 5 2 4 3 3" xfId="12297"/>
    <cellStyle name="Currency 5 2 4 3 3 2" xfId="12298"/>
    <cellStyle name="Currency 5 2 4 3 3 2 2" xfId="12299"/>
    <cellStyle name="Currency 5 2 4 3 3 3" xfId="12300"/>
    <cellStyle name="Currency 5 2 4 3 4" xfId="12301"/>
    <cellStyle name="Currency 5 2 4 3 4 2" xfId="12302"/>
    <cellStyle name="Currency 5 2 4 3 5" xfId="12303"/>
    <cellStyle name="Currency 5 2 4 3 5 2" xfId="12304"/>
    <cellStyle name="Currency 5 2 4 3 6" xfId="12305"/>
    <cellStyle name="Currency 5 2 4 4" xfId="12306"/>
    <cellStyle name="Currency 5 2 4 4 2" xfId="12307"/>
    <cellStyle name="Currency 5 2 4 4 2 2" xfId="12308"/>
    <cellStyle name="Currency 5 2 4 4 3" xfId="12309"/>
    <cellStyle name="Currency 5 2 4 5" xfId="12310"/>
    <cellStyle name="Currency 5 2 4 5 2" xfId="12311"/>
    <cellStyle name="Currency 5 2 4 5 2 2" xfId="12312"/>
    <cellStyle name="Currency 5 2 4 5 3" xfId="12313"/>
    <cellStyle name="Currency 5 2 4 6" xfId="12314"/>
    <cellStyle name="Currency 5 2 4 6 2" xfId="12315"/>
    <cellStyle name="Currency 5 2 4 7" xfId="12316"/>
    <cellStyle name="Currency 5 2 4 7 2" xfId="12317"/>
    <cellStyle name="Currency 5 2 4 8" xfId="12318"/>
    <cellStyle name="Currency 5 2 5" xfId="12319"/>
    <cellStyle name="Currency 5 2 5 2" xfId="12320"/>
    <cellStyle name="Currency 5 2 5 2 2" xfId="12321"/>
    <cellStyle name="Currency 5 2 5 2 2 2" xfId="12322"/>
    <cellStyle name="Currency 5 2 5 2 2 2 2" xfId="12323"/>
    <cellStyle name="Currency 5 2 5 2 2 3" xfId="12324"/>
    <cellStyle name="Currency 5 2 5 2 3" xfId="12325"/>
    <cellStyle name="Currency 5 2 5 2 3 2" xfId="12326"/>
    <cellStyle name="Currency 5 2 5 2 3 2 2" xfId="12327"/>
    <cellStyle name="Currency 5 2 5 2 3 3" xfId="12328"/>
    <cellStyle name="Currency 5 2 5 2 4" xfId="12329"/>
    <cellStyle name="Currency 5 2 5 2 4 2" xfId="12330"/>
    <cellStyle name="Currency 5 2 5 2 5" xfId="12331"/>
    <cellStyle name="Currency 5 2 5 2 5 2" xfId="12332"/>
    <cellStyle name="Currency 5 2 5 2 6" xfId="12333"/>
    <cellStyle name="Currency 5 2 5 3" xfId="12334"/>
    <cellStyle name="Currency 5 2 5 3 2" xfId="12335"/>
    <cellStyle name="Currency 5 2 5 3 2 2" xfId="12336"/>
    <cellStyle name="Currency 5 2 5 3 3" xfId="12337"/>
    <cellStyle name="Currency 5 2 5 4" xfId="12338"/>
    <cellStyle name="Currency 5 2 5 4 2" xfId="12339"/>
    <cellStyle name="Currency 5 2 5 4 2 2" xfId="12340"/>
    <cellStyle name="Currency 5 2 5 4 3" xfId="12341"/>
    <cellStyle name="Currency 5 2 5 5" xfId="12342"/>
    <cellStyle name="Currency 5 2 5 5 2" xfId="12343"/>
    <cellStyle name="Currency 5 2 5 6" xfId="12344"/>
    <cellStyle name="Currency 5 2 5 6 2" xfId="12345"/>
    <cellStyle name="Currency 5 2 5 7" xfId="12346"/>
    <cellStyle name="Currency 5 2 6" xfId="12347"/>
    <cellStyle name="Currency 5 2 6 2" xfId="12348"/>
    <cellStyle name="Currency 5 2 6 2 2" xfId="12349"/>
    <cellStyle name="Currency 5 2 6 2 2 2" xfId="12350"/>
    <cellStyle name="Currency 5 2 6 2 2 2 2" xfId="12351"/>
    <cellStyle name="Currency 5 2 6 2 2 3" xfId="12352"/>
    <cellStyle name="Currency 5 2 6 2 3" xfId="12353"/>
    <cellStyle name="Currency 5 2 6 2 3 2" xfId="12354"/>
    <cellStyle name="Currency 5 2 6 2 3 2 2" xfId="12355"/>
    <cellStyle name="Currency 5 2 6 2 3 3" xfId="12356"/>
    <cellStyle name="Currency 5 2 6 2 4" xfId="12357"/>
    <cellStyle name="Currency 5 2 6 2 4 2" xfId="12358"/>
    <cellStyle name="Currency 5 2 6 2 5" xfId="12359"/>
    <cellStyle name="Currency 5 2 6 2 5 2" xfId="12360"/>
    <cellStyle name="Currency 5 2 6 2 6" xfId="12361"/>
    <cellStyle name="Currency 5 2 6 3" xfId="12362"/>
    <cellStyle name="Currency 5 2 6 3 2" xfId="12363"/>
    <cellStyle name="Currency 5 2 6 3 2 2" xfId="12364"/>
    <cellStyle name="Currency 5 2 6 3 3" xfId="12365"/>
    <cellStyle name="Currency 5 2 6 4" xfId="12366"/>
    <cellStyle name="Currency 5 2 6 4 2" xfId="12367"/>
    <cellStyle name="Currency 5 2 6 4 2 2" xfId="12368"/>
    <cellStyle name="Currency 5 2 6 4 3" xfId="12369"/>
    <cellStyle name="Currency 5 2 6 5" xfId="12370"/>
    <cellStyle name="Currency 5 2 6 5 2" xfId="12371"/>
    <cellStyle name="Currency 5 2 6 6" xfId="12372"/>
    <cellStyle name="Currency 5 2 6 6 2" xfId="12373"/>
    <cellStyle name="Currency 5 2 6 7" xfId="12374"/>
    <cellStyle name="Currency 5 2 7" xfId="12375"/>
    <cellStyle name="Currency 5 2 7 2" xfId="12376"/>
    <cellStyle name="Currency 5 2 7 2 2" xfId="12377"/>
    <cellStyle name="Currency 5 2 7 2 2 2" xfId="12378"/>
    <cellStyle name="Currency 5 2 7 2 3" xfId="12379"/>
    <cellStyle name="Currency 5 2 7 3" xfId="12380"/>
    <cellStyle name="Currency 5 2 7 3 2" xfId="12381"/>
    <cellStyle name="Currency 5 2 7 3 2 2" xfId="12382"/>
    <cellStyle name="Currency 5 2 7 3 3" xfId="12383"/>
    <cellStyle name="Currency 5 2 7 4" xfId="12384"/>
    <cellStyle name="Currency 5 2 7 4 2" xfId="12385"/>
    <cellStyle name="Currency 5 2 7 5" xfId="12386"/>
    <cellStyle name="Currency 5 2 7 5 2" xfId="12387"/>
    <cellStyle name="Currency 5 2 7 6" xfId="12388"/>
    <cellStyle name="Currency 5 2 8" xfId="12389"/>
    <cellStyle name="Currency 5 2 8 2" xfId="12390"/>
    <cellStyle name="Currency 5 2 8 2 2" xfId="12391"/>
    <cellStyle name="Currency 5 2 8 3" xfId="12392"/>
    <cellStyle name="Currency 5 2 9" xfId="12393"/>
    <cellStyle name="Currency 5 2 9 2" xfId="12394"/>
    <cellStyle name="Currency 5 2 9 2 2" xfId="12395"/>
    <cellStyle name="Currency 5 2 9 3" xfId="12396"/>
    <cellStyle name="Currency 5 3" xfId="12397"/>
    <cellStyle name="Currency 5 3 10" xfId="12398"/>
    <cellStyle name="Currency 5 3 10 2" xfId="12399"/>
    <cellStyle name="Currency 5 3 11" xfId="12400"/>
    <cellStyle name="Currency 5 3 2" xfId="12401"/>
    <cellStyle name="Currency 5 3 2 10" xfId="12402"/>
    <cellStyle name="Currency 5 3 2 2" xfId="12403"/>
    <cellStyle name="Currency 5 3 2 2 2" xfId="12404"/>
    <cellStyle name="Currency 5 3 2 2 2 2" xfId="12405"/>
    <cellStyle name="Currency 5 3 2 2 2 2 2" xfId="12406"/>
    <cellStyle name="Currency 5 3 2 2 2 2 2 2" xfId="12407"/>
    <cellStyle name="Currency 5 3 2 2 2 2 2 2 2" xfId="12408"/>
    <cellStyle name="Currency 5 3 2 2 2 2 2 3" xfId="12409"/>
    <cellStyle name="Currency 5 3 2 2 2 2 3" xfId="12410"/>
    <cellStyle name="Currency 5 3 2 2 2 2 3 2" xfId="12411"/>
    <cellStyle name="Currency 5 3 2 2 2 2 3 2 2" xfId="12412"/>
    <cellStyle name="Currency 5 3 2 2 2 2 3 3" xfId="12413"/>
    <cellStyle name="Currency 5 3 2 2 2 2 4" xfId="12414"/>
    <cellStyle name="Currency 5 3 2 2 2 2 4 2" xfId="12415"/>
    <cellStyle name="Currency 5 3 2 2 2 2 5" xfId="12416"/>
    <cellStyle name="Currency 5 3 2 2 2 2 5 2" xfId="12417"/>
    <cellStyle name="Currency 5 3 2 2 2 2 6" xfId="12418"/>
    <cellStyle name="Currency 5 3 2 2 2 3" xfId="12419"/>
    <cellStyle name="Currency 5 3 2 2 2 3 2" xfId="12420"/>
    <cellStyle name="Currency 5 3 2 2 2 3 2 2" xfId="12421"/>
    <cellStyle name="Currency 5 3 2 2 2 3 3" xfId="12422"/>
    <cellStyle name="Currency 5 3 2 2 2 4" xfId="12423"/>
    <cellStyle name="Currency 5 3 2 2 2 4 2" xfId="12424"/>
    <cellStyle name="Currency 5 3 2 2 2 4 2 2" xfId="12425"/>
    <cellStyle name="Currency 5 3 2 2 2 4 3" xfId="12426"/>
    <cellStyle name="Currency 5 3 2 2 2 5" xfId="12427"/>
    <cellStyle name="Currency 5 3 2 2 2 5 2" xfId="12428"/>
    <cellStyle name="Currency 5 3 2 2 2 6" xfId="12429"/>
    <cellStyle name="Currency 5 3 2 2 2 6 2" xfId="12430"/>
    <cellStyle name="Currency 5 3 2 2 2 7" xfId="12431"/>
    <cellStyle name="Currency 5 3 2 2 3" xfId="12432"/>
    <cellStyle name="Currency 5 3 2 2 3 2" xfId="12433"/>
    <cellStyle name="Currency 5 3 2 2 3 2 2" xfId="12434"/>
    <cellStyle name="Currency 5 3 2 2 3 2 2 2" xfId="12435"/>
    <cellStyle name="Currency 5 3 2 2 3 2 3" xfId="12436"/>
    <cellStyle name="Currency 5 3 2 2 3 3" xfId="12437"/>
    <cellStyle name="Currency 5 3 2 2 3 3 2" xfId="12438"/>
    <cellStyle name="Currency 5 3 2 2 3 3 2 2" xfId="12439"/>
    <cellStyle name="Currency 5 3 2 2 3 3 3" xfId="12440"/>
    <cellStyle name="Currency 5 3 2 2 3 4" xfId="12441"/>
    <cellStyle name="Currency 5 3 2 2 3 4 2" xfId="12442"/>
    <cellStyle name="Currency 5 3 2 2 3 5" xfId="12443"/>
    <cellStyle name="Currency 5 3 2 2 3 5 2" xfId="12444"/>
    <cellStyle name="Currency 5 3 2 2 3 6" xfId="12445"/>
    <cellStyle name="Currency 5 3 2 2 4" xfId="12446"/>
    <cellStyle name="Currency 5 3 2 2 4 2" xfId="12447"/>
    <cellStyle name="Currency 5 3 2 2 4 2 2" xfId="12448"/>
    <cellStyle name="Currency 5 3 2 2 4 3" xfId="12449"/>
    <cellStyle name="Currency 5 3 2 2 5" xfId="12450"/>
    <cellStyle name="Currency 5 3 2 2 5 2" xfId="12451"/>
    <cellStyle name="Currency 5 3 2 2 5 2 2" xfId="12452"/>
    <cellStyle name="Currency 5 3 2 2 5 3" xfId="12453"/>
    <cellStyle name="Currency 5 3 2 2 6" xfId="12454"/>
    <cellStyle name="Currency 5 3 2 2 6 2" xfId="12455"/>
    <cellStyle name="Currency 5 3 2 2 7" xfId="12456"/>
    <cellStyle name="Currency 5 3 2 2 7 2" xfId="12457"/>
    <cellStyle name="Currency 5 3 2 2 8" xfId="12458"/>
    <cellStyle name="Currency 5 3 2 3" xfId="12459"/>
    <cellStyle name="Currency 5 3 2 3 2" xfId="12460"/>
    <cellStyle name="Currency 5 3 2 3 2 2" xfId="12461"/>
    <cellStyle name="Currency 5 3 2 3 2 2 2" xfId="12462"/>
    <cellStyle name="Currency 5 3 2 3 2 2 2 2" xfId="12463"/>
    <cellStyle name="Currency 5 3 2 3 2 2 3" xfId="12464"/>
    <cellStyle name="Currency 5 3 2 3 2 3" xfId="12465"/>
    <cellStyle name="Currency 5 3 2 3 2 3 2" xfId="12466"/>
    <cellStyle name="Currency 5 3 2 3 2 3 2 2" xfId="12467"/>
    <cellStyle name="Currency 5 3 2 3 2 3 3" xfId="12468"/>
    <cellStyle name="Currency 5 3 2 3 2 4" xfId="12469"/>
    <cellStyle name="Currency 5 3 2 3 2 4 2" xfId="12470"/>
    <cellStyle name="Currency 5 3 2 3 2 5" xfId="12471"/>
    <cellStyle name="Currency 5 3 2 3 2 5 2" xfId="12472"/>
    <cellStyle name="Currency 5 3 2 3 2 6" xfId="12473"/>
    <cellStyle name="Currency 5 3 2 3 3" xfId="12474"/>
    <cellStyle name="Currency 5 3 2 3 3 2" xfId="12475"/>
    <cellStyle name="Currency 5 3 2 3 3 2 2" xfId="12476"/>
    <cellStyle name="Currency 5 3 2 3 3 3" xfId="12477"/>
    <cellStyle name="Currency 5 3 2 3 4" xfId="12478"/>
    <cellStyle name="Currency 5 3 2 3 4 2" xfId="12479"/>
    <cellStyle name="Currency 5 3 2 3 4 2 2" xfId="12480"/>
    <cellStyle name="Currency 5 3 2 3 4 3" xfId="12481"/>
    <cellStyle name="Currency 5 3 2 3 5" xfId="12482"/>
    <cellStyle name="Currency 5 3 2 3 5 2" xfId="12483"/>
    <cellStyle name="Currency 5 3 2 3 6" xfId="12484"/>
    <cellStyle name="Currency 5 3 2 3 6 2" xfId="12485"/>
    <cellStyle name="Currency 5 3 2 3 7" xfId="12486"/>
    <cellStyle name="Currency 5 3 2 4" xfId="12487"/>
    <cellStyle name="Currency 5 3 2 4 2" xfId="12488"/>
    <cellStyle name="Currency 5 3 2 4 2 2" xfId="12489"/>
    <cellStyle name="Currency 5 3 2 4 2 2 2" xfId="12490"/>
    <cellStyle name="Currency 5 3 2 4 2 2 2 2" xfId="12491"/>
    <cellStyle name="Currency 5 3 2 4 2 2 3" xfId="12492"/>
    <cellStyle name="Currency 5 3 2 4 2 3" xfId="12493"/>
    <cellStyle name="Currency 5 3 2 4 2 3 2" xfId="12494"/>
    <cellStyle name="Currency 5 3 2 4 2 3 2 2" xfId="12495"/>
    <cellStyle name="Currency 5 3 2 4 2 3 3" xfId="12496"/>
    <cellStyle name="Currency 5 3 2 4 2 4" xfId="12497"/>
    <cellStyle name="Currency 5 3 2 4 2 4 2" xfId="12498"/>
    <cellStyle name="Currency 5 3 2 4 2 5" xfId="12499"/>
    <cellStyle name="Currency 5 3 2 4 2 5 2" xfId="12500"/>
    <cellStyle name="Currency 5 3 2 4 2 6" xfId="12501"/>
    <cellStyle name="Currency 5 3 2 4 3" xfId="12502"/>
    <cellStyle name="Currency 5 3 2 4 3 2" xfId="12503"/>
    <cellStyle name="Currency 5 3 2 4 3 2 2" xfId="12504"/>
    <cellStyle name="Currency 5 3 2 4 3 3" xfId="12505"/>
    <cellStyle name="Currency 5 3 2 4 4" xfId="12506"/>
    <cellStyle name="Currency 5 3 2 4 4 2" xfId="12507"/>
    <cellStyle name="Currency 5 3 2 4 4 2 2" xfId="12508"/>
    <cellStyle name="Currency 5 3 2 4 4 3" xfId="12509"/>
    <cellStyle name="Currency 5 3 2 4 5" xfId="12510"/>
    <cellStyle name="Currency 5 3 2 4 5 2" xfId="12511"/>
    <cellStyle name="Currency 5 3 2 4 6" xfId="12512"/>
    <cellStyle name="Currency 5 3 2 4 6 2" xfId="12513"/>
    <cellStyle name="Currency 5 3 2 4 7" xfId="12514"/>
    <cellStyle name="Currency 5 3 2 5" xfId="12515"/>
    <cellStyle name="Currency 5 3 2 5 2" xfId="12516"/>
    <cellStyle name="Currency 5 3 2 5 2 2" xfId="12517"/>
    <cellStyle name="Currency 5 3 2 5 2 2 2" xfId="12518"/>
    <cellStyle name="Currency 5 3 2 5 2 3" xfId="12519"/>
    <cellStyle name="Currency 5 3 2 5 3" xfId="12520"/>
    <cellStyle name="Currency 5 3 2 5 3 2" xfId="12521"/>
    <cellStyle name="Currency 5 3 2 5 3 2 2" xfId="12522"/>
    <cellStyle name="Currency 5 3 2 5 3 3" xfId="12523"/>
    <cellStyle name="Currency 5 3 2 5 4" xfId="12524"/>
    <cellStyle name="Currency 5 3 2 5 4 2" xfId="12525"/>
    <cellStyle name="Currency 5 3 2 5 5" xfId="12526"/>
    <cellStyle name="Currency 5 3 2 5 5 2" xfId="12527"/>
    <cellStyle name="Currency 5 3 2 5 6" xfId="12528"/>
    <cellStyle name="Currency 5 3 2 6" xfId="12529"/>
    <cellStyle name="Currency 5 3 2 6 2" xfId="12530"/>
    <cellStyle name="Currency 5 3 2 6 2 2" xfId="12531"/>
    <cellStyle name="Currency 5 3 2 6 3" xfId="12532"/>
    <cellStyle name="Currency 5 3 2 7" xfId="12533"/>
    <cellStyle name="Currency 5 3 2 7 2" xfId="12534"/>
    <cellStyle name="Currency 5 3 2 7 2 2" xfId="12535"/>
    <cellStyle name="Currency 5 3 2 7 3" xfId="12536"/>
    <cellStyle name="Currency 5 3 2 8" xfId="12537"/>
    <cellStyle name="Currency 5 3 2 8 2" xfId="12538"/>
    <cellStyle name="Currency 5 3 2 9" xfId="12539"/>
    <cellStyle name="Currency 5 3 2 9 2" xfId="12540"/>
    <cellStyle name="Currency 5 3 3" xfId="12541"/>
    <cellStyle name="Currency 5 3 3 2" xfId="12542"/>
    <cellStyle name="Currency 5 3 3 2 2" xfId="12543"/>
    <cellStyle name="Currency 5 3 3 2 2 2" xfId="12544"/>
    <cellStyle name="Currency 5 3 3 2 2 2 2" xfId="12545"/>
    <cellStyle name="Currency 5 3 3 2 2 2 2 2" xfId="12546"/>
    <cellStyle name="Currency 5 3 3 2 2 2 3" xfId="12547"/>
    <cellStyle name="Currency 5 3 3 2 2 3" xfId="12548"/>
    <cellStyle name="Currency 5 3 3 2 2 3 2" xfId="12549"/>
    <cellStyle name="Currency 5 3 3 2 2 3 2 2" xfId="12550"/>
    <cellStyle name="Currency 5 3 3 2 2 3 3" xfId="12551"/>
    <cellStyle name="Currency 5 3 3 2 2 4" xfId="12552"/>
    <cellStyle name="Currency 5 3 3 2 2 4 2" xfId="12553"/>
    <cellStyle name="Currency 5 3 3 2 2 5" xfId="12554"/>
    <cellStyle name="Currency 5 3 3 2 2 5 2" xfId="12555"/>
    <cellStyle name="Currency 5 3 3 2 2 6" xfId="12556"/>
    <cellStyle name="Currency 5 3 3 2 3" xfId="12557"/>
    <cellStyle name="Currency 5 3 3 2 3 2" xfId="12558"/>
    <cellStyle name="Currency 5 3 3 2 3 2 2" xfId="12559"/>
    <cellStyle name="Currency 5 3 3 2 3 3" xfId="12560"/>
    <cellStyle name="Currency 5 3 3 2 4" xfId="12561"/>
    <cellStyle name="Currency 5 3 3 2 4 2" xfId="12562"/>
    <cellStyle name="Currency 5 3 3 2 4 2 2" xfId="12563"/>
    <cellStyle name="Currency 5 3 3 2 4 3" xfId="12564"/>
    <cellStyle name="Currency 5 3 3 2 5" xfId="12565"/>
    <cellStyle name="Currency 5 3 3 2 5 2" xfId="12566"/>
    <cellStyle name="Currency 5 3 3 2 6" xfId="12567"/>
    <cellStyle name="Currency 5 3 3 2 6 2" xfId="12568"/>
    <cellStyle name="Currency 5 3 3 2 7" xfId="12569"/>
    <cellStyle name="Currency 5 3 3 3" xfId="12570"/>
    <cellStyle name="Currency 5 3 3 3 2" xfId="12571"/>
    <cellStyle name="Currency 5 3 3 3 2 2" xfId="12572"/>
    <cellStyle name="Currency 5 3 3 3 2 2 2" xfId="12573"/>
    <cellStyle name="Currency 5 3 3 3 2 3" xfId="12574"/>
    <cellStyle name="Currency 5 3 3 3 3" xfId="12575"/>
    <cellStyle name="Currency 5 3 3 3 3 2" xfId="12576"/>
    <cellStyle name="Currency 5 3 3 3 3 2 2" xfId="12577"/>
    <cellStyle name="Currency 5 3 3 3 3 3" xfId="12578"/>
    <cellStyle name="Currency 5 3 3 3 4" xfId="12579"/>
    <cellStyle name="Currency 5 3 3 3 4 2" xfId="12580"/>
    <cellStyle name="Currency 5 3 3 3 5" xfId="12581"/>
    <cellStyle name="Currency 5 3 3 3 5 2" xfId="12582"/>
    <cellStyle name="Currency 5 3 3 3 6" xfId="12583"/>
    <cellStyle name="Currency 5 3 3 4" xfId="12584"/>
    <cellStyle name="Currency 5 3 3 4 2" xfId="12585"/>
    <cellStyle name="Currency 5 3 3 4 2 2" xfId="12586"/>
    <cellStyle name="Currency 5 3 3 4 3" xfId="12587"/>
    <cellStyle name="Currency 5 3 3 5" xfId="12588"/>
    <cellStyle name="Currency 5 3 3 5 2" xfId="12589"/>
    <cellStyle name="Currency 5 3 3 5 2 2" xfId="12590"/>
    <cellStyle name="Currency 5 3 3 5 3" xfId="12591"/>
    <cellStyle name="Currency 5 3 3 6" xfId="12592"/>
    <cellStyle name="Currency 5 3 3 6 2" xfId="12593"/>
    <cellStyle name="Currency 5 3 3 7" xfId="12594"/>
    <cellStyle name="Currency 5 3 3 7 2" xfId="12595"/>
    <cellStyle name="Currency 5 3 3 8" xfId="12596"/>
    <cellStyle name="Currency 5 3 4" xfId="12597"/>
    <cellStyle name="Currency 5 3 4 2" xfId="12598"/>
    <cellStyle name="Currency 5 3 4 2 2" xfId="12599"/>
    <cellStyle name="Currency 5 3 4 2 2 2" xfId="12600"/>
    <cellStyle name="Currency 5 3 4 2 2 2 2" xfId="12601"/>
    <cellStyle name="Currency 5 3 4 2 2 3" xfId="12602"/>
    <cellStyle name="Currency 5 3 4 2 3" xfId="12603"/>
    <cellStyle name="Currency 5 3 4 2 3 2" xfId="12604"/>
    <cellStyle name="Currency 5 3 4 2 3 2 2" xfId="12605"/>
    <cellStyle name="Currency 5 3 4 2 3 3" xfId="12606"/>
    <cellStyle name="Currency 5 3 4 2 4" xfId="12607"/>
    <cellStyle name="Currency 5 3 4 2 4 2" xfId="12608"/>
    <cellStyle name="Currency 5 3 4 2 5" xfId="12609"/>
    <cellStyle name="Currency 5 3 4 2 5 2" xfId="12610"/>
    <cellStyle name="Currency 5 3 4 2 6" xfId="12611"/>
    <cellStyle name="Currency 5 3 4 3" xfId="12612"/>
    <cellStyle name="Currency 5 3 4 3 2" xfId="12613"/>
    <cellStyle name="Currency 5 3 4 3 2 2" xfId="12614"/>
    <cellStyle name="Currency 5 3 4 3 3" xfId="12615"/>
    <cellStyle name="Currency 5 3 4 4" xfId="12616"/>
    <cellStyle name="Currency 5 3 4 4 2" xfId="12617"/>
    <cellStyle name="Currency 5 3 4 4 2 2" xfId="12618"/>
    <cellStyle name="Currency 5 3 4 4 3" xfId="12619"/>
    <cellStyle name="Currency 5 3 4 5" xfId="12620"/>
    <cellStyle name="Currency 5 3 4 5 2" xfId="12621"/>
    <cellStyle name="Currency 5 3 4 6" xfId="12622"/>
    <cellStyle name="Currency 5 3 4 6 2" xfId="12623"/>
    <cellStyle name="Currency 5 3 4 7" xfId="12624"/>
    <cellStyle name="Currency 5 3 5" xfId="12625"/>
    <cellStyle name="Currency 5 3 5 2" xfId="12626"/>
    <cellStyle name="Currency 5 3 5 2 2" xfId="12627"/>
    <cellStyle name="Currency 5 3 5 2 2 2" xfId="12628"/>
    <cellStyle name="Currency 5 3 5 2 2 2 2" xfId="12629"/>
    <cellStyle name="Currency 5 3 5 2 2 3" xfId="12630"/>
    <cellStyle name="Currency 5 3 5 2 3" xfId="12631"/>
    <cellStyle name="Currency 5 3 5 2 3 2" xfId="12632"/>
    <cellStyle name="Currency 5 3 5 2 3 2 2" xfId="12633"/>
    <cellStyle name="Currency 5 3 5 2 3 3" xfId="12634"/>
    <cellStyle name="Currency 5 3 5 2 4" xfId="12635"/>
    <cellStyle name="Currency 5 3 5 2 4 2" xfId="12636"/>
    <cellStyle name="Currency 5 3 5 2 5" xfId="12637"/>
    <cellStyle name="Currency 5 3 5 2 5 2" xfId="12638"/>
    <cellStyle name="Currency 5 3 5 2 6" xfId="12639"/>
    <cellStyle name="Currency 5 3 5 3" xfId="12640"/>
    <cellStyle name="Currency 5 3 5 3 2" xfId="12641"/>
    <cellStyle name="Currency 5 3 5 3 2 2" xfId="12642"/>
    <cellStyle name="Currency 5 3 5 3 3" xfId="12643"/>
    <cellStyle name="Currency 5 3 5 4" xfId="12644"/>
    <cellStyle name="Currency 5 3 5 4 2" xfId="12645"/>
    <cellStyle name="Currency 5 3 5 4 2 2" xfId="12646"/>
    <cellStyle name="Currency 5 3 5 4 3" xfId="12647"/>
    <cellStyle name="Currency 5 3 5 5" xfId="12648"/>
    <cellStyle name="Currency 5 3 5 5 2" xfId="12649"/>
    <cellStyle name="Currency 5 3 5 6" xfId="12650"/>
    <cellStyle name="Currency 5 3 5 6 2" xfId="12651"/>
    <cellStyle name="Currency 5 3 5 7" xfId="12652"/>
    <cellStyle name="Currency 5 3 6" xfId="12653"/>
    <cellStyle name="Currency 5 3 6 2" xfId="12654"/>
    <cellStyle name="Currency 5 3 6 2 2" xfId="12655"/>
    <cellStyle name="Currency 5 3 6 2 2 2" xfId="12656"/>
    <cellStyle name="Currency 5 3 6 2 3" xfId="12657"/>
    <cellStyle name="Currency 5 3 6 3" xfId="12658"/>
    <cellStyle name="Currency 5 3 6 3 2" xfId="12659"/>
    <cellStyle name="Currency 5 3 6 3 2 2" xfId="12660"/>
    <cellStyle name="Currency 5 3 6 3 3" xfId="12661"/>
    <cellStyle name="Currency 5 3 6 4" xfId="12662"/>
    <cellStyle name="Currency 5 3 6 4 2" xfId="12663"/>
    <cellStyle name="Currency 5 3 6 5" xfId="12664"/>
    <cellStyle name="Currency 5 3 6 5 2" xfId="12665"/>
    <cellStyle name="Currency 5 3 6 6" xfId="12666"/>
    <cellStyle name="Currency 5 3 7" xfId="12667"/>
    <cellStyle name="Currency 5 3 7 2" xfId="12668"/>
    <cellStyle name="Currency 5 3 7 2 2" xfId="12669"/>
    <cellStyle name="Currency 5 3 7 3" xfId="12670"/>
    <cellStyle name="Currency 5 3 8" xfId="12671"/>
    <cellStyle name="Currency 5 3 8 2" xfId="12672"/>
    <cellStyle name="Currency 5 3 8 2 2" xfId="12673"/>
    <cellStyle name="Currency 5 3 8 3" xfId="12674"/>
    <cellStyle name="Currency 5 3 9" xfId="12675"/>
    <cellStyle name="Currency 5 3 9 2" xfId="12676"/>
    <cellStyle name="Currency 5 4" xfId="12677"/>
    <cellStyle name="Currency 5 4 10" xfId="12678"/>
    <cellStyle name="Currency 5 4 2" xfId="12679"/>
    <cellStyle name="Currency 5 4 2 2" xfId="12680"/>
    <cellStyle name="Currency 5 4 2 2 2" xfId="12681"/>
    <cellStyle name="Currency 5 4 2 2 2 2" xfId="12682"/>
    <cellStyle name="Currency 5 4 2 2 2 2 2" xfId="12683"/>
    <cellStyle name="Currency 5 4 2 2 2 2 2 2" xfId="12684"/>
    <cellStyle name="Currency 5 4 2 2 2 2 3" xfId="12685"/>
    <cellStyle name="Currency 5 4 2 2 2 3" xfId="12686"/>
    <cellStyle name="Currency 5 4 2 2 2 3 2" xfId="12687"/>
    <cellStyle name="Currency 5 4 2 2 2 3 2 2" xfId="12688"/>
    <cellStyle name="Currency 5 4 2 2 2 3 3" xfId="12689"/>
    <cellStyle name="Currency 5 4 2 2 2 4" xfId="12690"/>
    <cellStyle name="Currency 5 4 2 2 2 4 2" xfId="12691"/>
    <cellStyle name="Currency 5 4 2 2 2 5" xfId="12692"/>
    <cellStyle name="Currency 5 4 2 2 2 5 2" xfId="12693"/>
    <cellStyle name="Currency 5 4 2 2 2 6" xfId="12694"/>
    <cellStyle name="Currency 5 4 2 2 3" xfId="12695"/>
    <cellStyle name="Currency 5 4 2 2 3 2" xfId="12696"/>
    <cellStyle name="Currency 5 4 2 2 3 2 2" xfId="12697"/>
    <cellStyle name="Currency 5 4 2 2 3 3" xfId="12698"/>
    <cellStyle name="Currency 5 4 2 2 4" xfId="12699"/>
    <cellStyle name="Currency 5 4 2 2 4 2" xfId="12700"/>
    <cellStyle name="Currency 5 4 2 2 4 2 2" xfId="12701"/>
    <cellStyle name="Currency 5 4 2 2 4 3" xfId="12702"/>
    <cellStyle name="Currency 5 4 2 2 5" xfId="12703"/>
    <cellStyle name="Currency 5 4 2 2 5 2" xfId="12704"/>
    <cellStyle name="Currency 5 4 2 2 6" xfId="12705"/>
    <cellStyle name="Currency 5 4 2 2 6 2" xfId="12706"/>
    <cellStyle name="Currency 5 4 2 2 7" xfId="12707"/>
    <cellStyle name="Currency 5 4 2 3" xfId="12708"/>
    <cellStyle name="Currency 5 4 2 3 2" xfId="12709"/>
    <cellStyle name="Currency 5 4 2 3 2 2" xfId="12710"/>
    <cellStyle name="Currency 5 4 2 3 2 2 2" xfId="12711"/>
    <cellStyle name="Currency 5 4 2 3 2 3" xfId="12712"/>
    <cellStyle name="Currency 5 4 2 3 3" xfId="12713"/>
    <cellStyle name="Currency 5 4 2 3 3 2" xfId="12714"/>
    <cellStyle name="Currency 5 4 2 3 3 2 2" xfId="12715"/>
    <cellStyle name="Currency 5 4 2 3 3 3" xfId="12716"/>
    <cellStyle name="Currency 5 4 2 3 4" xfId="12717"/>
    <cellStyle name="Currency 5 4 2 3 4 2" xfId="12718"/>
    <cellStyle name="Currency 5 4 2 3 5" xfId="12719"/>
    <cellStyle name="Currency 5 4 2 3 5 2" xfId="12720"/>
    <cellStyle name="Currency 5 4 2 3 6" xfId="12721"/>
    <cellStyle name="Currency 5 4 2 4" xfId="12722"/>
    <cellStyle name="Currency 5 4 2 4 2" xfId="12723"/>
    <cellStyle name="Currency 5 4 2 4 2 2" xfId="12724"/>
    <cellStyle name="Currency 5 4 2 4 3" xfId="12725"/>
    <cellStyle name="Currency 5 4 2 5" xfId="12726"/>
    <cellStyle name="Currency 5 4 2 5 2" xfId="12727"/>
    <cellStyle name="Currency 5 4 2 5 2 2" xfId="12728"/>
    <cellStyle name="Currency 5 4 2 5 3" xfId="12729"/>
    <cellStyle name="Currency 5 4 2 6" xfId="12730"/>
    <cellStyle name="Currency 5 4 2 6 2" xfId="12731"/>
    <cellStyle name="Currency 5 4 2 7" xfId="12732"/>
    <cellStyle name="Currency 5 4 2 7 2" xfId="12733"/>
    <cellStyle name="Currency 5 4 2 8" xfId="12734"/>
    <cellStyle name="Currency 5 4 3" xfId="12735"/>
    <cellStyle name="Currency 5 4 3 2" xfId="12736"/>
    <cellStyle name="Currency 5 4 3 2 2" xfId="12737"/>
    <cellStyle name="Currency 5 4 3 2 2 2" xfId="12738"/>
    <cellStyle name="Currency 5 4 3 2 2 2 2" xfId="12739"/>
    <cellStyle name="Currency 5 4 3 2 2 3" xfId="12740"/>
    <cellStyle name="Currency 5 4 3 2 3" xfId="12741"/>
    <cellStyle name="Currency 5 4 3 2 3 2" xfId="12742"/>
    <cellStyle name="Currency 5 4 3 2 3 2 2" xfId="12743"/>
    <cellStyle name="Currency 5 4 3 2 3 3" xfId="12744"/>
    <cellStyle name="Currency 5 4 3 2 4" xfId="12745"/>
    <cellStyle name="Currency 5 4 3 2 4 2" xfId="12746"/>
    <cellStyle name="Currency 5 4 3 2 5" xfId="12747"/>
    <cellStyle name="Currency 5 4 3 2 5 2" xfId="12748"/>
    <cellStyle name="Currency 5 4 3 2 6" xfId="12749"/>
    <cellStyle name="Currency 5 4 3 3" xfId="12750"/>
    <cellStyle name="Currency 5 4 3 3 2" xfId="12751"/>
    <cellStyle name="Currency 5 4 3 3 2 2" xfId="12752"/>
    <cellStyle name="Currency 5 4 3 3 3" xfId="12753"/>
    <cellStyle name="Currency 5 4 3 4" xfId="12754"/>
    <cellStyle name="Currency 5 4 3 4 2" xfId="12755"/>
    <cellStyle name="Currency 5 4 3 4 2 2" xfId="12756"/>
    <cellStyle name="Currency 5 4 3 4 3" xfId="12757"/>
    <cellStyle name="Currency 5 4 3 5" xfId="12758"/>
    <cellStyle name="Currency 5 4 3 5 2" xfId="12759"/>
    <cellStyle name="Currency 5 4 3 6" xfId="12760"/>
    <cellStyle name="Currency 5 4 3 6 2" xfId="12761"/>
    <cellStyle name="Currency 5 4 3 7" xfId="12762"/>
    <cellStyle name="Currency 5 4 4" xfId="12763"/>
    <cellStyle name="Currency 5 4 4 2" xfId="12764"/>
    <cellStyle name="Currency 5 4 4 2 2" xfId="12765"/>
    <cellStyle name="Currency 5 4 4 2 2 2" xfId="12766"/>
    <cellStyle name="Currency 5 4 4 2 2 2 2" xfId="12767"/>
    <cellStyle name="Currency 5 4 4 2 2 3" xfId="12768"/>
    <cellStyle name="Currency 5 4 4 2 3" xfId="12769"/>
    <cellStyle name="Currency 5 4 4 2 3 2" xfId="12770"/>
    <cellStyle name="Currency 5 4 4 2 3 2 2" xfId="12771"/>
    <cellStyle name="Currency 5 4 4 2 3 3" xfId="12772"/>
    <cellStyle name="Currency 5 4 4 2 4" xfId="12773"/>
    <cellStyle name="Currency 5 4 4 2 4 2" xfId="12774"/>
    <cellStyle name="Currency 5 4 4 2 5" xfId="12775"/>
    <cellStyle name="Currency 5 4 4 2 5 2" xfId="12776"/>
    <cellStyle name="Currency 5 4 4 2 6" xfId="12777"/>
    <cellStyle name="Currency 5 4 4 3" xfId="12778"/>
    <cellStyle name="Currency 5 4 4 3 2" xfId="12779"/>
    <cellStyle name="Currency 5 4 4 3 2 2" xfId="12780"/>
    <cellStyle name="Currency 5 4 4 3 3" xfId="12781"/>
    <cellStyle name="Currency 5 4 4 4" xfId="12782"/>
    <cellStyle name="Currency 5 4 4 4 2" xfId="12783"/>
    <cellStyle name="Currency 5 4 4 4 2 2" xfId="12784"/>
    <cellStyle name="Currency 5 4 4 4 3" xfId="12785"/>
    <cellStyle name="Currency 5 4 4 5" xfId="12786"/>
    <cellStyle name="Currency 5 4 4 5 2" xfId="12787"/>
    <cellStyle name="Currency 5 4 4 6" xfId="12788"/>
    <cellStyle name="Currency 5 4 4 6 2" xfId="12789"/>
    <cellStyle name="Currency 5 4 4 7" xfId="12790"/>
    <cellStyle name="Currency 5 4 5" xfId="12791"/>
    <cellStyle name="Currency 5 4 5 2" xfId="12792"/>
    <cellStyle name="Currency 5 4 5 2 2" xfId="12793"/>
    <cellStyle name="Currency 5 4 5 2 2 2" xfId="12794"/>
    <cellStyle name="Currency 5 4 5 2 3" xfId="12795"/>
    <cellStyle name="Currency 5 4 5 3" xfId="12796"/>
    <cellStyle name="Currency 5 4 5 3 2" xfId="12797"/>
    <cellStyle name="Currency 5 4 5 3 2 2" xfId="12798"/>
    <cellStyle name="Currency 5 4 5 3 3" xfId="12799"/>
    <cellStyle name="Currency 5 4 5 4" xfId="12800"/>
    <cellStyle name="Currency 5 4 5 4 2" xfId="12801"/>
    <cellStyle name="Currency 5 4 5 5" xfId="12802"/>
    <cellStyle name="Currency 5 4 5 5 2" xfId="12803"/>
    <cellStyle name="Currency 5 4 5 6" xfId="12804"/>
    <cellStyle name="Currency 5 4 6" xfId="12805"/>
    <cellStyle name="Currency 5 4 6 2" xfId="12806"/>
    <cellStyle name="Currency 5 4 6 2 2" xfId="12807"/>
    <cellStyle name="Currency 5 4 6 3" xfId="12808"/>
    <cellStyle name="Currency 5 4 7" xfId="12809"/>
    <cellStyle name="Currency 5 4 7 2" xfId="12810"/>
    <cellStyle name="Currency 5 4 7 2 2" xfId="12811"/>
    <cellStyle name="Currency 5 4 7 3" xfId="12812"/>
    <cellStyle name="Currency 5 4 8" xfId="12813"/>
    <cellStyle name="Currency 5 4 8 2" xfId="12814"/>
    <cellStyle name="Currency 5 4 9" xfId="12815"/>
    <cellStyle name="Currency 5 4 9 2" xfId="12816"/>
    <cellStyle name="Currency 5 5" xfId="12817"/>
    <cellStyle name="Currency 5 5 2" xfId="12818"/>
    <cellStyle name="Currency 5 5 2 2" xfId="12819"/>
    <cellStyle name="Currency 5 5 2 2 2" xfId="12820"/>
    <cellStyle name="Currency 5 5 2 2 2 2" xfId="12821"/>
    <cellStyle name="Currency 5 5 2 2 2 2 2" xfId="12822"/>
    <cellStyle name="Currency 5 5 2 2 2 3" xfId="12823"/>
    <cellStyle name="Currency 5 5 2 2 3" xfId="12824"/>
    <cellStyle name="Currency 5 5 2 2 3 2" xfId="12825"/>
    <cellStyle name="Currency 5 5 2 2 3 2 2" xfId="12826"/>
    <cellStyle name="Currency 5 5 2 2 3 3" xfId="12827"/>
    <cellStyle name="Currency 5 5 2 2 4" xfId="12828"/>
    <cellStyle name="Currency 5 5 2 2 4 2" xfId="12829"/>
    <cellStyle name="Currency 5 5 2 2 5" xfId="12830"/>
    <cellStyle name="Currency 5 5 2 2 5 2" xfId="12831"/>
    <cellStyle name="Currency 5 5 2 2 6" xfId="12832"/>
    <cellStyle name="Currency 5 5 2 3" xfId="12833"/>
    <cellStyle name="Currency 5 5 2 3 2" xfId="12834"/>
    <cellStyle name="Currency 5 5 2 3 2 2" xfId="12835"/>
    <cellStyle name="Currency 5 5 2 3 3" xfId="12836"/>
    <cellStyle name="Currency 5 5 2 4" xfId="12837"/>
    <cellStyle name="Currency 5 5 2 4 2" xfId="12838"/>
    <cellStyle name="Currency 5 5 2 4 2 2" xfId="12839"/>
    <cellStyle name="Currency 5 5 2 4 3" xfId="12840"/>
    <cellStyle name="Currency 5 5 2 5" xfId="12841"/>
    <cellStyle name="Currency 5 5 2 5 2" xfId="12842"/>
    <cellStyle name="Currency 5 5 2 6" xfId="12843"/>
    <cellStyle name="Currency 5 5 2 6 2" xfId="12844"/>
    <cellStyle name="Currency 5 5 2 7" xfId="12845"/>
    <cellStyle name="Currency 5 5 3" xfId="12846"/>
    <cellStyle name="Currency 5 5 3 2" xfId="12847"/>
    <cellStyle name="Currency 5 5 3 2 2" xfId="12848"/>
    <cellStyle name="Currency 5 5 3 2 2 2" xfId="12849"/>
    <cellStyle name="Currency 5 5 3 2 3" xfId="12850"/>
    <cellStyle name="Currency 5 5 3 3" xfId="12851"/>
    <cellStyle name="Currency 5 5 3 3 2" xfId="12852"/>
    <cellStyle name="Currency 5 5 3 3 2 2" xfId="12853"/>
    <cellStyle name="Currency 5 5 3 3 3" xfId="12854"/>
    <cellStyle name="Currency 5 5 3 4" xfId="12855"/>
    <cellStyle name="Currency 5 5 3 4 2" xfId="12856"/>
    <cellStyle name="Currency 5 5 3 5" xfId="12857"/>
    <cellStyle name="Currency 5 5 3 5 2" xfId="12858"/>
    <cellStyle name="Currency 5 5 3 6" xfId="12859"/>
    <cellStyle name="Currency 5 5 4" xfId="12860"/>
    <cellStyle name="Currency 5 5 4 2" xfId="12861"/>
    <cellStyle name="Currency 5 5 4 2 2" xfId="12862"/>
    <cellStyle name="Currency 5 5 4 3" xfId="12863"/>
    <cellStyle name="Currency 5 5 5" xfId="12864"/>
    <cellStyle name="Currency 5 5 5 2" xfId="12865"/>
    <cellStyle name="Currency 5 5 5 2 2" xfId="12866"/>
    <cellStyle name="Currency 5 5 5 3" xfId="12867"/>
    <cellStyle name="Currency 5 5 6" xfId="12868"/>
    <cellStyle name="Currency 5 5 6 2" xfId="12869"/>
    <cellStyle name="Currency 5 5 7" xfId="12870"/>
    <cellStyle name="Currency 5 5 7 2" xfId="12871"/>
    <cellStyle name="Currency 5 5 8" xfId="12872"/>
    <cellStyle name="Currency 5 6" xfId="12873"/>
    <cellStyle name="Currency 5 6 2" xfId="12874"/>
    <cellStyle name="Currency 5 6 2 2" xfId="12875"/>
    <cellStyle name="Currency 5 6 2 2 2" xfId="12876"/>
    <cellStyle name="Currency 5 6 2 2 2 2" xfId="12877"/>
    <cellStyle name="Currency 5 6 2 2 3" xfId="12878"/>
    <cellStyle name="Currency 5 6 2 3" xfId="12879"/>
    <cellStyle name="Currency 5 6 2 3 2" xfId="12880"/>
    <cellStyle name="Currency 5 6 2 3 2 2" xfId="12881"/>
    <cellStyle name="Currency 5 6 2 3 3" xfId="12882"/>
    <cellStyle name="Currency 5 6 2 4" xfId="12883"/>
    <cellStyle name="Currency 5 6 2 4 2" xfId="12884"/>
    <cellStyle name="Currency 5 6 2 5" xfId="12885"/>
    <cellStyle name="Currency 5 6 2 5 2" xfId="12886"/>
    <cellStyle name="Currency 5 6 2 6" xfId="12887"/>
    <cellStyle name="Currency 5 6 3" xfId="12888"/>
    <cellStyle name="Currency 5 6 3 2" xfId="12889"/>
    <cellStyle name="Currency 5 6 3 2 2" xfId="12890"/>
    <cellStyle name="Currency 5 6 3 3" xfId="12891"/>
    <cellStyle name="Currency 5 6 4" xfId="12892"/>
    <cellStyle name="Currency 5 6 4 2" xfId="12893"/>
    <cellStyle name="Currency 5 6 4 2 2" xfId="12894"/>
    <cellStyle name="Currency 5 6 4 3" xfId="12895"/>
    <cellStyle name="Currency 5 6 5" xfId="12896"/>
    <cellStyle name="Currency 5 6 5 2" xfId="12897"/>
    <cellStyle name="Currency 5 6 6" xfId="12898"/>
    <cellStyle name="Currency 5 6 6 2" xfId="12899"/>
    <cellStyle name="Currency 5 6 7" xfId="12900"/>
    <cellStyle name="Currency 5 7" xfId="12901"/>
    <cellStyle name="Currency 5 7 2" xfId="12902"/>
    <cellStyle name="Currency 5 7 2 2" xfId="12903"/>
    <cellStyle name="Currency 5 7 2 2 2" xfId="12904"/>
    <cellStyle name="Currency 5 7 2 2 2 2" xfId="12905"/>
    <cellStyle name="Currency 5 7 2 2 3" xfId="12906"/>
    <cellStyle name="Currency 5 7 2 3" xfId="12907"/>
    <cellStyle name="Currency 5 7 2 3 2" xfId="12908"/>
    <cellStyle name="Currency 5 7 2 3 2 2" xfId="12909"/>
    <cellStyle name="Currency 5 7 2 3 3" xfId="12910"/>
    <cellStyle name="Currency 5 7 2 4" xfId="12911"/>
    <cellStyle name="Currency 5 7 2 4 2" xfId="12912"/>
    <cellStyle name="Currency 5 7 2 5" xfId="12913"/>
    <cellStyle name="Currency 5 7 2 5 2" xfId="12914"/>
    <cellStyle name="Currency 5 7 2 6" xfId="12915"/>
    <cellStyle name="Currency 5 7 3" xfId="12916"/>
    <cellStyle name="Currency 5 7 3 2" xfId="12917"/>
    <cellStyle name="Currency 5 7 3 2 2" xfId="12918"/>
    <cellStyle name="Currency 5 7 3 3" xfId="12919"/>
    <cellStyle name="Currency 5 7 4" xfId="12920"/>
    <cellStyle name="Currency 5 7 4 2" xfId="12921"/>
    <cellStyle name="Currency 5 7 4 2 2" xfId="12922"/>
    <cellStyle name="Currency 5 7 4 3" xfId="12923"/>
    <cellStyle name="Currency 5 7 5" xfId="12924"/>
    <cellStyle name="Currency 5 7 5 2" xfId="12925"/>
    <cellStyle name="Currency 5 7 6" xfId="12926"/>
    <cellStyle name="Currency 5 7 6 2" xfId="12927"/>
    <cellStyle name="Currency 5 7 7" xfId="12928"/>
    <cellStyle name="Currency 5 8" xfId="12929"/>
    <cellStyle name="Currency 5 8 2" xfId="12930"/>
    <cellStyle name="Currency 5 8 2 2" xfId="12931"/>
    <cellStyle name="Currency 5 8 2 2 2" xfId="12932"/>
    <cellStyle name="Currency 5 8 2 3" xfId="12933"/>
    <cellStyle name="Currency 5 8 3" xfId="12934"/>
    <cellStyle name="Currency 5 8 3 2" xfId="12935"/>
    <cellStyle name="Currency 5 8 3 2 2" xfId="12936"/>
    <cellStyle name="Currency 5 8 3 3" xfId="12937"/>
    <cellStyle name="Currency 5 8 4" xfId="12938"/>
    <cellStyle name="Currency 5 8 4 2" xfId="12939"/>
    <cellStyle name="Currency 5 8 5" xfId="12940"/>
    <cellStyle name="Currency 5 8 5 2" xfId="12941"/>
    <cellStyle name="Currency 5 8 6" xfId="12942"/>
    <cellStyle name="Currency 6" xfId="659"/>
    <cellStyle name="Currency 6 2" xfId="12943"/>
    <cellStyle name="Currency 7" xfId="660"/>
    <cellStyle name="Currency 7 2" xfId="661"/>
    <cellStyle name="Currency 8" xfId="662"/>
    <cellStyle name="Currency 9" xfId="663"/>
    <cellStyle name="Currency No Comma" xfId="12944"/>
    <cellStyle name="Currency*" xfId="264"/>
    <cellStyle name="Currency0" xfId="45"/>
    <cellStyle name="Dash" xfId="265"/>
    <cellStyle name="Date" xfId="46"/>
    <cellStyle name="Date Aligned" xfId="266"/>
    <cellStyle name="Date Aligned*" xfId="267"/>
    <cellStyle name="Date Aligned_Model_Sep_2_02" xfId="268"/>
    <cellStyle name="Date_1 1 OFTO t2 v0 2 (IBA def tax)" xfId="269"/>
    <cellStyle name="Dec places 0" xfId="270"/>
    <cellStyle name="Dec places 1, millions" xfId="271"/>
    <cellStyle name="Dec places 2" xfId="272"/>
    <cellStyle name="Dec places 2, millions" xfId="273"/>
    <cellStyle name="Dezimal [0]_Compiling Utility Macros" xfId="274"/>
    <cellStyle name="Dezimal_Compiling Utility Macros" xfId="275"/>
    <cellStyle name="dollar" xfId="276"/>
    <cellStyle name="dollar[0]" xfId="277"/>
    <cellStyle name="dollar_Model_Sep_2_02" xfId="278"/>
    <cellStyle name="Dotted Line" xfId="279"/>
    <cellStyle name="DP 0, no commas" xfId="280"/>
    <cellStyle name="Emphasis 1" xfId="281"/>
    <cellStyle name="Emphasis 2" xfId="282"/>
    <cellStyle name="Emphasis 3" xfId="283"/>
    <cellStyle name="Entered" xfId="284"/>
    <cellStyle name="Euro" xfId="285"/>
    <cellStyle name="Explanatory Text 2" xfId="12945"/>
    <cellStyle name="EYBlocked" xfId="286"/>
    <cellStyle name="EYCallUp" xfId="287"/>
    <cellStyle name="EYCheck" xfId="288"/>
    <cellStyle name="EYDate" xfId="289"/>
    <cellStyle name="EYDeviant" xfId="290"/>
    <cellStyle name="EYHeader1" xfId="291"/>
    <cellStyle name="EYHeader2" xfId="292"/>
    <cellStyle name="EYHeader3" xfId="293"/>
    <cellStyle name="EYInputDate" xfId="294"/>
    <cellStyle name="EYInputPercent" xfId="295"/>
    <cellStyle name="EYInputValue" xfId="296"/>
    <cellStyle name="EYNormal" xfId="297"/>
    <cellStyle name="EYPercent" xfId="298"/>
    <cellStyle name="EYPercentCapped" xfId="299"/>
    <cellStyle name="EYSubTotal" xfId="300"/>
    <cellStyle name="EYTotal" xfId="301"/>
    <cellStyle name="EYWIP" xfId="302"/>
    <cellStyle name="Fixed" xfId="47"/>
    <cellStyle name="FOOTER - Style1" xfId="303"/>
    <cellStyle name="Footnote" xfId="304"/>
    <cellStyle name="FORECAST" xfId="305"/>
    <cellStyle name="Formula" xfId="12946"/>
    <cellStyle name="fred" xfId="12947"/>
    <cellStyle name="Fred%" xfId="12948"/>
    <cellStyle name="fred_EGSI_TX_LA_SPLIT_BS_12_05_rev" xfId="12949"/>
    <cellStyle name="From" xfId="306"/>
    <cellStyle name="FRxAmtStyle" xfId="664"/>
    <cellStyle name="General" xfId="307"/>
    <cellStyle name="Good 2" xfId="12950"/>
    <cellStyle name="Grey" xfId="308"/>
    <cellStyle name="Hard Percent" xfId="309"/>
    <cellStyle name="Header" xfId="310"/>
    <cellStyle name="Header 2" xfId="12951"/>
    <cellStyle name="Header1" xfId="311"/>
    <cellStyle name="Header2" xfId="312"/>
    <cellStyle name="Heading" xfId="12952"/>
    <cellStyle name="Heading 1" xfId="48" builtinId="16" customBuiltin="1"/>
    <cellStyle name="Heading 1 2" xfId="12953"/>
    <cellStyle name="Heading 2" xfId="49" builtinId="17" customBuiltin="1"/>
    <cellStyle name="Heading 2 2" xfId="643"/>
    <cellStyle name="Heading 2 3" xfId="529"/>
    <cellStyle name="Heading 3 2" xfId="12954"/>
    <cellStyle name="Heading 4 2" xfId="12955"/>
    <cellStyle name="Heading1" xfId="50"/>
    <cellStyle name="Heading2" xfId="51"/>
    <cellStyle name="HEADINGS" xfId="313"/>
    <cellStyle name="HIGHLIGHT" xfId="314"/>
    <cellStyle name="Hyperlink 2" xfId="12956"/>
    <cellStyle name="Hyperlink 3" xfId="12957"/>
    <cellStyle name="Hyperlink 4" xfId="12958"/>
    <cellStyle name="Hyperlink 5" xfId="12959"/>
    <cellStyle name="Hyperlink 6" xfId="12960"/>
    <cellStyle name="Hyperlink 7" xfId="38278"/>
    <cellStyle name="Incomplete" xfId="315"/>
    <cellStyle name="Input [yellow]" xfId="316"/>
    <cellStyle name="Input 10" xfId="12961"/>
    <cellStyle name="Input 11" xfId="12962"/>
    <cellStyle name="Input 12" xfId="12963"/>
    <cellStyle name="Input 2" xfId="12964"/>
    <cellStyle name="Input 2 10" xfId="12965"/>
    <cellStyle name="Input 2 10 2" xfId="12966"/>
    <cellStyle name="Input 2 11" xfId="12967"/>
    <cellStyle name="Input 2 11 2" xfId="12968"/>
    <cellStyle name="Input 2 12" xfId="12969"/>
    <cellStyle name="Input 2 12 2" xfId="12970"/>
    <cellStyle name="Input 2 13" xfId="12971"/>
    <cellStyle name="Input 2 13 2" xfId="12972"/>
    <cellStyle name="Input 2 14" xfId="12973"/>
    <cellStyle name="Input 2 14 2" xfId="12974"/>
    <cellStyle name="Input 2 15" xfId="12975"/>
    <cellStyle name="Input 2 15 2" xfId="12976"/>
    <cellStyle name="Input 2 16" xfId="12977"/>
    <cellStyle name="Input 2 2" xfId="12978"/>
    <cellStyle name="Input 2 2 10" xfId="12979"/>
    <cellStyle name="Input 2 2 10 2" xfId="12980"/>
    <cellStyle name="Input 2 2 11" xfId="12981"/>
    <cellStyle name="Input 2 2 2" xfId="12982"/>
    <cellStyle name="Input 2 2 2 2" xfId="12983"/>
    <cellStyle name="Input 2 2 2 2 2" xfId="12984"/>
    <cellStyle name="Input 2 2 2 3" xfId="12985"/>
    <cellStyle name="Input 2 2 3" xfId="12986"/>
    <cellStyle name="Input 2 2 3 2" xfId="12987"/>
    <cellStyle name="Input 2 2 4" xfId="12988"/>
    <cellStyle name="Input 2 2 4 2" xfId="12989"/>
    <cellStyle name="Input 2 2 5" xfId="12990"/>
    <cellStyle name="Input 2 2 5 2" xfId="12991"/>
    <cellStyle name="Input 2 2 6" xfId="12992"/>
    <cellStyle name="Input 2 2 6 2" xfId="12993"/>
    <cellStyle name="Input 2 2 7" xfId="12994"/>
    <cellStyle name="Input 2 2 7 2" xfId="12995"/>
    <cellStyle name="Input 2 2 8" xfId="12996"/>
    <cellStyle name="Input 2 2 8 2" xfId="12997"/>
    <cellStyle name="Input 2 2 9" xfId="12998"/>
    <cellStyle name="Input 2 2 9 2" xfId="12999"/>
    <cellStyle name="Input 2 3" xfId="13000"/>
    <cellStyle name="Input 2 3 10" xfId="13001"/>
    <cellStyle name="Input 2 3 10 2" xfId="13002"/>
    <cellStyle name="Input 2 3 11" xfId="13003"/>
    <cellStyle name="Input 2 3 2" xfId="13004"/>
    <cellStyle name="Input 2 3 2 2" xfId="13005"/>
    <cellStyle name="Input 2 3 2 2 2" xfId="13006"/>
    <cellStyle name="Input 2 3 2 3" xfId="13007"/>
    <cellStyle name="Input 2 3 3" xfId="13008"/>
    <cellStyle name="Input 2 3 3 2" xfId="13009"/>
    <cellStyle name="Input 2 3 4" xfId="13010"/>
    <cellStyle name="Input 2 3 4 2" xfId="13011"/>
    <cellStyle name="Input 2 3 5" xfId="13012"/>
    <cellStyle name="Input 2 3 5 2" xfId="13013"/>
    <cellStyle name="Input 2 3 6" xfId="13014"/>
    <cellStyle name="Input 2 3 6 2" xfId="13015"/>
    <cellStyle name="Input 2 3 7" xfId="13016"/>
    <cellStyle name="Input 2 3 7 2" xfId="13017"/>
    <cellStyle name="Input 2 3 8" xfId="13018"/>
    <cellStyle name="Input 2 3 8 2" xfId="13019"/>
    <cellStyle name="Input 2 3 9" xfId="13020"/>
    <cellStyle name="Input 2 3 9 2" xfId="13021"/>
    <cellStyle name="Input 2 4" xfId="13022"/>
    <cellStyle name="Input 2 4 10" xfId="13023"/>
    <cellStyle name="Input 2 4 10 2" xfId="13024"/>
    <cellStyle name="Input 2 4 11" xfId="13025"/>
    <cellStyle name="Input 2 4 2" xfId="13026"/>
    <cellStyle name="Input 2 4 2 2" xfId="13027"/>
    <cellStyle name="Input 2 4 2 2 2" xfId="13028"/>
    <cellStyle name="Input 2 4 2 3" xfId="13029"/>
    <cellStyle name="Input 2 4 3" xfId="13030"/>
    <cellStyle name="Input 2 4 3 2" xfId="13031"/>
    <cellStyle name="Input 2 4 4" xfId="13032"/>
    <cellStyle name="Input 2 4 4 2" xfId="13033"/>
    <cellStyle name="Input 2 4 5" xfId="13034"/>
    <cellStyle name="Input 2 4 5 2" xfId="13035"/>
    <cellStyle name="Input 2 4 6" xfId="13036"/>
    <cellStyle name="Input 2 4 6 2" xfId="13037"/>
    <cellStyle name="Input 2 4 7" xfId="13038"/>
    <cellStyle name="Input 2 4 7 2" xfId="13039"/>
    <cellStyle name="Input 2 4 8" xfId="13040"/>
    <cellStyle name="Input 2 4 8 2" xfId="13041"/>
    <cellStyle name="Input 2 4 9" xfId="13042"/>
    <cellStyle name="Input 2 4 9 2" xfId="13043"/>
    <cellStyle name="Input 2 5" xfId="13044"/>
    <cellStyle name="Input 2 5 10" xfId="13045"/>
    <cellStyle name="Input 2 5 10 2" xfId="13046"/>
    <cellStyle name="Input 2 5 11" xfId="13047"/>
    <cellStyle name="Input 2 5 2" xfId="13048"/>
    <cellStyle name="Input 2 5 2 2" xfId="13049"/>
    <cellStyle name="Input 2 5 2 2 2" xfId="13050"/>
    <cellStyle name="Input 2 5 2 3" xfId="13051"/>
    <cellStyle name="Input 2 5 3" xfId="13052"/>
    <cellStyle name="Input 2 5 3 2" xfId="13053"/>
    <cellStyle name="Input 2 5 4" xfId="13054"/>
    <cellStyle name="Input 2 5 4 2" xfId="13055"/>
    <cellStyle name="Input 2 5 5" xfId="13056"/>
    <cellStyle name="Input 2 5 5 2" xfId="13057"/>
    <cellStyle name="Input 2 5 6" xfId="13058"/>
    <cellStyle name="Input 2 5 6 2" xfId="13059"/>
    <cellStyle name="Input 2 5 7" xfId="13060"/>
    <cellStyle name="Input 2 5 7 2" xfId="13061"/>
    <cellStyle name="Input 2 5 8" xfId="13062"/>
    <cellStyle name="Input 2 5 8 2" xfId="13063"/>
    <cellStyle name="Input 2 5 9" xfId="13064"/>
    <cellStyle name="Input 2 5 9 2" xfId="13065"/>
    <cellStyle name="Input 2 6" xfId="13066"/>
    <cellStyle name="Input 2 6 10" xfId="13067"/>
    <cellStyle name="Input 2 6 10 2" xfId="13068"/>
    <cellStyle name="Input 2 6 11" xfId="13069"/>
    <cellStyle name="Input 2 6 2" xfId="13070"/>
    <cellStyle name="Input 2 6 2 2" xfId="13071"/>
    <cellStyle name="Input 2 6 2 2 2" xfId="13072"/>
    <cellStyle name="Input 2 6 2 3" xfId="13073"/>
    <cellStyle name="Input 2 6 3" xfId="13074"/>
    <cellStyle name="Input 2 6 3 2" xfId="13075"/>
    <cellStyle name="Input 2 6 4" xfId="13076"/>
    <cellStyle name="Input 2 6 4 2" xfId="13077"/>
    <cellStyle name="Input 2 6 5" xfId="13078"/>
    <cellStyle name="Input 2 6 5 2" xfId="13079"/>
    <cellStyle name="Input 2 6 6" xfId="13080"/>
    <cellStyle name="Input 2 6 6 2" xfId="13081"/>
    <cellStyle name="Input 2 6 7" xfId="13082"/>
    <cellStyle name="Input 2 6 7 2" xfId="13083"/>
    <cellStyle name="Input 2 6 8" xfId="13084"/>
    <cellStyle name="Input 2 6 8 2" xfId="13085"/>
    <cellStyle name="Input 2 6 9" xfId="13086"/>
    <cellStyle name="Input 2 6 9 2" xfId="13087"/>
    <cellStyle name="Input 2 7" xfId="13088"/>
    <cellStyle name="Input 2 7 2" xfId="13089"/>
    <cellStyle name="Input 2 7 2 2" xfId="13090"/>
    <cellStyle name="Input 2 7 3" xfId="13091"/>
    <cellStyle name="Input 2 8" xfId="13092"/>
    <cellStyle name="Input 2 8 2" xfId="13093"/>
    <cellStyle name="Input 2 9" xfId="13094"/>
    <cellStyle name="Input 2 9 2" xfId="13095"/>
    <cellStyle name="Input 3" xfId="13096"/>
    <cellStyle name="Input 4" xfId="13097"/>
    <cellStyle name="Input 5" xfId="13098"/>
    <cellStyle name="Input 6" xfId="13099"/>
    <cellStyle name="Input 7" xfId="13100"/>
    <cellStyle name="Input 8" xfId="13101"/>
    <cellStyle name="Input 9" xfId="13102"/>
    <cellStyle name="InputBlueFont" xfId="317"/>
    <cellStyle name="InputData" xfId="318"/>
    <cellStyle name="InputNegative" xfId="319"/>
    <cellStyle name="Integer" xfId="320"/>
    <cellStyle name="kwh_centered" xfId="13103"/>
    <cellStyle name="Linked Cell 2" xfId="13104"/>
    <cellStyle name="MACRO" xfId="321"/>
    <cellStyle name="Main Heading" xfId="322"/>
    <cellStyle name="Main Title" xfId="323"/>
    <cellStyle name="MAND_x000a_CHECK.COMMAND_x000e_RENAME.COMMAND_x0008_SHOW.BAR_x000b_DELETE.MENU_x000e_DELETE.COMMAND_x000e_GET.CHA" xfId="324"/>
    <cellStyle name="MCP" xfId="13105"/>
    <cellStyle name="Model" xfId="325"/>
    <cellStyle name="mult" xfId="326"/>
    <cellStyle name="Multiple" xfId="327"/>
    <cellStyle name="MultipleBelow" xfId="328"/>
    <cellStyle name="Neutral 2" xfId="13106"/>
    <cellStyle name="NGBlocked" xfId="329"/>
    <cellStyle name="NGCallUp" xfId="330"/>
    <cellStyle name="NGCheck" xfId="331"/>
    <cellStyle name="NGDate" xfId="332"/>
    <cellStyle name="NGDeviant" xfId="333"/>
    <cellStyle name="NGHeader1" xfId="334"/>
    <cellStyle name="NGHeader2" xfId="335"/>
    <cellStyle name="NGHeader3" xfId="336"/>
    <cellStyle name="NGInputDate" xfId="337"/>
    <cellStyle name="NGInputPercent" xfId="338"/>
    <cellStyle name="NGInputValue" xfId="339"/>
    <cellStyle name="NGNormal" xfId="340"/>
    <cellStyle name="NGPercent" xfId="341"/>
    <cellStyle name="NGPercentCapped" xfId="342"/>
    <cellStyle name="NGSubTotal" xfId="343"/>
    <cellStyle name="NGTotal" xfId="344"/>
    <cellStyle name="NGWIP" xfId="345"/>
    <cellStyle name="no dec" xfId="346"/>
    <cellStyle name="nONE" xfId="13107"/>
    <cellStyle name="noninput" xfId="13108"/>
    <cellStyle name="Normal" xfId="0" builtinId="0"/>
    <cellStyle name="Normal - Style1" xfId="347"/>
    <cellStyle name="Normal - Style1 2" xfId="624"/>
    <cellStyle name="Normal (0)" xfId="348"/>
    <cellStyle name="Normal (0) U" xfId="349"/>
    <cellStyle name="Normal (0) UD" xfId="350"/>
    <cellStyle name="Normal (1)" xfId="351"/>
    <cellStyle name="Normal (2)" xfId="352"/>
    <cellStyle name="Normal (3)" xfId="353"/>
    <cellStyle name="Normal 10" xfId="665"/>
    <cellStyle name="Normal 10 10" xfId="13109"/>
    <cellStyle name="Normal 10 10 2" xfId="13110"/>
    <cellStyle name="Normal 10 10 2 2" xfId="13111"/>
    <cellStyle name="Normal 10 10 2 2 2" xfId="13112"/>
    <cellStyle name="Normal 10 10 2 3" xfId="13113"/>
    <cellStyle name="Normal 10 10 3" xfId="13114"/>
    <cellStyle name="Normal 10 10 3 2" xfId="13115"/>
    <cellStyle name="Normal 10 10 3 2 2" xfId="13116"/>
    <cellStyle name="Normal 10 10 3 3" xfId="13117"/>
    <cellStyle name="Normal 10 10 4" xfId="13118"/>
    <cellStyle name="Normal 10 10 4 2" xfId="13119"/>
    <cellStyle name="Normal 10 10 5" xfId="13120"/>
    <cellStyle name="Normal 10 10 5 2" xfId="13121"/>
    <cellStyle name="Normal 10 10 6" xfId="13122"/>
    <cellStyle name="Normal 10 11" xfId="13123"/>
    <cellStyle name="Normal 10 2" xfId="666"/>
    <cellStyle name="Normal 10 2 2" xfId="676"/>
    <cellStyle name="Normal 10 3" xfId="13124"/>
    <cellStyle name="Normal 10 4" xfId="13125"/>
    <cellStyle name="Normal 10 4 10" xfId="13126"/>
    <cellStyle name="Normal 10 4 10 2" xfId="13127"/>
    <cellStyle name="Normal 10 4 11" xfId="13128"/>
    <cellStyle name="Normal 10 4 11 2" xfId="13129"/>
    <cellStyle name="Normal 10 4 12" xfId="13130"/>
    <cellStyle name="Normal 10 4 2" xfId="13131"/>
    <cellStyle name="Normal 10 4 2 10" xfId="13132"/>
    <cellStyle name="Normal 10 4 2 10 2" xfId="13133"/>
    <cellStyle name="Normal 10 4 2 11" xfId="13134"/>
    <cellStyle name="Normal 10 4 2 2" xfId="13135"/>
    <cellStyle name="Normal 10 4 2 2 10" xfId="13136"/>
    <cellStyle name="Normal 10 4 2 2 2" xfId="13137"/>
    <cellStyle name="Normal 10 4 2 2 2 2" xfId="13138"/>
    <cellStyle name="Normal 10 4 2 2 2 2 2" xfId="13139"/>
    <cellStyle name="Normal 10 4 2 2 2 2 2 2" xfId="13140"/>
    <cellStyle name="Normal 10 4 2 2 2 2 2 2 2" xfId="13141"/>
    <cellStyle name="Normal 10 4 2 2 2 2 2 2 2 2" xfId="13142"/>
    <cellStyle name="Normal 10 4 2 2 2 2 2 2 3" xfId="13143"/>
    <cellStyle name="Normal 10 4 2 2 2 2 2 3" xfId="13144"/>
    <cellStyle name="Normal 10 4 2 2 2 2 2 3 2" xfId="13145"/>
    <cellStyle name="Normal 10 4 2 2 2 2 2 3 2 2" xfId="13146"/>
    <cellStyle name="Normal 10 4 2 2 2 2 2 3 3" xfId="13147"/>
    <cellStyle name="Normal 10 4 2 2 2 2 2 4" xfId="13148"/>
    <cellStyle name="Normal 10 4 2 2 2 2 2 4 2" xfId="13149"/>
    <cellStyle name="Normal 10 4 2 2 2 2 2 5" xfId="13150"/>
    <cellStyle name="Normal 10 4 2 2 2 2 2 5 2" xfId="13151"/>
    <cellStyle name="Normal 10 4 2 2 2 2 2 6" xfId="13152"/>
    <cellStyle name="Normal 10 4 2 2 2 2 3" xfId="13153"/>
    <cellStyle name="Normal 10 4 2 2 2 2 3 2" xfId="13154"/>
    <cellStyle name="Normal 10 4 2 2 2 2 3 2 2" xfId="13155"/>
    <cellStyle name="Normal 10 4 2 2 2 2 3 3" xfId="13156"/>
    <cellStyle name="Normal 10 4 2 2 2 2 4" xfId="13157"/>
    <cellStyle name="Normal 10 4 2 2 2 2 4 2" xfId="13158"/>
    <cellStyle name="Normal 10 4 2 2 2 2 4 2 2" xfId="13159"/>
    <cellStyle name="Normal 10 4 2 2 2 2 4 3" xfId="13160"/>
    <cellStyle name="Normal 10 4 2 2 2 2 5" xfId="13161"/>
    <cellStyle name="Normal 10 4 2 2 2 2 5 2" xfId="13162"/>
    <cellStyle name="Normal 10 4 2 2 2 2 6" xfId="13163"/>
    <cellStyle name="Normal 10 4 2 2 2 2 6 2" xfId="13164"/>
    <cellStyle name="Normal 10 4 2 2 2 2 7" xfId="13165"/>
    <cellStyle name="Normal 10 4 2 2 2 3" xfId="13166"/>
    <cellStyle name="Normal 10 4 2 2 2 3 2" xfId="13167"/>
    <cellStyle name="Normal 10 4 2 2 2 3 2 2" xfId="13168"/>
    <cellStyle name="Normal 10 4 2 2 2 3 2 2 2" xfId="13169"/>
    <cellStyle name="Normal 10 4 2 2 2 3 2 3" xfId="13170"/>
    <cellStyle name="Normal 10 4 2 2 2 3 3" xfId="13171"/>
    <cellStyle name="Normal 10 4 2 2 2 3 3 2" xfId="13172"/>
    <cellStyle name="Normal 10 4 2 2 2 3 3 2 2" xfId="13173"/>
    <cellStyle name="Normal 10 4 2 2 2 3 3 3" xfId="13174"/>
    <cellStyle name="Normal 10 4 2 2 2 3 4" xfId="13175"/>
    <cellStyle name="Normal 10 4 2 2 2 3 4 2" xfId="13176"/>
    <cellStyle name="Normal 10 4 2 2 2 3 5" xfId="13177"/>
    <cellStyle name="Normal 10 4 2 2 2 3 5 2" xfId="13178"/>
    <cellStyle name="Normal 10 4 2 2 2 3 6" xfId="13179"/>
    <cellStyle name="Normal 10 4 2 2 2 4" xfId="13180"/>
    <cellStyle name="Normal 10 4 2 2 2 4 2" xfId="13181"/>
    <cellStyle name="Normal 10 4 2 2 2 4 2 2" xfId="13182"/>
    <cellStyle name="Normal 10 4 2 2 2 4 3" xfId="13183"/>
    <cellStyle name="Normal 10 4 2 2 2 5" xfId="13184"/>
    <cellStyle name="Normal 10 4 2 2 2 5 2" xfId="13185"/>
    <cellStyle name="Normal 10 4 2 2 2 5 2 2" xfId="13186"/>
    <cellStyle name="Normal 10 4 2 2 2 5 3" xfId="13187"/>
    <cellStyle name="Normal 10 4 2 2 2 6" xfId="13188"/>
    <cellStyle name="Normal 10 4 2 2 2 6 2" xfId="13189"/>
    <cellStyle name="Normal 10 4 2 2 2 7" xfId="13190"/>
    <cellStyle name="Normal 10 4 2 2 2 7 2" xfId="13191"/>
    <cellStyle name="Normal 10 4 2 2 2 8" xfId="13192"/>
    <cellStyle name="Normal 10 4 2 2 3" xfId="13193"/>
    <cellStyle name="Normal 10 4 2 2 3 2" xfId="13194"/>
    <cellStyle name="Normal 10 4 2 2 3 2 2" xfId="13195"/>
    <cellStyle name="Normal 10 4 2 2 3 2 2 2" xfId="13196"/>
    <cellStyle name="Normal 10 4 2 2 3 2 2 2 2" xfId="13197"/>
    <cellStyle name="Normal 10 4 2 2 3 2 2 3" xfId="13198"/>
    <cellStyle name="Normal 10 4 2 2 3 2 3" xfId="13199"/>
    <cellStyle name="Normal 10 4 2 2 3 2 3 2" xfId="13200"/>
    <cellStyle name="Normal 10 4 2 2 3 2 3 2 2" xfId="13201"/>
    <cellStyle name="Normal 10 4 2 2 3 2 3 3" xfId="13202"/>
    <cellStyle name="Normal 10 4 2 2 3 2 4" xfId="13203"/>
    <cellStyle name="Normal 10 4 2 2 3 2 4 2" xfId="13204"/>
    <cellStyle name="Normal 10 4 2 2 3 2 5" xfId="13205"/>
    <cellStyle name="Normal 10 4 2 2 3 2 5 2" xfId="13206"/>
    <cellStyle name="Normal 10 4 2 2 3 2 6" xfId="13207"/>
    <cellStyle name="Normal 10 4 2 2 3 3" xfId="13208"/>
    <cellStyle name="Normal 10 4 2 2 3 3 2" xfId="13209"/>
    <cellStyle name="Normal 10 4 2 2 3 3 2 2" xfId="13210"/>
    <cellStyle name="Normal 10 4 2 2 3 3 3" xfId="13211"/>
    <cellStyle name="Normal 10 4 2 2 3 4" xfId="13212"/>
    <cellStyle name="Normal 10 4 2 2 3 4 2" xfId="13213"/>
    <cellStyle name="Normal 10 4 2 2 3 4 2 2" xfId="13214"/>
    <cellStyle name="Normal 10 4 2 2 3 4 3" xfId="13215"/>
    <cellStyle name="Normal 10 4 2 2 3 5" xfId="13216"/>
    <cellStyle name="Normal 10 4 2 2 3 5 2" xfId="13217"/>
    <cellStyle name="Normal 10 4 2 2 3 6" xfId="13218"/>
    <cellStyle name="Normal 10 4 2 2 3 6 2" xfId="13219"/>
    <cellStyle name="Normal 10 4 2 2 3 7" xfId="13220"/>
    <cellStyle name="Normal 10 4 2 2 4" xfId="13221"/>
    <cellStyle name="Normal 10 4 2 2 4 2" xfId="13222"/>
    <cellStyle name="Normal 10 4 2 2 4 2 2" xfId="13223"/>
    <cellStyle name="Normal 10 4 2 2 4 2 2 2" xfId="13224"/>
    <cellStyle name="Normal 10 4 2 2 4 2 2 2 2" xfId="13225"/>
    <cellStyle name="Normal 10 4 2 2 4 2 2 3" xfId="13226"/>
    <cellStyle name="Normal 10 4 2 2 4 2 3" xfId="13227"/>
    <cellStyle name="Normal 10 4 2 2 4 2 3 2" xfId="13228"/>
    <cellStyle name="Normal 10 4 2 2 4 2 3 2 2" xfId="13229"/>
    <cellStyle name="Normal 10 4 2 2 4 2 3 3" xfId="13230"/>
    <cellStyle name="Normal 10 4 2 2 4 2 4" xfId="13231"/>
    <cellStyle name="Normal 10 4 2 2 4 2 4 2" xfId="13232"/>
    <cellStyle name="Normal 10 4 2 2 4 2 5" xfId="13233"/>
    <cellStyle name="Normal 10 4 2 2 4 2 5 2" xfId="13234"/>
    <cellStyle name="Normal 10 4 2 2 4 2 6" xfId="13235"/>
    <cellStyle name="Normal 10 4 2 2 4 3" xfId="13236"/>
    <cellStyle name="Normal 10 4 2 2 4 3 2" xfId="13237"/>
    <cellStyle name="Normal 10 4 2 2 4 3 2 2" xfId="13238"/>
    <cellStyle name="Normal 10 4 2 2 4 3 3" xfId="13239"/>
    <cellStyle name="Normal 10 4 2 2 4 4" xfId="13240"/>
    <cellStyle name="Normal 10 4 2 2 4 4 2" xfId="13241"/>
    <cellStyle name="Normal 10 4 2 2 4 4 2 2" xfId="13242"/>
    <cellStyle name="Normal 10 4 2 2 4 4 3" xfId="13243"/>
    <cellStyle name="Normal 10 4 2 2 4 5" xfId="13244"/>
    <cellStyle name="Normal 10 4 2 2 4 5 2" xfId="13245"/>
    <cellStyle name="Normal 10 4 2 2 4 6" xfId="13246"/>
    <cellStyle name="Normal 10 4 2 2 4 6 2" xfId="13247"/>
    <cellStyle name="Normal 10 4 2 2 4 7" xfId="13248"/>
    <cellStyle name="Normal 10 4 2 2 5" xfId="13249"/>
    <cellStyle name="Normal 10 4 2 2 5 2" xfId="13250"/>
    <cellStyle name="Normal 10 4 2 2 5 2 2" xfId="13251"/>
    <cellStyle name="Normal 10 4 2 2 5 2 2 2" xfId="13252"/>
    <cellStyle name="Normal 10 4 2 2 5 2 3" xfId="13253"/>
    <cellStyle name="Normal 10 4 2 2 5 3" xfId="13254"/>
    <cellStyle name="Normal 10 4 2 2 5 3 2" xfId="13255"/>
    <cellStyle name="Normal 10 4 2 2 5 3 2 2" xfId="13256"/>
    <cellStyle name="Normal 10 4 2 2 5 3 3" xfId="13257"/>
    <cellStyle name="Normal 10 4 2 2 5 4" xfId="13258"/>
    <cellStyle name="Normal 10 4 2 2 5 4 2" xfId="13259"/>
    <cellStyle name="Normal 10 4 2 2 5 5" xfId="13260"/>
    <cellStyle name="Normal 10 4 2 2 5 5 2" xfId="13261"/>
    <cellStyle name="Normal 10 4 2 2 5 6" xfId="13262"/>
    <cellStyle name="Normal 10 4 2 2 6" xfId="13263"/>
    <cellStyle name="Normal 10 4 2 2 6 2" xfId="13264"/>
    <cellStyle name="Normal 10 4 2 2 6 2 2" xfId="13265"/>
    <cellStyle name="Normal 10 4 2 2 6 3" xfId="13266"/>
    <cellStyle name="Normal 10 4 2 2 7" xfId="13267"/>
    <cellStyle name="Normal 10 4 2 2 7 2" xfId="13268"/>
    <cellStyle name="Normal 10 4 2 2 7 2 2" xfId="13269"/>
    <cellStyle name="Normal 10 4 2 2 7 3" xfId="13270"/>
    <cellStyle name="Normal 10 4 2 2 8" xfId="13271"/>
    <cellStyle name="Normal 10 4 2 2 8 2" xfId="13272"/>
    <cellStyle name="Normal 10 4 2 2 9" xfId="13273"/>
    <cellStyle name="Normal 10 4 2 2 9 2" xfId="13274"/>
    <cellStyle name="Normal 10 4 2 3" xfId="13275"/>
    <cellStyle name="Normal 10 4 2 3 2" xfId="13276"/>
    <cellStyle name="Normal 10 4 2 3 2 2" xfId="13277"/>
    <cellStyle name="Normal 10 4 2 3 2 2 2" xfId="13278"/>
    <cellStyle name="Normal 10 4 2 3 2 2 2 2" xfId="13279"/>
    <cellStyle name="Normal 10 4 2 3 2 2 2 2 2" xfId="13280"/>
    <cellStyle name="Normal 10 4 2 3 2 2 2 3" xfId="13281"/>
    <cellStyle name="Normal 10 4 2 3 2 2 3" xfId="13282"/>
    <cellStyle name="Normal 10 4 2 3 2 2 3 2" xfId="13283"/>
    <cellStyle name="Normal 10 4 2 3 2 2 3 2 2" xfId="13284"/>
    <cellStyle name="Normal 10 4 2 3 2 2 3 3" xfId="13285"/>
    <cellStyle name="Normal 10 4 2 3 2 2 4" xfId="13286"/>
    <cellStyle name="Normal 10 4 2 3 2 2 4 2" xfId="13287"/>
    <cellStyle name="Normal 10 4 2 3 2 2 5" xfId="13288"/>
    <cellStyle name="Normal 10 4 2 3 2 2 5 2" xfId="13289"/>
    <cellStyle name="Normal 10 4 2 3 2 2 6" xfId="13290"/>
    <cellStyle name="Normal 10 4 2 3 2 3" xfId="13291"/>
    <cellStyle name="Normal 10 4 2 3 2 3 2" xfId="13292"/>
    <cellStyle name="Normal 10 4 2 3 2 3 2 2" xfId="13293"/>
    <cellStyle name="Normal 10 4 2 3 2 3 3" xfId="13294"/>
    <cellStyle name="Normal 10 4 2 3 2 4" xfId="13295"/>
    <cellStyle name="Normal 10 4 2 3 2 4 2" xfId="13296"/>
    <cellStyle name="Normal 10 4 2 3 2 4 2 2" xfId="13297"/>
    <cellStyle name="Normal 10 4 2 3 2 4 3" xfId="13298"/>
    <cellStyle name="Normal 10 4 2 3 2 5" xfId="13299"/>
    <cellStyle name="Normal 10 4 2 3 2 5 2" xfId="13300"/>
    <cellStyle name="Normal 10 4 2 3 2 6" xfId="13301"/>
    <cellStyle name="Normal 10 4 2 3 2 6 2" xfId="13302"/>
    <cellStyle name="Normal 10 4 2 3 2 7" xfId="13303"/>
    <cellStyle name="Normal 10 4 2 3 3" xfId="13304"/>
    <cellStyle name="Normal 10 4 2 3 3 2" xfId="13305"/>
    <cellStyle name="Normal 10 4 2 3 3 2 2" xfId="13306"/>
    <cellStyle name="Normal 10 4 2 3 3 2 2 2" xfId="13307"/>
    <cellStyle name="Normal 10 4 2 3 3 2 3" xfId="13308"/>
    <cellStyle name="Normal 10 4 2 3 3 3" xfId="13309"/>
    <cellStyle name="Normal 10 4 2 3 3 3 2" xfId="13310"/>
    <cellStyle name="Normal 10 4 2 3 3 3 2 2" xfId="13311"/>
    <cellStyle name="Normal 10 4 2 3 3 3 3" xfId="13312"/>
    <cellStyle name="Normal 10 4 2 3 3 4" xfId="13313"/>
    <cellStyle name="Normal 10 4 2 3 3 4 2" xfId="13314"/>
    <cellStyle name="Normal 10 4 2 3 3 5" xfId="13315"/>
    <cellStyle name="Normal 10 4 2 3 3 5 2" xfId="13316"/>
    <cellStyle name="Normal 10 4 2 3 3 6" xfId="13317"/>
    <cellStyle name="Normal 10 4 2 3 4" xfId="13318"/>
    <cellStyle name="Normal 10 4 2 3 4 2" xfId="13319"/>
    <cellStyle name="Normal 10 4 2 3 4 2 2" xfId="13320"/>
    <cellStyle name="Normal 10 4 2 3 4 3" xfId="13321"/>
    <cellStyle name="Normal 10 4 2 3 5" xfId="13322"/>
    <cellStyle name="Normal 10 4 2 3 5 2" xfId="13323"/>
    <cellStyle name="Normal 10 4 2 3 5 2 2" xfId="13324"/>
    <cellStyle name="Normal 10 4 2 3 5 3" xfId="13325"/>
    <cellStyle name="Normal 10 4 2 3 6" xfId="13326"/>
    <cellStyle name="Normal 10 4 2 3 6 2" xfId="13327"/>
    <cellStyle name="Normal 10 4 2 3 7" xfId="13328"/>
    <cellStyle name="Normal 10 4 2 3 7 2" xfId="13329"/>
    <cellStyle name="Normal 10 4 2 3 8" xfId="13330"/>
    <cellStyle name="Normal 10 4 2 4" xfId="13331"/>
    <cellStyle name="Normal 10 4 2 4 2" xfId="13332"/>
    <cellStyle name="Normal 10 4 2 4 2 2" xfId="13333"/>
    <cellStyle name="Normal 10 4 2 4 2 2 2" xfId="13334"/>
    <cellStyle name="Normal 10 4 2 4 2 2 2 2" xfId="13335"/>
    <cellStyle name="Normal 10 4 2 4 2 2 3" xfId="13336"/>
    <cellStyle name="Normal 10 4 2 4 2 3" xfId="13337"/>
    <cellStyle name="Normal 10 4 2 4 2 3 2" xfId="13338"/>
    <cellStyle name="Normal 10 4 2 4 2 3 2 2" xfId="13339"/>
    <cellStyle name="Normal 10 4 2 4 2 3 3" xfId="13340"/>
    <cellStyle name="Normal 10 4 2 4 2 4" xfId="13341"/>
    <cellStyle name="Normal 10 4 2 4 2 4 2" xfId="13342"/>
    <cellStyle name="Normal 10 4 2 4 2 5" xfId="13343"/>
    <cellStyle name="Normal 10 4 2 4 2 5 2" xfId="13344"/>
    <cellStyle name="Normal 10 4 2 4 2 6" xfId="13345"/>
    <cellStyle name="Normal 10 4 2 4 3" xfId="13346"/>
    <cellStyle name="Normal 10 4 2 4 3 2" xfId="13347"/>
    <cellStyle name="Normal 10 4 2 4 3 2 2" xfId="13348"/>
    <cellStyle name="Normal 10 4 2 4 3 3" xfId="13349"/>
    <cellStyle name="Normal 10 4 2 4 4" xfId="13350"/>
    <cellStyle name="Normal 10 4 2 4 4 2" xfId="13351"/>
    <cellStyle name="Normal 10 4 2 4 4 2 2" xfId="13352"/>
    <cellStyle name="Normal 10 4 2 4 4 3" xfId="13353"/>
    <cellStyle name="Normal 10 4 2 4 5" xfId="13354"/>
    <cellStyle name="Normal 10 4 2 4 5 2" xfId="13355"/>
    <cellStyle name="Normal 10 4 2 4 6" xfId="13356"/>
    <cellStyle name="Normal 10 4 2 4 6 2" xfId="13357"/>
    <cellStyle name="Normal 10 4 2 4 7" xfId="13358"/>
    <cellStyle name="Normal 10 4 2 5" xfId="13359"/>
    <cellStyle name="Normal 10 4 2 5 2" xfId="13360"/>
    <cellStyle name="Normal 10 4 2 5 2 2" xfId="13361"/>
    <cellStyle name="Normal 10 4 2 5 2 2 2" xfId="13362"/>
    <cellStyle name="Normal 10 4 2 5 2 2 2 2" xfId="13363"/>
    <cellStyle name="Normal 10 4 2 5 2 2 3" xfId="13364"/>
    <cellStyle name="Normal 10 4 2 5 2 3" xfId="13365"/>
    <cellStyle name="Normal 10 4 2 5 2 3 2" xfId="13366"/>
    <cellStyle name="Normal 10 4 2 5 2 3 2 2" xfId="13367"/>
    <cellStyle name="Normal 10 4 2 5 2 3 3" xfId="13368"/>
    <cellStyle name="Normal 10 4 2 5 2 4" xfId="13369"/>
    <cellStyle name="Normal 10 4 2 5 2 4 2" xfId="13370"/>
    <cellStyle name="Normal 10 4 2 5 2 5" xfId="13371"/>
    <cellStyle name="Normal 10 4 2 5 2 5 2" xfId="13372"/>
    <cellStyle name="Normal 10 4 2 5 2 6" xfId="13373"/>
    <cellStyle name="Normal 10 4 2 5 3" xfId="13374"/>
    <cellStyle name="Normal 10 4 2 5 3 2" xfId="13375"/>
    <cellStyle name="Normal 10 4 2 5 3 2 2" xfId="13376"/>
    <cellStyle name="Normal 10 4 2 5 3 3" xfId="13377"/>
    <cellStyle name="Normal 10 4 2 5 4" xfId="13378"/>
    <cellStyle name="Normal 10 4 2 5 4 2" xfId="13379"/>
    <cellStyle name="Normal 10 4 2 5 4 2 2" xfId="13380"/>
    <cellStyle name="Normal 10 4 2 5 4 3" xfId="13381"/>
    <cellStyle name="Normal 10 4 2 5 5" xfId="13382"/>
    <cellStyle name="Normal 10 4 2 5 5 2" xfId="13383"/>
    <cellStyle name="Normal 10 4 2 5 6" xfId="13384"/>
    <cellStyle name="Normal 10 4 2 5 6 2" xfId="13385"/>
    <cellStyle name="Normal 10 4 2 5 7" xfId="13386"/>
    <cellStyle name="Normal 10 4 2 6" xfId="13387"/>
    <cellStyle name="Normal 10 4 2 6 2" xfId="13388"/>
    <cellStyle name="Normal 10 4 2 6 2 2" xfId="13389"/>
    <cellStyle name="Normal 10 4 2 6 2 2 2" xfId="13390"/>
    <cellStyle name="Normal 10 4 2 6 2 3" xfId="13391"/>
    <cellStyle name="Normal 10 4 2 6 3" xfId="13392"/>
    <cellStyle name="Normal 10 4 2 6 3 2" xfId="13393"/>
    <cellStyle name="Normal 10 4 2 6 3 2 2" xfId="13394"/>
    <cellStyle name="Normal 10 4 2 6 3 3" xfId="13395"/>
    <cellStyle name="Normal 10 4 2 6 4" xfId="13396"/>
    <cellStyle name="Normal 10 4 2 6 4 2" xfId="13397"/>
    <cellStyle name="Normal 10 4 2 6 5" xfId="13398"/>
    <cellStyle name="Normal 10 4 2 6 5 2" xfId="13399"/>
    <cellStyle name="Normal 10 4 2 6 6" xfId="13400"/>
    <cellStyle name="Normal 10 4 2 7" xfId="13401"/>
    <cellStyle name="Normal 10 4 2 7 2" xfId="13402"/>
    <cellStyle name="Normal 10 4 2 7 2 2" xfId="13403"/>
    <cellStyle name="Normal 10 4 2 7 3" xfId="13404"/>
    <cellStyle name="Normal 10 4 2 8" xfId="13405"/>
    <cellStyle name="Normal 10 4 2 8 2" xfId="13406"/>
    <cellStyle name="Normal 10 4 2 8 2 2" xfId="13407"/>
    <cellStyle name="Normal 10 4 2 8 3" xfId="13408"/>
    <cellStyle name="Normal 10 4 2 9" xfId="13409"/>
    <cellStyle name="Normal 10 4 2 9 2" xfId="13410"/>
    <cellStyle name="Normal 10 4 3" xfId="13411"/>
    <cellStyle name="Normal 10 4 3 10" xfId="13412"/>
    <cellStyle name="Normal 10 4 3 2" xfId="13413"/>
    <cellStyle name="Normal 10 4 3 2 2" xfId="13414"/>
    <cellStyle name="Normal 10 4 3 2 2 2" xfId="13415"/>
    <cellStyle name="Normal 10 4 3 2 2 2 2" xfId="13416"/>
    <cellStyle name="Normal 10 4 3 2 2 2 2 2" xfId="13417"/>
    <cellStyle name="Normal 10 4 3 2 2 2 2 2 2" xfId="13418"/>
    <cellStyle name="Normal 10 4 3 2 2 2 2 3" xfId="13419"/>
    <cellStyle name="Normal 10 4 3 2 2 2 3" xfId="13420"/>
    <cellStyle name="Normal 10 4 3 2 2 2 3 2" xfId="13421"/>
    <cellStyle name="Normal 10 4 3 2 2 2 3 2 2" xfId="13422"/>
    <cellStyle name="Normal 10 4 3 2 2 2 3 3" xfId="13423"/>
    <cellStyle name="Normal 10 4 3 2 2 2 4" xfId="13424"/>
    <cellStyle name="Normal 10 4 3 2 2 2 4 2" xfId="13425"/>
    <cellStyle name="Normal 10 4 3 2 2 2 5" xfId="13426"/>
    <cellStyle name="Normal 10 4 3 2 2 2 5 2" xfId="13427"/>
    <cellStyle name="Normal 10 4 3 2 2 2 6" xfId="13428"/>
    <cellStyle name="Normal 10 4 3 2 2 3" xfId="13429"/>
    <cellStyle name="Normal 10 4 3 2 2 3 2" xfId="13430"/>
    <cellStyle name="Normal 10 4 3 2 2 3 2 2" xfId="13431"/>
    <cellStyle name="Normal 10 4 3 2 2 3 3" xfId="13432"/>
    <cellStyle name="Normal 10 4 3 2 2 4" xfId="13433"/>
    <cellStyle name="Normal 10 4 3 2 2 4 2" xfId="13434"/>
    <cellStyle name="Normal 10 4 3 2 2 4 2 2" xfId="13435"/>
    <cellStyle name="Normal 10 4 3 2 2 4 3" xfId="13436"/>
    <cellStyle name="Normal 10 4 3 2 2 5" xfId="13437"/>
    <cellStyle name="Normal 10 4 3 2 2 5 2" xfId="13438"/>
    <cellStyle name="Normal 10 4 3 2 2 6" xfId="13439"/>
    <cellStyle name="Normal 10 4 3 2 2 6 2" xfId="13440"/>
    <cellStyle name="Normal 10 4 3 2 2 7" xfId="13441"/>
    <cellStyle name="Normal 10 4 3 2 3" xfId="13442"/>
    <cellStyle name="Normal 10 4 3 2 3 2" xfId="13443"/>
    <cellStyle name="Normal 10 4 3 2 3 2 2" xfId="13444"/>
    <cellStyle name="Normal 10 4 3 2 3 2 2 2" xfId="13445"/>
    <cellStyle name="Normal 10 4 3 2 3 2 3" xfId="13446"/>
    <cellStyle name="Normal 10 4 3 2 3 3" xfId="13447"/>
    <cellStyle name="Normal 10 4 3 2 3 3 2" xfId="13448"/>
    <cellStyle name="Normal 10 4 3 2 3 3 2 2" xfId="13449"/>
    <cellStyle name="Normal 10 4 3 2 3 3 3" xfId="13450"/>
    <cellStyle name="Normal 10 4 3 2 3 4" xfId="13451"/>
    <cellStyle name="Normal 10 4 3 2 3 4 2" xfId="13452"/>
    <cellStyle name="Normal 10 4 3 2 3 5" xfId="13453"/>
    <cellStyle name="Normal 10 4 3 2 3 5 2" xfId="13454"/>
    <cellStyle name="Normal 10 4 3 2 3 6" xfId="13455"/>
    <cellStyle name="Normal 10 4 3 2 4" xfId="13456"/>
    <cellStyle name="Normal 10 4 3 2 4 2" xfId="13457"/>
    <cellStyle name="Normal 10 4 3 2 4 2 2" xfId="13458"/>
    <cellStyle name="Normal 10 4 3 2 4 3" xfId="13459"/>
    <cellStyle name="Normal 10 4 3 2 5" xfId="13460"/>
    <cellStyle name="Normal 10 4 3 2 5 2" xfId="13461"/>
    <cellStyle name="Normal 10 4 3 2 5 2 2" xfId="13462"/>
    <cellStyle name="Normal 10 4 3 2 5 3" xfId="13463"/>
    <cellStyle name="Normal 10 4 3 2 6" xfId="13464"/>
    <cellStyle name="Normal 10 4 3 2 6 2" xfId="13465"/>
    <cellStyle name="Normal 10 4 3 2 7" xfId="13466"/>
    <cellStyle name="Normal 10 4 3 2 7 2" xfId="13467"/>
    <cellStyle name="Normal 10 4 3 2 8" xfId="13468"/>
    <cellStyle name="Normal 10 4 3 3" xfId="13469"/>
    <cellStyle name="Normal 10 4 3 3 2" xfId="13470"/>
    <cellStyle name="Normal 10 4 3 3 2 2" xfId="13471"/>
    <cellStyle name="Normal 10 4 3 3 2 2 2" xfId="13472"/>
    <cellStyle name="Normal 10 4 3 3 2 2 2 2" xfId="13473"/>
    <cellStyle name="Normal 10 4 3 3 2 2 3" xfId="13474"/>
    <cellStyle name="Normal 10 4 3 3 2 3" xfId="13475"/>
    <cellStyle name="Normal 10 4 3 3 2 3 2" xfId="13476"/>
    <cellStyle name="Normal 10 4 3 3 2 3 2 2" xfId="13477"/>
    <cellStyle name="Normal 10 4 3 3 2 3 3" xfId="13478"/>
    <cellStyle name="Normal 10 4 3 3 2 4" xfId="13479"/>
    <cellStyle name="Normal 10 4 3 3 2 4 2" xfId="13480"/>
    <cellStyle name="Normal 10 4 3 3 2 5" xfId="13481"/>
    <cellStyle name="Normal 10 4 3 3 2 5 2" xfId="13482"/>
    <cellStyle name="Normal 10 4 3 3 2 6" xfId="13483"/>
    <cellStyle name="Normal 10 4 3 3 3" xfId="13484"/>
    <cellStyle name="Normal 10 4 3 3 3 2" xfId="13485"/>
    <cellStyle name="Normal 10 4 3 3 3 2 2" xfId="13486"/>
    <cellStyle name="Normal 10 4 3 3 3 3" xfId="13487"/>
    <cellStyle name="Normal 10 4 3 3 4" xfId="13488"/>
    <cellStyle name="Normal 10 4 3 3 4 2" xfId="13489"/>
    <cellStyle name="Normal 10 4 3 3 4 2 2" xfId="13490"/>
    <cellStyle name="Normal 10 4 3 3 4 3" xfId="13491"/>
    <cellStyle name="Normal 10 4 3 3 5" xfId="13492"/>
    <cellStyle name="Normal 10 4 3 3 5 2" xfId="13493"/>
    <cellStyle name="Normal 10 4 3 3 6" xfId="13494"/>
    <cellStyle name="Normal 10 4 3 3 6 2" xfId="13495"/>
    <cellStyle name="Normal 10 4 3 3 7" xfId="13496"/>
    <cellStyle name="Normal 10 4 3 4" xfId="13497"/>
    <cellStyle name="Normal 10 4 3 4 2" xfId="13498"/>
    <cellStyle name="Normal 10 4 3 4 2 2" xfId="13499"/>
    <cellStyle name="Normal 10 4 3 4 2 2 2" xfId="13500"/>
    <cellStyle name="Normal 10 4 3 4 2 2 2 2" xfId="13501"/>
    <cellStyle name="Normal 10 4 3 4 2 2 3" xfId="13502"/>
    <cellStyle name="Normal 10 4 3 4 2 3" xfId="13503"/>
    <cellStyle name="Normal 10 4 3 4 2 3 2" xfId="13504"/>
    <cellStyle name="Normal 10 4 3 4 2 3 2 2" xfId="13505"/>
    <cellStyle name="Normal 10 4 3 4 2 3 3" xfId="13506"/>
    <cellStyle name="Normal 10 4 3 4 2 4" xfId="13507"/>
    <cellStyle name="Normal 10 4 3 4 2 4 2" xfId="13508"/>
    <cellStyle name="Normal 10 4 3 4 2 5" xfId="13509"/>
    <cellStyle name="Normal 10 4 3 4 2 5 2" xfId="13510"/>
    <cellStyle name="Normal 10 4 3 4 2 6" xfId="13511"/>
    <cellStyle name="Normal 10 4 3 4 3" xfId="13512"/>
    <cellStyle name="Normal 10 4 3 4 3 2" xfId="13513"/>
    <cellStyle name="Normal 10 4 3 4 3 2 2" xfId="13514"/>
    <cellStyle name="Normal 10 4 3 4 3 3" xfId="13515"/>
    <cellStyle name="Normal 10 4 3 4 4" xfId="13516"/>
    <cellStyle name="Normal 10 4 3 4 4 2" xfId="13517"/>
    <cellStyle name="Normal 10 4 3 4 4 2 2" xfId="13518"/>
    <cellStyle name="Normal 10 4 3 4 4 3" xfId="13519"/>
    <cellStyle name="Normal 10 4 3 4 5" xfId="13520"/>
    <cellStyle name="Normal 10 4 3 4 5 2" xfId="13521"/>
    <cellStyle name="Normal 10 4 3 4 6" xfId="13522"/>
    <cellStyle name="Normal 10 4 3 4 6 2" xfId="13523"/>
    <cellStyle name="Normal 10 4 3 4 7" xfId="13524"/>
    <cellStyle name="Normal 10 4 3 5" xfId="13525"/>
    <cellStyle name="Normal 10 4 3 5 2" xfId="13526"/>
    <cellStyle name="Normal 10 4 3 5 2 2" xfId="13527"/>
    <cellStyle name="Normal 10 4 3 5 2 2 2" xfId="13528"/>
    <cellStyle name="Normal 10 4 3 5 2 3" xfId="13529"/>
    <cellStyle name="Normal 10 4 3 5 3" xfId="13530"/>
    <cellStyle name="Normal 10 4 3 5 3 2" xfId="13531"/>
    <cellStyle name="Normal 10 4 3 5 3 2 2" xfId="13532"/>
    <cellStyle name="Normal 10 4 3 5 3 3" xfId="13533"/>
    <cellStyle name="Normal 10 4 3 5 4" xfId="13534"/>
    <cellStyle name="Normal 10 4 3 5 4 2" xfId="13535"/>
    <cellStyle name="Normal 10 4 3 5 5" xfId="13536"/>
    <cellStyle name="Normal 10 4 3 5 5 2" xfId="13537"/>
    <cellStyle name="Normal 10 4 3 5 6" xfId="13538"/>
    <cellStyle name="Normal 10 4 3 6" xfId="13539"/>
    <cellStyle name="Normal 10 4 3 6 2" xfId="13540"/>
    <cellStyle name="Normal 10 4 3 6 2 2" xfId="13541"/>
    <cellStyle name="Normal 10 4 3 6 3" xfId="13542"/>
    <cellStyle name="Normal 10 4 3 7" xfId="13543"/>
    <cellStyle name="Normal 10 4 3 7 2" xfId="13544"/>
    <cellStyle name="Normal 10 4 3 7 2 2" xfId="13545"/>
    <cellStyle name="Normal 10 4 3 7 3" xfId="13546"/>
    <cellStyle name="Normal 10 4 3 8" xfId="13547"/>
    <cellStyle name="Normal 10 4 3 8 2" xfId="13548"/>
    <cellStyle name="Normal 10 4 3 9" xfId="13549"/>
    <cellStyle name="Normal 10 4 3 9 2" xfId="13550"/>
    <cellStyle name="Normal 10 4 4" xfId="13551"/>
    <cellStyle name="Normal 10 4 4 2" xfId="13552"/>
    <cellStyle name="Normal 10 4 4 2 2" xfId="13553"/>
    <cellStyle name="Normal 10 4 4 2 2 2" xfId="13554"/>
    <cellStyle name="Normal 10 4 4 2 2 2 2" xfId="13555"/>
    <cellStyle name="Normal 10 4 4 2 2 2 2 2" xfId="13556"/>
    <cellStyle name="Normal 10 4 4 2 2 2 3" xfId="13557"/>
    <cellStyle name="Normal 10 4 4 2 2 3" xfId="13558"/>
    <cellStyle name="Normal 10 4 4 2 2 3 2" xfId="13559"/>
    <cellStyle name="Normal 10 4 4 2 2 3 2 2" xfId="13560"/>
    <cellStyle name="Normal 10 4 4 2 2 3 3" xfId="13561"/>
    <cellStyle name="Normal 10 4 4 2 2 4" xfId="13562"/>
    <cellStyle name="Normal 10 4 4 2 2 4 2" xfId="13563"/>
    <cellStyle name="Normal 10 4 4 2 2 5" xfId="13564"/>
    <cellStyle name="Normal 10 4 4 2 2 5 2" xfId="13565"/>
    <cellStyle name="Normal 10 4 4 2 2 6" xfId="13566"/>
    <cellStyle name="Normal 10 4 4 2 3" xfId="13567"/>
    <cellStyle name="Normal 10 4 4 2 3 2" xfId="13568"/>
    <cellStyle name="Normal 10 4 4 2 3 2 2" xfId="13569"/>
    <cellStyle name="Normal 10 4 4 2 3 3" xfId="13570"/>
    <cellStyle name="Normal 10 4 4 2 4" xfId="13571"/>
    <cellStyle name="Normal 10 4 4 2 4 2" xfId="13572"/>
    <cellStyle name="Normal 10 4 4 2 4 2 2" xfId="13573"/>
    <cellStyle name="Normal 10 4 4 2 4 3" xfId="13574"/>
    <cellStyle name="Normal 10 4 4 2 5" xfId="13575"/>
    <cellStyle name="Normal 10 4 4 2 5 2" xfId="13576"/>
    <cellStyle name="Normal 10 4 4 2 6" xfId="13577"/>
    <cellStyle name="Normal 10 4 4 2 6 2" xfId="13578"/>
    <cellStyle name="Normal 10 4 4 2 7" xfId="13579"/>
    <cellStyle name="Normal 10 4 4 3" xfId="13580"/>
    <cellStyle name="Normal 10 4 4 3 2" xfId="13581"/>
    <cellStyle name="Normal 10 4 4 3 2 2" xfId="13582"/>
    <cellStyle name="Normal 10 4 4 3 2 2 2" xfId="13583"/>
    <cellStyle name="Normal 10 4 4 3 2 3" xfId="13584"/>
    <cellStyle name="Normal 10 4 4 3 3" xfId="13585"/>
    <cellStyle name="Normal 10 4 4 3 3 2" xfId="13586"/>
    <cellStyle name="Normal 10 4 4 3 3 2 2" xfId="13587"/>
    <cellStyle name="Normal 10 4 4 3 3 3" xfId="13588"/>
    <cellStyle name="Normal 10 4 4 3 4" xfId="13589"/>
    <cellStyle name="Normal 10 4 4 3 4 2" xfId="13590"/>
    <cellStyle name="Normal 10 4 4 3 5" xfId="13591"/>
    <cellStyle name="Normal 10 4 4 3 5 2" xfId="13592"/>
    <cellStyle name="Normal 10 4 4 3 6" xfId="13593"/>
    <cellStyle name="Normal 10 4 4 4" xfId="13594"/>
    <cellStyle name="Normal 10 4 4 4 2" xfId="13595"/>
    <cellStyle name="Normal 10 4 4 4 2 2" xfId="13596"/>
    <cellStyle name="Normal 10 4 4 4 3" xfId="13597"/>
    <cellStyle name="Normal 10 4 4 5" xfId="13598"/>
    <cellStyle name="Normal 10 4 4 5 2" xfId="13599"/>
    <cellStyle name="Normal 10 4 4 5 2 2" xfId="13600"/>
    <cellStyle name="Normal 10 4 4 5 3" xfId="13601"/>
    <cellStyle name="Normal 10 4 4 6" xfId="13602"/>
    <cellStyle name="Normal 10 4 4 6 2" xfId="13603"/>
    <cellStyle name="Normal 10 4 4 7" xfId="13604"/>
    <cellStyle name="Normal 10 4 4 7 2" xfId="13605"/>
    <cellStyle name="Normal 10 4 4 8" xfId="13606"/>
    <cellStyle name="Normal 10 4 5" xfId="13607"/>
    <cellStyle name="Normal 10 4 5 2" xfId="13608"/>
    <cellStyle name="Normal 10 4 5 2 2" xfId="13609"/>
    <cellStyle name="Normal 10 4 5 2 2 2" xfId="13610"/>
    <cellStyle name="Normal 10 4 5 2 2 2 2" xfId="13611"/>
    <cellStyle name="Normal 10 4 5 2 2 3" xfId="13612"/>
    <cellStyle name="Normal 10 4 5 2 3" xfId="13613"/>
    <cellStyle name="Normal 10 4 5 2 3 2" xfId="13614"/>
    <cellStyle name="Normal 10 4 5 2 3 2 2" xfId="13615"/>
    <cellStyle name="Normal 10 4 5 2 3 3" xfId="13616"/>
    <cellStyle name="Normal 10 4 5 2 4" xfId="13617"/>
    <cellStyle name="Normal 10 4 5 2 4 2" xfId="13618"/>
    <cellStyle name="Normal 10 4 5 2 5" xfId="13619"/>
    <cellStyle name="Normal 10 4 5 2 5 2" xfId="13620"/>
    <cellStyle name="Normal 10 4 5 2 6" xfId="13621"/>
    <cellStyle name="Normal 10 4 5 3" xfId="13622"/>
    <cellStyle name="Normal 10 4 5 3 2" xfId="13623"/>
    <cellStyle name="Normal 10 4 5 3 2 2" xfId="13624"/>
    <cellStyle name="Normal 10 4 5 3 3" xfId="13625"/>
    <cellStyle name="Normal 10 4 5 4" xfId="13626"/>
    <cellStyle name="Normal 10 4 5 4 2" xfId="13627"/>
    <cellStyle name="Normal 10 4 5 4 2 2" xfId="13628"/>
    <cellStyle name="Normal 10 4 5 4 3" xfId="13629"/>
    <cellStyle name="Normal 10 4 5 5" xfId="13630"/>
    <cellStyle name="Normal 10 4 5 5 2" xfId="13631"/>
    <cellStyle name="Normal 10 4 5 6" xfId="13632"/>
    <cellStyle name="Normal 10 4 5 6 2" xfId="13633"/>
    <cellStyle name="Normal 10 4 5 7" xfId="13634"/>
    <cellStyle name="Normal 10 4 6" xfId="13635"/>
    <cellStyle name="Normal 10 4 6 2" xfId="13636"/>
    <cellStyle name="Normal 10 4 6 2 2" xfId="13637"/>
    <cellStyle name="Normal 10 4 6 2 2 2" xfId="13638"/>
    <cellStyle name="Normal 10 4 6 2 2 2 2" xfId="13639"/>
    <cellStyle name="Normal 10 4 6 2 2 3" xfId="13640"/>
    <cellStyle name="Normal 10 4 6 2 3" xfId="13641"/>
    <cellStyle name="Normal 10 4 6 2 3 2" xfId="13642"/>
    <cellStyle name="Normal 10 4 6 2 3 2 2" xfId="13643"/>
    <cellStyle name="Normal 10 4 6 2 3 3" xfId="13644"/>
    <cellStyle name="Normal 10 4 6 2 4" xfId="13645"/>
    <cellStyle name="Normal 10 4 6 2 4 2" xfId="13646"/>
    <cellStyle name="Normal 10 4 6 2 5" xfId="13647"/>
    <cellStyle name="Normal 10 4 6 2 5 2" xfId="13648"/>
    <cellStyle name="Normal 10 4 6 2 6" xfId="13649"/>
    <cellStyle name="Normal 10 4 6 3" xfId="13650"/>
    <cellStyle name="Normal 10 4 6 3 2" xfId="13651"/>
    <cellStyle name="Normal 10 4 6 3 2 2" xfId="13652"/>
    <cellStyle name="Normal 10 4 6 3 3" xfId="13653"/>
    <cellStyle name="Normal 10 4 6 4" xfId="13654"/>
    <cellStyle name="Normal 10 4 6 4 2" xfId="13655"/>
    <cellStyle name="Normal 10 4 6 4 2 2" xfId="13656"/>
    <cellStyle name="Normal 10 4 6 4 3" xfId="13657"/>
    <cellStyle name="Normal 10 4 6 5" xfId="13658"/>
    <cellStyle name="Normal 10 4 6 5 2" xfId="13659"/>
    <cellStyle name="Normal 10 4 6 6" xfId="13660"/>
    <cellStyle name="Normal 10 4 6 6 2" xfId="13661"/>
    <cellStyle name="Normal 10 4 6 7" xfId="13662"/>
    <cellStyle name="Normal 10 4 7" xfId="13663"/>
    <cellStyle name="Normal 10 4 7 2" xfId="13664"/>
    <cellStyle name="Normal 10 4 7 2 2" xfId="13665"/>
    <cellStyle name="Normal 10 4 7 2 2 2" xfId="13666"/>
    <cellStyle name="Normal 10 4 7 2 3" xfId="13667"/>
    <cellStyle name="Normal 10 4 7 3" xfId="13668"/>
    <cellStyle name="Normal 10 4 7 3 2" xfId="13669"/>
    <cellStyle name="Normal 10 4 7 3 2 2" xfId="13670"/>
    <cellStyle name="Normal 10 4 7 3 3" xfId="13671"/>
    <cellStyle name="Normal 10 4 7 4" xfId="13672"/>
    <cellStyle name="Normal 10 4 7 4 2" xfId="13673"/>
    <cellStyle name="Normal 10 4 7 5" xfId="13674"/>
    <cellStyle name="Normal 10 4 7 5 2" xfId="13675"/>
    <cellStyle name="Normal 10 4 7 6" xfId="13676"/>
    <cellStyle name="Normal 10 4 8" xfId="13677"/>
    <cellStyle name="Normal 10 4 8 2" xfId="13678"/>
    <cellStyle name="Normal 10 4 8 2 2" xfId="13679"/>
    <cellStyle name="Normal 10 4 8 3" xfId="13680"/>
    <cellStyle name="Normal 10 4 9" xfId="13681"/>
    <cellStyle name="Normal 10 4 9 2" xfId="13682"/>
    <cellStyle name="Normal 10 4 9 2 2" xfId="13683"/>
    <cellStyle name="Normal 10 4 9 3" xfId="13684"/>
    <cellStyle name="Normal 10 5" xfId="13685"/>
    <cellStyle name="Normal 10 5 10" xfId="13686"/>
    <cellStyle name="Normal 10 5 10 2" xfId="13687"/>
    <cellStyle name="Normal 10 5 11" xfId="13688"/>
    <cellStyle name="Normal 10 5 2" xfId="13689"/>
    <cellStyle name="Normal 10 5 2 10" xfId="13690"/>
    <cellStyle name="Normal 10 5 2 2" xfId="13691"/>
    <cellStyle name="Normal 10 5 2 2 2" xfId="13692"/>
    <cellStyle name="Normal 10 5 2 2 2 2" xfId="13693"/>
    <cellStyle name="Normal 10 5 2 2 2 2 2" xfId="13694"/>
    <cellStyle name="Normal 10 5 2 2 2 2 2 2" xfId="13695"/>
    <cellStyle name="Normal 10 5 2 2 2 2 2 2 2" xfId="13696"/>
    <cellStyle name="Normal 10 5 2 2 2 2 2 3" xfId="13697"/>
    <cellStyle name="Normal 10 5 2 2 2 2 3" xfId="13698"/>
    <cellStyle name="Normal 10 5 2 2 2 2 3 2" xfId="13699"/>
    <cellStyle name="Normal 10 5 2 2 2 2 3 2 2" xfId="13700"/>
    <cellStyle name="Normal 10 5 2 2 2 2 3 3" xfId="13701"/>
    <cellStyle name="Normal 10 5 2 2 2 2 4" xfId="13702"/>
    <cellStyle name="Normal 10 5 2 2 2 2 4 2" xfId="13703"/>
    <cellStyle name="Normal 10 5 2 2 2 2 5" xfId="13704"/>
    <cellStyle name="Normal 10 5 2 2 2 2 5 2" xfId="13705"/>
    <cellStyle name="Normal 10 5 2 2 2 2 6" xfId="13706"/>
    <cellStyle name="Normal 10 5 2 2 2 3" xfId="13707"/>
    <cellStyle name="Normal 10 5 2 2 2 3 2" xfId="13708"/>
    <cellStyle name="Normal 10 5 2 2 2 3 2 2" xfId="13709"/>
    <cellStyle name="Normal 10 5 2 2 2 3 3" xfId="13710"/>
    <cellStyle name="Normal 10 5 2 2 2 4" xfId="13711"/>
    <cellStyle name="Normal 10 5 2 2 2 4 2" xfId="13712"/>
    <cellStyle name="Normal 10 5 2 2 2 4 2 2" xfId="13713"/>
    <cellStyle name="Normal 10 5 2 2 2 4 3" xfId="13714"/>
    <cellStyle name="Normal 10 5 2 2 2 5" xfId="13715"/>
    <cellStyle name="Normal 10 5 2 2 2 5 2" xfId="13716"/>
    <cellStyle name="Normal 10 5 2 2 2 6" xfId="13717"/>
    <cellStyle name="Normal 10 5 2 2 2 6 2" xfId="13718"/>
    <cellStyle name="Normal 10 5 2 2 2 7" xfId="13719"/>
    <cellStyle name="Normal 10 5 2 2 3" xfId="13720"/>
    <cellStyle name="Normal 10 5 2 2 3 2" xfId="13721"/>
    <cellStyle name="Normal 10 5 2 2 3 2 2" xfId="13722"/>
    <cellStyle name="Normal 10 5 2 2 3 2 2 2" xfId="13723"/>
    <cellStyle name="Normal 10 5 2 2 3 2 3" xfId="13724"/>
    <cellStyle name="Normal 10 5 2 2 3 3" xfId="13725"/>
    <cellStyle name="Normal 10 5 2 2 3 3 2" xfId="13726"/>
    <cellStyle name="Normal 10 5 2 2 3 3 2 2" xfId="13727"/>
    <cellStyle name="Normal 10 5 2 2 3 3 3" xfId="13728"/>
    <cellStyle name="Normal 10 5 2 2 3 4" xfId="13729"/>
    <cellStyle name="Normal 10 5 2 2 3 4 2" xfId="13730"/>
    <cellStyle name="Normal 10 5 2 2 3 5" xfId="13731"/>
    <cellStyle name="Normal 10 5 2 2 3 5 2" xfId="13732"/>
    <cellStyle name="Normal 10 5 2 2 3 6" xfId="13733"/>
    <cellStyle name="Normal 10 5 2 2 4" xfId="13734"/>
    <cellStyle name="Normal 10 5 2 2 4 2" xfId="13735"/>
    <cellStyle name="Normal 10 5 2 2 4 2 2" xfId="13736"/>
    <cellStyle name="Normal 10 5 2 2 4 3" xfId="13737"/>
    <cellStyle name="Normal 10 5 2 2 5" xfId="13738"/>
    <cellStyle name="Normal 10 5 2 2 5 2" xfId="13739"/>
    <cellStyle name="Normal 10 5 2 2 5 2 2" xfId="13740"/>
    <cellStyle name="Normal 10 5 2 2 5 3" xfId="13741"/>
    <cellStyle name="Normal 10 5 2 2 6" xfId="13742"/>
    <cellStyle name="Normal 10 5 2 2 6 2" xfId="13743"/>
    <cellStyle name="Normal 10 5 2 2 7" xfId="13744"/>
    <cellStyle name="Normal 10 5 2 2 7 2" xfId="13745"/>
    <cellStyle name="Normal 10 5 2 2 8" xfId="13746"/>
    <cellStyle name="Normal 10 5 2 3" xfId="13747"/>
    <cellStyle name="Normal 10 5 2 3 2" xfId="13748"/>
    <cellStyle name="Normal 10 5 2 3 2 2" xfId="13749"/>
    <cellStyle name="Normal 10 5 2 3 2 2 2" xfId="13750"/>
    <cellStyle name="Normal 10 5 2 3 2 2 2 2" xfId="13751"/>
    <cellStyle name="Normal 10 5 2 3 2 2 3" xfId="13752"/>
    <cellStyle name="Normal 10 5 2 3 2 3" xfId="13753"/>
    <cellStyle name="Normal 10 5 2 3 2 3 2" xfId="13754"/>
    <cellStyle name="Normal 10 5 2 3 2 3 2 2" xfId="13755"/>
    <cellStyle name="Normal 10 5 2 3 2 3 3" xfId="13756"/>
    <cellStyle name="Normal 10 5 2 3 2 4" xfId="13757"/>
    <cellStyle name="Normal 10 5 2 3 2 4 2" xfId="13758"/>
    <cellStyle name="Normal 10 5 2 3 2 5" xfId="13759"/>
    <cellStyle name="Normal 10 5 2 3 2 5 2" xfId="13760"/>
    <cellStyle name="Normal 10 5 2 3 2 6" xfId="13761"/>
    <cellStyle name="Normal 10 5 2 3 3" xfId="13762"/>
    <cellStyle name="Normal 10 5 2 3 3 2" xfId="13763"/>
    <cellStyle name="Normal 10 5 2 3 3 2 2" xfId="13764"/>
    <cellStyle name="Normal 10 5 2 3 3 3" xfId="13765"/>
    <cellStyle name="Normal 10 5 2 3 4" xfId="13766"/>
    <cellStyle name="Normal 10 5 2 3 4 2" xfId="13767"/>
    <cellStyle name="Normal 10 5 2 3 4 2 2" xfId="13768"/>
    <cellStyle name="Normal 10 5 2 3 4 3" xfId="13769"/>
    <cellStyle name="Normal 10 5 2 3 5" xfId="13770"/>
    <cellStyle name="Normal 10 5 2 3 5 2" xfId="13771"/>
    <cellStyle name="Normal 10 5 2 3 6" xfId="13772"/>
    <cellStyle name="Normal 10 5 2 3 6 2" xfId="13773"/>
    <cellStyle name="Normal 10 5 2 3 7" xfId="13774"/>
    <cellStyle name="Normal 10 5 2 4" xfId="13775"/>
    <cellStyle name="Normal 10 5 2 4 2" xfId="13776"/>
    <cellStyle name="Normal 10 5 2 4 2 2" xfId="13777"/>
    <cellStyle name="Normal 10 5 2 4 2 2 2" xfId="13778"/>
    <cellStyle name="Normal 10 5 2 4 2 2 2 2" xfId="13779"/>
    <cellStyle name="Normal 10 5 2 4 2 2 3" xfId="13780"/>
    <cellStyle name="Normal 10 5 2 4 2 3" xfId="13781"/>
    <cellStyle name="Normal 10 5 2 4 2 3 2" xfId="13782"/>
    <cellStyle name="Normal 10 5 2 4 2 3 2 2" xfId="13783"/>
    <cellStyle name="Normal 10 5 2 4 2 3 3" xfId="13784"/>
    <cellStyle name="Normal 10 5 2 4 2 4" xfId="13785"/>
    <cellStyle name="Normal 10 5 2 4 2 4 2" xfId="13786"/>
    <cellStyle name="Normal 10 5 2 4 2 5" xfId="13787"/>
    <cellStyle name="Normal 10 5 2 4 2 5 2" xfId="13788"/>
    <cellStyle name="Normal 10 5 2 4 2 6" xfId="13789"/>
    <cellStyle name="Normal 10 5 2 4 3" xfId="13790"/>
    <cellStyle name="Normal 10 5 2 4 3 2" xfId="13791"/>
    <cellStyle name="Normal 10 5 2 4 3 2 2" xfId="13792"/>
    <cellStyle name="Normal 10 5 2 4 3 3" xfId="13793"/>
    <cellStyle name="Normal 10 5 2 4 4" xfId="13794"/>
    <cellStyle name="Normal 10 5 2 4 4 2" xfId="13795"/>
    <cellStyle name="Normal 10 5 2 4 4 2 2" xfId="13796"/>
    <cellStyle name="Normal 10 5 2 4 4 3" xfId="13797"/>
    <cellStyle name="Normal 10 5 2 4 5" xfId="13798"/>
    <cellStyle name="Normal 10 5 2 4 5 2" xfId="13799"/>
    <cellStyle name="Normal 10 5 2 4 6" xfId="13800"/>
    <cellStyle name="Normal 10 5 2 4 6 2" xfId="13801"/>
    <cellStyle name="Normal 10 5 2 4 7" xfId="13802"/>
    <cellStyle name="Normal 10 5 2 5" xfId="13803"/>
    <cellStyle name="Normal 10 5 2 5 2" xfId="13804"/>
    <cellStyle name="Normal 10 5 2 5 2 2" xfId="13805"/>
    <cellStyle name="Normal 10 5 2 5 2 2 2" xfId="13806"/>
    <cellStyle name="Normal 10 5 2 5 2 3" xfId="13807"/>
    <cellStyle name="Normal 10 5 2 5 3" xfId="13808"/>
    <cellStyle name="Normal 10 5 2 5 3 2" xfId="13809"/>
    <cellStyle name="Normal 10 5 2 5 3 2 2" xfId="13810"/>
    <cellStyle name="Normal 10 5 2 5 3 3" xfId="13811"/>
    <cellStyle name="Normal 10 5 2 5 4" xfId="13812"/>
    <cellStyle name="Normal 10 5 2 5 4 2" xfId="13813"/>
    <cellStyle name="Normal 10 5 2 5 5" xfId="13814"/>
    <cellStyle name="Normal 10 5 2 5 5 2" xfId="13815"/>
    <cellStyle name="Normal 10 5 2 5 6" xfId="13816"/>
    <cellStyle name="Normal 10 5 2 6" xfId="13817"/>
    <cellStyle name="Normal 10 5 2 6 2" xfId="13818"/>
    <cellStyle name="Normal 10 5 2 6 2 2" xfId="13819"/>
    <cellStyle name="Normal 10 5 2 6 3" xfId="13820"/>
    <cellStyle name="Normal 10 5 2 7" xfId="13821"/>
    <cellStyle name="Normal 10 5 2 7 2" xfId="13822"/>
    <cellStyle name="Normal 10 5 2 7 2 2" xfId="13823"/>
    <cellStyle name="Normal 10 5 2 7 3" xfId="13824"/>
    <cellStyle name="Normal 10 5 2 8" xfId="13825"/>
    <cellStyle name="Normal 10 5 2 8 2" xfId="13826"/>
    <cellStyle name="Normal 10 5 2 9" xfId="13827"/>
    <cellStyle name="Normal 10 5 2 9 2" xfId="13828"/>
    <cellStyle name="Normal 10 5 3" xfId="13829"/>
    <cellStyle name="Normal 10 5 3 2" xfId="13830"/>
    <cellStyle name="Normal 10 5 3 2 2" xfId="13831"/>
    <cellStyle name="Normal 10 5 3 2 2 2" xfId="13832"/>
    <cellStyle name="Normal 10 5 3 2 2 2 2" xfId="13833"/>
    <cellStyle name="Normal 10 5 3 2 2 2 2 2" xfId="13834"/>
    <cellStyle name="Normal 10 5 3 2 2 2 3" xfId="13835"/>
    <cellStyle name="Normal 10 5 3 2 2 3" xfId="13836"/>
    <cellStyle name="Normal 10 5 3 2 2 3 2" xfId="13837"/>
    <cellStyle name="Normal 10 5 3 2 2 3 2 2" xfId="13838"/>
    <cellStyle name="Normal 10 5 3 2 2 3 3" xfId="13839"/>
    <cellStyle name="Normal 10 5 3 2 2 4" xfId="13840"/>
    <cellStyle name="Normal 10 5 3 2 2 4 2" xfId="13841"/>
    <cellStyle name="Normal 10 5 3 2 2 5" xfId="13842"/>
    <cellStyle name="Normal 10 5 3 2 2 5 2" xfId="13843"/>
    <cellStyle name="Normal 10 5 3 2 2 6" xfId="13844"/>
    <cellStyle name="Normal 10 5 3 2 3" xfId="13845"/>
    <cellStyle name="Normal 10 5 3 2 3 2" xfId="13846"/>
    <cellStyle name="Normal 10 5 3 2 3 2 2" xfId="13847"/>
    <cellStyle name="Normal 10 5 3 2 3 3" xfId="13848"/>
    <cellStyle name="Normal 10 5 3 2 4" xfId="13849"/>
    <cellStyle name="Normal 10 5 3 2 4 2" xfId="13850"/>
    <cellStyle name="Normal 10 5 3 2 4 2 2" xfId="13851"/>
    <cellStyle name="Normal 10 5 3 2 4 3" xfId="13852"/>
    <cellStyle name="Normal 10 5 3 2 5" xfId="13853"/>
    <cellStyle name="Normal 10 5 3 2 5 2" xfId="13854"/>
    <cellStyle name="Normal 10 5 3 2 6" xfId="13855"/>
    <cellStyle name="Normal 10 5 3 2 6 2" xfId="13856"/>
    <cellStyle name="Normal 10 5 3 2 7" xfId="13857"/>
    <cellStyle name="Normal 10 5 3 3" xfId="13858"/>
    <cellStyle name="Normal 10 5 3 3 2" xfId="13859"/>
    <cellStyle name="Normal 10 5 3 3 2 2" xfId="13860"/>
    <cellStyle name="Normal 10 5 3 3 2 2 2" xfId="13861"/>
    <cellStyle name="Normal 10 5 3 3 2 3" xfId="13862"/>
    <cellStyle name="Normal 10 5 3 3 3" xfId="13863"/>
    <cellStyle name="Normal 10 5 3 3 3 2" xfId="13864"/>
    <cellStyle name="Normal 10 5 3 3 3 2 2" xfId="13865"/>
    <cellStyle name="Normal 10 5 3 3 3 3" xfId="13866"/>
    <cellStyle name="Normal 10 5 3 3 4" xfId="13867"/>
    <cellStyle name="Normal 10 5 3 3 4 2" xfId="13868"/>
    <cellStyle name="Normal 10 5 3 3 5" xfId="13869"/>
    <cellStyle name="Normal 10 5 3 3 5 2" xfId="13870"/>
    <cellStyle name="Normal 10 5 3 3 6" xfId="13871"/>
    <cellStyle name="Normal 10 5 3 4" xfId="13872"/>
    <cellStyle name="Normal 10 5 3 4 2" xfId="13873"/>
    <cellStyle name="Normal 10 5 3 4 2 2" xfId="13874"/>
    <cellStyle name="Normal 10 5 3 4 3" xfId="13875"/>
    <cellStyle name="Normal 10 5 3 5" xfId="13876"/>
    <cellStyle name="Normal 10 5 3 5 2" xfId="13877"/>
    <cellStyle name="Normal 10 5 3 5 2 2" xfId="13878"/>
    <cellStyle name="Normal 10 5 3 5 3" xfId="13879"/>
    <cellStyle name="Normal 10 5 3 6" xfId="13880"/>
    <cellStyle name="Normal 10 5 3 6 2" xfId="13881"/>
    <cellStyle name="Normal 10 5 3 7" xfId="13882"/>
    <cellStyle name="Normal 10 5 3 7 2" xfId="13883"/>
    <cellStyle name="Normal 10 5 3 8" xfId="13884"/>
    <cellStyle name="Normal 10 5 4" xfId="13885"/>
    <cellStyle name="Normal 10 5 4 2" xfId="13886"/>
    <cellStyle name="Normal 10 5 4 2 2" xfId="13887"/>
    <cellStyle name="Normal 10 5 4 2 2 2" xfId="13888"/>
    <cellStyle name="Normal 10 5 4 2 2 2 2" xfId="13889"/>
    <cellStyle name="Normal 10 5 4 2 2 3" xfId="13890"/>
    <cellStyle name="Normal 10 5 4 2 3" xfId="13891"/>
    <cellStyle name="Normal 10 5 4 2 3 2" xfId="13892"/>
    <cellStyle name="Normal 10 5 4 2 3 2 2" xfId="13893"/>
    <cellStyle name="Normal 10 5 4 2 3 3" xfId="13894"/>
    <cellStyle name="Normal 10 5 4 2 4" xfId="13895"/>
    <cellStyle name="Normal 10 5 4 2 4 2" xfId="13896"/>
    <cellStyle name="Normal 10 5 4 2 5" xfId="13897"/>
    <cellStyle name="Normal 10 5 4 2 5 2" xfId="13898"/>
    <cellStyle name="Normal 10 5 4 2 6" xfId="13899"/>
    <cellStyle name="Normal 10 5 4 3" xfId="13900"/>
    <cellStyle name="Normal 10 5 4 3 2" xfId="13901"/>
    <cellStyle name="Normal 10 5 4 3 2 2" xfId="13902"/>
    <cellStyle name="Normal 10 5 4 3 3" xfId="13903"/>
    <cellStyle name="Normal 10 5 4 4" xfId="13904"/>
    <cellStyle name="Normal 10 5 4 4 2" xfId="13905"/>
    <cellStyle name="Normal 10 5 4 4 2 2" xfId="13906"/>
    <cellStyle name="Normal 10 5 4 4 3" xfId="13907"/>
    <cellStyle name="Normal 10 5 4 5" xfId="13908"/>
    <cellStyle name="Normal 10 5 4 5 2" xfId="13909"/>
    <cellStyle name="Normal 10 5 4 6" xfId="13910"/>
    <cellStyle name="Normal 10 5 4 6 2" xfId="13911"/>
    <cellStyle name="Normal 10 5 4 7" xfId="13912"/>
    <cellStyle name="Normal 10 5 5" xfId="13913"/>
    <cellStyle name="Normal 10 5 5 2" xfId="13914"/>
    <cellStyle name="Normal 10 5 5 2 2" xfId="13915"/>
    <cellStyle name="Normal 10 5 5 2 2 2" xfId="13916"/>
    <cellStyle name="Normal 10 5 5 2 2 2 2" xfId="13917"/>
    <cellStyle name="Normal 10 5 5 2 2 3" xfId="13918"/>
    <cellStyle name="Normal 10 5 5 2 3" xfId="13919"/>
    <cellStyle name="Normal 10 5 5 2 3 2" xfId="13920"/>
    <cellStyle name="Normal 10 5 5 2 3 2 2" xfId="13921"/>
    <cellStyle name="Normal 10 5 5 2 3 3" xfId="13922"/>
    <cellStyle name="Normal 10 5 5 2 4" xfId="13923"/>
    <cellStyle name="Normal 10 5 5 2 4 2" xfId="13924"/>
    <cellStyle name="Normal 10 5 5 2 5" xfId="13925"/>
    <cellStyle name="Normal 10 5 5 2 5 2" xfId="13926"/>
    <cellStyle name="Normal 10 5 5 2 6" xfId="13927"/>
    <cellStyle name="Normal 10 5 5 3" xfId="13928"/>
    <cellStyle name="Normal 10 5 5 3 2" xfId="13929"/>
    <cellStyle name="Normal 10 5 5 3 2 2" xfId="13930"/>
    <cellStyle name="Normal 10 5 5 3 3" xfId="13931"/>
    <cellStyle name="Normal 10 5 5 4" xfId="13932"/>
    <cellStyle name="Normal 10 5 5 4 2" xfId="13933"/>
    <cellStyle name="Normal 10 5 5 4 2 2" xfId="13934"/>
    <cellStyle name="Normal 10 5 5 4 3" xfId="13935"/>
    <cellStyle name="Normal 10 5 5 5" xfId="13936"/>
    <cellStyle name="Normal 10 5 5 5 2" xfId="13937"/>
    <cellStyle name="Normal 10 5 5 6" xfId="13938"/>
    <cellStyle name="Normal 10 5 5 6 2" xfId="13939"/>
    <cellStyle name="Normal 10 5 5 7" xfId="13940"/>
    <cellStyle name="Normal 10 5 6" xfId="13941"/>
    <cellStyle name="Normal 10 5 6 2" xfId="13942"/>
    <cellStyle name="Normal 10 5 6 2 2" xfId="13943"/>
    <cellStyle name="Normal 10 5 6 2 2 2" xfId="13944"/>
    <cellStyle name="Normal 10 5 6 2 3" xfId="13945"/>
    <cellStyle name="Normal 10 5 6 3" xfId="13946"/>
    <cellStyle name="Normal 10 5 6 3 2" xfId="13947"/>
    <cellStyle name="Normal 10 5 6 3 2 2" xfId="13948"/>
    <cellStyle name="Normal 10 5 6 3 3" xfId="13949"/>
    <cellStyle name="Normal 10 5 6 4" xfId="13950"/>
    <cellStyle name="Normal 10 5 6 4 2" xfId="13951"/>
    <cellStyle name="Normal 10 5 6 5" xfId="13952"/>
    <cellStyle name="Normal 10 5 6 5 2" xfId="13953"/>
    <cellStyle name="Normal 10 5 6 6" xfId="13954"/>
    <cellStyle name="Normal 10 5 7" xfId="13955"/>
    <cellStyle name="Normal 10 5 7 2" xfId="13956"/>
    <cellStyle name="Normal 10 5 7 2 2" xfId="13957"/>
    <cellStyle name="Normal 10 5 7 3" xfId="13958"/>
    <cellStyle name="Normal 10 5 8" xfId="13959"/>
    <cellStyle name="Normal 10 5 8 2" xfId="13960"/>
    <cellStyle name="Normal 10 5 8 2 2" xfId="13961"/>
    <cellStyle name="Normal 10 5 8 3" xfId="13962"/>
    <cellStyle name="Normal 10 5 9" xfId="13963"/>
    <cellStyle name="Normal 10 5 9 2" xfId="13964"/>
    <cellStyle name="Normal 10 6" xfId="13965"/>
    <cellStyle name="Normal 10 6 10" xfId="13966"/>
    <cellStyle name="Normal 10 6 2" xfId="13967"/>
    <cellStyle name="Normal 10 6 2 2" xfId="13968"/>
    <cellStyle name="Normal 10 6 2 2 2" xfId="13969"/>
    <cellStyle name="Normal 10 6 2 2 2 2" xfId="13970"/>
    <cellStyle name="Normal 10 6 2 2 2 2 2" xfId="13971"/>
    <cellStyle name="Normal 10 6 2 2 2 2 2 2" xfId="13972"/>
    <cellStyle name="Normal 10 6 2 2 2 2 3" xfId="13973"/>
    <cellStyle name="Normal 10 6 2 2 2 3" xfId="13974"/>
    <cellStyle name="Normal 10 6 2 2 2 3 2" xfId="13975"/>
    <cellStyle name="Normal 10 6 2 2 2 3 2 2" xfId="13976"/>
    <cellStyle name="Normal 10 6 2 2 2 3 3" xfId="13977"/>
    <cellStyle name="Normal 10 6 2 2 2 4" xfId="13978"/>
    <cellStyle name="Normal 10 6 2 2 2 4 2" xfId="13979"/>
    <cellStyle name="Normal 10 6 2 2 2 5" xfId="13980"/>
    <cellStyle name="Normal 10 6 2 2 2 5 2" xfId="13981"/>
    <cellStyle name="Normal 10 6 2 2 2 6" xfId="13982"/>
    <cellStyle name="Normal 10 6 2 2 3" xfId="13983"/>
    <cellStyle name="Normal 10 6 2 2 3 2" xfId="13984"/>
    <cellStyle name="Normal 10 6 2 2 3 2 2" xfId="13985"/>
    <cellStyle name="Normal 10 6 2 2 3 3" xfId="13986"/>
    <cellStyle name="Normal 10 6 2 2 4" xfId="13987"/>
    <cellStyle name="Normal 10 6 2 2 4 2" xfId="13988"/>
    <cellStyle name="Normal 10 6 2 2 4 2 2" xfId="13989"/>
    <cellStyle name="Normal 10 6 2 2 4 3" xfId="13990"/>
    <cellStyle name="Normal 10 6 2 2 5" xfId="13991"/>
    <cellStyle name="Normal 10 6 2 2 5 2" xfId="13992"/>
    <cellStyle name="Normal 10 6 2 2 6" xfId="13993"/>
    <cellStyle name="Normal 10 6 2 2 6 2" xfId="13994"/>
    <cellStyle name="Normal 10 6 2 2 7" xfId="13995"/>
    <cellStyle name="Normal 10 6 2 3" xfId="13996"/>
    <cellStyle name="Normal 10 6 2 3 2" xfId="13997"/>
    <cellStyle name="Normal 10 6 2 3 2 2" xfId="13998"/>
    <cellStyle name="Normal 10 6 2 3 2 2 2" xfId="13999"/>
    <cellStyle name="Normal 10 6 2 3 2 3" xfId="14000"/>
    <cellStyle name="Normal 10 6 2 3 3" xfId="14001"/>
    <cellStyle name="Normal 10 6 2 3 3 2" xfId="14002"/>
    <cellStyle name="Normal 10 6 2 3 3 2 2" xfId="14003"/>
    <cellStyle name="Normal 10 6 2 3 3 3" xfId="14004"/>
    <cellStyle name="Normal 10 6 2 3 4" xfId="14005"/>
    <cellStyle name="Normal 10 6 2 3 4 2" xfId="14006"/>
    <cellStyle name="Normal 10 6 2 3 5" xfId="14007"/>
    <cellStyle name="Normal 10 6 2 3 5 2" xfId="14008"/>
    <cellStyle name="Normal 10 6 2 3 6" xfId="14009"/>
    <cellStyle name="Normal 10 6 2 4" xfId="14010"/>
    <cellStyle name="Normal 10 6 2 4 2" xfId="14011"/>
    <cellStyle name="Normal 10 6 2 4 2 2" xfId="14012"/>
    <cellStyle name="Normal 10 6 2 4 3" xfId="14013"/>
    <cellStyle name="Normal 10 6 2 5" xfId="14014"/>
    <cellStyle name="Normal 10 6 2 5 2" xfId="14015"/>
    <cellStyle name="Normal 10 6 2 5 2 2" xfId="14016"/>
    <cellStyle name="Normal 10 6 2 5 3" xfId="14017"/>
    <cellStyle name="Normal 10 6 2 6" xfId="14018"/>
    <cellStyle name="Normal 10 6 2 6 2" xfId="14019"/>
    <cellStyle name="Normal 10 6 2 7" xfId="14020"/>
    <cellStyle name="Normal 10 6 2 7 2" xfId="14021"/>
    <cellStyle name="Normal 10 6 2 8" xfId="14022"/>
    <cellStyle name="Normal 10 6 3" xfId="14023"/>
    <cellStyle name="Normal 10 6 3 2" xfId="14024"/>
    <cellStyle name="Normal 10 6 3 2 2" xfId="14025"/>
    <cellStyle name="Normal 10 6 3 2 2 2" xfId="14026"/>
    <cellStyle name="Normal 10 6 3 2 2 2 2" xfId="14027"/>
    <cellStyle name="Normal 10 6 3 2 2 3" xfId="14028"/>
    <cellStyle name="Normal 10 6 3 2 3" xfId="14029"/>
    <cellStyle name="Normal 10 6 3 2 3 2" xfId="14030"/>
    <cellStyle name="Normal 10 6 3 2 3 2 2" xfId="14031"/>
    <cellStyle name="Normal 10 6 3 2 3 3" xfId="14032"/>
    <cellStyle name="Normal 10 6 3 2 4" xfId="14033"/>
    <cellStyle name="Normal 10 6 3 2 4 2" xfId="14034"/>
    <cellStyle name="Normal 10 6 3 2 5" xfId="14035"/>
    <cellStyle name="Normal 10 6 3 2 5 2" xfId="14036"/>
    <cellStyle name="Normal 10 6 3 2 6" xfId="14037"/>
    <cellStyle name="Normal 10 6 3 3" xfId="14038"/>
    <cellStyle name="Normal 10 6 3 3 2" xfId="14039"/>
    <cellStyle name="Normal 10 6 3 3 2 2" xfId="14040"/>
    <cellStyle name="Normal 10 6 3 3 3" xfId="14041"/>
    <cellStyle name="Normal 10 6 3 4" xfId="14042"/>
    <cellStyle name="Normal 10 6 3 4 2" xfId="14043"/>
    <cellStyle name="Normal 10 6 3 4 2 2" xfId="14044"/>
    <cellStyle name="Normal 10 6 3 4 3" xfId="14045"/>
    <cellStyle name="Normal 10 6 3 5" xfId="14046"/>
    <cellStyle name="Normal 10 6 3 5 2" xfId="14047"/>
    <cellStyle name="Normal 10 6 3 6" xfId="14048"/>
    <cellStyle name="Normal 10 6 3 6 2" xfId="14049"/>
    <cellStyle name="Normal 10 6 3 7" xfId="14050"/>
    <cellStyle name="Normal 10 6 4" xfId="14051"/>
    <cellStyle name="Normal 10 6 4 2" xfId="14052"/>
    <cellStyle name="Normal 10 6 4 2 2" xfId="14053"/>
    <cellStyle name="Normal 10 6 4 2 2 2" xfId="14054"/>
    <cellStyle name="Normal 10 6 4 2 2 2 2" xfId="14055"/>
    <cellStyle name="Normal 10 6 4 2 2 3" xfId="14056"/>
    <cellStyle name="Normal 10 6 4 2 3" xfId="14057"/>
    <cellStyle name="Normal 10 6 4 2 3 2" xfId="14058"/>
    <cellStyle name="Normal 10 6 4 2 3 2 2" xfId="14059"/>
    <cellStyle name="Normal 10 6 4 2 3 3" xfId="14060"/>
    <cellStyle name="Normal 10 6 4 2 4" xfId="14061"/>
    <cellStyle name="Normal 10 6 4 2 4 2" xfId="14062"/>
    <cellStyle name="Normal 10 6 4 2 5" xfId="14063"/>
    <cellStyle name="Normal 10 6 4 2 5 2" xfId="14064"/>
    <cellStyle name="Normal 10 6 4 2 6" xfId="14065"/>
    <cellStyle name="Normal 10 6 4 3" xfId="14066"/>
    <cellStyle name="Normal 10 6 4 3 2" xfId="14067"/>
    <cellStyle name="Normal 10 6 4 3 2 2" xfId="14068"/>
    <cellStyle name="Normal 10 6 4 3 3" xfId="14069"/>
    <cellStyle name="Normal 10 6 4 4" xfId="14070"/>
    <cellStyle name="Normal 10 6 4 4 2" xfId="14071"/>
    <cellStyle name="Normal 10 6 4 4 2 2" xfId="14072"/>
    <cellStyle name="Normal 10 6 4 4 3" xfId="14073"/>
    <cellStyle name="Normal 10 6 4 5" xfId="14074"/>
    <cellStyle name="Normal 10 6 4 5 2" xfId="14075"/>
    <cellStyle name="Normal 10 6 4 6" xfId="14076"/>
    <cellStyle name="Normal 10 6 4 6 2" xfId="14077"/>
    <cellStyle name="Normal 10 6 4 7" xfId="14078"/>
    <cellStyle name="Normal 10 6 5" xfId="14079"/>
    <cellStyle name="Normal 10 6 5 2" xfId="14080"/>
    <cellStyle name="Normal 10 6 5 2 2" xfId="14081"/>
    <cellStyle name="Normal 10 6 5 2 2 2" xfId="14082"/>
    <cellStyle name="Normal 10 6 5 2 3" xfId="14083"/>
    <cellStyle name="Normal 10 6 5 3" xfId="14084"/>
    <cellStyle name="Normal 10 6 5 3 2" xfId="14085"/>
    <cellStyle name="Normal 10 6 5 3 2 2" xfId="14086"/>
    <cellStyle name="Normal 10 6 5 3 3" xfId="14087"/>
    <cellStyle name="Normal 10 6 5 4" xfId="14088"/>
    <cellStyle name="Normal 10 6 5 4 2" xfId="14089"/>
    <cellStyle name="Normal 10 6 5 5" xfId="14090"/>
    <cellStyle name="Normal 10 6 5 5 2" xfId="14091"/>
    <cellStyle name="Normal 10 6 5 6" xfId="14092"/>
    <cellStyle name="Normal 10 6 6" xfId="14093"/>
    <cellStyle name="Normal 10 6 6 2" xfId="14094"/>
    <cellStyle name="Normal 10 6 6 2 2" xfId="14095"/>
    <cellStyle name="Normal 10 6 6 3" xfId="14096"/>
    <cellStyle name="Normal 10 6 7" xfId="14097"/>
    <cellStyle name="Normal 10 6 7 2" xfId="14098"/>
    <cellStyle name="Normal 10 6 7 2 2" xfId="14099"/>
    <cellStyle name="Normal 10 6 7 3" xfId="14100"/>
    <cellStyle name="Normal 10 6 8" xfId="14101"/>
    <cellStyle name="Normal 10 6 8 2" xfId="14102"/>
    <cellStyle name="Normal 10 6 9" xfId="14103"/>
    <cellStyle name="Normal 10 6 9 2" xfId="14104"/>
    <cellStyle name="Normal 10 7" xfId="14105"/>
    <cellStyle name="Normal 10 7 2" xfId="14106"/>
    <cellStyle name="Normal 10 7 2 2" xfId="14107"/>
    <cellStyle name="Normal 10 7 2 2 2" xfId="14108"/>
    <cellStyle name="Normal 10 7 2 2 2 2" xfId="14109"/>
    <cellStyle name="Normal 10 7 2 2 2 2 2" xfId="14110"/>
    <cellStyle name="Normal 10 7 2 2 2 3" xfId="14111"/>
    <cellStyle name="Normal 10 7 2 2 3" xfId="14112"/>
    <cellStyle name="Normal 10 7 2 2 3 2" xfId="14113"/>
    <cellStyle name="Normal 10 7 2 2 3 2 2" xfId="14114"/>
    <cellStyle name="Normal 10 7 2 2 3 3" xfId="14115"/>
    <cellStyle name="Normal 10 7 2 2 4" xfId="14116"/>
    <cellStyle name="Normal 10 7 2 2 4 2" xfId="14117"/>
    <cellStyle name="Normal 10 7 2 2 5" xfId="14118"/>
    <cellStyle name="Normal 10 7 2 2 5 2" xfId="14119"/>
    <cellStyle name="Normal 10 7 2 2 6" xfId="14120"/>
    <cellStyle name="Normal 10 7 2 3" xfId="14121"/>
    <cellStyle name="Normal 10 7 2 3 2" xfId="14122"/>
    <cellStyle name="Normal 10 7 2 3 2 2" xfId="14123"/>
    <cellStyle name="Normal 10 7 2 3 3" xfId="14124"/>
    <cellStyle name="Normal 10 7 2 4" xfId="14125"/>
    <cellStyle name="Normal 10 7 2 4 2" xfId="14126"/>
    <cellStyle name="Normal 10 7 2 4 2 2" xfId="14127"/>
    <cellStyle name="Normal 10 7 2 4 3" xfId="14128"/>
    <cellStyle name="Normal 10 7 2 5" xfId="14129"/>
    <cellStyle name="Normal 10 7 2 5 2" xfId="14130"/>
    <cellStyle name="Normal 10 7 2 6" xfId="14131"/>
    <cellStyle name="Normal 10 7 2 6 2" xfId="14132"/>
    <cellStyle name="Normal 10 7 2 7" xfId="14133"/>
    <cellStyle name="Normal 10 7 3" xfId="14134"/>
    <cellStyle name="Normal 10 7 3 2" xfId="14135"/>
    <cellStyle name="Normal 10 7 3 2 2" xfId="14136"/>
    <cellStyle name="Normal 10 7 3 2 2 2" xfId="14137"/>
    <cellStyle name="Normal 10 7 3 2 3" xfId="14138"/>
    <cellStyle name="Normal 10 7 3 3" xfId="14139"/>
    <cellStyle name="Normal 10 7 3 3 2" xfId="14140"/>
    <cellStyle name="Normal 10 7 3 3 2 2" xfId="14141"/>
    <cellStyle name="Normal 10 7 3 3 3" xfId="14142"/>
    <cellStyle name="Normal 10 7 3 4" xfId="14143"/>
    <cellStyle name="Normal 10 7 3 4 2" xfId="14144"/>
    <cellStyle name="Normal 10 7 3 5" xfId="14145"/>
    <cellStyle name="Normal 10 7 3 5 2" xfId="14146"/>
    <cellStyle name="Normal 10 7 3 6" xfId="14147"/>
    <cellStyle name="Normal 10 7 4" xfId="14148"/>
    <cellStyle name="Normal 10 7 4 2" xfId="14149"/>
    <cellStyle name="Normal 10 7 4 2 2" xfId="14150"/>
    <cellStyle name="Normal 10 7 4 3" xfId="14151"/>
    <cellStyle name="Normal 10 7 5" xfId="14152"/>
    <cellStyle name="Normal 10 7 5 2" xfId="14153"/>
    <cellStyle name="Normal 10 7 5 2 2" xfId="14154"/>
    <cellStyle name="Normal 10 7 5 3" xfId="14155"/>
    <cellStyle name="Normal 10 7 6" xfId="14156"/>
    <cellStyle name="Normal 10 7 6 2" xfId="14157"/>
    <cellStyle name="Normal 10 7 7" xfId="14158"/>
    <cellStyle name="Normal 10 7 7 2" xfId="14159"/>
    <cellStyle name="Normal 10 7 8" xfId="14160"/>
    <cellStyle name="Normal 10 8" xfId="14161"/>
    <cellStyle name="Normal 10 8 2" xfId="14162"/>
    <cellStyle name="Normal 10 8 2 2" xfId="14163"/>
    <cellStyle name="Normal 10 8 2 2 2" xfId="14164"/>
    <cellStyle name="Normal 10 8 2 2 2 2" xfId="14165"/>
    <cellStyle name="Normal 10 8 2 2 3" xfId="14166"/>
    <cellStyle name="Normal 10 8 2 3" xfId="14167"/>
    <cellStyle name="Normal 10 8 2 3 2" xfId="14168"/>
    <cellStyle name="Normal 10 8 2 3 2 2" xfId="14169"/>
    <cellStyle name="Normal 10 8 2 3 3" xfId="14170"/>
    <cellStyle name="Normal 10 8 2 4" xfId="14171"/>
    <cellStyle name="Normal 10 8 2 4 2" xfId="14172"/>
    <cellStyle name="Normal 10 8 2 5" xfId="14173"/>
    <cellStyle name="Normal 10 8 2 5 2" xfId="14174"/>
    <cellStyle name="Normal 10 8 2 6" xfId="14175"/>
    <cellStyle name="Normal 10 8 3" xfId="14176"/>
    <cellStyle name="Normal 10 8 3 2" xfId="14177"/>
    <cellStyle name="Normal 10 8 3 2 2" xfId="14178"/>
    <cellStyle name="Normal 10 8 3 3" xfId="14179"/>
    <cellStyle name="Normal 10 8 4" xfId="14180"/>
    <cellStyle name="Normal 10 8 4 2" xfId="14181"/>
    <cellStyle name="Normal 10 8 4 2 2" xfId="14182"/>
    <cellStyle name="Normal 10 8 4 3" xfId="14183"/>
    <cellStyle name="Normal 10 8 5" xfId="14184"/>
    <cellStyle name="Normal 10 8 5 2" xfId="14185"/>
    <cellStyle name="Normal 10 8 6" xfId="14186"/>
    <cellStyle name="Normal 10 8 6 2" xfId="14187"/>
    <cellStyle name="Normal 10 8 7" xfId="14188"/>
    <cellStyle name="Normal 10 9" xfId="14189"/>
    <cellStyle name="Normal 10 9 2" xfId="14190"/>
    <cellStyle name="Normal 10 9 2 2" xfId="14191"/>
    <cellStyle name="Normal 10 9 2 2 2" xfId="14192"/>
    <cellStyle name="Normal 10 9 2 2 2 2" xfId="14193"/>
    <cellStyle name="Normal 10 9 2 2 3" xfId="14194"/>
    <cellStyle name="Normal 10 9 2 3" xfId="14195"/>
    <cellStyle name="Normal 10 9 2 3 2" xfId="14196"/>
    <cellStyle name="Normal 10 9 2 3 2 2" xfId="14197"/>
    <cellStyle name="Normal 10 9 2 3 3" xfId="14198"/>
    <cellStyle name="Normal 10 9 2 4" xfId="14199"/>
    <cellStyle name="Normal 10 9 2 4 2" xfId="14200"/>
    <cellStyle name="Normal 10 9 2 5" xfId="14201"/>
    <cellStyle name="Normal 10 9 2 5 2" xfId="14202"/>
    <cellStyle name="Normal 10 9 2 6" xfId="14203"/>
    <cellStyle name="Normal 10 9 3" xfId="14204"/>
    <cellStyle name="Normal 10 9 3 2" xfId="14205"/>
    <cellStyle name="Normal 10 9 3 2 2" xfId="14206"/>
    <cellStyle name="Normal 10 9 3 3" xfId="14207"/>
    <cellStyle name="Normal 10 9 4" xfId="14208"/>
    <cellStyle name="Normal 10 9 4 2" xfId="14209"/>
    <cellStyle name="Normal 10 9 4 2 2" xfId="14210"/>
    <cellStyle name="Normal 10 9 4 3" xfId="14211"/>
    <cellStyle name="Normal 10 9 5" xfId="14212"/>
    <cellStyle name="Normal 10 9 5 2" xfId="14213"/>
    <cellStyle name="Normal 10 9 6" xfId="14214"/>
    <cellStyle name="Normal 10 9 6 2" xfId="14215"/>
    <cellStyle name="Normal 10 9 7" xfId="14216"/>
    <cellStyle name="Normal 10_10-15-10-Stmt AU - Period I - Working 1 0" xfId="14217"/>
    <cellStyle name="Normal 11" xfId="625"/>
    <cellStyle name="Normal 11 10" xfId="14218"/>
    <cellStyle name="Normal 11 2" xfId="14219"/>
    <cellStyle name="Normal 11 3" xfId="14220"/>
    <cellStyle name="Normal 11 3 10" xfId="14221"/>
    <cellStyle name="Normal 11 3 10 2" xfId="14222"/>
    <cellStyle name="Normal 11 3 11" xfId="14223"/>
    <cellStyle name="Normal 11 3 11 2" xfId="14224"/>
    <cellStyle name="Normal 11 3 12" xfId="14225"/>
    <cellStyle name="Normal 11 3 2" xfId="14226"/>
    <cellStyle name="Normal 11 3 2 10" xfId="14227"/>
    <cellStyle name="Normal 11 3 2 10 2" xfId="14228"/>
    <cellStyle name="Normal 11 3 2 11" xfId="14229"/>
    <cellStyle name="Normal 11 3 2 2" xfId="14230"/>
    <cellStyle name="Normal 11 3 2 2 10" xfId="14231"/>
    <cellStyle name="Normal 11 3 2 2 2" xfId="14232"/>
    <cellStyle name="Normal 11 3 2 2 2 2" xfId="14233"/>
    <cellStyle name="Normal 11 3 2 2 2 2 2" xfId="14234"/>
    <cellStyle name="Normal 11 3 2 2 2 2 2 2" xfId="14235"/>
    <cellStyle name="Normal 11 3 2 2 2 2 2 2 2" xfId="14236"/>
    <cellStyle name="Normal 11 3 2 2 2 2 2 2 2 2" xfId="14237"/>
    <cellStyle name="Normal 11 3 2 2 2 2 2 2 3" xfId="14238"/>
    <cellStyle name="Normal 11 3 2 2 2 2 2 3" xfId="14239"/>
    <cellStyle name="Normal 11 3 2 2 2 2 2 3 2" xfId="14240"/>
    <cellStyle name="Normal 11 3 2 2 2 2 2 3 2 2" xfId="14241"/>
    <cellStyle name="Normal 11 3 2 2 2 2 2 3 3" xfId="14242"/>
    <cellStyle name="Normal 11 3 2 2 2 2 2 4" xfId="14243"/>
    <cellStyle name="Normal 11 3 2 2 2 2 2 4 2" xfId="14244"/>
    <cellStyle name="Normal 11 3 2 2 2 2 2 5" xfId="14245"/>
    <cellStyle name="Normal 11 3 2 2 2 2 2 5 2" xfId="14246"/>
    <cellStyle name="Normal 11 3 2 2 2 2 2 6" xfId="14247"/>
    <cellStyle name="Normal 11 3 2 2 2 2 3" xfId="14248"/>
    <cellStyle name="Normal 11 3 2 2 2 2 3 2" xfId="14249"/>
    <cellStyle name="Normal 11 3 2 2 2 2 3 2 2" xfId="14250"/>
    <cellStyle name="Normal 11 3 2 2 2 2 3 3" xfId="14251"/>
    <cellStyle name="Normal 11 3 2 2 2 2 4" xfId="14252"/>
    <cellStyle name="Normal 11 3 2 2 2 2 4 2" xfId="14253"/>
    <cellStyle name="Normal 11 3 2 2 2 2 4 2 2" xfId="14254"/>
    <cellStyle name="Normal 11 3 2 2 2 2 4 3" xfId="14255"/>
    <cellStyle name="Normal 11 3 2 2 2 2 5" xfId="14256"/>
    <cellStyle name="Normal 11 3 2 2 2 2 5 2" xfId="14257"/>
    <cellStyle name="Normal 11 3 2 2 2 2 6" xfId="14258"/>
    <cellStyle name="Normal 11 3 2 2 2 2 6 2" xfId="14259"/>
    <cellStyle name="Normal 11 3 2 2 2 2 7" xfId="14260"/>
    <cellStyle name="Normal 11 3 2 2 2 3" xfId="14261"/>
    <cellStyle name="Normal 11 3 2 2 2 3 2" xfId="14262"/>
    <cellStyle name="Normal 11 3 2 2 2 3 2 2" xfId="14263"/>
    <cellStyle name="Normal 11 3 2 2 2 3 2 2 2" xfId="14264"/>
    <cellStyle name="Normal 11 3 2 2 2 3 2 3" xfId="14265"/>
    <cellStyle name="Normal 11 3 2 2 2 3 3" xfId="14266"/>
    <cellStyle name="Normal 11 3 2 2 2 3 3 2" xfId="14267"/>
    <cellStyle name="Normal 11 3 2 2 2 3 3 2 2" xfId="14268"/>
    <cellStyle name="Normal 11 3 2 2 2 3 3 3" xfId="14269"/>
    <cellStyle name="Normal 11 3 2 2 2 3 4" xfId="14270"/>
    <cellStyle name="Normal 11 3 2 2 2 3 4 2" xfId="14271"/>
    <cellStyle name="Normal 11 3 2 2 2 3 5" xfId="14272"/>
    <cellStyle name="Normal 11 3 2 2 2 3 5 2" xfId="14273"/>
    <cellStyle name="Normal 11 3 2 2 2 3 6" xfId="14274"/>
    <cellStyle name="Normal 11 3 2 2 2 4" xfId="14275"/>
    <cellStyle name="Normal 11 3 2 2 2 4 2" xfId="14276"/>
    <cellStyle name="Normal 11 3 2 2 2 4 2 2" xfId="14277"/>
    <cellStyle name="Normal 11 3 2 2 2 4 3" xfId="14278"/>
    <cellStyle name="Normal 11 3 2 2 2 5" xfId="14279"/>
    <cellStyle name="Normal 11 3 2 2 2 5 2" xfId="14280"/>
    <cellStyle name="Normal 11 3 2 2 2 5 2 2" xfId="14281"/>
    <cellStyle name="Normal 11 3 2 2 2 5 3" xfId="14282"/>
    <cellStyle name="Normal 11 3 2 2 2 6" xfId="14283"/>
    <cellStyle name="Normal 11 3 2 2 2 6 2" xfId="14284"/>
    <cellStyle name="Normal 11 3 2 2 2 7" xfId="14285"/>
    <cellStyle name="Normal 11 3 2 2 2 7 2" xfId="14286"/>
    <cellStyle name="Normal 11 3 2 2 2 8" xfId="14287"/>
    <cellStyle name="Normal 11 3 2 2 3" xfId="14288"/>
    <cellStyle name="Normal 11 3 2 2 3 2" xfId="14289"/>
    <cellStyle name="Normal 11 3 2 2 3 2 2" xfId="14290"/>
    <cellStyle name="Normal 11 3 2 2 3 2 2 2" xfId="14291"/>
    <cellStyle name="Normal 11 3 2 2 3 2 2 2 2" xfId="14292"/>
    <cellStyle name="Normal 11 3 2 2 3 2 2 3" xfId="14293"/>
    <cellStyle name="Normal 11 3 2 2 3 2 3" xfId="14294"/>
    <cellStyle name="Normal 11 3 2 2 3 2 3 2" xfId="14295"/>
    <cellStyle name="Normal 11 3 2 2 3 2 3 2 2" xfId="14296"/>
    <cellStyle name="Normal 11 3 2 2 3 2 3 3" xfId="14297"/>
    <cellStyle name="Normal 11 3 2 2 3 2 4" xfId="14298"/>
    <cellStyle name="Normal 11 3 2 2 3 2 4 2" xfId="14299"/>
    <cellStyle name="Normal 11 3 2 2 3 2 5" xfId="14300"/>
    <cellStyle name="Normal 11 3 2 2 3 2 5 2" xfId="14301"/>
    <cellStyle name="Normal 11 3 2 2 3 2 6" xfId="14302"/>
    <cellStyle name="Normal 11 3 2 2 3 3" xfId="14303"/>
    <cellStyle name="Normal 11 3 2 2 3 3 2" xfId="14304"/>
    <cellStyle name="Normal 11 3 2 2 3 3 2 2" xfId="14305"/>
    <cellStyle name="Normal 11 3 2 2 3 3 3" xfId="14306"/>
    <cellStyle name="Normal 11 3 2 2 3 4" xfId="14307"/>
    <cellStyle name="Normal 11 3 2 2 3 4 2" xfId="14308"/>
    <cellStyle name="Normal 11 3 2 2 3 4 2 2" xfId="14309"/>
    <cellStyle name="Normal 11 3 2 2 3 4 3" xfId="14310"/>
    <cellStyle name="Normal 11 3 2 2 3 5" xfId="14311"/>
    <cellStyle name="Normal 11 3 2 2 3 5 2" xfId="14312"/>
    <cellStyle name="Normal 11 3 2 2 3 6" xfId="14313"/>
    <cellStyle name="Normal 11 3 2 2 3 6 2" xfId="14314"/>
    <cellStyle name="Normal 11 3 2 2 3 7" xfId="14315"/>
    <cellStyle name="Normal 11 3 2 2 4" xfId="14316"/>
    <cellStyle name="Normal 11 3 2 2 4 2" xfId="14317"/>
    <cellStyle name="Normal 11 3 2 2 4 2 2" xfId="14318"/>
    <cellStyle name="Normal 11 3 2 2 4 2 2 2" xfId="14319"/>
    <cellStyle name="Normal 11 3 2 2 4 2 2 2 2" xfId="14320"/>
    <cellStyle name="Normal 11 3 2 2 4 2 2 3" xfId="14321"/>
    <cellStyle name="Normal 11 3 2 2 4 2 3" xfId="14322"/>
    <cellStyle name="Normal 11 3 2 2 4 2 3 2" xfId="14323"/>
    <cellStyle name="Normal 11 3 2 2 4 2 3 2 2" xfId="14324"/>
    <cellStyle name="Normal 11 3 2 2 4 2 3 3" xfId="14325"/>
    <cellStyle name="Normal 11 3 2 2 4 2 4" xfId="14326"/>
    <cellStyle name="Normal 11 3 2 2 4 2 4 2" xfId="14327"/>
    <cellStyle name="Normal 11 3 2 2 4 2 5" xfId="14328"/>
    <cellStyle name="Normal 11 3 2 2 4 2 5 2" xfId="14329"/>
    <cellStyle name="Normal 11 3 2 2 4 2 6" xfId="14330"/>
    <cellStyle name="Normal 11 3 2 2 4 3" xfId="14331"/>
    <cellStyle name="Normal 11 3 2 2 4 3 2" xfId="14332"/>
    <cellStyle name="Normal 11 3 2 2 4 3 2 2" xfId="14333"/>
    <cellStyle name="Normal 11 3 2 2 4 3 3" xfId="14334"/>
    <cellStyle name="Normal 11 3 2 2 4 4" xfId="14335"/>
    <cellStyle name="Normal 11 3 2 2 4 4 2" xfId="14336"/>
    <cellStyle name="Normal 11 3 2 2 4 4 2 2" xfId="14337"/>
    <cellStyle name="Normal 11 3 2 2 4 4 3" xfId="14338"/>
    <cellStyle name="Normal 11 3 2 2 4 5" xfId="14339"/>
    <cellStyle name="Normal 11 3 2 2 4 5 2" xfId="14340"/>
    <cellStyle name="Normal 11 3 2 2 4 6" xfId="14341"/>
    <cellStyle name="Normal 11 3 2 2 4 6 2" xfId="14342"/>
    <cellStyle name="Normal 11 3 2 2 4 7" xfId="14343"/>
    <cellStyle name="Normal 11 3 2 2 5" xfId="14344"/>
    <cellStyle name="Normal 11 3 2 2 5 2" xfId="14345"/>
    <cellStyle name="Normal 11 3 2 2 5 2 2" xfId="14346"/>
    <cellStyle name="Normal 11 3 2 2 5 2 2 2" xfId="14347"/>
    <cellStyle name="Normal 11 3 2 2 5 2 3" xfId="14348"/>
    <cellStyle name="Normal 11 3 2 2 5 3" xfId="14349"/>
    <cellStyle name="Normal 11 3 2 2 5 3 2" xfId="14350"/>
    <cellStyle name="Normal 11 3 2 2 5 3 2 2" xfId="14351"/>
    <cellStyle name="Normal 11 3 2 2 5 3 3" xfId="14352"/>
    <cellStyle name="Normal 11 3 2 2 5 4" xfId="14353"/>
    <cellStyle name="Normal 11 3 2 2 5 4 2" xfId="14354"/>
    <cellStyle name="Normal 11 3 2 2 5 5" xfId="14355"/>
    <cellStyle name="Normal 11 3 2 2 5 5 2" xfId="14356"/>
    <cellStyle name="Normal 11 3 2 2 5 6" xfId="14357"/>
    <cellStyle name="Normal 11 3 2 2 6" xfId="14358"/>
    <cellStyle name="Normal 11 3 2 2 6 2" xfId="14359"/>
    <cellStyle name="Normal 11 3 2 2 6 2 2" xfId="14360"/>
    <cellStyle name="Normal 11 3 2 2 6 3" xfId="14361"/>
    <cellStyle name="Normal 11 3 2 2 7" xfId="14362"/>
    <cellStyle name="Normal 11 3 2 2 7 2" xfId="14363"/>
    <cellStyle name="Normal 11 3 2 2 7 2 2" xfId="14364"/>
    <cellStyle name="Normal 11 3 2 2 7 3" xfId="14365"/>
    <cellStyle name="Normal 11 3 2 2 8" xfId="14366"/>
    <cellStyle name="Normal 11 3 2 2 8 2" xfId="14367"/>
    <cellStyle name="Normal 11 3 2 2 9" xfId="14368"/>
    <cellStyle name="Normal 11 3 2 2 9 2" xfId="14369"/>
    <cellStyle name="Normal 11 3 2 3" xfId="14370"/>
    <cellStyle name="Normal 11 3 2 3 2" xfId="14371"/>
    <cellStyle name="Normal 11 3 2 3 2 2" xfId="14372"/>
    <cellStyle name="Normal 11 3 2 3 2 2 2" xfId="14373"/>
    <cellStyle name="Normal 11 3 2 3 2 2 2 2" xfId="14374"/>
    <cellStyle name="Normal 11 3 2 3 2 2 2 2 2" xfId="14375"/>
    <cellStyle name="Normal 11 3 2 3 2 2 2 3" xfId="14376"/>
    <cellStyle name="Normal 11 3 2 3 2 2 3" xfId="14377"/>
    <cellStyle name="Normal 11 3 2 3 2 2 3 2" xfId="14378"/>
    <cellStyle name="Normal 11 3 2 3 2 2 3 2 2" xfId="14379"/>
    <cellStyle name="Normal 11 3 2 3 2 2 3 3" xfId="14380"/>
    <cellStyle name="Normal 11 3 2 3 2 2 4" xfId="14381"/>
    <cellStyle name="Normal 11 3 2 3 2 2 4 2" xfId="14382"/>
    <cellStyle name="Normal 11 3 2 3 2 2 5" xfId="14383"/>
    <cellStyle name="Normal 11 3 2 3 2 2 5 2" xfId="14384"/>
    <cellStyle name="Normal 11 3 2 3 2 2 6" xfId="14385"/>
    <cellStyle name="Normal 11 3 2 3 2 3" xfId="14386"/>
    <cellStyle name="Normal 11 3 2 3 2 3 2" xfId="14387"/>
    <cellStyle name="Normal 11 3 2 3 2 3 2 2" xfId="14388"/>
    <cellStyle name="Normal 11 3 2 3 2 3 3" xfId="14389"/>
    <cellStyle name="Normal 11 3 2 3 2 4" xfId="14390"/>
    <cellStyle name="Normal 11 3 2 3 2 4 2" xfId="14391"/>
    <cellStyle name="Normal 11 3 2 3 2 4 2 2" xfId="14392"/>
    <cellStyle name="Normal 11 3 2 3 2 4 3" xfId="14393"/>
    <cellStyle name="Normal 11 3 2 3 2 5" xfId="14394"/>
    <cellStyle name="Normal 11 3 2 3 2 5 2" xfId="14395"/>
    <cellStyle name="Normal 11 3 2 3 2 6" xfId="14396"/>
    <cellStyle name="Normal 11 3 2 3 2 6 2" xfId="14397"/>
    <cellStyle name="Normal 11 3 2 3 2 7" xfId="14398"/>
    <cellStyle name="Normal 11 3 2 3 3" xfId="14399"/>
    <cellStyle name="Normal 11 3 2 3 3 2" xfId="14400"/>
    <cellStyle name="Normal 11 3 2 3 3 2 2" xfId="14401"/>
    <cellStyle name="Normal 11 3 2 3 3 2 2 2" xfId="14402"/>
    <cellStyle name="Normal 11 3 2 3 3 2 3" xfId="14403"/>
    <cellStyle name="Normal 11 3 2 3 3 3" xfId="14404"/>
    <cellStyle name="Normal 11 3 2 3 3 3 2" xfId="14405"/>
    <cellStyle name="Normal 11 3 2 3 3 3 2 2" xfId="14406"/>
    <cellStyle name="Normal 11 3 2 3 3 3 3" xfId="14407"/>
    <cellStyle name="Normal 11 3 2 3 3 4" xfId="14408"/>
    <cellStyle name="Normal 11 3 2 3 3 4 2" xfId="14409"/>
    <cellStyle name="Normal 11 3 2 3 3 5" xfId="14410"/>
    <cellStyle name="Normal 11 3 2 3 3 5 2" xfId="14411"/>
    <cellStyle name="Normal 11 3 2 3 3 6" xfId="14412"/>
    <cellStyle name="Normal 11 3 2 3 4" xfId="14413"/>
    <cellStyle name="Normal 11 3 2 3 4 2" xfId="14414"/>
    <cellStyle name="Normal 11 3 2 3 4 2 2" xfId="14415"/>
    <cellStyle name="Normal 11 3 2 3 4 3" xfId="14416"/>
    <cellStyle name="Normal 11 3 2 3 5" xfId="14417"/>
    <cellStyle name="Normal 11 3 2 3 5 2" xfId="14418"/>
    <cellStyle name="Normal 11 3 2 3 5 2 2" xfId="14419"/>
    <cellStyle name="Normal 11 3 2 3 5 3" xfId="14420"/>
    <cellStyle name="Normal 11 3 2 3 6" xfId="14421"/>
    <cellStyle name="Normal 11 3 2 3 6 2" xfId="14422"/>
    <cellStyle name="Normal 11 3 2 3 7" xfId="14423"/>
    <cellStyle name="Normal 11 3 2 3 7 2" xfId="14424"/>
    <cellStyle name="Normal 11 3 2 3 8" xfId="14425"/>
    <cellStyle name="Normal 11 3 2 4" xfId="14426"/>
    <cellStyle name="Normal 11 3 2 4 2" xfId="14427"/>
    <cellStyle name="Normal 11 3 2 4 2 2" xfId="14428"/>
    <cellStyle name="Normal 11 3 2 4 2 2 2" xfId="14429"/>
    <cellStyle name="Normal 11 3 2 4 2 2 2 2" xfId="14430"/>
    <cellStyle name="Normal 11 3 2 4 2 2 3" xfId="14431"/>
    <cellStyle name="Normal 11 3 2 4 2 3" xfId="14432"/>
    <cellStyle name="Normal 11 3 2 4 2 3 2" xfId="14433"/>
    <cellStyle name="Normal 11 3 2 4 2 3 2 2" xfId="14434"/>
    <cellStyle name="Normal 11 3 2 4 2 3 3" xfId="14435"/>
    <cellStyle name="Normal 11 3 2 4 2 4" xfId="14436"/>
    <cellStyle name="Normal 11 3 2 4 2 4 2" xfId="14437"/>
    <cellStyle name="Normal 11 3 2 4 2 5" xfId="14438"/>
    <cellStyle name="Normal 11 3 2 4 2 5 2" xfId="14439"/>
    <cellStyle name="Normal 11 3 2 4 2 6" xfId="14440"/>
    <cellStyle name="Normal 11 3 2 4 3" xfId="14441"/>
    <cellStyle name="Normal 11 3 2 4 3 2" xfId="14442"/>
    <cellStyle name="Normal 11 3 2 4 3 2 2" xfId="14443"/>
    <cellStyle name="Normal 11 3 2 4 3 3" xfId="14444"/>
    <cellStyle name="Normal 11 3 2 4 4" xfId="14445"/>
    <cellStyle name="Normal 11 3 2 4 4 2" xfId="14446"/>
    <cellStyle name="Normal 11 3 2 4 4 2 2" xfId="14447"/>
    <cellStyle name="Normal 11 3 2 4 4 3" xfId="14448"/>
    <cellStyle name="Normal 11 3 2 4 5" xfId="14449"/>
    <cellStyle name="Normal 11 3 2 4 5 2" xfId="14450"/>
    <cellStyle name="Normal 11 3 2 4 6" xfId="14451"/>
    <cellStyle name="Normal 11 3 2 4 6 2" xfId="14452"/>
    <cellStyle name="Normal 11 3 2 4 7" xfId="14453"/>
    <cellStyle name="Normal 11 3 2 5" xfId="14454"/>
    <cellStyle name="Normal 11 3 2 5 2" xfId="14455"/>
    <cellStyle name="Normal 11 3 2 5 2 2" xfId="14456"/>
    <cellStyle name="Normal 11 3 2 5 2 2 2" xfId="14457"/>
    <cellStyle name="Normal 11 3 2 5 2 2 2 2" xfId="14458"/>
    <cellStyle name="Normal 11 3 2 5 2 2 3" xfId="14459"/>
    <cellStyle name="Normal 11 3 2 5 2 3" xfId="14460"/>
    <cellStyle name="Normal 11 3 2 5 2 3 2" xfId="14461"/>
    <cellStyle name="Normal 11 3 2 5 2 3 2 2" xfId="14462"/>
    <cellStyle name="Normal 11 3 2 5 2 3 3" xfId="14463"/>
    <cellStyle name="Normal 11 3 2 5 2 4" xfId="14464"/>
    <cellStyle name="Normal 11 3 2 5 2 4 2" xfId="14465"/>
    <cellStyle name="Normal 11 3 2 5 2 5" xfId="14466"/>
    <cellStyle name="Normal 11 3 2 5 2 5 2" xfId="14467"/>
    <cellStyle name="Normal 11 3 2 5 2 6" xfId="14468"/>
    <cellStyle name="Normal 11 3 2 5 3" xfId="14469"/>
    <cellStyle name="Normal 11 3 2 5 3 2" xfId="14470"/>
    <cellStyle name="Normal 11 3 2 5 3 2 2" xfId="14471"/>
    <cellStyle name="Normal 11 3 2 5 3 3" xfId="14472"/>
    <cellStyle name="Normal 11 3 2 5 4" xfId="14473"/>
    <cellStyle name="Normal 11 3 2 5 4 2" xfId="14474"/>
    <cellStyle name="Normal 11 3 2 5 4 2 2" xfId="14475"/>
    <cellStyle name="Normal 11 3 2 5 4 3" xfId="14476"/>
    <cellStyle name="Normal 11 3 2 5 5" xfId="14477"/>
    <cellStyle name="Normal 11 3 2 5 5 2" xfId="14478"/>
    <cellStyle name="Normal 11 3 2 5 6" xfId="14479"/>
    <cellStyle name="Normal 11 3 2 5 6 2" xfId="14480"/>
    <cellStyle name="Normal 11 3 2 5 7" xfId="14481"/>
    <cellStyle name="Normal 11 3 2 6" xfId="14482"/>
    <cellStyle name="Normal 11 3 2 6 2" xfId="14483"/>
    <cellStyle name="Normal 11 3 2 6 2 2" xfId="14484"/>
    <cellStyle name="Normal 11 3 2 6 2 2 2" xfId="14485"/>
    <cellStyle name="Normal 11 3 2 6 2 3" xfId="14486"/>
    <cellStyle name="Normal 11 3 2 6 3" xfId="14487"/>
    <cellStyle name="Normal 11 3 2 6 3 2" xfId="14488"/>
    <cellStyle name="Normal 11 3 2 6 3 2 2" xfId="14489"/>
    <cellStyle name="Normal 11 3 2 6 3 3" xfId="14490"/>
    <cellStyle name="Normal 11 3 2 6 4" xfId="14491"/>
    <cellStyle name="Normal 11 3 2 6 4 2" xfId="14492"/>
    <cellStyle name="Normal 11 3 2 6 5" xfId="14493"/>
    <cellStyle name="Normal 11 3 2 6 5 2" xfId="14494"/>
    <cellStyle name="Normal 11 3 2 6 6" xfId="14495"/>
    <cellStyle name="Normal 11 3 2 7" xfId="14496"/>
    <cellStyle name="Normal 11 3 2 7 2" xfId="14497"/>
    <cellStyle name="Normal 11 3 2 7 2 2" xfId="14498"/>
    <cellStyle name="Normal 11 3 2 7 3" xfId="14499"/>
    <cellStyle name="Normal 11 3 2 8" xfId="14500"/>
    <cellStyle name="Normal 11 3 2 8 2" xfId="14501"/>
    <cellStyle name="Normal 11 3 2 8 2 2" xfId="14502"/>
    <cellStyle name="Normal 11 3 2 8 3" xfId="14503"/>
    <cellStyle name="Normal 11 3 2 9" xfId="14504"/>
    <cellStyle name="Normal 11 3 2 9 2" xfId="14505"/>
    <cellStyle name="Normal 11 3 3" xfId="14506"/>
    <cellStyle name="Normal 11 3 3 10" xfId="14507"/>
    <cellStyle name="Normal 11 3 3 2" xfId="14508"/>
    <cellStyle name="Normal 11 3 3 2 2" xfId="14509"/>
    <cellStyle name="Normal 11 3 3 2 2 2" xfId="14510"/>
    <cellStyle name="Normal 11 3 3 2 2 2 2" xfId="14511"/>
    <cellStyle name="Normal 11 3 3 2 2 2 2 2" xfId="14512"/>
    <cellStyle name="Normal 11 3 3 2 2 2 2 2 2" xfId="14513"/>
    <cellStyle name="Normal 11 3 3 2 2 2 2 3" xfId="14514"/>
    <cellStyle name="Normal 11 3 3 2 2 2 3" xfId="14515"/>
    <cellStyle name="Normal 11 3 3 2 2 2 3 2" xfId="14516"/>
    <cellStyle name="Normal 11 3 3 2 2 2 3 2 2" xfId="14517"/>
    <cellStyle name="Normal 11 3 3 2 2 2 3 3" xfId="14518"/>
    <cellStyle name="Normal 11 3 3 2 2 2 4" xfId="14519"/>
    <cellStyle name="Normal 11 3 3 2 2 2 4 2" xfId="14520"/>
    <cellStyle name="Normal 11 3 3 2 2 2 5" xfId="14521"/>
    <cellStyle name="Normal 11 3 3 2 2 2 5 2" xfId="14522"/>
    <cellStyle name="Normal 11 3 3 2 2 2 6" xfId="14523"/>
    <cellStyle name="Normal 11 3 3 2 2 3" xfId="14524"/>
    <cellStyle name="Normal 11 3 3 2 2 3 2" xfId="14525"/>
    <cellStyle name="Normal 11 3 3 2 2 3 2 2" xfId="14526"/>
    <cellStyle name="Normal 11 3 3 2 2 3 3" xfId="14527"/>
    <cellStyle name="Normal 11 3 3 2 2 4" xfId="14528"/>
    <cellStyle name="Normal 11 3 3 2 2 4 2" xfId="14529"/>
    <cellStyle name="Normal 11 3 3 2 2 4 2 2" xfId="14530"/>
    <cellStyle name="Normal 11 3 3 2 2 4 3" xfId="14531"/>
    <cellStyle name="Normal 11 3 3 2 2 5" xfId="14532"/>
    <cellStyle name="Normal 11 3 3 2 2 5 2" xfId="14533"/>
    <cellStyle name="Normal 11 3 3 2 2 6" xfId="14534"/>
    <cellStyle name="Normal 11 3 3 2 2 6 2" xfId="14535"/>
    <cellStyle name="Normal 11 3 3 2 2 7" xfId="14536"/>
    <cellStyle name="Normal 11 3 3 2 3" xfId="14537"/>
    <cellStyle name="Normal 11 3 3 2 3 2" xfId="14538"/>
    <cellStyle name="Normal 11 3 3 2 3 2 2" xfId="14539"/>
    <cellStyle name="Normal 11 3 3 2 3 2 2 2" xfId="14540"/>
    <cellStyle name="Normal 11 3 3 2 3 2 3" xfId="14541"/>
    <cellStyle name="Normal 11 3 3 2 3 3" xfId="14542"/>
    <cellStyle name="Normal 11 3 3 2 3 3 2" xfId="14543"/>
    <cellStyle name="Normal 11 3 3 2 3 3 2 2" xfId="14544"/>
    <cellStyle name="Normal 11 3 3 2 3 3 3" xfId="14545"/>
    <cellStyle name="Normal 11 3 3 2 3 4" xfId="14546"/>
    <cellStyle name="Normal 11 3 3 2 3 4 2" xfId="14547"/>
    <cellStyle name="Normal 11 3 3 2 3 5" xfId="14548"/>
    <cellStyle name="Normal 11 3 3 2 3 5 2" xfId="14549"/>
    <cellStyle name="Normal 11 3 3 2 3 6" xfId="14550"/>
    <cellStyle name="Normal 11 3 3 2 4" xfId="14551"/>
    <cellStyle name="Normal 11 3 3 2 4 2" xfId="14552"/>
    <cellStyle name="Normal 11 3 3 2 4 2 2" xfId="14553"/>
    <cellStyle name="Normal 11 3 3 2 4 3" xfId="14554"/>
    <cellStyle name="Normal 11 3 3 2 5" xfId="14555"/>
    <cellStyle name="Normal 11 3 3 2 5 2" xfId="14556"/>
    <cellStyle name="Normal 11 3 3 2 5 2 2" xfId="14557"/>
    <cellStyle name="Normal 11 3 3 2 5 3" xfId="14558"/>
    <cellStyle name="Normal 11 3 3 2 6" xfId="14559"/>
    <cellStyle name="Normal 11 3 3 2 6 2" xfId="14560"/>
    <cellStyle name="Normal 11 3 3 2 7" xfId="14561"/>
    <cellStyle name="Normal 11 3 3 2 7 2" xfId="14562"/>
    <cellStyle name="Normal 11 3 3 2 8" xfId="14563"/>
    <cellStyle name="Normal 11 3 3 3" xfId="14564"/>
    <cellStyle name="Normal 11 3 3 3 2" xfId="14565"/>
    <cellStyle name="Normal 11 3 3 3 2 2" xfId="14566"/>
    <cellStyle name="Normal 11 3 3 3 2 2 2" xfId="14567"/>
    <cellStyle name="Normal 11 3 3 3 2 2 2 2" xfId="14568"/>
    <cellStyle name="Normal 11 3 3 3 2 2 3" xfId="14569"/>
    <cellStyle name="Normal 11 3 3 3 2 3" xfId="14570"/>
    <cellStyle name="Normal 11 3 3 3 2 3 2" xfId="14571"/>
    <cellStyle name="Normal 11 3 3 3 2 3 2 2" xfId="14572"/>
    <cellStyle name="Normal 11 3 3 3 2 3 3" xfId="14573"/>
    <cellStyle name="Normal 11 3 3 3 2 4" xfId="14574"/>
    <cellStyle name="Normal 11 3 3 3 2 4 2" xfId="14575"/>
    <cellStyle name="Normal 11 3 3 3 2 5" xfId="14576"/>
    <cellStyle name="Normal 11 3 3 3 2 5 2" xfId="14577"/>
    <cellStyle name="Normal 11 3 3 3 2 6" xfId="14578"/>
    <cellStyle name="Normal 11 3 3 3 3" xfId="14579"/>
    <cellStyle name="Normal 11 3 3 3 3 2" xfId="14580"/>
    <cellStyle name="Normal 11 3 3 3 3 2 2" xfId="14581"/>
    <cellStyle name="Normal 11 3 3 3 3 3" xfId="14582"/>
    <cellStyle name="Normal 11 3 3 3 4" xfId="14583"/>
    <cellStyle name="Normal 11 3 3 3 4 2" xfId="14584"/>
    <cellStyle name="Normal 11 3 3 3 4 2 2" xfId="14585"/>
    <cellStyle name="Normal 11 3 3 3 4 3" xfId="14586"/>
    <cellStyle name="Normal 11 3 3 3 5" xfId="14587"/>
    <cellStyle name="Normal 11 3 3 3 5 2" xfId="14588"/>
    <cellStyle name="Normal 11 3 3 3 6" xfId="14589"/>
    <cellStyle name="Normal 11 3 3 3 6 2" xfId="14590"/>
    <cellStyle name="Normal 11 3 3 3 7" xfId="14591"/>
    <cellStyle name="Normal 11 3 3 4" xfId="14592"/>
    <cellStyle name="Normal 11 3 3 4 2" xfId="14593"/>
    <cellStyle name="Normal 11 3 3 4 2 2" xfId="14594"/>
    <cellStyle name="Normal 11 3 3 4 2 2 2" xfId="14595"/>
    <cellStyle name="Normal 11 3 3 4 2 2 2 2" xfId="14596"/>
    <cellStyle name="Normal 11 3 3 4 2 2 3" xfId="14597"/>
    <cellStyle name="Normal 11 3 3 4 2 3" xfId="14598"/>
    <cellStyle name="Normal 11 3 3 4 2 3 2" xfId="14599"/>
    <cellStyle name="Normal 11 3 3 4 2 3 2 2" xfId="14600"/>
    <cellStyle name="Normal 11 3 3 4 2 3 3" xfId="14601"/>
    <cellStyle name="Normal 11 3 3 4 2 4" xfId="14602"/>
    <cellStyle name="Normal 11 3 3 4 2 4 2" xfId="14603"/>
    <cellStyle name="Normal 11 3 3 4 2 5" xfId="14604"/>
    <cellStyle name="Normal 11 3 3 4 2 5 2" xfId="14605"/>
    <cellStyle name="Normal 11 3 3 4 2 6" xfId="14606"/>
    <cellStyle name="Normal 11 3 3 4 3" xfId="14607"/>
    <cellStyle name="Normal 11 3 3 4 3 2" xfId="14608"/>
    <cellStyle name="Normal 11 3 3 4 3 2 2" xfId="14609"/>
    <cellStyle name="Normal 11 3 3 4 3 3" xfId="14610"/>
    <cellStyle name="Normal 11 3 3 4 4" xfId="14611"/>
    <cellStyle name="Normal 11 3 3 4 4 2" xfId="14612"/>
    <cellStyle name="Normal 11 3 3 4 4 2 2" xfId="14613"/>
    <cellStyle name="Normal 11 3 3 4 4 3" xfId="14614"/>
    <cellStyle name="Normal 11 3 3 4 5" xfId="14615"/>
    <cellStyle name="Normal 11 3 3 4 5 2" xfId="14616"/>
    <cellStyle name="Normal 11 3 3 4 6" xfId="14617"/>
    <cellStyle name="Normal 11 3 3 4 6 2" xfId="14618"/>
    <cellStyle name="Normal 11 3 3 4 7" xfId="14619"/>
    <cellStyle name="Normal 11 3 3 5" xfId="14620"/>
    <cellStyle name="Normal 11 3 3 5 2" xfId="14621"/>
    <cellStyle name="Normal 11 3 3 5 2 2" xfId="14622"/>
    <cellStyle name="Normal 11 3 3 5 2 2 2" xfId="14623"/>
    <cellStyle name="Normal 11 3 3 5 2 3" xfId="14624"/>
    <cellStyle name="Normal 11 3 3 5 3" xfId="14625"/>
    <cellStyle name="Normal 11 3 3 5 3 2" xfId="14626"/>
    <cellStyle name="Normal 11 3 3 5 3 2 2" xfId="14627"/>
    <cellStyle name="Normal 11 3 3 5 3 3" xfId="14628"/>
    <cellStyle name="Normal 11 3 3 5 4" xfId="14629"/>
    <cellStyle name="Normal 11 3 3 5 4 2" xfId="14630"/>
    <cellStyle name="Normal 11 3 3 5 5" xfId="14631"/>
    <cellStyle name="Normal 11 3 3 5 5 2" xfId="14632"/>
    <cellStyle name="Normal 11 3 3 5 6" xfId="14633"/>
    <cellStyle name="Normal 11 3 3 6" xfId="14634"/>
    <cellStyle name="Normal 11 3 3 6 2" xfId="14635"/>
    <cellStyle name="Normal 11 3 3 6 2 2" xfId="14636"/>
    <cellStyle name="Normal 11 3 3 6 3" xfId="14637"/>
    <cellStyle name="Normal 11 3 3 7" xfId="14638"/>
    <cellStyle name="Normal 11 3 3 7 2" xfId="14639"/>
    <cellStyle name="Normal 11 3 3 7 2 2" xfId="14640"/>
    <cellStyle name="Normal 11 3 3 7 3" xfId="14641"/>
    <cellStyle name="Normal 11 3 3 8" xfId="14642"/>
    <cellStyle name="Normal 11 3 3 8 2" xfId="14643"/>
    <cellStyle name="Normal 11 3 3 9" xfId="14644"/>
    <cellStyle name="Normal 11 3 3 9 2" xfId="14645"/>
    <cellStyle name="Normal 11 3 4" xfId="14646"/>
    <cellStyle name="Normal 11 3 4 2" xfId="14647"/>
    <cellStyle name="Normal 11 3 4 2 2" xfId="14648"/>
    <cellStyle name="Normal 11 3 4 2 2 2" xfId="14649"/>
    <cellStyle name="Normal 11 3 4 2 2 2 2" xfId="14650"/>
    <cellStyle name="Normal 11 3 4 2 2 2 2 2" xfId="14651"/>
    <cellStyle name="Normal 11 3 4 2 2 2 3" xfId="14652"/>
    <cellStyle name="Normal 11 3 4 2 2 3" xfId="14653"/>
    <cellStyle name="Normal 11 3 4 2 2 3 2" xfId="14654"/>
    <cellStyle name="Normal 11 3 4 2 2 3 2 2" xfId="14655"/>
    <cellStyle name="Normal 11 3 4 2 2 3 3" xfId="14656"/>
    <cellStyle name="Normal 11 3 4 2 2 4" xfId="14657"/>
    <cellStyle name="Normal 11 3 4 2 2 4 2" xfId="14658"/>
    <cellStyle name="Normal 11 3 4 2 2 5" xfId="14659"/>
    <cellStyle name="Normal 11 3 4 2 2 5 2" xfId="14660"/>
    <cellStyle name="Normal 11 3 4 2 2 6" xfId="14661"/>
    <cellStyle name="Normal 11 3 4 2 3" xfId="14662"/>
    <cellStyle name="Normal 11 3 4 2 3 2" xfId="14663"/>
    <cellStyle name="Normal 11 3 4 2 3 2 2" xfId="14664"/>
    <cellStyle name="Normal 11 3 4 2 3 3" xfId="14665"/>
    <cellStyle name="Normal 11 3 4 2 4" xfId="14666"/>
    <cellStyle name="Normal 11 3 4 2 4 2" xfId="14667"/>
    <cellStyle name="Normal 11 3 4 2 4 2 2" xfId="14668"/>
    <cellStyle name="Normal 11 3 4 2 4 3" xfId="14669"/>
    <cellStyle name="Normal 11 3 4 2 5" xfId="14670"/>
    <cellStyle name="Normal 11 3 4 2 5 2" xfId="14671"/>
    <cellStyle name="Normal 11 3 4 2 6" xfId="14672"/>
    <cellStyle name="Normal 11 3 4 2 6 2" xfId="14673"/>
    <cellStyle name="Normal 11 3 4 2 7" xfId="14674"/>
    <cellStyle name="Normal 11 3 4 3" xfId="14675"/>
    <cellStyle name="Normal 11 3 4 3 2" xfId="14676"/>
    <cellStyle name="Normal 11 3 4 3 2 2" xfId="14677"/>
    <cellStyle name="Normal 11 3 4 3 2 2 2" xfId="14678"/>
    <cellStyle name="Normal 11 3 4 3 2 3" xfId="14679"/>
    <cellStyle name="Normal 11 3 4 3 3" xfId="14680"/>
    <cellStyle name="Normal 11 3 4 3 3 2" xfId="14681"/>
    <cellStyle name="Normal 11 3 4 3 3 2 2" xfId="14682"/>
    <cellStyle name="Normal 11 3 4 3 3 3" xfId="14683"/>
    <cellStyle name="Normal 11 3 4 3 4" xfId="14684"/>
    <cellStyle name="Normal 11 3 4 3 4 2" xfId="14685"/>
    <cellStyle name="Normal 11 3 4 3 5" xfId="14686"/>
    <cellStyle name="Normal 11 3 4 3 5 2" xfId="14687"/>
    <cellStyle name="Normal 11 3 4 3 6" xfId="14688"/>
    <cellStyle name="Normal 11 3 4 4" xfId="14689"/>
    <cellStyle name="Normal 11 3 4 4 2" xfId="14690"/>
    <cellStyle name="Normal 11 3 4 4 2 2" xfId="14691"/>
    <cellStyle name="Normal 11 3 4 4 3" xfId="14692"/>
    <cellStyle name="Normal 11 3 4 5" xfId="14693"/>
    <cellStyle name="Normal 11 3 4 5 2" xfId="14694"/>
    <cellStyle name="Normal 11 3 4 5 2 2" xfId="14695"/>
    <cellStyle name="Normal 11 3 4 5 3" xfId="14696"/>
    <cellStyle name="Normal 11 3 4 6" xfId="14697"/>
    <cellStyle name="Normal 11 3 4 6 2" xfId="14698"/>
    <cellStyle name="Normal 11 3 4 7" xfId="14699"/>
    <cellStyle name="Normal 11 3 4 7 2" xfId="14700"/>
    <cellStyle name="Normal 11 3 4 8" xfId="14701"/>
    <cellStyle name="Normal 11 3 5" xfId="14702"/>
    <cellStyle name="Normal 11 3 5 2" xfId="14703"/>
    <cellStyle name="Normal 11 3 5 2 2" xfId="14704"/>
    <cellStyle name="Normal 11 3 5 2 2 2" xfId="14705"/>
    <cellStyle name="Normal 11 3 5 2 2 2 2" xfId="14706"/>
    <cellStyle name="Normal 11 3 5 2 2 3" xfId="14707"/>
    <cellStyle name="Normal 11 3 5 2 3" xfId="14708"/>
    <cellStyle name="Normal 11 3 5 2 3 2" xfId="14709"/>
    <cellStyle name="Normal 11 3 5 2 3 2 2" xfId="14710"/>
    <cellStyle name="Normal 11 3 5 2 3 3" xfId="14711"/>
    <cellStyle name="Normal 11 3 5 2 4" xfId="14712"/>
    <cellStyle name="Normal 11 3 5 2 4 2" xfId="14713"/>
    <cellStyle name="Normal 11 3 5 2 5" xfId="14714"/>
    <cellStyle name="Normal 11 3 5 2 5 2" xfId="14715"/>
    <cellStyle name="Normal 11 3 5 2 6" xfId="14716"/>
    <cellStyle name="Normal 11 3 5 3" xfId="14717"/>
    <cellStyle name="Normal 11 3 5 3 2" xfId="14718"/>
    <cellStyle name="Normal 11 3 5 3 2 2" xfId="14719"/>
    <cellStyle name="Normal 11 3 5 3 3" xfId="14720"/>
    <cellStyle name="Normal 11 3 5 4" xfId="14721"/>
    <cellStyle name="Normal 11 3 5 4 2" xfId="14722"/>
    <cellStyle name="Normal 11 3 5 4 2 2" xfId="14723"/>
    <cellStyle name="Normal 11 3 5 4 3" xfId="14724"/>
    <cellStyle name="Normal 11 3 5 5" xfId="14725"/>
    <cellStyle name="Normal 11 3 5 5 2" xfId="14726"/>
    <cellStyle name="Normal 11 3 5 6" xfId="14727"/>
    <cellStyle name="Normal 11 3 5 6 2" xfId="14728"/>
    <cellStyle name="Normal 11 3 5 7" xfId="14729"/>
    <cellStyle name="Normal 11 3 6" xfId="14730"/>
    <cellStyle name="Normal 11 3 6 2" xfId="14731"/>
    <cellStyle name="Normal 11 3 6 2 2" xfId="14732"/>
    <cellStyle name="Normal 11 3 6 2 2 2" xfId="14733"/>
    <cellStyle name="Normal 11 3 6 2 2 2 2" xfId="14734"/>
    <cellStyle name="Normal 11 3 6 2 2 3" xfId="14735"/>
    <cellStyle name="Normal 11 3 6 2 3" xfId="14736"/>
    <cellStyle name="Normal 11 3 6 2 3 2" xfId="14737"/>
    <cellStyle name="Normal 11 3 6 2 3 2 2" xfId="14738"/>
    <cellStyle name="Normal 11 3 6 2 3 3" xfId="14739"/>
    <cellStyle name="Normal 11 3 6 2 4" xfId="14740"/>
    <cellStyle name="Normal 11 3 6 2 4 2" xfId="14741"/>
    <cellStyle name="Normal 11 3 6 2 5" xfId="14742"/>
    <cellStyle name="Normal 11 3 6 2 5 2" xfId="14743"/>
    <cellStyle name="Normal 11 3 6 2 6" xfId="14744"/>
    <cellStyle name="Normal 11 3 6 3" xfId="14745"/>
    <cellStyle name="Normal 11 3 6 3 2" xfId="14746"/>
    <cellStyle name="Normal 11 3 6 3 2 2" xfId="14747"/>
    <cellStyle name="Normal 11 3 6 3 3" xfId="14748"/>
    <cellStyle name="Normal 11 3 6 4" xfId="14749"/>
    <cellStyle name="Normal 11 3 6 4 2" xfId="14750"/>
    <cellStyle name="Normal 11 3 6 4 2 2" xfId="14751"/>
    <cellStyle name="Normal 11 3 6 4 3" xfId="14752"/>
    <cellStyle name="Normal 11 3 6 5" xfId="14753"/>
    <cellStyle name="Normal 11 3 6 5 2" xfId="14754"/>
    <cellStyle name="Normal 11 3 6 6" xfId="14755"/>
    <cellStyle name="Normal 11 3 6 6 2" xfId="14756"/>
    <cellStyle name="Normal 11 3 6 7" xfId="14757"/>
    <cellStyle name="Normal 11 3 7" xfId="14758"/>
    <cellStyle name="Normal 11 3 7 2" xfId="14759"/>
    <cellStyle name="Normal 11 3 7 2 2" xfId="14760"/>
    <cellStyle name="Normal 11 3 7 2 2 2" xfId="14761"/>
    <cellStyle name="Normal 11 3 7 2 3" xfId="14762"/>
    <cellStyle name="Normal 11 3 7 3" xfId="14763"/>
    <cellStyle name="Normal 11 3 7 3 2" xfId="14764"/>
    <cellStyle name="Normal 11 3 7 3 2 2" xfId="14765"/>
    <cellStyle name="Normal 11 3 7 3 3" xfId="14766"/>
    <cellStyle name="Normal 11 3 7 4" xfId="14767"/>
    <cellStyle name="Normal 11 3 7 4 2" xfId="14768"/>
    <cellStyle name="Normal 11 3 7 5" xfId="14769"/>
    <cellStyle name="Normal 11 3 7 5 2" xfId="14770"/>
    <cellStyle name="Normal 11 3 7 6" xfId="14771"/>
    <cellStyle name="Normal 11 3 8" xfId="14772"/>
    <cellStyle name="Normal 11 3 8 2" xfId="14773"/>
    <cellStyle name="Normal 11 3 8 2 2" xfId="14774"/>
    <cellStyle name="Normal 11 3 8 3" xfId="14775"/>
    <cellStyle name="Normal 11 3 9" xfId="14776"/>
    <cellStyle name="Normal 11 3 9 2" xfId="14777"/>
    <cellStyle name="Normal 11 3 9 2 2" xfId="14778"/>
    <cellStyle name="Normal 11 3 9 3" xfId="14779"/>
    <cellStyle name="Normal 11 4" xfId="14780"/>
    <cellStyle name="Normal 11 4 10" xfId="14781"/>
    <cellStyle name="Normal 11 4 10 2" xfId="14782"/>
    <cellStyle name="Normal 11 4 11" xfId="14783"/>
    <cellStyle name="Normal 11 4 2" xfId="14784"/>
    <cellStyle name="Normal 11 4 2 10" xfId="14785"/>
    <cellStyle name="Normal 11 4 2 2" xfId="14786"/>
    <cellStyle name="Normal 11 4 2 2 2" xfId="14787"/>
    <cellStyle name="Normal 11 4 2 2 2 2" xfId="14788"/>
    <cellStyle name="Normal 11 4 2 2 2 2 2" xfId="14789"/>
    <cellStyle name="Normal 11 4 2 2 2 2 2 2" xfId="14790"/>
    <cellStyle name="Normal 11 4 2 2 2 2 2 2 2" xfId="14791"/>
    <cellStyle name="Normal 11 4 2 2 2 2 2 3" xfId="14792"/>
    <cellStyle name="Normal 11 4 2 2 2 2 3" xfId="14793"/>
    <cellStyle name="Normal 11 4 2 2 2 2 3 2" xfId="14794"/>
    <cellStyle name="Normal 11 4 2 2 2 2 3 2 2" xfId="14795"/>
    <cellStyle name="Normal 11 4 2 2 2 2 3 3" xfId="14796"/>
    <cellStyle name="Normal 11 4 2 2 2 2 4" xfId="14797"/>
    <cellStyle name="Normal 11 4 2 2 2 2 4 2" xfId="14798"/>
    <cellStyle name="Normal 11 4 2 2 2 2 5" xfId="14799"/>
    <cellStyle name="Normal 11 4 2 2 2 2 5 2" xfId="14800"/>
    <cellStyle name="Normal 11 4 2 2 2 2 6" xfId="14801"/>
    <cellStyle name="Normal 11 4 2 2 2 3" xfId="14802"/>
    <cellStyle name="Normal 11 4 2 2 2 3 2" xfId="14803"/>
    <cellStyle name="Normal 11 4 2 2 2 3 2 2" xfId="14804"/>
    <cellStyle name="Normal 11 4 2 2 2 3 3" xfId="14805"/>
    <cellStyle name="Normal 11 4 2 2 2 4" xfId="14806"/>
    <cellStyle name="Normal 11 4 2 2 2 4 2" xfId="14807"/>
    <cellStyle name="Normal 11 4 2 2 2 4 2 2" xfId="14808"/>
    <cellStyle name="Normal 11 4 2 2 2 4 3" xfId="14809"/>
    <cellStyle name="Normal 11 4 2 2 2 5" xfId="14810"/>
    <cellStyle name="Normal 11 4 2 2 2 5 2" xfId="14811"/>
    <cellStyle name="Normal 11 4 2 2 2 6" xfId="14812"/>
    <cellStyle name="Normal 11 4 2 2 2 6 2" xfId="14813"/>
    <cellStyle name="Normal 11 4 2 2 2 7" xfId="14814"/>
    <cellStyle name="Normal 11 4 2 2 3" xfId="14815"/>
    <cellStyle name="Normal 11 4 2 2 3 2" xfId="14816"/>
    <cellStyle name="Normal 11 4 2 2 3 2 2" xfId="14817"/>
    <cellStyle name="Normal 11 4 2 2 3 2 2 2" xfId="14818"/>
    <cellStyle name="Normal 11 4 2 2 3 2 3" xfId="14819"/>
    <cellStyle name="Normal 11 4 2 2 3 3" xfId="14820"/>
    <cellStyle name="Normal 11 4 2 2 3 3 2" xfId="14821"/>
    <cellStyle name="Normal 11 4 2 2 3 3 2 2" xfId="14822"/>
    <cellStyle name="Normal 11 4 2 2 3 3 3" xfId="14823"/>
    <cellStyle name="Normal 11 4 2 2 3 4" xfId="14824"/>
    <cellStyle name="Normal 11 4 2 2 3 4 2" xfId="14825"/>
    <cellStyle name="Normal 11 4 2 2 3 5" xfId="14826"/>
    <cellStyle name="Normal 11 4 2 2 3 5 2" xfId="14827"/>
    <cellStyle name="Normal 11 4 2 2 3 6" xfId="14828"/>
    <cellStyle name="Normal 11 4 2 2 4" xfId="14829"/>
    <cellStyle name="Normal 11 4 2 2 4 2" xfId="14830"/>
    <cellStyle name="Normal 11 4 2 2 4 2 2" xfId="14831"/>
    <cellStyle name="Normal 11 4 2 2 4 3" xfId="14832"/>
    <cellStyle name="Normal 11 4 2 2 5" xfId="14833"/>
    <cellStyle name="Normal 11 4 2 2 5 2" xfId="14834"/>
    <cellStyle name="Normal 11 4 2 2 5 2 2" xfId="14835"/>
    <cellStyle name="Normal 11 4 2 2 5 3" xfId="14836"/>
    <cellStyle name="Normal 11 4 2 2 6" xfId="14837"/>
    <cellStyle name="Normal 11 4 2 2 6 2" xfId="14838"/>
    <cellStyle name="Normal 11 4 2 2 7" xfId="14839"/>
    <cellStyle name="Normal 11 4 2 2 7 2" xfId="14840"/>
    <cellStyle name="Normal 11 4 2 2 8" xfId="14841"/>
    <cellStyle name="Normal 11 4 2 3" xfId="14842"/>
    <cellStyle name="Normal 11 4 2 3 2" xfId="14843"/>
    <cellStyle name="Normal 11 4 2 3 2 2" xfId="14844"/>
    <cellStyle name="Normal 11 4 2 3 2 2 2" xfId="14845"/>
    <cellStyle name="Normal 11 4 2 3 2 2 2 2" xfId="14846"/>
    <cellStyle name="Normal 11 4 2 3 2 2 3" xfId="14847"/>
    <cellStyle name="Normal 11 4 2 3 2 3" xfId="14848"/>
    <cellStyle name="Normal 11 4 2 3 2 3 2" xfId="14849"/>
    <cellStyle name="Normal 11 4 2 3 2 3 2 2" xfId="14850"/>
    <cellStyle name="Normal 11 4 2 3 2 3 3" xfId="14851"/>
    <cellStyle name="Normal 11 4 2 3 2 4" xfId="14852"/>
    <cellStyle name="Normal 11 4 2 3 2 4 2" xfId="14853"/>
    <cellStyle name="Normal 11 4 2 3 2 5" xfId="14854"/>
    <cellStyle name="Normal 11 4 2 3 2 5 2" xfId="14855"/>
    <cellStyle name="Normal 11 4 2 3 2 6" xfId="14856"/>
    <cellStyle name="Normal 11 4 2 3 3" xfId="14857"/>
    <cellStyle name="Normal 11 4 2 3 3 2" xfId="14858"/>
    <cellStyle name="Normal 11 4 2 3 3 2 2" xfId="14859"/>
    <cellStyle name="Normal 11 4 2 3 3 3" xfId="14860"/>
    <cellStyle name="Normal 11 4 2 3 4" xfId="14861"/>
    <cellStyle name="Normal 11 4 2 3 4 2" xfId="14862"/>
    <cellStyle name="Normal 11 4 2 3 4 2 2" xfId="14863"/>
    <cellStyle name="Normal 11 4 2 3 4 3" xfId="14864"/>
    <cellStyle name="Normal 11 4 2 3 5" xfId="14865"/>
    <cellStyle name="Normal 11 4 2 3 5 2" xfId="14866"/>
    <cellStyle name="Normal 11 4 2 3 6" xfId="14867"/>
    <cellStyle name="Normal 11 4 2 3 6 2" xfId="14868"/>
    <cellStyle name="Normal 11 4 2 3 7" xfId="14869"/>
    <cellStyle name="Normal 11 4 2 4" xfId="14870"/>
    <cellStyle name="Normal 11 4 2 4 2" xfId="14871"/>
    <cellStyle name="Normal 11 4 2 4 2 2" xfId="14872"/>
    <cellStyle name="Normal 11 4 2 4 2 2 2" xfId="14873"/>
    <cellStyle name="Normal 11 4 2 4 2 2 2 2" xfId="14874"/>
    <cellStyle name="Normal 11 4 2 4 2 2 3" xfId="14875"/>
    <cellStyle name="Normal 11 4 2 4 2 3" xfId="14876"/>
    <cellStyle name="Normal 11 4 2 4 2 3 2" xfId="14877"/>
    <cellStyle name="Normal 11 4 2 4 2 3 2 2" xfId="14878"/>
    <cellStyle name="Normal 11 4 2 4 2 3 3" xfId="14879"/>
    <cellStyle name="Normal 11 4 2 4 2 4" xfId="14880"/>
    <cellStyle name="Normal 11 4 2 4 2 4 2" xfId="14881"/>
    <cellStyle name="Normal 11 4 2 4 2 5" xfId="14882"/>
    <cellStyle name="Normal 11 4 2 4 2 5 2" xfId="14883"/>
    <cellStyle name="Normal 11 4 2 4 2 6" xfId="14884"/>
    <cellStyle name="Normal 11 4 2 4 3" xfId="14885"/>
    <cellStyle name="Normal 11 4 2 4 3 2" xfId="14886"/>
    <cellStyle name="Normal 11 4 2 4 3 2 2" xfId="14887"/>
    <cellStyle name="Normal 11 4 2 4 3 3" xfId="14888"/>
    <cellStyle name="Normal 11 4 2 4 4" xfId="14889"/>
    <cellStyle name="Normal 11 4 2 4 4 2" xfId="14890"/>
    <cellStyle name="Normal 11 4 2 4 4 2 2" xfId="14891"/>
    <cellStyle name="Normal 11 4 2 4 4 3" xfId="14892"/>
    <cellStyle name="Normal 11 4 2 4 5" xfId="14893"/>
    <cellStyle name="Normal 11 4 2 4 5 2" xfId="14894"/>
    <cellStyle name="Normal 11 4 2 4 6" xfId="14895"/>
    <cellStyle name="Normal 11 4 2 4 6 2" xfId="14896"/>
    <cellStyle name="Normal 11 4 2 4 7" xfId="14897"/>
    <cellStyle name="Normal 11 4 2 5" xfId="14898"/>
    <cellStyle name="Normal 11 4 2 5 2" xfId="14899"/>
    <cellStyle name="Normal 11 4 2 5 2 2" xfId="14900"/>
    <cellStyle name="Normal 11 4 2 5 2 2 2" xfId="14901"/>
    <cellStyle name="Normal 11 4 2 5 2 3" xfId="14902"/>
    <cellStyle name="Normal 11 4 2 5 3" xfId="14903"/>
    <cellStyle name="Normal 11 4 2 5 3 2" xfId="14904"/>
    <cellStyle name="Normal 11 4 2 5 3 2 2" xfId="14905"/>
    <cellStyle name="Normal 11 4 2 5 3 3" xfId="14906"/>
    <cellStyle name="Normal 11 4 2 5 4" xfId="14907"/>
    <cellStyle name="Normal 11 4 2 5 4 2" xfId="14908"/>
    <cellStyle name="Normal 11 4 2 5 5" xfId="14909"/>
    <cellStyle name="Normal 11 4 2 5 5 2" xfId="14910"/>
    <cellStyle name="Normal 11 4 2 5 6" xfId="14911"/>
    <cellStyle name="Normal 11 4 2 6" xfId="14912"/>
    <cellStyle name="Normal 11 4 2 6 2" xfId="14913"/>
    <cellStyle name="Normal 11 4 2 6 2 2" xfId="14914"/>
    <cellStyle name="Normal 11 4 2 6 3" xfId="14915"/>
    <cellStyle name="Normal 11 4 2 7" xfId="14916"/>
    <cellStyle name="Normal 11 4 2 7 2" xfId="14917"/>
    <cellStyle name="Normal 11 4 2 7 2 2" xfId="14918"/>
    <cellStyle name="Normal 11 4 2 7 3" xfId="14919"/>
    <cellStyle name="Normal 11 4 2 8" xfId="14920"/>
    <cellStyle name="Normal 11 4 2 8 2" xfId="14921"/>
    <cellStyle name="Normal 11 4 2 9" xfId="14922"/>
    <cellStyle name="Normal 11 4 2 9 2" xfId="14923"/>
    <cellStyle name="Normal 11 4 3" xfId="14924"/>
    <cellStyle name="Normal 11 4 3 2" xfId="14925"/>
    <cellStyle name="Normal 11 4 3 2 2" xfId="14926"/>
    <cellStyle name="Normal 11 4 3 2 2 2" xfId="14927"/>
    <cellStyle name="Normal 11 4 3 2 2 2 2" xfId="14928"/>
    <cellStyle name="Normal 11 4 3 2 2 2 2 2" xfId="14929"/>
    <cellStyle name="Normal 11 4 3 2 2 2 3" xfId="14930"/>
    <cellStyle name="Normal 11 4 3 2 2 3" xfId="14931"/>
    <cellStyle name="Normal 11 4 3 2 2 3 2" xfId="14932"/>
    <cellStyle name="Normal 11 4 3 2 2 3 2 2" xfId="14933"/>
    <cellStyle name="Normal 11 4 3 2 2 3 3" xfId="14934"/>
    <cellStyle name="Normal 11 4 3 2 2 4" xfId="14935"/>
    <cellStyle name="Normal 11 4 3 2 2 4 2" xfId="14936"/>
    <cellStyle name="Normal 11 4 3 2 2 5" xfId="14937"/>
    <cellStyle name="Normal 11 4 3 2 2 5 2" xfId="14938"/>
    <cellStyle name="Normal 11 4 3 2 2 6" xfId="14939"/>
    <cellStyle name="Normal 11 4 3 2 3" xfId="14940"/>
    <cellStyle name="Normal 11 4 3 2 3 2" xfId="14941"/>
    <cellStyle name="Normal 11 4 3 2 3 2 2" xfId="14942"/>
    <cellStyle name="Normal 11 4 3 2 3 3" xfId="14943"/>
    <cellStyle name="Normal 11 4 3 2 4" xfId="14944"/>
    <cellStyle name="Normal 11 4 3 2 4 2" xfId="14945"/>
    <cellStyle name="Normal 11 4 3 2 4 2 2" xfId="14946"/>
    <cellStyle name="Normal 11 4 3 2 4 3" xfId="14947"/>
    <cellStyle name="Normal 11 4 3 2 5" xfId="14948"/>
    <cellStyle name="Normal 11 4 3 2 5 2" xfId="14949"/>
    <cellStyle name="Normal 11 4 3 2 6" xfId="14950"/>
    <cellStyle name="Normal 11 4 3 2 6 2" xfId="14951"/>
    <cellStyle name="Normal 11 4 3 2 7" xfId="14952"/>
    <cellStyle name="Normal 11 4 3 3" xfId="14953"/>
    <cellStyle name="Normal 11 4 3 3 2" xfId="14954"/>
    <cellStyle name="Normal 11 4 3 3 2 2" xfId="14955"/>
    <cellStyle name="Normal 11 4 3 3 2 2 2" xfId="14956"/>
    <cellStyle name="Normal 11 4 3 3 2 3" xfId="14957"/>
    <cellStyle name="Normal 11 4 3 3 3" xfId="14958"/>
    <cellStyle name="Normal 11 4 3 3 3 2" xfId="14959"/>
    <cellStyle name="Normal 11 4 3 3 3 2 2" xfId="14960"/>
    <cellStyle name="Normal 11 4 3 3 3 3" xfId="14961"/>
    <cellStyle name="Normal 11 4 3 3 4" xfId="14962"/>
    <cellStyle name="Normal 11 4 3 3 4 2" xfId="14963"/>
    <cellStyle name="Normal 11 4 3 3 5" xfId="14964"/>
    <cellStyle name="Normal 11 4 3 3 5 2" xfId="14965"/>
    <cellStyle name="Normal 11 4 3 3 6" xfId="14966"/>
    <cellStyle name="Normal 11 4 3 4" xfId="14967"/>
    <cellStyle name="Normal 11 4 3 4 2" xfId="14968"/>
    <cellStyle name="Normal 11 4 3 4 2 2" xfId="14969"/>
    <cellStyle name="Normal 11 4 3 4 3" xfId="14970"/>
    <cellStyle name="Normal 11 4 3 5" xfId="14971"/>
    <cellStyle name="Normal 11 4 3 5 2" xfId="14972"/>
    <cellStyle name="Normal 11 4 3 5 2 2" xfId="14973"/>
    <cellStyle name="Normal 11 4 3 5 3" xfId="14974"/>
    <cellStyle name="Normal 11 4 3 6" xfId="14975"/>
    <cellStyle name="Normal 11 4 3 6 2" xfId="14976"/>
    <cellStyle name="Normal 11 4 3 7" xfId="14977"/>
    <cellStyle name="Normal 11 4 3 7 2" xfId="14978"/>
    <cellStyle name="Normal 11 4 3 8" xfId="14979"/>
    <cellStyle name="Normal 11 4 4" xfId="14980"/>
    <cellStyle name="Normal 11 4 4 2" xfId="14981"/>
    <cellStyle name="Normal 11 4 4 2 2" xfId="14982"/>
    <cellStyle name="Normal 11 4 4 2 2 2" xfId="14983"/>
    <cellStyle name="Normal 11 4 4 2 2 2 2" xfId="14984"/>
    <cellStyle name="Normal 11 4 4 2 2 3" xfId="14985"/>
    <cellStyle name="Normal 11 4 4 2 3" xfId="14986"/>
    <cellStyle name="Normal 11 4 4 2 3 2" xfId="14987"/>
    <cellStyle name="Normal 11 4 4 2 3 2 2" xfId="14988"/>
    <cellStyle name="Normal 11 4 4 2 3 3" xfId="14989"/>
    <cellStyle name="Normal 11 4 4 2 4" xfId="14990"/>
    <cellStyle name="Normal 11 4 4 2 4 2" xfId="14991"/>
    <cellStyle name="Normal 11 4 4 2 5" xfId="14992"/>
    <cellStyle name="Normal 11 4 4 2 5 2" xfId="14993"/>
    <cellStyle name="Normal 11 4 4 2 6" xfId="14994"/>
    <cellStyle name="Normal 11 4 4 3" xfId="14995"/>
    <cellStyle name="Normal 11 4 4 3 2" xfId="14996"/>
    <cellStyle name="Normal 11 4 4 3 2 2" xfId="14997"/>
    <cellStyle name="Normal 11 4 4 3 3" xfId="14998"/>
    <cellStyle name="Normal 11 4 4 4" xfId="14999"/>
    <cellStyle name="Normal 11 4 4 4 2" xfId="15000"/>
    <cellStyle name="Normal 11 4 4 4 2 2" xfId="15001"/>
    <cellStyle name="Normal 11 4 4 4 3" xfId="15002"/>
    <cellStyle name="Normal 11 4 4 5" xfId="15003"/>
    <cellStyle name="Normal 11 4 4 5 2" xfId="15004"/>
    <cellStyle name="Normal 11 4 4 6" xfId="15005"/>
    <cellStyle name="Normal 11 4 4 6 2" xfId="15006"/>
    <cellStyle name="Normal 11 4 4 7" xfId="15007"/>
    <cellStyle name="Normal 11 4 5" xfId="15008"/>
    <cellStyle name="Normal 11 4 5 2" xfId="15009"/>
    <cellStyle name="Normal 11 4 5 2 2" xfId="15010"/>
    <cellStyle name="Normal 11 4 5 2 2 2" xfId="15011"/>
    <cellStyle name="Normal 11 4 5 2 2 2 2" xfId="15012"/>
    <cellStyle name="Normal 11 4 5 2 2 3" xfId="15013"/>
    <cellStyle name="Normal 11 4 5 2 3" xfId="15014"/>
    <cellStyle name="Normal 11 4 5 2 3 2" xfId="15015"/>
    <cellStyle name="Normal 11 4 5 2 3 2 2" xfId="15016"/>
    <cellStyle name="Normal 11 4 5 2 3 3" xfId="15017"/>
    <cellStyle name="Normal 11 4 5 2 4" xfId="15018"/>
    <cellStyle name="Normal 11 4 5 2 4 2" xfId="15019"/>
    <cellStyle name="Normal 11 4 5 2 5" xfId="15020"/>
    <cellStyle name="Normal 11 4 5 2 5 2" xfId="15021"/>
    <cellStyle name="Normal 11 4 5 2 6" xfId="15022"/>
    <cellStyle name="Normal 11 4 5 3" xfId="15023"/>
    <cellStyle name="Normal 11 4 5 3 2" xfId="15024"/>
    <cellStyle name="Normal 11 4 5 3 2 2" xfId="15025"/>
    <cellStyle name="Normal 11 4 5 3 3" xfId="15026"/>
    <cellStyle name="Normal 11 4 5 4" xfId="15027"/>
    <cellStyle name="Normal 11 4 5 4 2" xfId="15028"/>
    <cellStyle name="Normal 11 4 5 4 2 2" xfId="15029"/>
    <cellStyle name="Normal 11 4 5 4 3" xfId="15030"/>
    <cellStyle name="Normal 11 4 5 5" xfId="15031"/>
    <cellStyle name="Normal 11 4 5 5 2" xfId="15032"/>
    <cellStyle name="Normal 11 4 5 6" xfId="15033"/>
    <cellStyle name="Normal 11 4 5 6 2" xfId="15034"/>
    <cellStyle name="Normal 11 4 5 7" xfId="15035"/>
    <cellStyle name="Normal 11 4 6" xfId="15036"/>
    <cellStyle name="Normal 11 4 6 2" xfId="15037"/>
    <cellStyle name="Normal 11 4 6 2 2" xfId="15038"/>
    <cellStyle name="Normal 11 4 6 2 2 2" xfId="15039"/>
    <cellStyle name="Normal 11 4 6 2 3" xfId="15040"/>
    <cellStyle name="Normal 11 4 6 3" xfId="15041"/>
    <cellStyle name="Normal 11 4 6 3 2" xfId="15042"/>
    <cellStyle name="Normal 11 4 6 3 2 2" xfId="15043"/>
    <cellStyle name="Normal 11 4 6 3 3" xfId="15044"/>
    <cellStyle name="Normal 11 4 6 4" xfId="15045"/>
    <cellStyle name="Normal 11 4 6 4 2" xfId="15046"/>
    <cellStyle name="Normal 11 4 6 5" xfId="15047"/>
    <cellStyle name="Normal 11 4 6 5 2" xfId="15048"/>
    <cellStyle name="Normal 11 4 6 6" xfId="15049"/>
    <cellStyle name="Normal 11 4 7" xfId="15050"/>
    <cellStyle name="Normal 11 4 7 2" xfId="15051"/>
    <cellStyle name="Normal 11 4 7 2 2" xfId="15052"/>
    <cellStyle name="Normal 11 4 7 3" xfId="15053"/>
    <cellStyle name="Normal 11 4 8" xfId="15054"/>
    <cellStyle name="Normal 11 4 8 2" xfId="15055"/>
    <cellStyle name="Normal 11 4 8 2 2" xfId="15056"/>
    <cellStyle name="Normal 11 4 8 3" xfId="15057"/>
    <cellStyle name="Normal 11 4 9" xfId="15058"/>
    <cellStyle name="Normal 11 4 9 2" xfId="15059"/>
    <cellStyle name="Normal 11 5" xfId="15060"/>
    <cellStyle name="Normal 11 5 10" xfId="15061"/>
    <cellStyle name="Normal 11 5 2" xfId="15062"/>
    <cellStyle name="Normal 11 5 2 2" xfId="15063"/>
    <cellStyle name="Normal 11 5 2 2 2" xfId="15064"/>
    <cellStyle name="Normal 11 5 2 2 2 2" xfId="15065"/>
    <cellStyle name="Normal 11 5 2 2 2 2 2" xfId="15066"/>
    <cellStyle name="Normal 11 5 2 2 2 2 2 2" xfId="15067"/>
    <cellStyle name="Normal 11 5 2 2 2 2 3" xfId="15068"/>
    <cellStyle name="Normal 11 5 2 2 2 3" xfId="15069"/>
    <cellStyle name="Normal 11 5 2 2 2 3 2" xfId="15070"/>
    <cellStyle name="Normal 11 5 2 2 2 3 2 2" xfId="15071"/>
    <cellStyle name="Normal 11 5 2 2 2 3 3" xfId="15072"/>
    <cellStyle name="Normal 11 5 2 2 2 4" xfId="15073"/>
    <cellStyle name="Normal 11 5 2 2 2 4 2" xfId="15074"/>
    <cellStyle name="Normal 11 5 2 2 2 5" xfId="15075"/>
    <cellStyle name="Normal 11 5 2 2 2 5 2" xfId="15076"/>
    <cellStyle name="Normal 11 5 2 2 2 6" xfId="15077"/>
    <cellStyle name="Normal 11 5 2 2 3" xfId="15078"/>
    <cellStyle name="Normal 11 5 2 2 3 2" xfId="15079"/>
    <cellStyle name="Normal 11 5 2 2 3 2 2" xfId="15080"/>
    <cellStyle name="Normal 11 5 2 2 3 3" xfId="15081"/>
    <cellStyle name="Normal 11 5 2 2 4" xfId="15082"/>
    <cellStyle name="Normal 11 5 2 2 4 2" xfId="15083"/>
    <cellStyle name="Normal 11 5 2 2 4 2 2" xfId="15084"/>
    <cellStyle name="Normal 11 5 2 2 4 3" xfId="15085"/>
    <cellStyle name="Normal 11 5 2 2 5" xfId="15086"/>
    <cellStyle name="Normal 11 5 2 2 5 2" xfId="15087"/>
    <cellStyle name="Normal 11 5 2 2 6" xfId="15088"/>
    <cellStyle name="Normal 11 5 2 2 6 2" xfId="15089"/>
    <cellStyle name="Normal 11 5 2 2 7" xfId="15090"/>
    <cellStyle name="Normal 11 5 2 3" xfId="15091"/>
    <cellStyle name="Normal 11 5 2 3 2" xfId="15092"/>
    <cellStyle name="Normal 11 5 2 3 2 2" xfId="15093"/>
    <cellStyle name="Normal 11 5 2 3 2 2 2" xfId="15094"/>
    <cellStyle name="Normal 11 5 2 3 2 3" xfId="15095"/>
    <cellStyle name="Normal 11 5 2 3 3" xfId="15096"/>
    <cellStyle name="Normal 11 5 2 3 3 2" xfId="15097"/>
    <cellStyle name="Normal 11 5 2 3 3 2 2" xfId="15098"/>
    <cellStyle name="Normal 11 5 2 3 3 3" xfId="15099"/>
    <cellStyle name="Normal 11 5 2 3 4" xfId="15100"/>
    <cellStyle name="Normal 11 5 2 3 4 2" xfId="15101"/>
    <cellStyle name="Normal 11 5 2 3 5" xfId="15102"/>
    <cellStyle name="Normal 11 5 2 3 5 2" xfId="15103"/>
    <cellStyle name="Normal 11 5 2 3 6" xfId="15104"/>
    <cellStyle name="Normal 11 5 2 4" xfId="15105"/>
    <cellStyle name="Normal 11 5 2 4 2" xfId="15106"/>
    <cellStyle name="Normal 11 5 2 4 2 2" xfId="15107"/>
    <cellStyle name="Normal 11 5 2 4 3" xfId="15108"/>
    <cellStyle name="Normal 11 5 2 5" xfId="15109"/>
    <cellStyle name="Normal 11 5 2 5 2" xfId="15110"/>
    <cellStyle name="Normal 11 5 2 5 2 2" xfId="15111"/>
    <cellStyle name="Normal 11 5 2 5 3" xfId="15112"/>
    <cellStyle name="Normal 11 5 2 6" xfId="15113"/>
    <cellStyle name="Normal 11 5 2 6 2" xfId="15114"/>
    <cellStyle name="Normal 11 5 2 7" xfId="15115"/>
    <cellStyle name="Normal 11 5 2 7 2" xfId="15116"/>
    <cellStyle name="Normal 11 5 2 8" xfId="15117"/>
    <cellStyle name="Normal 11 5 3" xfId="15118"/>
    <cellStyle name="Normal 11 5 3 2" xfId="15119"/>
    <cellStyle name="Normal 11 5 3 2 2" xfId="15120"/>
    <cellStyle name="Normal 11 5 3 2 2 2" xfId="15121"/>
    <cellStyle name="Normal 11 5 3 2 2 2 2" xfId="15122"/>
    <cellStyle name="Normal 11 5 3 2 2 3" xfId="15123"/>
    <cellStyle name="Normal 11 5 3 2 3" xfId="15124"/>
    <cellStyle name="Normal 11 5 3 2 3 2" xfId="15125"/>
    <cellStyle name="Normal 11 5 3 2 3 2 2" xfId="15126"/>
    <cellStyle name="Normal 11 5 3 2 3 3" xfId="15127"/>
    <cellStyle name="Normal 11 5 3 2 4" xfId="15128"/>
    <cellStyle name="Normal 11 5 3 2 4 2" xfId="15129"/>
    <cellStyle name="Normal 11 5 3 2 5" xfId="15130"/>
    <cellStyle name="Normal 11 5 3 2 5 2" xfId="15131"/>
    <cellStyle name="Normal 11 5 3 2 6" xfId="15132"/>
    <cellStyle name="Normal 11 5 3 3" xfId="15133"/>
    <cellStyle name="Normal 11 5 3 3 2" xfId="15134"/>
    <cellStyle name="Normal 11 5 3 3 2 2" xfId="15135"/>
    <cellStyle name="Normal 11 5 3 3 3" xfId="15136"/>
    <cellStyle name="Normal 11 5 3 4" xfId="15137"/>
    <cellStyle name="Normal 11 5 3 4 2" xfId="15138"/>
    <cellStyle name="Normal 11 5 3 4 2 2" xfId="15139"/>
    <cellStyle name="Normal 11 5 3 4 3" xfId="15140"/>
    <cellStyle name="Normal 11 5 3 5" xfId="15141"/>
    <cellStyle name="Normal 11 5 3 5 2" xfId="15142"/>
    <cellStyle name="Normal 11 5 3 6" xfId="15143"/>
    <cellStyle name="Normal 11 5 3 6 2" xfId="15144"/>
    <cellStyle name="Normal 11 5 3 7" xfId="15145"/>
    <cellStyle name="Normal 11 5 4" xfId="15146"/>
    <cellStyle name="Normal 11 5 4 2" xfId="15147"/>
    <cellStyle name="Normal 11 5 4 2 2" xfId="15148"/>
    <cellStyle name="Normal 11 5 4 2 2 2" xfId="15149"/>
    <cellStyle name="Normal 11 5 4 2 2 2 2" xfId="15150"/>
    <cellStyle name="Normal 11 5 4 2 2 3" xfId="15151"/>
    <cellStyle name="Normal 11 5 4 2 3" xfId="15152"/>
    <cellStyle name="Normal 11 5 4 2 3 2" xfId="15153"/>
    <cellStyle name="Normal 11 5 4 2 3 2 2" xfId="15154"/>
    <cellStyle name="Normal 11 5 4 2 3 3" xfId="15155"/>
    <cellStyle name="Normal 11 5 4 2 4" xfId="15156"/>
    <cellStyle name="Normal 11 5 4 2 4 2" xfId="15157"/>
    <cellStyle name="Normal 11 5 4 2 5" xfId="15158"/>
    <cellStyle name="Normal 11 5 4 2 5 2" xfId="15159"/>
    <cellStyle name="Normal 11 5 4 2 6" xfId="15160"/>
    <cellStyle name="Normal 11 5 4 3" xfId="15161"/>
    <cellStyle name="Normal 11 5 4 3 2" xfId="15162"/>
    <cellStyle name="Normal 11 5 4 3 2 2" xfId="15163"/>
    <cellStyle name="Normal 11 5 4 3 3" xfId="15164"/>
    <cellStyle name="Normal 11 5 4 4" xfId="15165"/>
    <cellStyle name="Normal 11 5 4 4 2" xfId="15166"/>
    <cellStyle name="Normal 11 5 4 4 2 2" xfId="15167"/>
    <cellStyle name="Normal 11 5 4 4 3" xfId="15168"/>
    <cellStyle name="Normal 11 5 4 5" xfId="15169"/>
    <cellStyle name="Normal 11 5 4 5 2" xfId="15170"/>
    <cellStyle name="Normal 11 5 4 6" xfId="15171"/>
    <cellStyle name="Normal 11 5 4 6 2" xfId="15172"/>
    <cellStyle name="Normal 11 5 4 7" xfId="15173"/>
    <cellStyle name="Normal 11 5 5" xfId="15174"/>
    <cellStyle name="Normal 11 5 5 2" xfId="15175"/>
    <cellStyle name="Normal 11 5 5 2 2" xfId="15176"/>
    <cellStyle name="Normal 11 5 5 2 2 2" xfId="15177"/>
    <cellStyle name="Normal 11 5 5 2 3" xfId="15178"/>
    <cellStyle name="Normal 11 5 5 3" xfId="15179"/>
    <cellStyle name="Normal 11 5 5 3 2" xfId="15180"/>
    <cellStyle name="Normal 11 5 5 3 2 2" xfId="15181"/>
    <cellStyle name="Normal 11 5 5 3 3" xfId="15182"/>
    <cellStyle name="Normal 11 5 5 4" xfId="15183"/>
    <cellStyle name="Normal 11 5 5 4 2" xfId="15184"/>
    <cellStyle name="Normal 11 5 5 5" xfId="15185"/>
    <cellStyle name="Normal 11 5 5 5 2" xfId="15186"/>
    <cellStyle name="Normal 11 5 5 6" xfId="15187"/>
    <cellStyle name="Normal 11 5 6" xfId="15188"/>
    <cellStyle name="Normal 11 5 6 2" xfId="15189"/>
    <cellStyle name="Normal 11 5 6 2 2" xfId="15190"/>
    <cellStyle name="Normal 11 5 6 3" xfId="15191"/>
    <cellStyle name="Normal 11 5 7" xfId="15192"/>
    <cellStyle name="Normal 11 5 7 2" xfId="15193"/>
    <cellStyle name="Normal 11 5 7 2 2" xfId="15194"/>
    <cellStyle name="Normal 11 5 7 3" xfId="15195"/>
    <cellStyle name="Normal 11 5 8" xfId="15196"/>
    <cellStyle name="Normal 11 5 8 2" xfId="15197"/>
    <cellStyle name="Normal 11 5 9" xfId="15198"/>
    <cellStyle name="Normal 11 5 9 2" xfId="15199"/>
    <cellStyle name="Normal 11 6" xfId="15200"/>
    <cellStyle name="Normal 11 6 2" xfId="15201"/>
    <cellStyle name="Normal 11 6 2 2" xfId="15202"/>
    <cellStyle name="Normal 11 6 2 2 2" xfId="15203"/>
    <cellStyle name="Normal 11 6 2 2 2 2" xfId="15204"/>
    <cellStyle name="Normal 11 6 2 2 2 2 2" xfId="15205"/>
    <cellStyle name="Normal 11 6 2 2 2 3" xfId="15206"/>
    <cellStyle name="Normal 11 6 2 2 3" xfId="15207"/>
    <cellStyle name="Normal 11 6 2 2 3 2" xfId="15208"/>
    <cellStyle name="Normal 11 6 2 2 3 2 2" xfId="15209"/>
    <cellStyle name="Normal 11 6 2 2 3 3" xfId="15210"/>
    <cellStyle name="Normal 11 6 2 2 4" xfId="15211"/>
    <cellStyle name="Normal 11 6 2 2 4 2" xfId="15212"/>
    <cellStyle name="Normal 11 6 2 2 5" xfId="15213"/>
    <cellStyle name="Normal 11 6 2 2 5 2" xfId="15214"/>
    <cellStyle name="Normal 11 6 2 2 6" xfId="15215"/>
    <cellStyle name="Normal 11 6 2 3" xfId="15216"/>
    <cellStyle name="Normal 11 6 2 3 2" xfId="15217"/>
    <cellStyle name="Normal 11 6 2 3 2 2" xfId="15218"/>
    <cellStyle name="Normal 11 6 2 3 3" xfId="15219"/>
    <cellStyle name="Normal 11 6 2 4" xfId="15220"/>
    <cellStyle name="Normal 11 6 2 4 2" xfId="15221"/>
    <cellStyle name="Normal 11 6 2 4 2 2" xfId="15222"/>
    <cellStyle name="Normal 11 6 2 4 3" xfId="15223"/>
    <cellStyle name="Normal 11 6 2 5" xfId="15224"/>
    <cellStyle name="Normal 11 6 2 5 2" xfId="15225"/>
    <cellStyle name="Normal 11 6 2 6" xfId="15226"/>
    <cellStyle name="Normal 11 6 2 6 2" xfId="15227"/>
    <cellStyle name="Normal 11 6 2 7" xfId="15228"/>
    <cellStyle name="Normal 11 6 3" xfId="15229"/>
    <cellStyle name="Normal 11 6 3 2" xfId="15230"/>
    <cellStyle name="Normal 11 6 3 2 2" xfId="15231"/>
    <cellStyle name="Normal 11 6 3 2 2 2" xfId="15232"/>
    <cellStyle name="Normal 11 6 3 2 3" xfId="15233"/>
    <cellStyle name="Normal 11 6 3 3" xfId="15234"/>
    <cellStyle name="Normal 11 6 3 3 2" xfId="15235"/>
    <cellStyle name="Normal 11 6 3 3 2 2" xfId="15236"/>
    <cellStyle name="Normal 11 6 3 3 3" xfId="15237"/>
    <cellStyle name="Normal 11 6 3 4" xfId="15238"/>
    <cellStyle name="Normal 11 6 3 4 2" xfId="15239"/>
    <cellStyle name="Normal 11 6 3 5" xfId="15240"/>
    <cellStyle name="Normal 11 6 3 5 2" xfId="15241"/>
    <cellStyle name="Normal 11 6 3 6" xfId="15242"/>
    <cellStyle name="Normal 11 6 4" xfId="15243"/>
    <cellStyle name="Normal 11 6 4 2" xfId="15244"/>
    <cellStyle name="Normal 11 6 4 2 2" xfId="15245"/>
    <cellStyle name="Normal 11 6 4 3" xfId="15246"/>
    <cellStyle name="Normal 11 6 5" xfId="15247"/>
    <cellStyle name="Normal 11 6 5 2" xfId="15248"/>
    <cellStyle name="Normal 11 6 5 2 2" xfId="15249"/>
    <cellStyle name="Normal 11 6 5 3" xfId="15250"/>
    <cellStyle name="Normal 11 6 6" xfId="15251"/>
    <cellStyle name="Normal 11 6 6 2" xfId="15252"/>
    <cellStyle name="Normal 11 6 7" xfId="15253"/>
    <cellStyle name="Normal 11 6 7 2" xfId="15254"/>
    <cellStyle name="Normal 11 6 8" xfId="15255"/>
    <cellStyle name="Normal 11 7" xfId="15256"/>
    <cellStyle name="Normal 11 7 2" xfId="15257"/>
    <cellStyle name="Normal 11 7 2 2" xfId="15258"/>
    <cellStyle name="Normal 11 7 2 2 2" xfId="15259"/>
    <cellStyle name="Normal 11 7 2 2 2 2" xfId="15260"/>
    <cellStyle name="Normal 11 7 2 2 3" xfId="15261"/>
    <cellStyle name="Normal 11 7 2 3" xfId="15262"/>
    <cellStyle name="Normal 11 7 2 3 2" xfId="15263"/>
    <cellStyle name="Normal 11 7 2 3 2 2" xfId="15264"/>
    <cellStyle name="Normal 11 7 2 3 3" xfId="15265"/>
    <cellStyle name="Normal 11 7 2 4" xfId="15266"/>
    <cellStyle name="Normal 11 7 2 4 2" xfId="15267"/>
    <cellStyle name="Normal 11 7 2 5" xfId="15268"/>
    <cellStyle name="Normal 11 7 2 5 2" xfId="15269"/>
    <cellStyle name="Normal 11 7 2 6" xfId="15270"/>
    <cellStyle name="Normal 11 7 3" xfId="15271"/>
    <cellStyle name="Normal 11 7 3 2" xfId="15272"/>
    <cellStyle name="Normal 11 7 3 2 2" xfId="15273"/>
    <cellStyle name="Normal 11 7 3 3" xfId="15274"/>
    <cellStyle name="Normal 11 7 4" xfId="15275"/>
    <cellStyle name="Normal 11 7 4 2" xfId="15276"/>
    <cellStyle name="Normal 11 7 4 2 2" xfId="15277"/>
    <cellStyle name="Normal 11 7 4 3" xfId="15278"/>
    <cellStyle name="Normal 11 7 5" xfId="15279"/>
    <cellStyle name="Normal 11 7 5 2" xfId="15280"/>
    <cellStyle name="Normal 11 7 6" xfId="15281"/>
    <cellStyle name="Normal 11 7 6 2" xfId="15282"/>
    <cellStyle name="Normal 11 7 7" xfId="15283"/>
    <cellStyle name="Normal 11 8" xfId="15284"/>
    <cellStyle name="Normal 11 8 2" xfId="15285"/>
    <cellStyle name="Normal 11 8 2 2" xfId="15286"/>
    <cellStyle name="Normal 11 8 2 2 2" xfId="15287"/>
    <cellStyle name="Normal 11 8 2 2 2 2" xfId="15288"/>
    <cellStyle name="Normal 11 8 2 2 3" xfId="15289"/>
    <cellStyle name="Normal 11 8 2 3" xfId="15290"/>
    <cellStyle name="Normal 11 8 2 3 2" xfId="15291"/>
    <cellStyle name="Normal 11 8 2 3 2 2" xfId="15292"/>
    <cellStyle name="Normal 11 8 2 3 3" xfId="15293"/>
    <cellStyle name="Normal 11 8 2 4" xfId="15294"/>
    <cellStyle name="Normal 11 8 2 4 2" xfId="15295"/>
    <cellStyle name="Normal 11 8 2 5" xfId="15296"/>
    <cellStyle name="Normal 11 8 2 5 2" xfId="15297"/>
    <cellStyle name="Normal 11 8 2 6" xfId="15298"/>
    <cellStyle name="Normal 11 8 3" xfId="15299"/>
    <cellStyle name="Normal 11 8 3 2" xfId="15300"/>
    <cellStyle name="Normal 11 8 3 2 2" xfId="15301"/>
    <cellStyle name="Normal 11 8 3 3" xfId="15302"/>
    <cellStyle name="Normal 11 8 4" xfId="15303"/>
    <cellStyle name="Normal 11 8 4 2" xfId="15304"/>
    <cellStyle name="Normal 11 8 4 2 2" xfId="15305"/>
    <cellStyle name="Normal 11 8 4 3" xfId="15306"/>
    <cellStyle name="Normal 11 8 5" xfId="15307"/>
    <cellStyle name="Normal 11 8 5 2" xfId="15308"/>
    <cellStyle name="Normal 11 8 6" xfId="15309"/>
    <cellStyle name="Normal 11 8 6 2" xfId="15310"/>
    <cellStyle name="Normal 11 8 7" xfId="15311"/>
    <cellStyle name="Normal 11 9" xfId="15312"/>
    <cellStyle name="Normal 11 9 2" xfId="15313"/>
    <cellStyle name="Normal 11 9 2 2" xfId="15314"/>
    <cellStyle name="Normal 11 9 2 2 2" xfId="15315"/>
    <cellStyle name="Normal 11 9 2 3" xfId="15316"/>
    <cellStyle name="Normal 11 9 3" xfId="15317"/>
    <cellStyle name="Normal 11 9 3 2" xfId="15318"/>
    <cellStyle name="Normal 11 9 3 2 2" xfId="15319"/>
    <cellStyle name="Normal 11 9 3 3" xfId="15320"/>
    <cellStyle name="Normal 11 9 4" xfId="15321"/>
    <cellStyle name="Normal 11 9 4 2" xfId="15322"/>
    <cellStyle name="Normal 11 9 5" xfId="15323"/>
    <cellStyle name="Normal 11 9 5 2" xfId="15324"/>
    <cellStyle name="Normal 11 9 6" xfId="15325"/>
    <cellStyle name="Normal 11_3 - Revenue Credits" xfId="15326"/>
    <cellStyle name="Normal 12" xfId="526"/>
    <cellStyle name="Normal 12 10" xfId="15327"/>
    <cellStyle name="Normal 12 10 2" xfId="15328"/>
    <cellStyle name="Normal 12 10 2 2" xfId="15329"/>
    <cellStyle name="Normal 12 10 2 2 2" xfId="15330"/>
    <cellStyle name="Normal 12 10 2 3" xfId="15331"/>
    <cellStyle name="Normal 12 10 3" xfId="15332"/>
    <cellStyle name="Normal 12 10 3 2" xfId="15333"/>
    <cellStyle name="Normal 12 10 3 2 2" xfId="15334"/>
    <cellStyle name="Normal 12 10 3 3" xfId="15335"/>
    <cellStyle name="Normal 12 10 4" xfId="15336"/>
    <cellStyle name="Normal 12 10 4 2" xfId="15337"/>
    <cellStyle name="Normal 12 10 5" xfId="15338"/>
    <cellStyle name="Normal 12 10 5 2" xfId="15339"/>
    <cellStyle name="Normal 12 10 6" xfId="15340"/>
    <cellStyle name="Normal 12 11" xfId="15341"/>
    <cellStyle name="Normal 12 12" xfId="667"/>
    <cellStyle name="Normal 12 2" xfId="15342"/>
    <cellStyle name="Normal 12 2 2" xfId="15343"/>
    <cellStyle name="Normal 12 2 2 2" xfId="15344"/>
    <cellStyle name="Normal 12 2 3" xfId="15345"/>
    <cellStyle name="Normal 12 2 4" xfId="15346"/>
    <cellStyle name="Normal 12 3" xfId="15347"/>
    <cellStyle name="Normal 12 4" xfId="15348"/>
    <cellStyle name="Normal 12 4 2" xfId="15349"/>
    <cellStyle name="Normal 12 4 2 10" xfId="15350"/>
    <cellStyle name="Normal 12 4 2 10 2" xfId="15351"/>
    <cellStyle name="Normal 12 4 2 11" xfId="15352"/>
    <cellStyle name="Normal 12 4 2 2" xfId="15353"/>
    <cellStyle name="Normal 12 4 2 2 10" xfId="15354"/>
    <cellStyle name="Normal 12 4 2 2 2" xfId="15355"/>
    <cellStyle name="Normal 12 4 2 2 2 2" xfId="15356"/>
    <cellStyle name="Normal 12 4 2 2 2 2 2" xfId="15357"/>
    <cellStyle name="Normal 12 4 2 2 2 2 2 2" xfId="15358"/>
    <cellStyle name="Normal 12 4 2 2 2 2 2 2 2" xfId="15359"/>
    <cellStyle name="Normal 12 4 2 2 2 2 2 2 2 2" xfId="15360"/>
    <cellStyle name="Normal 12 4 2 2 2 2 2 2 3" xfId="15361"/>
    <cellStyle name="Normal 12 4 2 2 2 2 2 3" xfId="15362"/>
    <cellStyle name="Normal 12 4 2 2 2 2 2 3 2" xfId="15363"/>
    <cellStyle name="Normal 12 4 2 2 2 2 2 3 2 2" xfId="15364"/>
    <cellStyle name="Normal 12 4 2 2 2 2 2 3 3" xfId="15365"/>
    <cellStyle name="Normal 12 4 2 2 2 2 2 4" xfId="15366"/>
    <cellStyle name="Normal 12 4 2 2 2 2 2 4 2" xfId="15367"/>
    <cellStyle name="Normal 12 4 2 2 2 2 2 5" xfId="15368"/>
    <cellStyle name="Normal 12 4 2 2 2 2 2 5 2" xfId="15369"/>
    <cellStyle name="Normal 12 4 2 2 2 2 2 6" xfId="15370"/>
    <cellStyle name="Normal 12 4 2 2 2 2 3" xfId="15371"/>
    <cellStyle name="Normal 12 4 2 2 2 2 3 2" xfId="15372"/>
    <cellStyle name="Normal 12 4 2 2 2 2 3 2 2" xfId="15373"/>
    <cellStyle name="Normal 12 4 2 2 2 2 3 3" xfId="15374"/>
    <cellStyle name="Normal 12 4 2 2 2 2 4" xfId="15375"/>
    <cellStyle name="Normal 12 4 2 2 2 2 4 2" xfId="15376"/>
    <cellStyle name="Normal 12 4 2 2 2 2 4 2 2" xfId="15377"/>
    <cellStyle name="Normal 12 4 2 2 2 2 4 3" xfId="15378"/>
    <cellStyle name="Normal 12 4 2 2 2 2 5" xfId="15379"/>
    <cellStyle name="Normal 12 4 2 2 2 2 5 2" xfId="15380"/>
    <cellStyle name="Normal 12 4 2 2 2 2 6" xfId="15381"/>
    <cellStyle name="Normal 12 4 2 2 2 2 6 2" xfId="15382"/>
    <cellStyle name="Normal 12 4 2 2 2 2 7" xfId="15383"/>
    <cellStyle name="Normal 12 4 2 2 2 3" xfId="15384"/>
    <cellStyle name="Normal 12 4 2 2 2 3 2" xfId="15385"/>
    <cellStyle name="Normal 12 4 2 2 2 3 2 2" xfId="15386"/>
    <cellStyle name="Normal 12 4 2 2 2 3 2 2 2" xfId="15387"/>
    <cellStyle name="Normal 12 4 2 2 2 3 2 3" xfId="15388"/>
    <cellStyle name="Normal 12 4 2 2 2 3 3" xfId="15389"/>
    <cellStyle name="Normal 12 4 2 2 2 3 3 2" xfId="15390"/>
    <cellStyle name="Normal 12 4 2 2 2 3 3 2 2" xfId="15391"/>
    <cellStyle name="Normal 12 4 2 2 2 3 3 3" xfId="15392"/>
    <cellStyle name="Normal 12 4 2 2 2 3 4" xfId="15393"/>
    <cellStyle name="Normal 12 4 2 2 2 3 4 2" xfId="15394"/>
    <cellStyle name="Normal 12 4 2 2 2 3 5" xfId="15395"/>
    <cellStyle name="Normal 12 4 2 2 2 3 5 2" xfId="15396"/>
    <cellStyle name="Normal 12 4 2 2 2 3 6" xfId="15397"/>
    <cellStyle name="Normal 12 4 2 2 2 4" xfId="15398"/>
    <cellStyle name="Normal 12 4 2 2 2 4 2" xfId="15399"/>
    <cellStyle name="Normal 12 4 2 2 2 4 2 2" xfId="15400"/>
    <cellStyle name="Normal 12 4 2 2 2 4 3" xfId="15401"/>
    <cellStyle name="Normal 12 4 2 2 2 5" xfId="15402"/>
    <cellStyle name="Normal 12 4 2 2 2 5 2" xfId="15403"/>
    <cellStyle name="Normal 12 4 2 2 2 5 2 2" xfId="15404"/>
    <cellStyle name="Normal 12 4 2 2 2 5 3" xfId="15405"/>
    <cellStyle name="Normal 12 4 2 2 2 6" xfId="15406"/>
    <cellStyle name="Normal 12 4 2 2 2 6 2" xfId="15407"/>
    <cellStyle name="Normal 12 4 2 2 2 7" xfId="15408"/>
    <cellStyle name="Normal 12 4 2 2 2 7 2" xfId="15409"/>
    <cellStyle name="Normal 12 4 2 2 2 8" xfId="15410"/>
    <cellStyle name="Normal 12 4 2 2 3" xfId="15411"/>
    <cellStyle name="Normal 12 4 2 2 3 2" xfId="15412"/>
    <cellStyle name="Normal 12 4 2 2 3 2 2" xfId="15413"/>
    <cellStyle name="Normal 12 4 2 2 3 2 2 2" xfId="15414"/>
    <cellStyle name="Normal 12 4 2 2 3 2 2 2 2" xfId="15415"/>
    <cellStyle name="Normal 12 4 2 2 3 2 2 3" xfId="15416"/>
    <cellStyle name="Normal 12 4 2 2 3 2 3" xfId="15417"/>
    <cellStyle name="Normal 12 4 2 2 3 2 3 2" xfId="15418"/>
    <cellStyle name="Normal 12 4 2 2 3 2 3 2 2" xfId="15419"/>
    <cellStyle name="Normal 12 4 2 2 3 2 3 3" xfId="15420"/>
    <cellStyle name="Normal 12 4 2 2 3 2 4" xfId="15421"/>
    <cellStyle name="Normal 12 4 2 2 3 2 4 2" xfId="15422"/>
    <cellStyle name="Normal 12 4 2 2 3 2 5" xfId="15423"/>
    <cellStyle name="Normal 12 4 2 2 3 2 5 2" xfId="15424"/>
    <cellStyle name="Normal 12 4 2 2 3 2 6" xfId="15425"/>
    <cellStyle name="Normal 12 4 2 2 3 3" xfId="15426"/>
    <cellStyle name="Normal 12 4 2 2 3 3 2" xfId="15427"/>
    <cellStyle name="Normal 12 4 2 2 3 3 2 2" xfId="15428"/>
    <cellStyle name="Normal 12 4 2 2 3 3 3" xfId="15429"/>
    <cellStyle name="Normal 12 4 2 2 3 4" xfId="15430"/>
    <cellStyle name="Normal 12 4 2 2 3 4 2" xfId="15431"/>
    <cellStyle name="Normal 12 4 2 2 3 4 2 2" xfId="15432"/>
    <cellStyle name="Normal 12 4 2 2 3 4 3" xfId="15433"/>
    <cellStyle name="Normal 12 4 2 2 3 5" xfId="15434"/>
    <cellStyle name="Normal 12 4 2 2 3 5 2" xfId="15435"/>
    <cellStyle name="Normal 12 4 2 2 3 6" xfId="15436"/>
    <cellStyle name="Normal 12 4 2 2 3 6 2" xfId="15437"/>
    <cellStyle name="Normal 12 4 2 2 3 7" xfId="15438"/>
    <cellStyle name="Normal 12 4 2 2 4" xfId="15439"/>
    <cellStyle name="Normal 12 4 2 2 4 2" xfId="15440"/>
    <cellStyle name="Normal 12 4 2 2 4 2 2" xfId="15441"/>
    <cellStyle name="Normal 12 4 2 2 4 2 2 2" xfId="15442"/>
    <cellStyle name="Normal 12 4 2 2 4 2 2 2 2" xfId="15443"/>
    <cellStyle name="Normal 12 4 2 2 4 2 2 3" xfId="15444"/>
    <cellStyle name="Normal 12 4 2 2 4 2 3" xfId="15445"/>
    <cellStyle name="Normal 12 4 2 2 4 2 3 2" xfId="15446"/>
    <cellStyle name="Normal 12 4 2 2 4 2 3 2 2" xfId="15447"/>
    <cellStyle name="Normal 12 4 2 2 4 2 3 3" xfId="15448"/>
    <cellStyle name="Normal 12 4 2 2 4 2 4" xfId="15449"/>
    <cellStyle name="Normal 12 4 2 2 4 2 4 2" xfId="15450"/>
    <cellStyle name="Normal 12 4 2 2 4 2 5" xfId="15451"/>
    <cellStyle name="Normal 12 4 2 2 4 2 5 2" xfId="15452"/>
    <cellStyle name="Normal 12 4 2 2 4 2 6" xfId="15453"/>
    <cellStyle name="Normal 12 4 2 2 4 3" xfId="15454"/>
    <cellStyle name="Normal 12 4 2 2 4 3 2" xfId="15455"/>
    <cellStyle name="Normal 12 4 2 2 4 3 2 2" xfId="15456"/>
    <cellStyle name="Normal 12 4 2 2 4 3 3" xfId="15457"/>
    <cellStyle name="Normal 12 4 2 2 4 4" xfId="15458"/>
    <cellStyle name="Normal 12 4 2 2 4 4 2" xfId="15459"/>
    <cellStyle name="Normal 12 4 2 2 4 4 2 2" xfId="15460"/>
    <cellStyle name="Normal 12 4 2 2 4 4 3" xfId="15461"/>
    <cellStyle name="Normal 12 4 2 2 4 5" xfId="15462"/>
    <cellStyle name="Normal 12 4 2 2 4 5 2" xfId="15463"/>
    <cellStyle name="Normal 12 4 2 2 4 6" xfId="15464"/>
    <cellStyle name="Normal 12 4 2 2 4 6 2" xfId="15465"/>
    <cellStyle name="Normal 12 4 2 2 4 7" xfId="15466"/>
    <cellStyle name="Normal 12 4 2 2 5" xfId="15467"/>
    <cellStyle name="Normal 12 4 2 2 5 2" xfId="15468"/>
    <cellStyle name="Normal 12 4 2 2 5 2 2" xfId="15469"/>
    <cellStyle name="Normal 12 4 2 2 5 2 2 2" xfId="15470"/>
    <cellStyle name="Normal 12 4 2 2 5 2 3" xfId="15471"/>
    <cellStyle name="Normal 12 4 2 2 5 3" xfId="15472"/>
    <cellStyle name="Normal 12 4 2 2 5 3 2" xfId="15473"/>
    <cellStyle name="Normal 12 4 2 2 5 3 2 2" xfId="15474"/>
    <cellStyle name="Normal 12 4 2 2 5 3 3" xfId="15475"/>
    <cellStyle name="Normal 12 4 2 2 5 4" xfId="15476"/>
    <cellStyle name="Normal 12 4 2 2 5 4 2" xfId="15477"/>
    <cellStyle name="Normal 12 4 2 2 5 5" xfId="15478"/>
    <cellStyle name="Normal 12 4 2 2 5 5 2" xfId="15479"/>
    <cellStyle name="Normal 12 4 2 2 5 6" xfId="15480"/>
    <cellStyle name="Normal 12 4 2 2 6" xfId="15481"/>
    <cellStyle name="Normal 12 4 2 2 6 2" xfId="15482"/>
    <cellStyle name="Normal 12 4 2 2 6 2 2" xfId="15483"/>
    <cellStyle name="Normal 12 4 2 2 6 3" xfId="15484"/>
    <cellStyle name="Normal 12 4 2 2 7" xfId="15485"/>
    <cellStyle name="Normal 12 4 2 2 7 2" xfId="15486"/>
    <cellStyle name="Normal 12 4 2 2 7 2 2" xfId="15487"/>
    <cellStyle name="Normal 12 4 2 2 7 3" xfId="15488"/>
    <cellStyle name="Normal 12 4 2 2 8" xfId="15489"/>
    <cellStyle name="Normal 12 4 2 2 8 2" xfId="15490"/>
    <cellStyle name="Normal 12 4 2 2 9" xfId="15491"/>
    <cellStyle name="Normal 12 4 2 2 9 2" xfId="15492"/>
    <cellStyle name="Normal 12 4 2 3" xfId="15493"/>
    <cellStyle name="Normal 12 4 2 3 2" xfId="15494"/>
    <cellStyle name="Normal 12 4 2 3 2 2" xfId="15495"/>
    <cellStyle name="Normal 12 4 2 3 2 2 2" xfId="15496"/>
    <cellStyle name="Normal 12 4 2 3 2 2 2 2" xfId="15497"/>
    <cellStyle name="Normal 12 4 2 3 2 2 2 2 2" xfId="15498"/>
    <cellStyle name="Normal 12 4 2 3 2 2 2 3" xfId="15499"/>
    <cellStyle name="Normal 12 4 2 3 2 2 3" xfId="15500"/>
    <cellStyle name="Normal 12 4 2 3 2 2 3 2" xfId="15501"/>
    <cellStyle name="Normal 12 4 2 3 2 2 3 2 2" xfId="15502"/>
    <cellStyle name="Normal 12 4 2 3 2 2 3 3" xfId="15503"/>
    <cellStyle name="Normal 12 4 2 3 2 2 4" xfId="15504"/>
    <cellStyle name="Normal 12 4 2 3 2 2 4 2" xfId="15505"/>
    <cellStyle name="Normal 12 4 2 3 2 2 5" xfId="15506"/>
    <cellStyle name="Normal 12 4 2 3 2 2 5 2" xfId="15507"/>
    <cellStyle name="Normal 12 4 2 3 2 2 6" xfId="15508"/>
    <cellStyle name="Normal 12 4 2 3 2 3" xfId="15509"/>
    <cellStyle name="Normal 12 4 2 3 2 3 2" xfId="15510"/>
    <cellStyle name="Normal 12 4 2 3 2 3 2 2" xfId="15511"/>
    <cellStyle name="Normal 12 4 2 3 2 3 3" xfId="15512"/>
    <cellStyle name="Normal 12 4 2 3 2 4" xfId="15513"/>
    <cellStyle name="Normal 12 4 2 3 2 4 2" xfId="15514"/>
    <cellStyle name="Normal 12 4 2 3 2 4 2 2" xfId="15515"/>
    <cellStyle name="Normal 12 4 2 3 2 4 3" xfId="15516"/>
    <cellStyle name="Normal 12 4 2 3 2 5" xfId="15517"/>
    <cellStyle name="Normal 12 4 2 3 2 5 2" xfId="15518"/>
    <cellStyle name="Normal 12 4 2 3 2 6" xfId="15519"/>
    <cellStyle name="Normal 12 4 2 3 2 6 2" xfId="15520"/>
    <cellStyle name="Normal 12 4 2 3 2 7" xfId="15521"/>
    <cellStyle name="Normal 12 4 2 3 3" xfId="15522"/>
    <cellStyle name="Normal 12 4 2 3 3 2" xfId="15523"/>
    <cellStyle name="Normal 12 4 2 3 3 2 2" xfId="15524"/>
    <cellStyle name="Normal 12 4 2 3 3 2 2 2" xfId="15525"/>
    <cellStyle name="Normal 12 4 2 3 3 2 3" xfId="15526"/>
    <cellStyle name="Normal 12 4 2 3 3 3" xfId="15527"/>
    <cellStyle name="Normal 12 4 2 3 3 3 2" xfId="15528"/>
    <cellStyle name="Normal 12 4 2 3 3 3 2 2" xfId="15529"/>
    <cellStyle name="Normal 12 4 2 3 3 3 3" xfId="15530"/>
    <cellStyle name="Normal 12 4 2 3 3 4" xfId="15531"/>
    <cellStyle name="Normal 12 4 2 3 3 4 2" xfId="15532"/>
    <cellStyle name="Normal 12 4 2 3 3 5" xfId="15533"/>
    <cellStyle name="Normal 12 4 2 3 3 5 2" xfId="15534"/>
    <cellStyle name="Normal 12 4 2 3 3 6" xfId="15535"/>
    <cellStyle name="Normal 12 4 2 3 4" xfId="15536"/>
    <cellStyle name="Normal 12 4 2 3 4 2" xfId="15537"/>
    <cellStyle name="Normal 12 4 2 3 4 2 2" xfId="15538"/>
    <cellStyle name="Normal 12 4 2 3 4 3" xfId="15539"/>
    <cellStyle name="Normal 12 4 2 3 5" xfId="15540"/>
    <cellStyle name="Normal 12 4 2 3 5 2" xfId="15541"/>
    <cellStyle name="Normal 12 4 2 3 5 2 2" xfId="15542"/>
    <cellStyle name="Normal 12 4 2 3 5 3" xfId="15543"/>
    <cellStyle name="Normal 12 4 2 3 6" xfId="15544"/>
    <cellStyle name="Normal 12 4 2 3 6 2" xfId="15545"/>
    <cellStyle name="Normal 12 4 2 3 7" xfId="15546"/>
    <cellStyle name="Normal 12 4 2 3 7 2" xfId="15547"/>
    <cellStyle name="Normal 12 4 2 3 8" xfId="15548"/>
    <cellStyle name="Normal 12 4 2 4" xfId="15549"/>
    <cellStyle name="Normal 12 4 2 4 2" xfId="15550"/>
    <cellStyle name="Normal 12 4 2 4 2 2" xfId="15551"/>
    <cellStyle name="Normal 12 4 2 4 2 2 2" xfId="15552"/>
    <cellStyle name="Normal 12 4 2 4 2 2 2 2" xfId="15553"/>
    <cellStyle name="Normal 12 4 2 4 2 2 3" xfId="15554"/>
    <cellStyle name="Normal 12 4 2 4 2 3" xfId="15555"/>
    <cellStyle name="Normal 12 4 2 4 2 3 2" xfId="15556"/>
    <cellStyle name="Normal 12 4 2 4 2 3 2 2" xfId="15557"/>
    <cellStyle name="Normal 12 4 2 4 2 3 3" xfId="15558"/>
    <cellStyle name="Normal 12 4 2 4 2 4" xfId="15559"/>
    <cellStyle name="Normal 12 4 2 4 2 4 2" xfId="15560"/>
    <cellStyle name="Normal 12 4 2 4 2 5" xfId="15561"/>
    <cellStyle name="Normal 12 4 2 4 2 5 2" xfId="15562"/>
    <cellStyle name="Normal 12 4 2 4 2 6" xfId="15563"/>
    <cellStyle name="Normal 12 4 2 4 3" xfId="15564"/>
    <cellStyle name="Normal 12 4 2 4 3 2" xfId="15565"/>
    <cellStyle name="Normal 12 4 2 4 3 2 2" xfId="15566"/>
    <cellStyle name="Normal 12 4 2 4 3 3" xfId="15567"/>
    <cellStyle name="Normal 12 4 2 4 4" xfId="15568"/>
    <cellStyle name="Normal 12 4 2 4 4 2" xfId="15569"/>
    <cellStyle name="Normal 12 4 2 4 4 2 2" xfId="15570"/>
    <cellStyle name="Normal 12 4 2 4 4 3" xfId="15571"/>
    <cellStyle name="Normal 12 4 2 4 5" xfId="15572"/>
    <cellStyle name="Normal 12 4 2 4 5 2" xfId="15573"/>
    <cellStyle name="Normal 12 4 2 4 6" xfId="15574"/>
    <cellStyle name="Normal 12 4 2 4 6 2" xfId="15575"/>
    <cellStyle name="Normal 12 4 2 4 7" xfId="15576"/>
    <cellStyle name="Normal 12 4 2 5" xfId="15577"/>
    <cellStyle name="Normal 12 4 2 5 2" xfId="15578"/>
    <cellStyle name="Normal 12 4 2 5 2 2" xfId="15579"/>
    <cellStyle name="Normal 12 4 2 5 2 2 2" xfId="15580"/>
    <cellStyle name="Normal 12 4 2 5 2 2 2 2" xfId="15581"/>
    <cellStyle name="Normal 12 4 2 5 2 2 3" xfId="15582"/>
    <cellStyle name="Normal 12 4 2 5 2 3" xfId="15583"/>
    <cellStyle name="Normal 12 4 2 5 2 3 2" xfId="15584"/>
    <cellStyle name="Normal 12 4 2 5 2 3 2 2" xfId="15585"/>
    <cellStyle name="Normal 12 4 2 5 2 3 3" xfId="15586"/>
    <cellStyle name="Normal 12 4 2 5 2 4" xfId="15587"/>
    <cellStyle name="Normal 12 4 2 5 2 4 2" xfId="15588"/>
    <cellStyle name="Normal 12 4 2 5 2 5" xfId="15589"/>
    <cellStyle name="Normal 12 4 2 5 2 5 2" xfId="15590"/>
    <cellStyle name="Normal 12 4 2 5 2 6" xfId="15591"/>
    <cellStyle name="Normal 12 4 2 5 3" xfId="15592"/>
    <cellStyle name="Normal 12 4 2 5 3 2" xfId="15593"/>
    <cellStyle name="Normal 12 4 2 5 3 2 2" xfId="15594"/>
    <cellStyle name="Normal 12 4 2 5 3 3" xfId="15595"/>
    <cellStyle name="Normal 12 4 2 5 4" xfId="15596"/>
    <cellStyle name="Normal 12 4 2 5 4 2" xfId="15597"/>
    <cellStyle name="Normal 12 4 2 5 4 2 2" xfId="15598"/>
    <cellStyle name="Normal 12 4 2 5 4 3" xfId="15599"/>
    <cellStyle name="Normal 12 4 2 5 5" xfId="15600"/>
    <cellStyle name="Normal 12 4 2 5 5 2" xfId="15601"/>
    <cellStyle name="Normal 12 4 2 5 6" xfId="15602"/>
    <cellStyle name="Normal 12 4 2 5 6 2" xfId="15603"/>
    <cellStyle name="Normal 12 4 2 5 7" xfId="15604"/>
    <cellStyle name="Normal 12 4 2 6" xfId="15605"/>
    <cellStyle name="Normal 12 4 2 6 2" xfId="15606"/>
    <cellStyle name="Normal 12 4 2 6 2 2" xfId="15607"/>
    <cellStyle name="Normal 12 4 2 6 2 2 2" xfId="15608"/>
    <cellStyle name="Normal 12 4 2 6 2 3" xfId="15609"/>
    <cellStyle name="Normal 12 4 2 6 3" xfId="15610"/>
    <cellStyle name="Normal 12 4 2 6 3 2" xfId="15611"/>
    <cellStyle name="Normal 12 4 2 6 3 2 2" xfId="15612"/>
    <cellStyle name="Normal 12 4 2 6 3 3" xfId="15613"/>
    <cellStyle name="Normal 12 4 2 6 4" xfId="15614"/>
    <cellStyle name="Normal 12 4 2 6 4 2" xfId="15615"/>
    <cellStyle name="Normal 12 4 2 6 5" xfId="15616"/>
    <cellStyle name="Normal 12 4 2 6 5 2" xfId="15617"/>
    <cellStyle name="Normal 12 4 2 6 6" xfId="15618"/>
    <cellStyle name="Normal 12 4 2 7" xfId="15619"/>
    <cellStyle name="Normal 12 4 2 7 2" xfId="15620"/>
    <cellStyle name="Normal 12 4 2 7 2 2" xfId="15621"/>
    <cellStyle name="Normal 12 4 2 7 3" xfId="15622"/>
    <cellStyle name="Normal 12 4 2 8" xfId="15623"/>
    <cellStyle name="Normal 12 4 2 8 2" xfId="15624"/>
    <cellStyle name="Normal 12 4 2 8 2 2" xfId="15625"/>
    <cellStyle name="Normal 12 4 2 8 3" xfId="15626"/>
    <cellStyle name="Normal 12 4 2 9" xfId="15627"/>
    <cellStyle name="Normal 12 4 2 9 2" xfId="15628"/>
    <cellStyle name="Normal 12 4 3" xfId="15629"/>
    <cellStyle name="Normal 12 4 3 10" xfId="15630"/>
    <cellStyle name="Normal 12 4 3 2" xfId="15631"/>
    <cellStyle name="Normal 12 4 3 2 2" xfId="15632"/>
    <cellStyle name="Normal 12 4 3 2 2 2" xfId="15633"/>
    <cellStyle name="Normal 12 4 3 2 2 2 2" xfId="15634"/>
    <cellStyle name="Normal 12 4 3 2 2 2 2 2" xfId="15635"/>
    <cellStyle name="Normal 12 4 3 2 2 2 2 2 2" xfId="15636"/>
    <cellStyle name="Normal 12 4 3 2 2 2 2 3" xfId="15637"/>
    <cellStyle name="Normal 12 4 3 2 2 2 3" xfId="15638"/>
    <cellStyle name="Normal 12 4 3 2 2 2 3 2" xfId="15639"/>
    <cellStyle name="Normal 12 4 3 2 2 2 3 2 2" xfId="15640"/>
    <cellStyle name="Normal 12 4 3 2 2 2 3 3" xfId="15641"/>
    <cellStyle name="Normal 12 4 3 2 2 2 4" xfId="15642"/>
    <cellStyle name="Normal 12 4 3 2 2 2 4 2" xfId="15643"/>
    <cellStyle name="Normal 12 4 3 2 2 2 5" xfId="15644"/>
    <cellStyle name="Normal 12 4 3 2 2 2 5 2" xfId="15645"/>
    <cellStyle name="Normal 12 4 3 2 2 2 6" xfId="15646"/>
    <cellStyle name="Normal 12 4 3 2 2 3" xfId="15647"/>
    <cellStyle name="Normal 12 4 3 2 2 3 2" xfId="15648"/>
    <cellStyle name="Normal 12 4 3 2 2 3 2 2" xfId="15649"/>
    <cellStyle name="Normal 12 4 3 2 2 3 3" xfId="15650"/>
    <cellStyle name="Normal 12 4 3 2 2 4" xfId="15651"/>
    <cellStyle name="Normal 12 4 3 2 2 4 2" xfId="15652"/>
    <cellStyle name="Normal 12 4 3 2 2 4 2 2" xfId="15653"/>
    <cellStyle name="Normal 12 4 3 2 2 4 3" xfId="15654"/>
    <cellStyle name="Normal 12 4 3 2 2 5" xfId="15655"/>
    <cellStyle name="Normal 12 4 3 2 2 5 2" xfId="15656"/>
    <cellStyle name="Normal 12 4 3 2 2 6" xfId="15657"/>
    <cellStyle name="Normal 12 4 3 2 2 6 2" xfId="15658"/>
    <cellStyle name="Normal 12 4 3 2 2 7" xfId="15659"/>
    <cellStyle name="Normal 12 4 3 2 3" xfId="15660"/>
    <cellStyle name="Normal 12 4 3 2 3 2" xfId="15661"/>
    <cellStyle name="Normal 12 4 3 2 3 2 2" xfId="15662"/>
    <cellStyle name="Normal 12 4 3 2 3 2 2 2" xfId="15663"/>
    <cellStyle name="Normal 12 4 3 2 3 2 3" xfId="15664"/>
    <cellStyle name="Normal 12 4 3 2 3 3" xfId="15665"/>
    <cellStyle name="Normal 12 4 3 2 3 3 2" xfId="15666"/>
    <cellStyle name="Normal 12 4 3 2 3 3 2 2" xfId="15667"/>
    <cellStyle name="Normal 12 4 3 2 3 3 3" xfId="15668"/>
    <cellStyle name="Normal 12 4 3 2 3 4" xfId="15669"/>
    <cellStyle name="Normal 12 4 3 2 3 4 2" xfId="15670"/>
    <cellStyle name="Normal 12 4 3 2 3 5" xfId="15671"/>
    <cellStyle name="Normal 12 4 3 2 3 5 2" xfId="15672"/>
    <cellStyle name="Normal 12 4 3 2 3 6" xfId="15673"/>
    <cellStyle name="Normal 12 4 3 2 4" xfId="15674"/>
    <cellStyle name="Normal 12 4 3 2 4 2" xfId="15675"/>
    <cellStyle name="Normal 12 4 3 2 4 2 2" xfId="15676"/>
    <cellStyle name="Normal 12 4 3 2 4 3" xfId="15677"/>
    <cellStyle name="Normal 12 4 3 2 5" xfId="15678"/>
    <cellStyle name="Normal 12 4 3 2 5 2" xfId="15679"/>
    <cellStyle name="Normal 12 4 3 2 5 2 2" xfId="15680"/>
    <cellStyle name="Normal 12 4 3 2 5 3" xfId="15681"/>
    <cellStyle name="Normal 12 4 3 2 6" xfId="15682"/>
    <cellStyle name="Normal 12 4 3 2 6 2" xfId="15683"/>
    <cellStyle name="Normal 12 4 3 2 7" xfId="15684"/>
    <cellStyle name="Normal 12 4 3 2 7 2" xfId="15685"/>
    <cellStyle name="Normal 12 4 3 2 8" xfId="15686"/>
    <cellStyle name="Normal 12 4 3 3" xfId="15687"/>
    <cellStyle name="Normal 12 4 3 3 2" xfId="15688"/>
    <cellStyle name="Normal 12 4 3 3 2 2" xfId="15689"/>
    <cellStyle name="Normal 12 4 3 3 2 2 2" xfId="15690"/>
    <cellStyle name="Normal 12 4 3 3 2 2 2 2" xfId="15691"/>
    <cellStyle name="Normal 12 4 3 3 2 2 3" xfId="15692"/>
    <cellStyle name="Normal 12 4 3 3 2 3" xfId="15693"/>
    <cellStyle name="Normal 12 4 3 3 2 3 2" xfId="15694"/>
    <cellStyle name="Normal 12 4 3 3 2 3 2 2" xfId="15695"/>
    <cellStyle name="Normal 12 4 3 3 2 3 3" xfId="15696"/>
    <cellStyle name="Normal 12 4 3 3 2 4" xfId="15697"/>
    <cellStyle name="Normal 12 4 3 3 2 4 2" xfId="15698"/>
    <cellStyle name="Normal 12 4 3 3 2 5" xfId="15699"/>
    <cellStyle name="Normal 12 4 3 3 2 5 2" xfId="15700"/>
    <cellStyle name="Normal 12 4 3 3 2 6" xfId="15701"/>
    <cellStyle name="Normal 12 4 3 3 3" xfId="15702"/>
    <cellStyle name="Normal 12 4 3 3 3 2" xfId="15703"/>
    <cellStyle name="Normal 12 4 3 3 3 2 2" xfId="15704"/>
    <cellStyle name="Normal 12 4 3 3 3 3" xfId="15705"/>
    <cellStyle name="Normal 12 4 3 3 4" xfId="15706"/>
    <cellStyle name="Normal 12 4 3 3 4 2" xfId="15707"/>
    <cellStyle name="Normal 12 4 3 3 4 2 2" xfId="15708"/>
    <cellStyle name="Normal 12 4 3 3 4 3" xfId="15709"/>
    <cellStyle name="Normal 12 4 3 3 5" xfId="15710"/>
    <cellStyle name="Normal 12 4 3 3 5 2" xfId="15711"/>
    <cellStyle name="Normal 12 4 3 3 6" xfId="15712"/>
    <cellStyle name="Normal 12 4 3 3 6 2" xfId="15713"/>
    <cellStyle name="Normal 12 4 3 3 7" xfId="15714"/>
    <cellStyle name="Normal 12 4 3 4" xfId="15715"/>
    <cellStyle name="Normal 12 4 3 4 2" xfId="15716"/>
    <cellStyle name="Normal 12 4 3 4 2 2" xfId="15717"/>
    <cellStyle name="Normal 12 4 3 4 2 2 2" xfId="15718"/>
    <cellStyle name="Normal 12 4 3 4 2 2 2 2" xfId="15719"/>
    <cellStyle name="Normal 12 4 3 4 2 2 3" xfId="15720"/>
    <cellStyle name="Normal 12 4 3 4 2 3" xfId="15721"/>
    <cellStyle name="Normal 12 4 3 4 2 3 2" xfId="15722"/>
    <cellStyle name="Normal 12 4 3 4 2 3 2 2" xfId="15723"/>
    <cellStyle name="Normal 12 4 3 4 2 3 3" xfId="15724"/>
    <cellStyle name="Normal 12 4 3 4 2 4" xfId="15725"/>
    <cellStyle name="Normal 12 4 3 4 2 4 2" xfId="15726"/>
    <cellStyle name="Normal 12 4 3 4 2 5" xfId="15727"/>
    <cellStyle name="Normal 12 4 3 4 2 5 2" xfId="15728"/>
    <cellStyle name="Normal 12 4 3 4 2 6" xfId="15729"/>
    <cellStyle name="Normal 12 4 3 4 3" xfId="15730"/>
    <cellStyle name="Normal 12 4 3 4 3 2" xfId="15731"/>
    <cellStyle name="Normal 12 4 3 4 3 2 2" xfId="15732"/>
    <cellStyle name="Normal 12 4 3 4 3 3" xfId="15733"/>
    <cellStyle name="Normal 12 4 3 4 4" xfId="15734"/>
    <cellStyle name="Normal 12 4 3 4 4 2" xfId="15735"/>
    <cellStyle name="Normal 12 4 3 4 4 2 2" xfId="15736"/>
    <cellStyle name="Normal 12 4 3 4 4 3" xfId="15737"/>
    <cellStyle name="Normal 12 4 3 4 5" xfId="15738"/>
    <cellStyle name="Normal 12 4 3 4 5 2" xfId="15739"/>
    <cellStyle name="Normal 12 4 3 4 6" xfId="15740"/>
    <cellStyle name="Normal 12 4 3 4 6 2" xfId="15741"/>
    <cellStyle name="Normal 12 4 3 4 7" xfId="15742"/>
    <cellStyle name="Normal 12 4 3 5" xfId="15743"/>
    <cellStyle name="Normal 12 4 3 5 2" xfId="15744"/>
    <cellStyle name="Normal 12 4 3 5 2 2" xfId="15745"/>
    <cellStyle name="Normal 12 4 3 5 2 2 2" xfId="15746"/>
    <cellStyle name="Normal 12 4 3 5 2 3" xfId="15747"/>
    <cellStyle name="Normal 12 4 3 5 3" xfId="15748"/>
    <cellStyle name="Normal 12 4 3 5 3 2" xfId="15749"/>
    <cellStyle name="Normal 12 4 3 5 3 2 2" xfId="15750"/>
    <cellStyle name="Normal 12 4 3 5 3 3" xfId="15751"/>
    <cellStyle name="Normal 12 4 3 5 4" xfId="15752"/>
    <cellStyle name="Normal 12 4 3 5 4 2" xfId="15753"/>
    <cellStyle name="Normal 12 4 3 5 5" xfId="15754"/>
    <cellStyle name="Normal 12 4 3 5 5 2" xfId="15755"/>
    <cellStyle name="Normal 12 4 3 5 6" xfId="15756"/>
    <cellStyle name="Normal 12 4 3 6" xfId="15757"/>
    <cellStyle name="Normal 12 4 3 6 2" xfId="15758"/>
    <cellStyle name="Normal 12 4 3 6 2 2" xfId="15759"/>
    <cellStyle name="Normal 12 4 3 6 3" xfId="15760"/>
    <cellStyle name="Normal 12 4 3 7" xfId="15761"/>
    <cellStyle name="Normal 12 4 3 7 2" xfId="15762"/>
    <cellStyle name="Normal 12 4 3 7 2 2" xfId="15763"/>
    <cellStyle name="Normal 12 4 3 7 3" xfId="15764"/>
    <cellStyle name="Normal 12 4 3 8" xfId="15765"/>
    <cellStyle name="Normal 12 4 3 8 2" xfId="15766"/>
    <cellStyle name="Normal 12 4 3 9" xfId="15767"/>
    <cellStyle name="Normal 12 4 3 9 2" xfId="15768"/>
    <cellStyle name="Normal 12 4 4" xfId="15769"/>
    <cellStyle name="Normal 12 4 4 2" xfId="15770"/>
    <cellStyle name="Normal 12 4 4 2 2" xfId="15771"/>
    <cellStyle name="Normal 12 4 4 2 2 2" xfId="15772"/>
    <cellStyle name="Normal 12 4 4 2 2 2 2" xfId="15773"/>
    <cellStyle name="Normal 12 4 4 2 2 2 2 2" xfId="15774"/>
    <cellStyle name="Normal 12 4 4 2 2 2 3" xfId="15775"/>
    <cellStyle name="Normal 12 4 4 2 2 3" xfId="15776"/>
    <cellStyle name="Normal 12 4 4 2 2 3 2" xfId="15777"/>
    <cellStyle name="Normal 12 4 4 2 2 3 2 2" xfId="15778"/>
    <cellStyle name="Normal 12 4 4 2 2 3 3" xfId="15779"/>
    <cellStyle name="Normal 12 4 4 2 2 4" xfId="15780"/>
    <cellStyle name="Normal 12 4 4 2 2 4 2" xfId="15781"/>
    <cellStyle name="Normal 12 4 4 2 2 5" xfId="15782"/>
    <cellStyle name="Normal 12 4 4 2 2 5 2" xfId="15783"/>
    <cellStyle name="Normal 12 4 4 2 2 6" xfId="15784"/>
    <cellStyle name="Normal 12 4 4 2 3" xfId="15785"/>
    <cellStyle name="Normal 12 4 4 2 3 2" xfId="15786"/>
    <cellStyle name="Normal 12 4 4 2 3 2 2" xfId="15787"/>
    <cellStyle name="Normal 12 4 4 2 3 3" xfId="15788"/>
    <cellStyle name="Normal 12 4 4 2 4" xfId="15789"/>
    <cellStyle name="Normal 12 4 4 2 4 2" xfId="15790"/>
    <cellStyle name="Normal 12 4 4 2 4 2 2" xfId="15791"/>
    <cellStyle name="Normal 12 4 4 2 4 3" xfId="15792"/>
    <cellStyle name="Normal 12 4 4 2 5" xfId="15793"/>
    <cellStyle name="Normal 12 4 4 2 5 2" xfId="15794"/>
    <cellStyle name="Normal 12 4 4 2 6" xfId="15795"/>
    <cellStyle name="Normal 12 4 4 2 6 2" xfId="15796"/>
    <cellStyle name="Normal 12 4 4 2 7" xfId="15797"/>
    <cellStyle name="Normal 12 4 4 3" xfId="15798"/>
    <cellStyle name="Normal 12 4 4 3 2" xfId="15799"/>
    <cellStyle name="Normal 12 4 4 3 2 2" xfId="15800"/>
    <cellStyle name="Normal 12 4 4 3 2 2 2" xfId="15801"/>
    <cellStyle name="Normal 12 4 4 3 2 3" xfId="15802"/>
    <cellStyle name="Normal 12 4 4 3 3" xfId="15803"/>
    <cellStyle name="Normal 12 4 4 3 3 2" xfId="15804"/>
    <cellStyle name="Normal 12 4 4 3 3 2 2" xfId="15805"/>
    <cellStyle name="Normal 12 4 4 3 3 3" xfId="15806"/>
    <cellStyle name="Normal 12 4 4 3 4" xfId="15807"/>
    <cellStyle name="Normal 12 4 4 3 4 2" xfId="15808"/>
    <cellStyle name="Normal 12 4 4 3 5" xfId="15809"/>
    <cellStyle name="Normal 12 4 4 3 5 2" xfId="15810"/>
    <cellStyle name="Normal 12 4 4 3 6" xfId="15811"/>
    <cellStyle name="Normal 12 4 4 4" xfId="15812"/>
    <cellStyle name="Normal 12 4 4 4 2" xfId="15813"/>
    <cellStyle name="Normal 12 4 4 4 2 2" xfId="15814"/>
    <cellStyle name="Normal 12 4 4 4 3" xfId="15815"/>
    <cellStyle name="Normal 12 4 4 5" xfId="15816"/>
    <cellStyle name="Normal 12 4 4 5 2" xfId="15817"/>
    <cellStyle name="Normal 12 4 4 5 2 2" xfId="15818"/>
    <cellStyle name="Normal 12 4 4 5 3" xfId="15819"/>
    <cellStyle name="Normal 12 4 4 6" xfId="15820"/>
    <cellStyle name="Normal 12 4 4 6 2" xfId="15821"/>
    <cellStyle name="Normal 12 4 4 7" xfId="15822"/>
    <cellStyle name="Normal 12 4 4 7 2" xfId="15823"/>
    <cellStyle name="Normal 12 4 4 8" xfId="15824"/>
    <cellStyle name="Normal 12 4 5" xfId="15825"/>
    <cellStyle name="Normal 12 4 5 2" xfId="15826"/>
    <cellStyle name="Normal 12 4 5 2 2" xfId="15827"/>
    <cellStyle name="Normal 12 4 5 2 2 2" xfId="15828"/>
    <cellStyle name="Normal 12 4 5 2 2 2 2" xfId="15829"/>
    <cellStyle name="Normal 12 4 5 2 2 3" xfId="15830"/>
    <cellStyle name="Normal 12 4 5 2 3" xfId="15831"/>
    <cellStyle name="Normal 12 4 5 2 3 2" xfId="15832"/>
    <cellStyle name="Normal 12 4 5 2 3 2 2" xfId="15833"/>
    <cellStyle name="Normal 12 4 5 2 3 3" xfId="15834"/>
    <cellStyle name="Normal 12 4 5 2 4" xfId="15835"/>
    <cellStyle name="Normal 12 4 5 2 4 2" xfId="15836"/>
    <cellStyle name="Normal 12 4 5 2 5" xfId="15837"/>
    <cellStyle name="Normal 12 4 5 2 5 2" xfId="15838"/>
    <cellStyle name="Normal 12 4 5 2 6" xfId="15839"/>
    <cellStyle name="Normal 12 4 5 3" xfId="15840"/>
    <cellStyle name="Normal 12 4 5 3 2" xfId="15841"/>
    <cellStyle name="Normal 12 4 5 3 2 2" xfId="15842"/>
    <cellStyle name="Normal 12 4 5 3 3" xfId="15843"/>
    <cellStyle name="Normal 12 4 5 4" xfId="15844"/>
    <cellStyle name="Normal 12 4 5 4 2" xfId="15845"/>
    <cellStyle name="Normal 12 4 5 4 2 2" xfId="15846"/>
    <cellStyle name="Normal 12 4 5 4 3" xfId="15847"/>
    <cellStyle name="Normal 12 4 5 5" xfId="15848"/>
    <cellStyle name="Normal 12 4 5 5 2" xfId="15849"/>
    <cellStyle name="Normal 12 4 5 6" xfId="15850"/>
    <cellStyle name="Normal 12 4 5 6 2" xfId="15851"/>
    <cellStyle name="Normal 12 4 5 7" xfId="15852"/>
    <cellStyle name="Normal 12 4 6" xfId="15853"/>
    <cellStyle name="Normal 12 4 6 2" xfId="15854"/>
    <cellStyle name="Normal 12 4 6 2 2" xfId="15855"/>
    <cellStyle name="Normal 12 4 6 2 2 2" xfId="15856"/>
    <cellStyle name="Normal 12 4 6 2 2 2 2" xfId="15857"/>
    <cellStyle name="Normal 12 4 6 2 2 3" xfId="15858"/>
    <cellStyle name="Normal 12 4 6 2 3" xfId="15859"/>
    <cellStyle name="Normal 12 4 6 2 3 2" xfId="15860"/>
    <cellStyle name="Normal 12 4 6 2 3 2 2" xfId="15861"/>
    <cellStyle name="Normal 12 4 6 2 3 3" xfId="15862"/>
    <cellStyle name="Normal 12 4 6 2 4" xfId="15863"/>
    <cellStyle name="Normal 12 4 6 2 4 2" xfId="15864"/>
    <cellStyle name="Normal 12 4 6 2 5" xfId="15865"/>
    <cellStyle name="Normal 12 4 6 2 5 2" xfId="15866"/>
    <cellStyle name="Normal 12 4 6 2 6" xfId="15867"/>
    <cellStyle name="Normal 12 4 6 3" xfId="15868"/>
    <cellStyle name="Normal 12 4 6 3 2" xfId="15869"/>
    <cellStyle name="Normal 12 4 6 3 2 2" xfId="15870"/>
    <cellStyle name="Normal 12 4 6 3 3" xfId="15871"/>
    <cellStyle name="Normal 12 4 6 4" xfId="15872"/>
    <cellStyle name="Normal 12 4 6 4 2" xfId="15873"/>
    <cellStyle name="Normal 12 4 6 4 2 2" xfId="15874"/>
    <cellStyle name="Normal 12 4 6 4 3" xfId="15875"/>
    <cellStyle name="Normal 12 4 6 5" xfId="15876"/>
    <cellStyle name="Normal 12 4 6 5 2" xfId="15877"/>
    <cellStyle name="Normal 12 4 6 6" xfId="15878"/>
    <cellStyle name="Normal 12 4 6 6 2" xfId="15879"/>
    <cellStyle name="Normal 12 4 6 7" xfId="15880"/>
    <cellStyle name="Normal 12 4 7" xfId="15881"/>
    <cellStyle name="Normal 12 4 7 2" xfId="15882"/>
    <cellStyle name="Normal 12 4 7 2 2" xfId="15883"/>
    <cellStyle name="Normal 12 4 7 2 2 2" xfId="15884"/>
    <cellStyle name="Normal 12 4 7 2 3" xfId="15885"/>
    <cellStyle name="Normal 12 4 7 3" xfId="15886"/>
    <cellStyle name="Normal 12 4 7 3 2" xfId="15887"/>
    <cellStyle name="Normal 12 4 7 3 2 2" xfId="15888"/>
    <cellStyle name="Normal 12 4 7 3 3" xfId="15889"/>
    <cellStyle name="Normal 12 4 7 4" xfId="15890"/>
    <cellStyle name="Normal 12 4 7 4 2" xfId="15891"/>
    <cellStyle name="Normal 12 4 7 5" xfId="15892"/>
    <cellStyle name="Normal 12 4 7 5 2" xfId="15893"/>
    <cellStyle name="Normal 12 4 7 6" xfId="15894"/>
    <cellStyle name="Normal 12 5" xfId="15895"/>
    <cellStyle name="Normal 12 5 10" xfId="15896"/>
    <cellStyle name="Normal 12 5 10 2" xfId="15897"/>
    <cellStyle name="Normal 12 5 11" xfId="15898"/>
    <cellStyle name="Normal 12 5 2" xfId="15899"/>
    <cellStyle name="Normal 12 5 2 10" xfId="15900"/>
    <cellStyle name="Normal 12 5 2 2" xfId="15901"/>
    <cellStyle name="Normal 12 5 2 2 2" xfId="15902"/>
    <cellStyle name="Normal 12 5 2 2 2 2" xfId="15903"/>
    <cellStyle name="Normal 12 5 2 2 2 2 2" xfId="15904"/>
    <cellStyle name="Normal 12 5 2 2 2 2 2 2" xfId="15905"/>
    <cellStyle name="Normal 12 5 2 2 2 2 2 2 2" xfId="15906"/>
    <cellStyle name="Normal 12 5 2 2 2 2 2 3" xfId="15907"/>
    <cellStyle name="Normal 12 5 2 2 2 2 3" xfId="15908"/>
    <cellStyle name="Normal 12 5 2 2 2 2 3 2" xfId="15909"/>
    <cellStyle name="Normal 12 5 2 2 2 2 3 2 2" xfId="15910"/>
    <cellStyle name="Normal 12 5 2 2 2 2 3 3" xfId="15911"/>
    <cellStyle name="Normal 12 5 2 2 2 2 4" xfId="15912"/>
    <cellStyle name="Normal 12 5 2 2 2 2 4 2" xfId="15913"/>
    <cellStyle name="Normal 12 5 2 2 2 2 5" xfId="15914"/>
    <cellStyle name="Normal 12 5 2 2 2 2 5 2" xfId="15915"/>
    <cellStyle name="Normal 12 5 2 2 2 2 6" xfId="15916"/>
    <cellStyle name="Normal 12 5 2 2 2 3" xfId="15917"/>
    <cellStyle name="Normal 12 5 2 2 2 3 2" xfId="15918"/>
    <cellStyle name="Normal 12 5 2 2 2 3 2 2" xfId="15919"/>
    <cellStyle name="Normal 12 5 2 2 2 3 3" xfId="15920"/>
    <cellStyle name="Normal 12 5 2 2 2 4" xfId="15921"/>
    <cellStyle name="Normal 12 5 2 2 2 4 2" xfId="15922"/>
    <cellStyle name="Normal 12 5 2 2 2 4 2 2" xfId="15923"/>
    <cellStyle name="Normal 12 5 2 2 2 4 3" xfId="15924"/>
    <cellStyle name="Normal 12 5 2 2 2 5" xfId="15925"/>
    <cellStyle name="Normal 12 5 2 2 2 5 2" xfId="15926"/>
    <cellStyle name="Normal 12 5 2 2 2 6" xfId="15927"/>
    <cellStyle name="Normal 12 5 2 2 2 6 2" xfId="15928"/>
    <cellStyle name="Normal 12 5 2 2 2 7" xfId="15929"/>
    <cellStyle name="Normal 12 5 2 2 3" xfId="15930"/>
    <cellStyle name="Normal 12 5 2 2 3 2" xfId="15931"/>
    <cellStyle name="Normal 12 5 2 2 3 2 2" xfId="15932"/>
    <cellStyle name="Normal 12 5 2 2 3 2 2 2" xfId="15933"/>
    <cellStyle name="Normal 12 5 2 2 3 2 3" xfId="15934"/>
    <cellStyle name="Normal 12 5 2 2 3 3" xfId="15935"/>
    <cellStyle name="Normal 12 5 2 2 3 3 2" xfId="15936"/>
    <cellStyle name="Normal 12 5 2 2 3 3 2 2" xfId="15937"/>
    <cellStyle name="Normal 12 5 2 2 3 3 3" xfId="15938"/>
    <cellStyle name="Normal 12 5 2 2 3 4" xfId="15939"/>
    <cellStyle name="Normal 12 5 2 2 3 4 2" xfId="15940"/>
    <cellStyle name="Normal 12 5 2 2 3 5" xfId="15941"/>
    <cellStyle name="Normal 12 5 2 2 3 5 2" xfId="15942"/>
    <cellStyle name="Normal 12 5 2 2 3 6" xfId="15943"/>
    <cellStyle name="Normal 12 5 2 2 4" xfId="15944"/>
    <cellStyle name="Normal 12 5 2 2 4 2" xfId="15945"/>
    <cellStyle name="Normal 12 5 2 2 4 2 2" xfId="15946"/>
    <cellStyle name="Normal 12 5 2 2 4 3" xfId="15947"/>
    <cellStyle name="Normal 12 5 2 2 5" xfId="15948"/>
    <cellStyle name="Normal 12 5 2 2 5 2" xfId="15949"/>
    <cellStyle name="Normal 12 5 2 2 5 2 2" xfId="15950"/>
    <cellStyle name="Normal 12 5 2 2 5 3" xfId="15951"/>
    <cellStyle name="Normal 12 5 2 2 6" xfId="15952"/>
    <cellStyle name="Normal 12 5 2 2 6 2" xfId="15953"/>
    <cellStyle name="Normal 12 5 2 2 7" xfId="15954"/>
    <cellStyle name="Normal 12 5 2 2 7 2" xfId="15955"/>
    <cellStyle name="Normal 12 5 2 2 8" xfId="15956"/>
    <cellStyle name="Normal 12 5 2 3" xfId="15957"/>
    <cellStyle name="Normal 12 5 2 3 2" xfId="15958"/>
    <cellStyle name="Normal 12 5 2 3 2 2" xfId="15959"/>
    <cellStyle name="Normal 12 5 2 3 2 2 2" xfId="15960"/>
    <cellStyle name="Normal 12 5 2 3 2 2 2 2" xfId="15961"/>
    <cellStyle name="Normal 12 5 2 3 2 2 3" xfId="15962"/>
    <cellStyle name="Normal 12 5 2 3 2 3" xfId="15963"/>
    <cellStyle name="Normal 12 5 2 3 2 3 2" xfId="15964"/>
    <cellStyle name="Normal 12 5 2 3 2 3 2 2" xfId="15965"/>
    <cellStyle name="Normal 12 5 2 3 2 3 3" xfId="15966"/>
    <cellStyle name="Normal 12 5 2 3 2 4" xfId="15967"/>
    <cellStyle name="Normal 12 5 2 3 2 4 2" xfId="15968"/>
    <cellStyle name="Normal 12 5 2 3 2 5" xfId="15969"/>
    <cellStyle name="Normal 12 5 2 3 2 5 2" xfId="15970"/>
    <cellStyle name="Normal 12 5 2 3 2 6" xfId="15971"/>
    <cellStyle name="Normal 12 5 2 3 3" xfId="15972"/>
    <cellStyle name="Normal 12 5 2 3 3 2" xfId="15973"/>
    <cellStyle name="Normal 12 5 2 3 3 2 2" xfId="15974"/>
    <cellStyle name="Normal 12 5 2 3 3 3" xfId="15975"/>
    <cellStyle name="Normal 12 5 2 3 4" xfId="15976"/>
    <cellStyle name="Normal 12 5 2 3 4 2" xfId="15977"/>
    <cellStyle name="Normal 12 5 2 3 4 2 2" xfId="15978"/>
    <cellStyle name="Normal 12 5 2 3 4 3" xfId="15979"/>
    <cellStyle name="Normal 12 5 2 3 5" xfId="15980"/>
    <cellStyle name="Normal 12 5 2 3 5 2" xfId="15981"/>
    <cellStyle name="Normal 12 5 2 3 6" xfId="15982"/>
    <cellStyle name="Normal 12 5 2 3 6 2" xfId="15983"/>
    <cellStyle name="Normal 12 5 2 3 7" xfId="15984"/>
    <cellStyle name="Normal 12 5 2 4" xfId="15985"/>
    <cellStyle name="Normal 12 5 2 4 2" xfId="15986"/>
    <cellStyle name="Normal 12 5 2 4 2 2" xfId="15987"/>
    <cellStyle name="Normal 12 5 2 4 2 2 2" xfId="15988"/>
    <cellStyle name="Normal 12 5 2 4 2 2 2 2" xfId="15989"/>
    <cellStyle name="Normal 12 5 2 4 2 2 3" xfId="15990"/>
    <cellStyle name="Normal 12 5 2 4 2 3" xfId="15991"/>
    <cellStyle name="Normal 12 5 2 4 2 3 2" xfId="15992"/>
    <cellStyle name="Normal 12 5 2 4 2 3 2 2" xfId="15993"/>
    <cellStyle name="Normal 12 5 2 4 2 3 3" xfId="15994"/>
    <cellStyle name="Normal 12 5 2 4 2 4" xfId="15995"/>
    <cellStyle name="Normal 12 5 2 4 2 4 2" xfId="15996"/>
    <cellStyle name="Normal 12 5 2 4 2 5" xfId="15997"/>
    <cellStyle name="Normal 12 5 2 4 2 5 2" xfId="15998"/>
    <cellStyle name="Normal 12 5 2 4 2 6" xfId="15999"/>
    <cellStyle name="Normal 12 5 2 4 3" xfId="16000"/>
    <cellStyle name="Normal 12 5 2 4 3 2" xfId="16001"/>
    <cellStyle name="Normal 12 5 2 4 3 2 2" xfId="16002"/>
    <cellStyle name="Normal 12 5 2 4 3 3" xfId="16003"/>
    <cellStyle name="Normal 12 5 2 4 4" xfId="16004"/>
    <cellStyle name="Normal 12 5 2 4 4 2" xfId="16005"/>
    <cellStyle name="Normal 12 5 2 4 4 2 2" xfId="16006"/>
    <cellStyle name="Normal 12 5 2 4 4 3" xfId="16007"/>
    <cellStyle name="Normal 12 5 2 4 5" xfId="16008"/>
    <cellStyle name="Normal 12 5 2 4 5 2" xfId="16009"/>
    <cellStyle name="Normal 12 5 2 4 6" xfId="16010"/>
    <cellStyle name="Normal 12 5 2 4 6 2" xfId="16011"/>
    <cellStyle name="Normal 12 5 2 4 7" xfId="16012"/>
    <cellStyle name="Normal 12 5 2 5" xfId="16013"/>
    <cellStyle name="Normal 12 5 2 5 2" xfId="16014"/>
    <cellStyle name="Normal 12 5 2 5 2 2" xfId="16015"/>
    <cellStyle name="Normal 12 5 2 5 2 2 2" xfId="16016"/>
    <cellStyle name="Normal 12 5 2 5 2 3" xfId="16017"/>
    <cellStyle name="Normal 12 5 2 5 3" xfId="16018"/>
    <cellStyle name="Normal 12 5 2 5 3 2" xfId="16019"/>
    <cellStyle name="Normal 12 5 2 5 3 2 2" xfId="16020"/>
    <cellStyle name="Normal 12 5 2 5 3 3" xfId="16021"/>
    <cellStyle name="Normal 12 5 2 5 4" xfId="16022"/>
    <cellStyle name="Normal 12 5 2 5 4 2" xfId="16023"/>
    <cellStyle name="Normal 12 5 2 5 5" xfId="16024"/>
    <cellStyle name="Normal 12 5 2 5 5 2" xfId="16025"/>
    <cellStyle name="Normal 12 5 2 5 6" xfId="16026"/>
    <cellStyle name="Normal 12 5 2 6" xfId="16027"/>
    <cellStyle name="Normal 12 5 2 6 2" xfId="16028"/>
    <cellStyle name="Normal 12 5 2 6 2 2" xfId="16029"/>
    <cellStyle name="Normal 12 5 2 6 3" xfId="16030"/>
    <cellStyle name="Normal 12 5 2 7" xfId="16031"/>
    <cellStyle name="Normal 12 5 2 7 2" xfId="16032"/>
    <cellStyle name="Normal 12 5 2 7 2 2" xfId="16033"/>
    <cellStyle name="Normal 12 5 2 7 3" xfId="16034"/>
    <cellStyle name="Normal 12 5 2 8" xfId="16035"/>
    <cellStyle name="Normal 12 5 2 8 2" xfId="16036"/>
    <cellStyle name="Normal 12 5 2 9" xfId="16037"/>
    <cellStyle name="Normal 12 5 2 9 2" xfId="16038"/>
    <cellStyle name="Normal 12 5 3" xfId="16039"/>
    <cellStyle name="Normal 12 5 3 2" xfId="16040"/>
    <cellStyle name="Normal 12 5 3 2 2" xfId="16041"/>
    <cellStyle name="Normal 12 5 3 2 2 2" xfId="16042"/>
    <cellStyle name="Normal 12 5 3 2 2 2 2" xfId="16043"/>
    <cellStyle name="Normal 12 5 3 2 2 2 2 2" xfId="16044"/>
    <cellStyle name="Normal 12 5 3 2 2 2 3" xfId="16045"/>
    <cellStyle name="Normal 12 5 3 2 2 3" xfId="16046"/>
    <cellStyle name="Normal 12 5 3 2 2 3 2" xfId="16047"/>
    <cellStyle name="Normal 12 5 3 2 2 3 2 2" xfId="16048"/>
    <cellStyle name="Normal 12 5 3 2 2 3 3" xfId="16049"/>
    <cellStyle name="Normal 12 5 3 2 2 4" xfId="16050"/>
    <cellStyle name="Normal 12 5 3 2 2 4 2" xfId="16051"/>
    <cellStyle name="Normal 12 5 3 2 2 5" xfId="16052"/>
    <cellStyle name="Normal 12 5 3 2 2 5 2" xfId="16053"/>
    <cellStyle name="Normal 12 5 3 2 2 6" xfId="16054"/>
    <cellStyle name="Normal 12 5 3 2 3" xfId="16055"/>
    <cellStyle name="Normal 12 5 3 2 3 2" xfId="16056"/>
    <cellStyle name="Normal 12 5 3 2 3 2 2" xfId="16057"/>
    <cellStyle name="Normal 12 5 3 2 3 3" xfId="16058"/>
    <cellStyle name="Normal 12 5 3 2 4" xfId="16059"/>
    <cellStyle name="Normal 12 5 3 2 4 2" xfId="16060"/>
    <cellStyle name="Normal 12 5 3 2 4 2 2" xfId="16061"/>
    <cellStyle name="Normal 12 5 3 2 4 3" xfId="16062"/>
    <cellStyle name="Normal 12 5 3 2 5" xfId="16063"/>
    <cellStyle name="Normal 12 5 3 2 5 2" xfId="16064"/>
    <cellStyle name="Normal 12 5 3 2 6" xfId="16065"/>
    <cellStyle name="Normal 12 5 3 2 6 2" xfId="16066"/>
    <cellStyle name="Normal 12 5 3 2 7" xfId="16067"/>
    <cellStyle name="Normal 12 5 3 3" xfId="16068"/>
    <cellStyle name="Normal 12 5 3 3 2" xfId="16069"/>
    <cellStyle name="Normal 12 5 3 3 2 2" xfId="16070"/>
    <cellStyle name="Normal 12 5 3 3 2 2 2" xfId="16071"/>
    <cellStyle name="Normal 12 5 3 3 2 3" xfId="16072"/>
    <cellStyle name="Normal 12 5 3 3 3" xfId="16073"/>
    <cellStyle name="Normal 12 5 3 3 3 2" xfId="16074"/>
    <cellStyle name="Normal 12 5 3 3 3 2 2" xfId="16075"/>
    <cellStyle name="Normal 12 5 3 3 3 3" xfId="16076"/>
    <cellStyle name="Normal 12 5 3 3 4" xfId="16077"/>
    <cellStyle name="Normal 12 5 3 3 4 2" xfId="16078"/>
    <cellStyle name="Normal 12 5 3 3 5" xfId="16079"/>
    <cellStyle name="Normal 12 5 3 3 5 2" xfId="16080"/>
    <cellStyle name="Normal 12 5 3 3 6" xfId="16081"/>
    <cellStyle name="Normal 12 5 3 4" xfId="16082"/>
    <cellStyle name="Normal 12 5 3 4 2" xfId="16083"/>
    <cellStyle name="Normal 12 5 3 4 2 2" xfId="16084"/>
    <cellStyle name="Normal 12 5 3 4 3" xfId="16085"/>
    <cellStyle name="Normal 12 5 3 5" xfId="16086"/>
    <cellStyle name="Normal 12 5 3 5 2" xfId="16087"/>
    <cellStyle name="Normal 12 5 3 5 2 2" xfId="16088"/>
    <cellStyle name="Normal 12 5 3 5 3" xfId="16089"/>
    <cellStyle name="Normal 12 5 3 6" xfId="16090"/>
    <cellStyle name="Normal 12 5 3 6 2" xfId="16091"/>
    <cellStyle name="Normal 12 5 3 7" xfId="16092"/>
    <cellStyle name="Normal 12 5 3 7 2" xfId="16093"/>
    <cellStyle name="Normal 12 5 3 8" xfId="16094"/>
    <cellStyle name="Normal 12 5 4" xfId="16095"/>
    <cellStyle name="Normal 12 5 4 2" xfId="16096"/>
    <cellStyle name="Normal 12 5 4 2 2" xfId="16097"/>
    <cellStyle name="Normal 12 5 4 2 2 2" xfId="16098"/>
    <cellStyle name="Normal 12 5 4 2 2 2 2" xfId="16099"/>
    <cellStyle name="Normal 12 5 4 2 2 3" xfId="16100"/>
    <cellStyle name="Normal 12 5 4 2 3" xfId="16101"/>
    <cellStyle name="Normal 12 5 4 2 3 2" xfId="16102"/>
    <cellStyle name="Normal 12 5 4 2 3 2 2" xfId="16103"/>
    <cellStyle name="Normal 12 5 4 2 3 3" xfId="16104"/>
    <cellStyle name="Normal 12 5 4 2 4" xfId="16105"/>
    <cellStyle name="Normal 12 5 4 2 4 2" xfId="16106"/>
    <cellStyle name="Normal 12 5 4 2 5" xfId="16107"/>
    <cellStyle name="Normal 12 5 4 2 5 2" xfId="16108"/>
    <cellStyle name="Normal 12 5 4 2 6" xfId="16109"/>
    <cellStyle name="Normal 12 5 4 3" xfId="16110"/>
    <cellStyle name="Normal 12 5 4 3 2" xfId="16111"/>
    <cellStyle name="Normal 12 5 4 3 2 2" xfId="16112"/>
    <cellStyle name="Normal 12 5 4 3 3" xfId="16113"/>
    <cellStyle name="Normal 12 5 4 4" xfId="16114"/>
    <cellStyle name="Normal 12 5 4 4 2" xfId="16115"/>
    <cellStyle name="Normal 12 5 4 4 2 2" xfId="16116"/>
    <cellStyle name="Normal 12 5 4 4 3" xfId="16117"/>
    <cellStyle name="Normal 12 5 4 5" xfId="16118"/>
    <cellStyle name="Normal 12 5 4 5 2" xfId="16119"/>
    <cellStyle name="Normal 12 5 4 6" xfId="16120"/>
    <cellStyle name="Normal 12 5 4 6 2" xfId="16121"/>
    <cellStyle name="Normal 12 5 4 7" xfId="16122"/>
    <cellStyle name="Normal 12 5 5" xfId="16123"/>
    <cellStyle name="Normal 12 5 5 2" xfId="16124"/>
    <cellStyle name="Normal 12 5 5 2 2" xfId="16125"/>
    <cellStyle name="Normal 12 5 5 2 2 2" xfId="16126"/>
    <cellStyle name="Normal 12 5 5 2 2 2 2" xfId="16127"/>
    <cellStyle name="Normal 12 5 5 2 2 3" xfId="16128"/>
    <cellStyle name="Normal 12 5 5 2 3" xfId="16129"/>
    <cellStyle name="Normal 12 5 5 2 3 2" xfId="16130"/>
    <cellStyle name="Normal 12 5 5 2 3 2 2" xfId="16131"/>
    <cellStyle name="Normal 12 5 5 2 3 3" xfId="16132"/>
    <cellStyle name="Normal 12 5 5 2 4" xfId="16133"/>
    <cellStyle name="Normal 12 5 5 2 4 2" xfId="16134"/>
    <cellStyle name="Normal 12 5 5 2 5" xfId="16135"/>
    <cellStyle name="Normal 12 5 5 2 5 2" xfId="16136"/>
    <cellStyle name="Normal 12 5 5 2 6" xfId="16137"/>
    <cellStyle name="Normal 12 5 5 3" xfId="16138"/>
    <cellStyle name="Normal 12 5 5 3 2" xfId="16139"/>
    <cellStyle name="Normal 12 5 5 3 2 2" xfId="16140"/>
    <cellStyle name="Normal 12 5 5 3 3" xfId="16141"/>
    <cellStyle name="Normal 12 5 5 4" xfId="16142"/>
    <cellStyle name="Normal 12 5 5 4 2" xfId="16143"/>
    <cellStyle name="Normal 12 5 5 4 2 2" xfId="16144"/>
    <cellStyle name="Normal 12 5 5 4 3" xfId="16145"/>
    <cellStyle name="Normal 12 5 5 5" xfId="16146"/>
    <cellStyle name="Normal 12 5 5 5 2" xfId="16147"/>
    <cellStyle name="Normal 12 5 5 6" xfId="16148"/>
    <cellStyle name="Normal 12 5 5 6 2" xfId="16149"/>
    <cellStyle name="Normal 12 5 5 7" xfId="16150"/>
    <cellStyle name="Normal 12 5 6" xfId="16151"/>
    <cellStyle name="Normal 12 5 6 2" xfId="16152"/>
    <cellStyle name="Normal 12 5 6 2 2" xfId="16153"/>
    <cellStyle name="Normal 12 5 6 2 2 2" xfId="16154"/>
    <cellStyle name="Normal 12 5 6 2 3" xfId="16155"/>
    <cellStyle name="Normal 12 5 6 3" xfId="16156"/>
    <cellStyle name="Normal 12 5 6 3 2" xfId="16157"/>
    <cellStyle name="Normal 12 5 6 3 2 2" xfId="16158"/>
    <cellStyle name="Normal 12 5 6 3 3" xfId="16159"/>
    <cellStyle name="Normal 12 5 6 4" xfId="16160"/>
    <cellStyle name="Normal 12 5 6 4 2" xfId="16161"/>
    <cellStyle name="Normal 12 5 6 5" xfId="16162"/>
    <cellStyle name="Normal 12 5 6 5 2" xfId="16163"/>
    <cellStyle name="Normal 12 5 6 6" xfId="16164"/>
    <cellStyle name="Normal 12 5 7" xfId="16165"/>
    <cellStyle name="Normal 12 5 7 2" xfId="16166"/>
    <cellStyle name="Normal 12 5 7 2 2" xfId="16167"/>
    <cellStyle name="Normal 12 5 7 3" xfId="16168"/>
    <cellStyle name="Normal 12 5 8" xfId="16169"/>
    <cellStyle name="Normal 12 5 8 2" xfId="16170"/>
    <cellStyle name="Normal 12 5 8 2 2" xfId="16171"/>
    <cellStyle name="Normal 12 5 8 3" xfId="16172"/>
    <cellStyle name="Normal 12 5 9" xfId="16173"/>
    <cellStyle name="Normal 12 5 9 2" xfId="16174"/>
    <cellStyle name="Normal 12 6" xfId="16175"/>
    <cellStyle name="Normal 12 6 10" xfId="16176"/>
    <cellStyle name="Normal 12 6 2" xfId="16177"/>
    <cellStyle name="Normal 12 6 2 2" xfId="16178"/>
    <cellStyle name="Normal 12 6 2 2 2" xfId="16179"/>
    <cellStyle name="Normal 12 6 2 2 2 2" xfId="16180"/>
    <cellStyle name="Normal 12 6 2 2 2 2 2" xfId="16181"/>
    <cellStyle name="Normal 12 6 2 2 2 2 2 2" xfId="16182"/>
    <cellStyle name="Normal 12 6 2 2 2 2 3" xfId="16183"/>
    <cellStyle name="Normal 12 6 2 2 2 3" xfId="16184"/>
    <cellStyle name="Normal 12 6 2 2 2 3 2" xfId="16185"/>
    <cellStyle name="Normal 12 6 2 2 2 3 2 2" xfId="16186"/>
    <cellStyle name="Normal 12 6 2 2 2 3 3" xfId="16187"/>
    <cellStyle name="Normal 12 6 2 2 2 4" xfId="16188"/>
    <cellStyle name="Normal 12 6 2 2 2 4 2" xfId="16189"/>
    <cellStyle name="Normal 12 6 2 2 2 5" xfId="16190"/>
    <cellStyle name="Normal 12 6 2 2 2 5 2" xfId="16191"/>
    <cellStyle name="Normal 12 6 2 2 2 6" xfId="16192"/>
    <cellStyle name="Normal 12 6 2 2 3" xfId="16193"/>
    <cellStyle name="Normal 12 6 2 2 3 2" xfId="16194"/>
    <cellStyle name="Normal 12 6 2 2 3 2 2" xfId="16195"/>
    <cellStyle name="Normal 12 6 2 2 3 3" xfId="16196"/>
    <cellStyle name="Normal 12 6 2 2 4" xfId="16197"/>
    <cellStyle name="Normal 12 6 2 2 4 2" xfId="16198"/>
    <cellStyle name="Normal 12 6 2 2 4 2 2" xfId="16199"/>
    <cellStyle name="Normal 12 6 2 2 4 3" xfId="16200"/>
    <cellStyle name="Normal 12 6 2 2 5" xfId="16201"/>
    <cellStyle name="Normal 12 6 2 2 5 2" xfId="16202"/>
    <cellStyle name="Normal 12 6 2 2 6" xfId="16203"/>
    <cellStyle name="Normal 12 6 2 2 6 2" xfId="16204"/>
    <cellStyle name="Normal 12 6 2 2 7" xfId="16205"/>
    <cellStyle name="Normal 12 6 2 3" xfId="16206"/>
    <cellStyle name="Normal 12 6 2 3 2" xfId="16207"/>
    <cellStyle name="Normal 12 6 2 3 2 2" xfId="16208"/>
    <cellStyle name="Normal 12 6 2 3 2 2 2" xfId="16209"/>
    <cellStyle name="Normal 12 6 2 3 2 3" xfId="16210"/>
    <cellStyle name="Normal 12 6 2 3 3" xfId="16211"/>
    <cellStyle name="Normal 12 6 2 3 3 2" xfId="16212"/>
    <cellStyle name="Normal 12 6 2 3 3 2 2" xfId="16213"/>
    <cellStyle name="Normal 12 6 2 3 3 3" xfId="16214"/>
    <cellStyle name="Normal 12 6 2 3 4" xfId="16215"/>
    <cellStyle name="Normal 12 6 2 3 4 2" xfId="16216"/>
    <cellStyle name="Normal 12 6 2 3 5" xfId="16217"/>
    <cellStyle name="Normal 12 6 2 3 5 2" xfId="16218"/>
    <cellStyle name="Normal 12 6 2 3 6" xfId="16219"/>
    <cellStyle name="Normal 12 6 2 4" xfId="16220"/>
    <cellStyle name="Normal 12 6 2 4 2" xfId="16221"/>
    <cellStyle name="Normal 12 6 2 4 2 2" xfId="16222"/>
    <cellStyle name="Normal 12 6 2 4 3" xfId="16223"/>
    <cellStyle name="Normal 12 6 2 5" xfId="16224"/>
    <cellStyle name="Normal 12 6 2 5 2" xfId="16225"/>
    <cellStyle name="Normal 12 6 2 5 2 2" xfId="16226"/>
    <cellStyle name="Normal 12 6 2 5 3" xfId="16227"/>
    <cellStyle name="Normal 12 6 2 6" xfId="16228"/>
    <cellStyle name="Normal 12 6 2 6 2" xfId="16229"/>
    <cellStyle name="Normal 12 6 2 7" xfId="16230"/>
    <cellStyle name="Normal 12 6 2 7 2" xfId="16231"/>
    <cellStyle name="Normal 12 6 2 8" xfId="16232"/>
    <cellStyle name="Normal 12 6 3" xfId="16233"/>
    <cellStyle name="Normal 12 6 3 2" xfId="16234"/>
    <cellStyle name="Normal 12 6 3 2 2" xfId="16235"/>
    <cellStyle name="Normal 12 6 3 2 2 2" xfId="16236"/>
    <cellStyle name="Normal 12 6 3 2 2 2 2" xfId="16237"/>
    <cellStyle name="Normal 12 6 3 2 2 3" xfId="16238"/>
    <cellStyle name="Normal 12 6 3 2 3" xfId="16239"/>
    <cellStyle name="Normal 12 6 3 2 3 2" xfId="16240"/>
    <cellStyle name="Normal 12 6 3 2 3 2 2" xfId="16241"/>
    <cellStyle name="Normal 12 6 3 2 3 3" xfId="16242"/>
    <cellStyle name="Normal 12 6 3 2 4" xfId="16243"/>
    <cellStyle name="Normal 12 6 3 2 4 2" xfId="16244"/>
    <cellStyle name="Normal 12 6 3 2 5" xfId="16245"/>
    <cellStyle name="Normal 12 6 3 2 5 2" xfId="16246"/>
    <cellStyle name="Normal 12 6 3 2 6" xfId="16247"/>
    <cellStyle name="Normal 12 6 3 3" xfId="16248"/>
    <cellStyle name="Normal 12 6 3 3 2" xfId="16249"/>
    <cellStyle name="Normal 12 6 3 3 2 2" xfId="16250"/>
    <cellStyle name="Normal 12 6 3 3 3" xfId="16251"/>
    <cellStyle name="Normal 12 6 3 4" xfId="16252"/>
    <cellStyle name="Normal 12 6 3 4 2" xfId="16253"/>
    <cellStyle name="Normal 12 6 3 4 2 2" xfId="16254"/>
    <cellStyle name="Normal 12 6 3 4 3" xfId="16255"/>
    <cellStyle name="Normal 12 6 3 5" xfId="16256"/>
    <cellStyle name="Normal 12 6 3 5 2" xfId="16257"/>
    <cellStyle name="Normal 12 6 3 6" xfId="16258"/>
    <cellStyle name="Normal 12 6 3 6 2" xfId="16259"/>
    <cellStyle name="Normal 12 6 3 7" xfId="16260"/>
    <cellStyle name="Normal 12 6 4" xfId="16261"/>
    <cellStyle name="Normal 12 6 4 2" xfId="16262"/>
    <cellStyle name="Normal 12 6 4 2 2" xfId="16263"/>
    <cellStyle name="Normal 12 6 4 2 2 2" xfId="16264"/>
    <cellStyle name="Normal 12 6 4 2 2 2 2" xfId="16265"/>
    <cellStyle name="Normal 12 6 4 2 2 3" xfId="16266"/>
    <cellStyle name="Normal 12 6 4 2 3" xfId="16267"/>
    <cellStyle name="Normal 12 6 4 2 3 2" xfId="16268"/>
    <cellStyle name="Normal 12 6 4 2 3 2 2" xfId="16269"/>
    <cellStyle name="Normal 12 6 4 2 3 3" xfId="16270"/>
    <cellStyle name="Normal 12 6 4 2 4" xfId="16271"/>
    <cellStyle name="Normal 12 6 4 2 4 2" xfId="16272"/>
    <cellStyle name="Normal 12 6 4 2 5" xfId="16273"/>
    <cellStyle name="Normal 12 6 4 2 5 2" xfId="16274"/>
    <cellStyle name="Normal 12 6 4 2 6" xfId="16275"/>
    <cellStyle name="Normal 12 6 4 3" xfId="16276"/>
    <cellStyle name="Normal 12 6 4 3 2" xfId="16277"/>
    <cellStyle name="Normal 12 6 4 3 2 2" xfId="16278"/>
    <cellStyle name="Normal 12 6 4 3 3" xfId="16279"/>
    <cellStyle name="Normal 12 6 4 4" xfId="16280"/>
    <cellStyle name="Normal 12 6 4 4 2" xfId="16281"/>
    <cellStyle name="Normal 12 6 4 4 2 2" xfId="16282"/>
    <cellStyle name="Normal 12 6 4 4 3" xfId="16283"/>
    <cellStyle name="Normal 12 6 4 5" xfId="16284"/>
    <cellStyle name="Normal 12 6 4 5 2" xfId="16285"/>
    <cellStyle name="Normal 12 6 4 6" xfId="16286"/>
    <cellStyle name="Normal 12 6 4 6 2" xfId="16287"/>
    <cellStyle name="Normal 12 6 4 7" xfId="16288"/>
    <cellStyle name="Normal 12 6 5" xfId="16289"/>
    <cellStyle name="Normal 12 6 5 2" xfId="16290"/>
    <cellStyle name="Normal 12 6 5 2 2" xfId="16291"/>
    <cellStyle name="Normal 12 6 5 2 2 2" xfId="16292"/>
    <cellStyle name="Normal 12 6 5 2 3" xfId="16293"/>
    <cellStyle name="Normal 12 6 5 3" xfId="16294"/>
    <cellStyle name="Normal 12 6 5 3 2" xfId="16295"/>
    <cellStyle name="Normal 12 6 5 3 2 2" xfId="16296"/>
    <cellStyle name="Normal 12 6 5 3 3" xfId="16297"/>
    <cellStyle name="Normal 12 6 5 4" xfId="16298"/>
    <cellStyle name="Normal 12 6 5 4 2" xfId="16299"/>
    <cellStyle name="Normal 12 6 5 5" xfId="16300"/>
    <cellStyle name="Normal 12 6 5 5 2" xfId="16301"/>
    <cellStyle name="Normal 12 6 5 6" xfId="16302"/>
    <cellStyle name="Normal 12 6 6" xfId="16303"/>
    <cellStyle name="Normal 12 6 6 2" xfId="16304"/>
    <cellStyle name="Normal 12 6 6 2 2" xfId="16305"/>
    <cellStyle name="Normal 12 6 6 3" xfId="16306"/>
    <cellStyle name="Normal 12 6 7" xfId="16307"/>
    <cellStyle name="Normal 12 6 7 2" xfId="16308"/>
    <cellStyle name="Normal 12 6 7 2 2" xfId="16309"/>
    <cellStyle name="Normal 12 6 7 3" xfId="16310"/>
    <cellStyle name="Normal 12 6 8" xfId="16311"/>
    <cellStyle name="Normal 12 6 8 2" xfId="16312"/>
    <cellStyle name="Normal 12 6 9" xfId="16313"/>
    <cellStyle name="Normal 12 6 9 2" xfId="16314"/>
    <cellStyle name="Normal 12 7" xfId="16315"/>
    <cellStyle name="Normal 12 7 2" xfId="16316"/>
    <cellStyle name="Normal 12 7 2 2" xfId="16317"/>
    <cellStyle name="Normal 12 7 2 2 2" xfId="16318"/>
    <cellStyle name="Normal 12 7 2 2 2 2" xfId="16319"/>
    <cellStyle name="Normal 12 7 2 2 2 2 2" xfId="16320"/>
    <cellStyle name="Normal 12 7 2 2 2 3" xfId="16321"/>
    <cellStyle name="Normal 12 7 2 2 3" xfId="16322"/>
    <cellStyle name="Normal 12 7 2 2 3 2" xfId="16323"/>
    <cellStyle name="Normal 12 7 2 2 3 2 2" xfId="16324"/>
    <cellStyle name="Normal 12 7 2 2 3 3" xfId="16325"/>
    <cellStyle name="Normal 12 7 2 2 4" xfId="16326"/>
    <cellStyle name="Normal 12 7 2 2 4 2" xfId="16327"/>
    <cellStyle name="Normal 12 7 2 2 5" xfId="16328"/>
    <cellStyle name="Normal 12 7 2 2 5 2" xfId="16329"/>
    <cellStyle name="Normal 12 7 2 2 6" xfId="16330"/>
    <cellStyle name="Normal 12 7 2 3" xfId="16331"/>
    <cellStyle name="Normal 12 7 2 3 2" xfId="16332"/>
    <cellStyle name="Normal 12 7 2 3 2 2" xfId="16333"/>
    <cellStyle name="Normal 12 7 2 3 3" xfId="16334"/>
    <cellStyle name="Normal 12 7 2 4" xfId="16335"/>
    <cellStyle name="Normal 12 7 2 4 2" xfId="16336"/>
    <cellStyle name="Normal 12 7 2 4 2 2" xfId="16337"/>
    <cellStyle name="Normal 12 7 2 4 3" xfId="16338"/>
    <cellStyle name="Normal 12 7 2 5" xfId="16339"/>
    <cellStyle name="Normal 12 7 2 5 2" xfId="16340"/>
    <cellStyle name="Normal 12 7 2 6" xfId="16341"/>
    <cellStyle name="Normal 12 7 2 6 2" xfId="16342"/>
    <cellStyle name="Normal 12 7 2 7" xfId="16343"/>
    <cellStyle name="Normal 12 7 3" xfId="16344"/>
    <cellStyle name="Normal 12 7 3 2" xfId="16345"/>
    <cellStyle name="Normal 12 7 3 2 2" xfId="16346"/>
    <cellStyle name="Normal 12 7 3 2 2 2" xfId="16347"/>
    <cellStyle name="Normal 12 7 3 2 3" xfId="16348"/>
    <cellStyle name="Normal 12 7 3 3" xfId="16349"/>
    <cellStyle name="Normal 12 7 3 3 2" xfId="16350"/>
    <cellStyle name="Normal 12 7 3 3 2 2" xfId="16351"/>
    <cellStyle name="Normal 12 7 3 3 3" xfId="16352"/>
    <cellStyle name="Normal 12 7 3 4" xfId="16353"/>
    <cellStyle name="Normal 12 7 3 4 2" xfId="16354"/>
    <cellStyle name="Normal 12 7 3 5" xfId="16355"/>
    <cellStyle name="Normal 12 7 3 5 2" xfId="16356"/>
    <cellStyle name="Normal 12 7 3 6" xfId="16357"/>
    <cellStyle name="Normal 12 7 4" xfId="16358"/>
    <cellStyle name="Normal 12 7 4 2" xfId="16359"/>
    <cellStyle name="Normal 12 7 4 2 2" xfId="16360"/>
    <cellStyle name="Normal 12 7 4 3" xfId="16361"/>
    <cellStyle name="Normal 12 7 5" xfId="16362"/>
    <cellStyle name="Normal 12 7 5 2" xfId="16363"/>
    <cellStyle name="Normal 12 7 5 2 2" xfId="16364"/>
    <cellStyle name="Normal 12 7 5 3" xfId="16365"/>
    <cellStyle name="Normal 12 7 6" xfId="16366"/>
    <cellStyle name="Normal 12 7 6 2" xfId="16367"/>
    <cellStyle name="Normal 12 7 7" xfId="16368"/>
    <cellStyle name="Normal 12 7 7 2" xfId="16369"/>
    <cellStyle name="Normal 12 7 8" xfId="16370"/>
    <cellStyle name="Normal 12 8" xfId="16371"/>
    <cellStyle name="Normal 12 8 2" xfId="16372"/>
    <cellStyle name="Normal 12 8 2 2" xfId="16373"/>
    <cellStyle name="Normal 12 8 2 2 2" xfId="16374"/>
    <cellStyle name="Normal 12 8 2 2 2 2" xfId="16375"/>
    <cellStyle name="Normal 12 8 2 2 3" xfId="16376"/>
    <cellStyle name="Normal 12 8 2 3" xfId="16377"/>
    <cellStyle name="Normal 12 8 2 3 2" xfId="16378"/>
    <cellStyle name="Normal 12 8 2 3 2 2" xfId="16379"/>
    <cellStyle name="Normal 12 8 2 3 3" xfId="16380"/>
    <cellStyle name="Normal 12 8 2 4" xfId="16381"/>
    <cellStyle name="Normal 12 8 2 4 2" xfId="16382"/>
    <cellStyle name="Normal 12 8 2 5" xfId="16383"/>
    <cellStyle name="Normal 12 8 2 5 2" xfId="16384"/>
    <cellStyle name="Normal 12 8 2 6" xfId="16385"/>
    <cellStyle name="Normal 12 8 3" xfId="16386"/>
    <cellStyle name="Normal 12 8 3 2" xfId="16387"/>
    <cellStyle name="Normal 12 8 3 2 2" xfId="16388"/>
    <cellStyle name="Normal 12 8 3 3" xfId="16389"/>
    <cellStyle name="Normal 12 8 4" xfId="16390"/>
    <cellStyle name="Normal 12 8 4 2" xfId="16391"/>
    <cellStyle name="Normal 12 8 4 2 2" xfId="16392"/>
    <cellStyle name="Normal 12 8 4 3" xfId="16393"/>
    <cellStyle name="Normal 12 8 5" xfId="16394"/>
    <cellStyle name="Normal 12 8 5 2" xfId="16395"/>
    <cellStyle name="Normal 12 8 6" xfId="16396"/>
    <cellStyle name="Normal 12 8 6 2" xfId="16397"/>
    <cellStyle name="Normal 12 8 7" xfId="16398"/>
    <cellStyle name="Normal 12 9" xfId="16399"/>
    <cellStyle name="Normal 12 9 2" xfId="16400"/>
    <cellStyle name="Normal 12 9 2 2" xfId="16401"/>
    <cellStyle name="Normal 12 9 2 2 2" xfId="16402"/>
    <cellStyle name="Normal 12 9 2 2 2 2" xfId="16403"/>
    <cellStyle name="Normal 12 9 2 2 3" xfId="16404"/>
    <cellStyle name="Normal 12 9 2 3" xfId="16405"/>
    <cellStyle name="Normal 12 9 2 3 2" xfId="16406"/>
    <cellStyle name="Normal 12 9 2 3 2 2" xfId="16407"/>
    <cellStyle name="Normal 12 9 2 3 3" xfId="16408"/>
    <cellStyle name="Normal 12 9 2 4" xfId="16409"/>
    <cellStyle name="Normal 12 9 2 4 2" xfId="16410"/>
    <cellStyle name="Normal 12 9 2 5" xfId="16411"/>
    <cellStyle name="Normal 12 9 2 5 2" xfId="16412"/>
    <cellStyle name="Normal 12 9 2 6" xfId="16413"/>
    <cellStyle name="Normal 12 9 3" xfId="16414"/>
    <cellStyle name="Normal 12 9 3 2" xfId="16415"/>
    <cellStyle name="Normal 12 9 3 2 2" xfId="16416"/>
    <cellStyle name="Normal 12 9 3 3" xfId="16417"/>
    <cellStyle name="Normal 12 9 4" xfId="16418"/>
    <cellStyle name="Normal 12 9 4 2" xfId="16419"/>
    <cellStyle name="Normal 12 9 4 2 2" xfId="16420"/>
    <cellStyle name="Normal 12 9 4 3" xfId="16421"/>
    <cellStyle name="Normal 12 9 5" xfId="16422"/>
    <cellStyle name="Normal 12 9 5 2" xfId="16423"/>
    <cellStyle name="Normal 12 9 6" xfId="16424"/>
    <cellStyle name="Normal 12 9 6 2" xfId="16425"/>
    <cellStyle name="Normal 12 9 7" xfId="16426"/>
    <cellStyle name="Normal 12_3 - Revenue Credits" xfId="16427"/>
    <cellStyle name="Normal 13" xfId="668"/>
    <cellStyle name="Normal 13 10" xfId="16428"/>
    <cellStyle name="Normal 13 2" xfId="16429"/>
    <cellStyle name="Normal 13 2 10" xfId="16430"/>
    <cellStyle name="Normal 13 2 2" xfId="16431"/>
    <cellStyle name="Normal 13 2 2 2" xfId="16432"/>
    <cellStyle name="Normal 13 2 2 2 10" xfId="16433"/>
    <cellStyle name="Normal 13 2 2 2 10 2" xfId="16434"/>
    <cellStyle name="Normal 13 2 2 2 11" xfId="16435"/>
    <cellStyle name="Normal 13 2 2 2 2" xfId="16436"/>
    <cellStyle name="Normal 13 2 2 2 2 10" xfId="16437"/>
    <cellStyle name="Normal 13 2 2 2 2 2" xfId="16438"/>
    <cellStyle name="Normal 13 2 2 2 2 2 2" xfId="16439"/>
    <cellStyle name="Normal 13 2 2 2 2 2 2 2" xfId="16440"/>
    <cellStyle name="Normal 13 2 2 2 2 2 2 2 2" xfId="16441"/>
    <cellStyle name="Normal 13 2 2 2 2 2 2 2 2 2" xfId="16442"/>
    <cellStyle name="Normal 13 2 2 2 2 2 2 2 2 2 2" xfId="16443"/>
    <cellStyle name="Normal 13 2 2 2 2 2 2 2 2 3" xfId="16444"/>
    <cellStyle name="Normal 13 2 2 2 2 2 2 2 3" xfId="16445"/>
    <cellStyle name="Normal 13 2 2 2 2 2 2 2 3 2" xfId="16446"/>
    <cellStyle name="Normal 13 2 2 2 2 2 2 2 3 2 2" xfId="16447"/>
    <cellStyle name="Normal 13 2 2 2 2 2 2 2 3 3" xfId="16448"/>
    <cellStyle name="Normal 13 2 2 2 2 2 2 2 4" xfId="16449"/>
    <cellStyle name="Normal 13 2 2 2 2 2 2 2 4 2" xfId="16450"/>
    <cellStyle name="Normal 13 2 2 2 2 2 2 2 5" xfId="16451"/>
    <cellStyle name="Normal 13 2 2 2 2 2 2 2 5 2" xfId="16452"/>
    <cellStyle name="Normal 13 2 2 2 2 2 2 2 6" xfId="16453"/>
    <cellStyle name="Normal 13 2 2 2 2 2 2 3" xfId="16454"/>
    <cellStyle name="Normal 13 2 2 2 2 2 2 3 2" xfId="16455"/>
    <cellStyle name="Normal 13 2 2 2 2 2 2 3 2 2" xfId="16456"/>
    <cellStyle name="Normal 13 2 2 2 2 2 2 3 3" xfId="16457"/>
    <cellStyle name="Normal 13 2 2 2 2 2 2 4" xfId="16458"/>
    <cellStyle name="Normal 13 2 2 2 2 2 2 4 2" xfId="16459"/>
    <cellStyle name="Normal 13 2 2 2 2 2 2 4 2 2" xfId="16460"/>
    <cellStyle name="Normal 13 2 2 2 2 2 2 4 3" xfId="16461"/>
    <cellStyle name="Normal 13 2 2 2 2 2 2 5" xfId="16462"/>
    <cellStyle name="Normal 13 2 2 2 2 2 2 5 2" xfId="16463"/>
    <cellStyle name="Normal 13 2 2 2 2 2 2 6" xfId="16464"/>
    <cellStyle name="Normal 13 2 2 2 2 2 2 6 2" xfId="16465"/>
    <cellStyle name="Normal 13 2 2 2 2 2 2 7" xfId="16466"/>
    <cellStyle name="Normal 13 2 2 2 2 2 3" xfId="16467"/>
    <cellStyle name="Normal 13 2 2 2 2 2 3 2" xfId="16468"/>
    <cellStyle name="Normal 13 2 2 2 2 2 3 2 2" xfId="16469"/>
    <cellStyle name="Normal 13 2 2 2 2 2 3 2 2 2" xfId="16470"/>
    <cellStyle name="Normal 13 2 2 2 2 2 3 2 3" xfId="16471"/>
    <cellStyle name="Normal 13 2 2 2 2 2 3 3" xfId="16472"/>
    <cellStyle name="Normal 13 2 2 2 2 2 3 3 2" xfId="16473"/>
    <cellStyle name="Normal 13 2 2 2 2 2 3 3 2 2" xfId="16474"/>
    <cellStyle name="Normal 13 2 2 2 2 2 3 3 3" xfId="16475"/>
    <cellStyle name="Normal 13 2 2 2 2 2 3 4" xfId="16476"/>
    <cellStyle name="Normal 13 2 2 2 2 2 3 4 2" xfId="16477"/>
    <cellStyle name="Normal 13 2 2 2 2 2 3 5" xfId="16478"/>
    <cellStyle name="Normal 13 2 2 2 2 2 3 5 2" xfId="16479"/>
    <cellStyle name="Normal 13 2 2 2 2 2 3 6" xfId="16480"/>
    <cellStyle name="Normal 13 2 2 2 2 2 4" xfId="16481"/>
    <cellStyle name="Normal 13 2 2 2 2 2 4 2" xfId="16482"/>
    <cellStyle name="Normal 13 2 2 2 2 2 4 2 2" xfId="16483"/>
    <cellStyle name="Normal 13 2 2 2 2 2 4 3" xfId="16484"/>
    <cellStyle name="Normal 13 2 2 2 2 2 5" xfId="16485"/>
    <cellStyle name="Normal 13 2 2 2 2 2 5 2" xfId="16486"/>
    <cellStyle name="Normal 13 2 2 2 2 2 5 2 2" xfId="16487"/>
    <cellStyle name="Normal 13 2 2 2 2 2 5 3" xfId="16488"/>
    <cellStyle name="Normal 13 2 2 2 2 2 6" xfId="16489"/>
    <cellStyle name="Normal 13 2 2 2 2 2 6 2" xfId="16490"/>
    <cellStyle name="Normal 13 2 2 2 2 2 7" xfId="16491"/>
    <cellStyle name="Normal 13 2 2 2 2 2 7 2" xfId="16492"/>
    <cellStyle name="Normal 13 2 2 2 2 2 8" xfId="16493"/>
    <cellStyle name="Normal 13 2 2 2 2 3" xfId="16494"/>
    <cellStyle name="Normal 13 2 2 2 2 3 2" xfId="16495"/>
    <cellStyle name="Normal 13 2 2 2 2 3 2 2" xfId="16496"/>
    <cellStyle name="Normal 13 2 2 2 2 3 2 2 2" xfId="16497"/>
    <cellStyle name="Normal 13 2 2 2 2 3 2 2 2 2" xfId="16498"/>
    <cellStyle name="Normal 13 2 2 2 2 3 2 2 3" xfId="16499"/>
    <cellStyle name="Normal 13 2 2 2 2 3 2 3" xfId="16500"/>
    <cellStyle name="Normal 13 2 2 2 2 3 2 3 2" xfId="16501"/>
    <cellStyle name="Normal 13 2 2 2 2 3 2 3 2 2" xfId="16502"/>
    <cellStyle name="Normal 13 2 2 2 2 3 2 3 3" xfId="16503"/>
    <cellStyle name="Normal 13 2 2 2 2 3 2 4" xfId="16504"/>
    <cellStyle name="Normal 13 2 2 2 2 3 2 4 2" xfId="16505"/>
    <cellStyle name="Normal 13 2 2 2 2 3 2 5" xfId="16506"/>
    <cellStyle name="Normal 13 2 2 2 2 3 2 5 2" xfId="16507"/>
    <cellStyle name="Normal 13 2 2 2 2 3 2 6" xfId="16508"/>
    <cellStyle name="Normal 13 2 2 2 2 3 3" xfId="16509"/>
    <cellStyle name="Normal 13 2 2 2 2 3 3 2" xfId="16510"/>
    <cellStyle name="Normal 13 2 2 2 2 3 3 2 2" xfId="16511"/>
    <cellStyle name="Normal 13 2 2 2 2 3 3 3" xfId="16512"/>
    <cellStyle name="Normal 13 2 2 2 2 3 4" xfId="16513"/>
    <cellStyle name="Normal 13 2 2 2 2 3 4 2" xfId="16514"/>
    <cellStyle name="Normal 13 2 2 2 2 3 4 2 2" xfId="16515"/>
    <cellStyle name="Normal 13 2 2 2 2 3 4 3" xfId="16516"/>
    <cellStyle name="Normal 13 2 2 2 2 3 5" xfId="16517"/>
    <cellStyle name="Normal 13 2 2 2 2 3 5 2" xfId="16518"/>
    <cellStyle name="Normal 13 2 2 2 2 3 6" xfId="16519"/>
    <cellStyle name="Normal 13 2 2 2 2 3 6 2" xfId="16520"/>
    <cellStyle name="Normal 13 2 2 2 2 3 7" xfId="16521"/>
    <cellStyle name="Normal 13 2 2 2 2 4" xfId="16522"/>
    <cellStyle name="Normal 13 2 2 2 2 4 2" xfId="16523"/>
    <cellStyle name="Normal 13 2 2 2 2 4 2 2" xfId="16524"/>
    <cellStyle name="Normal 13 2 2 2 2 4 2 2 2" xfId="16525"/>
    <cellStyle name="Normal 13 2 2 2 2 4 2 2 2 2" xfId="16526"/>
    <cellStyle name="Normal 13 2 2 2 2 4 2 2 3" xfId="16527"/>
    <cellStyle name="Normal 13 2 2 2 2 4 2 3" xfId="16528"/>
    <cellStyle name="Normal 13 2 2 2 2 4 2 3 2" xfId="16529"/>
    <cellStyle name="Normal 13 2 2 2 2 4 2 3 2 2" xfId="16530"/>
    <cellStyle name="Normal 13 2 2 2 2 4 2 3 3" xfId="16531"/>
    <cellStyle name="Normal 13 2 2 2 2 4 2 4" xfId="16532"/>
    <cellStyle name="Normal 13 2 2 2 2 4 2 4 2" xfId="16533"/>
    <cellStyle name="Normal 13 2 2 2 2 4 2 5" xfId="16534"/>
    <cellStyle name="Normal 13 2 2 2 2 4 2 5 2" xfId="16535"/>
    <cellStyle name="Normal 13 2 2 2 2 4 2 6" xfId="16536"/>
    <cellStyle name="Normal 13 2 2 2 2 4 3" xfId="16537"/>
    <cellStyle name="Normal 13 2 2 2 2 4 3 2" xfId="16538"/>
    <cellStyle name="Normal 13 2 2 2 2 4 3 2 2" xfId="16539"/>
    <cellStyle name="Normal 13 2 2 2 2 4 3 3" xfId="16540"/>
    <cellStyle name="Normal 13 2 2 2 2 4 4" xfId="16541"/>
    <cellStyle name="Normal 13 2 2 2 2 4 4 2" xfId="16542"/>
    <cellStyle name="Normal 13 2 2 2 2 4 4 2 2" xfId="16543"/>
    <cellStyle name="Normal 13 2 2 2 2 4 4 3" xfId="16544"/>
    <cellStyle name="Normal 13 2 2 2 2 4 5" xfId="16545"/>
    <cellStyle name="Normal 13 2 2 2 2 4 5 2" xfId="16546"/>
    <cellStyle name="Normal 13 2 2 2 2 4 6" xfId="16547"/>
    <cellStyle name="Normal 13 2 2 2 2 4 6 2" xfId="16548"/>
    <cellStyle name="Normal 13 2 2 2 2 4 7" xfId="16549"/>
    <cellStyle name="Normal 13 2 2 2 2 5" xfId="16550"/>
    <cellStyle name="Normal 13 2 2 2 2 5 2" xfId="16551"/>
    <cellStyle name="Normal 13 2 2 2 2 5 2 2" xfId="16552"/>
    <cellStyle name="Normal 13 2 2 2 2 5 2 2 2" xfId="16553"/>
    <cellStyle name="Normal 13 2 2 2 2 5 2 3" xfId="16554"/>
    <cellStyle name="Normal 13 2 2 2 2 5 3" xfId="16555"/>
    <cellStyle name="Normal 13 2 2 2 2 5 3 2" xfId="16556"/>
    <cellStyle name="Normal 13 2 2 2 2 5 3 2 2" xfId="16557"/>
    <cellStyle name="Normal 13 2 2 2 2 5 3 3" xfId="16558"/>
    <cellStyle name="Normal 13 2 2 2 2 5 4" xfId="16559"/>
    <cellStyle name="Normal 13 2 2 2 2 5 4 2" xfId="16560"/>
    <cellStyle name="Normal 13 2 2 2 2 5 5" xfId="16561"/>
    <cellStyle name="Normal 13 2 2 2 2 5 5 2" xfId="16562"/>
    <cellStyle name="Normal 13 2 2 2 2 5 6" xfId="16563"/>
    <cellStyle name="Normal 13 2 2 2 2 6" xfId="16564"/>
    <cellStyle name="Normal 13 2 2 2 2 6 2" xfId="16565"/>
    <cellStyle name="Normal 13 2 2 2 2 6 2 2" xfId="16566"/>
    <cellStyle name="Normal 13 2 2 2 2 6 3" xfId="16567"/>
    <cellStyle name="Normal 13 2 2 2 2 7" xfId="16568"/>
    <cellStyle name="Normal 13 2 2 2 2 7 2" xfId="16569"/>
    <cellStyle name="Normal 13 2 2 2 2 7 2 2" xfId="16570"/>
    <cellStyle name="Normal 13 2 2 2 2 7 3" xfId="16571"/>
    <cellStyle name="Normal 13 2 2 2 2 8" xfId="16572"/>
    <cellStyle name="Normal 13 2 2 2 2 8 2" xfId="16573"/>
    <cellStyle name="Normal 13 2 2 2 2 9" xfId="16574"/>
    <cellStyle name="Normal 13 2 2 2 2 9 2" xfId="16575"/>
    <cellStyle name="Normal 13 2 2 2 3" xfId="16576"/>
    <cellStyle name="Normal 13 2 2 2 3 2" xfId="16577"/>
    <cellStyle name="Normal 13 2 2 2 3 2 2" xfId="16578"/>
    <cellStyle name="Normal 13 2 2 2 3 2 2 2" xfId="16579"/>
    <cellStyle name="Normal 13 2 2 2 3 2 2 2 2" xfId="16580"/>
    <cellStyle name="Normal 13 2 2 2 3 2 2 2 2 2" xfId="16581"/>
    <cellStyle name="Normal 13 2 2 2 3 2 2 2 3" xfId="16582"/>
    <cellStyle name="Normal 13 2 2 2 3 2 2 3" xfId="16583"/>
    <cellStyle name="Normal 13 2 2 2 3 2 2 3 2" xfId="16584"/>
    <cellStyle name="Normal 13 2 2 2 3 2 2 3 2 2" xfId="16585"/>
    <cellStyle name="Normal 13 2 2 2 3 2 2 3 3" xfId="16586"/>
    <cellStyle name="Normal 13 2 2 2 3 2 2 4" xfId="16587"/>
    <cellStyle name="Normal 13 2 2 2 3 2 2 4 2" xfId="16588"/>
    <cellStyle name="Normal 13 2 2 2 3 2 2 5" xfId="16589"/>
    <cellStyle name="Normal 13 2 2 2 3 2 2 5 2" xfId="16590"/>
    <cellStyle name="Normal 13 2 2 2 3 2 2 6" xfId="16591"/>
    <cellStyle name="Normal 13 2 2 2 3 2 3" xfId="16592"/>
    <cellStyle name="Normal 13 2 2 2 3 2 3 2" xfId="16593"/>
    <cellStyle name="Normal 13 2 2 2 3 2 3 2 2" xfId="16594"/>
    <cellStyle name="Normal 13 2 2 2 3 2 3 3" xfId="16595"/>
    <cellStyle name="Normal 13 2 2 2 3 2 4" xfId="16596"/>
    <cellStyle name="Normal 13 2 2 2 3 2 4 2" xfId="16597"/>
    <cellStyle name="Normal 13 2 2 2 3 2 4 2 2" xfId="16598"/>
    <cellStyle name="Normal 13 2 2 2 3 2 4 3" xfId="16599"/>
    <cellStyle name="Normal 13 2 2 2 3 2 5" xfId="16600"/>
    <cellStyle name="Normal 13 2 2 2 3 2 5 2" xfId="16601"/>
    <cellStyle name="Normal 13 2 2 2 3 2 6" xfId="16602"/>
    <cellStyle name="Normal 13 2 2 2 3 2 6 2" xfId="16603"/>
    <cellStyle name="Normal 13 2 2 2 3 2 7" xfId="16604"/>
    <cellStyle name="Normal 13 2 2 2 3 3" xfId="16605"/>
    <cellStyle name="Normal 13 2 2 2 3 3 2" xfId="16606"/>
    <cellStyle name="Normal 13 2 2 2 3 3 2 2" xfId="16607"/>
    <cellStyle name="Normal 13 2 2 2 3 3 2 2 2" xfId="16608"/>
    <cellStyle name="Normal 13 2 2 2 3 3 2 3" xfId="16609"/>
    <cellStyle name="Normal 13 2 2 2 3 3 3" xfId="16610"/>
    <cellStyle name="Normal 13 2 2 2 3 3 3 2" xfId="16611"/>
    <cellStyle name="Normal 13 2 2 2 3 3 3 2 2" xfId="16612"/>
    <cellStyle name="Normal 13 2 2 2 3 3 3 3" xfId="16613"/>
    <cellStyle name="Normal 13 2 2 2 3 3 4" xfId="16614"/>
    <cellStyle name="Normal 13 2 2 2 3 3 4 2" xfId="16615"/>
    <cellStyle name="Normal 13 2 2 2 3 3 5" xfId="16616"/>
    <cellStyle name="Normal 13 2 2 2 3 3 5 2" xfId="16617"/>
    <cellStyle name="Normal 13 2 2 2 3 3 6" xfId="16618"/>
    <cellStyle name="Normal 13 2 2 2 3 4" xfId="16619"/>
    <cellStyle name="Normal 13 2 2 2 3 4 2" xfId="16620"/>
    <cellStyle name="Normal 13 2 2 2 3 4 2 2" xfId="16621"/>
    <cellStyle name="Normal 13 2 2 2 3 4 3" xfId="16622"/>
    <cellStyle name="Normal 13 2 2 2 3 5" xfId="16623"/>
    <cellStyle name="Normal 13 2 2 2 3 5 2" xfId="16624"/>
    <cellStyle name="Normal 13 2 2 2 3 5 2 2" xfId="16625"/>
    <cellStyle name="Normal 13 2 2 2 3 5 3" xfId="16626"/>
    <cellStyle name="Normal 13 2 2 2 3 6" xfId="16627"/>
    <cellStyle name="Normal 13 2 2 2 3 6 2" xfId="16628"/>
    <cellStyle name="Normal 13 2 2 2 3 7" xfId="16629"/>
    <cellStyle name="Normal 13 2 2 2 3 7 2" xfId="16630"/>
    <cellStyle name="Normal 13 2 2 2 3 8" xfId="16631"/>
    <cellStyle name="Normal 13 2 2 2 4" xfId="16632"/>
    <cellStyle name="Normal 13 2 2 2 4 2" xfId="16633"/>
    <cellStyle name="Normal 13 2 2 2 4 2 2" xfId="16634"/>
    <cellStyle name="Normal 13 2 2 2 4 2 2 2" xfId="16635"/>
    <cellStyle name="Normal 13 2 2 2 4 2 2 2 2" xfId="16636"/>
    <cellStyle name="Normal 13 2 2 2 4 2 2 3" xfId="16637"/>
    <cellStyle name="Normal 13 2 2 2 4 2 3" xfId="16638"/>
    <cellStyle name="Normal 13 2 2 2 4 2 3 2" xfId="16639"/>
    <cellStyle name="Normal 13 2 2 2 4 2 3 2 2" xfId="16640"/>
    <cellStyle name="Normal 13 2 2 2 4 2 3 3" xfId="16641"/>
    <cellStyle name="Normal 13 2 2 2 4 2 4" xfId="16642"/>
    <cellStyle name="Normal 13 2 2 2 4 2 4 2" xfId="16643"/>
    <cellStyle name="Normal 13 2 2 2 4 2 5" xfId="16644"/>
    <cellStyle name="Normal 13 2 2 2 4 2 5 2" xfId="16645"/>
    <cellStyle name="Normal 13 2 2 2 4 2 6" xfId="16646"/>
    <cellStyle name="Normal 13 2 2 2 4 3" xfId="16647"/>
    <cellStyle name="Normal 13 2 2 2 4 3 2" xfId="16648"/>
    <cellStyle name="Normal 13 2 2 2 4 3 2 2" xfId="16649"/>
    <cellStyle name="Normal 13 2 2 2 4 3 3" xfId="16650"/>
    <cellStyle name="Normal 13 2 2 2 4 4" xfId="16651"/>
    <cellStyle name="Normal 13 2 2 2 4 4 2" xfId="16652"/>
    <cellStyle name="Normal 13 2 2 2 4 4 2 2" xfId="16653"/>
    <cellStyle name="Normal 13 2 2 2 4 4 3" xfId="16654"/>
    <cellStyle name="Normal 13 2 2 2 4 5" xfId="16655"/>
    <cellStyle name="Normal 13 2 2 2 4 5 2" xfId="16656"/>
    <cellStyle name="Normal 13 2 2 2 4 6" xfId="16657"/>
    <cellStyle name="Normal 13 2 2 2 4 6 2" xfId="16658"/>
    <cellStyle name="Normal 13 2 2 2 4 7" xfId="16659"/>
    <cellStyle name="Normal 13 2 2 2 5" xfId="16660"/>
    <cellStyle name="Normal 13 2 2 2 5 2" xfId="16661"/>
    <cellStyle name="Normal 13 2 2 2 5 2 2" xfId="16662"/>
    <cellStyle name="Normal 13 2 2 2 5 2 2 2" xfId="16663"/>
    <cellStyle name="Normal 13 2 2 2 5 2 2 2 2" xfId="16664"/>
    <cellStyle name="Normal 13 2 2 2 5 2 2 3" xfId="16665"/>
    <cellStyle name="Normal 13 2 2 2 5 2 3" xfId="16666"/>
    <cellStyle name="Normal 13 2 2 2 5 2 3 2" xfId="16667"/>
    <cellStyle name="Normal 13 2 2 2 5 2 3 2 2" xfId="16668"/>
    <cellStyle name="Normal 13 2 2 2 5 2 3 3" xfId="16669"/>
    <cellStyle name="Normal 13 2 2 2 5 2 4" xfId="16670"/>
    <cellStyle name="Normal 13 2 2 2 5 2 4 2" xfId="16671"/>
    <cellStyle name="Normal 13 2 2 2 5 2 5" xfId="16672"/>
    <cellStyle name="Normal 13 2 2 2 5 2 5 2" xfId="16673"/>
    <cellStyle name="Normal 13 2 2 2 5 2 6" xfId="16674"/>
    <cellStyle name="Normal 13 2 2 2 5 3" xfId="16675"/>
    <cellStyle name="Normal 13 2 2 2 5 3 2" xfId="16676"/>
    <cellStyle name="Normal 13 2 2 2 5 3 2 2" xfId="16677"/>
    <cellStyle name="Normal 13 2 2 2 5 3 3" xfId="16678"/>
    <cellStyle name="Normal 13 2 2 2 5 4" xfId="16679"/>
    <cellStyle name="Normal 13 2 2 2 5 4 2" xfId="16680"/>
    <cellStyle name="Normal 13 2 2 2 5 4 2 2" xfId="16681"/>
    <cellStyle name="Normal 13 2 2 2 5 4 3" xfId="16682"/>
    <cellStyle name="Normal 13 2 2 2 5 5" xfId="16683"/>
    <cellStyle name="Normal 13 2 2 2 5 5 2" xfId="16684"/>
    <cellStyle name="Normal 13 2 2 2 5 6" xfId="16685"/>
    <cellStyle name="Normal 13 2 2 2 5 6 2" xfId="16686"/>
    <cellStyle name="Normal 13 2 2 2 5 7" xfId="16687"/>
    <cellStyle name="Normal 13 2 2 2 6" xfId="16688"/>
    <cellStyle name="Normal 13 2 2 2 6 2" xfId="16689"/>
    <cellStyle name="Normal 13 2 2 2 6 2 2" xfId="16690"/>
    <cellStyle name="Normal 13 2 2 2 6 2 2 2" xfId="16691"/>
    <cellStyle name="Normal 13 2 2 2 6 2 3" xfId="16692"/>
    <cellStyle name="Normal 13 2 2 2 6 3" xfId="16693"/>
    <cellStyle name="Normal 13 2 2 2 6 3 2" xfId="16694"/>
    <cellStyle name="Normal 13 2 2 2 6 3 2 2" xfId="16695"/>
    <cellStyle name="Normal 13 2 2 2 6 3 3" xfId="16696"/>
    <cellStyle name="Normal 13 2 2 2 6 4" xfId="16697"/>
    <cellStyle name="Normal 13 2 2 2 6 4 2" xfId="16698"/>
    <cellStyle name="Normal 13 2 2 2 6 5" xfId="16699"/>
    <cellStyle name="Normal 13 2 2 2 6 5 2" xfId="16700"/>
    <cellStyle name="Normal 13 2 2 2 6 6" xfId="16701"/>
    <cellStyle name="Normal 13 2 2 2 7" xfId="16702"/>
    <cellStyle name="Normal 13 2 2 2 7 2" xfId="16703"/>
    <cellStyle name="Normal 13 2 2 2 7 2 2" xfId="16704"/>
    <cellStyle name="Normal 13 2 2 2 7 3" xfId="16705"/>
    <cellStyle name="Normal 13 2 2 2 8" xfId="16706"/>
    <cellStyle name="Normal 13 2 2 2 8 2" xfId="16707"/>
    <cellStyle name="Normal 13 2 2 2 8 2 2" xfId="16708"/>
    <cellStyle name="Normal 13 2 2 2 8 3" xfId="16709"/>
    <cellStyle name="Normal 13 2 2 2 9" xfId="16710"/>
    <cellStyle name="Normal 13 2 2 2 9 2" xfId="16711"/>
    <cellStyle name="Normal 13 2 2 3" xfId="16712"/>
    <cellStyle name="Normal 13 2 2 3 10" xfId="16713"/>
    <cellStyle name="Normal 13 2 2 3 2" xfId="16714"/>
    <cellStyle name="Normal 13 2 2 3 2 2" xfId="16715"/>
    <cellStyle name="Normal 13 2 2 3 2 2 2" xfId="16716"/>
    <cellStyle name="Normal 13 2 2 3 2 2 2 2" xfId="16717"/>
    <cellStyle name="Normal 13 2 2 3 2 2 2 2 2" xfId="16718"/>
    <cellStyle name="Normal 13 2 2 3 2 2 2 2 2 2" xfId="16719"/>
    <cellStyle name="Normal 13 2 2 3 2 2 2 2 3" xfId="16720"/>
    <cellStyle name="Normal 13 2 2 3 2 2 2 3" xfId="16721"/>
    <cellStyle name="Normal 13 2 2 3 2 2 2 3 2" xfId="16722"/>
    <cellStyle name="Normal 13 2 2 3 2 2 2 3 2 2" xfId="16723"/>
    <cellStyle name="Normal 13 2 2 3 2 2 2 3 3" xfId="16724"/>
    <cellStyle name="Normal 13 2 2 3 2 2 2 4" xfId="16725"/>
    <cellStyle name="Normal 13 2 2 3 2 2 2 4 2" xfId="16726"/>
    <cellStyle name="Normal 13 2 2 3 2 2 2 5" xfId="16727"/>
    <cellStyle name="Normal 13 2 2 3 2 2 2 5 2" xfId="16728"/>
    <cellStyle name="Normal 13 2 2 3 2 2 2 6" xfId="16729"/>
    <cellStyle name="Normal 13 2 2 3 2 2 3" xfId="16730"/>
    <cellStyle name="Normal 13 2 2 3 2 2 3 2" xfId="16731"/>
    <cellStyle name="Normal 13 2 2 3 2 2 3 2 2" xfId="16732"/>
    <cellStyle name="Normal 13 2 2 3 2 2 3 3" xfId="16733"/>
    <cellStyle name="Normal 13 2 2 3 2 2 4" xfId="16734"/>
    <cellStyle name="Normal 13 2 2 3 2 2 4 2" xfId="16735"/>
    <cellStyle name="Normal 13 2 2 3 2 2 4 2 2" xfId="16736"/>
    <cellStyle name="Normal 13 2 2 3 2 2 4 3" xfId="16737"/>
    <cellStyle name="Normal 13 2 2 3 2 2 5" xfId="16738"/>
    <cellStyle name="Normal 13 2 2 3 2 2 5 2" xfId="16739"/>
    <cellStyle name="Normal 13 2 2 3 2 2 6" xfId="16740"/>
    <cellStyle name="Normal 13 2 2 3 2 2 6 2" xfId="16741"/>
    <cellStyle name="Normal 13 2 2 3 2 2 7" xfId="16742"/>
    <cellStyle name="Normal 13 2 2 3 2 3" xfId="16743"/>
    <cellStyle name="Normal 13 2 2 3 2 3 2" xfId="16744"/>
    <cellStyle name="Normal 13 2 2 3 2 3 2 2" xfId="16745"/>
    <cellStyle name="Normal 13 2 2 3 2 3 2 2 2" xfId="16746"/>
    <cellStyle name="Normal 13 2 2 3 2 3 2 3" xfId="16747"/>
    <cellStyle name="Normal 13 2 2 3 2 3 3" xfId="16748"/>
    <cellStyle name="Normal 13 2 2 3 2 3 3 2" xfId="16749"/>
    <cellStyle name="Normal 13 2 2 3 2 3 3 2 2" xfId="16750"/>
    <cellStyle name="Normal 13 2 2 3 2 3 3 3" xfId="16751"/>
    <cellStyle name="Normal 13 2 2 3 2 3 4" xfId="16752"/>
    <cellStyle name="Normal 13 2 2 3 2 3 4 2" xfId="16753"/>
    <cellStyle name="Normal 13 2 2 3 2 3 5" xfId="16754"/>
    <cellStyle name="Normal 13 2 2 3 2 3 5 2" xfId="16755"/>
    <cellStyle name="Normal 13 2 2 3 2 3 6" xfId="16756"/>
    <cellStyle name="Normal 13 2 2 3 2 4" xfId="16757"/>
    <cellStyle name="Normal 13 2 2 3 2 4 2" xfId="16758"/>
    <cellStyle name="Normal 13 2 2 3 2 4 2 2" xfId="16759"/>
    <cellStyle name="Normal 13 2 2 3 2 4 3" xfId="16760"/>
    <cellStyle name="Normal 13 2 2 3 2 5" xfId="16761"/>
    <cellStyle name="Normal 13 2 2 3 2 5 2" xfId="16762"/>
    <cellStyle name="Normal 13 2 2 3 2 5 2 2" xfId="16763"/>
    <cellStyle name="Normal 13 2 2 3 2 5 3" xfId="16764"/>
    <cellStyle name="Normal 13 2 2 3 2 6" xfId="16765"/>
    <cellStyle name="Normal 13 2 2 3 2 6 2" xfId="16766"/>
    <cellStyle name="Normal 13 2 2 3 2 7" xfId="16767"/>
    <cellStyle name="Normal 13 2 2 3 2 7 2" xfId="16768"/>
    <cellStyle name="Normal 13 2 2 3 2 8" xfId="16769"/>
    <cellStyle name="Normal 13 2 2 3 3" xfId="16770"/>
    <cellStyle name="Normal 13 2 2 3 3 2" xfId="16771"/>
    <cellStyle name="Normal 13 2 2 3 3 2 2" xfId="16772"/>
    <cellStyle name="Normal 13 2 2 3 3 2 2 2" xfId="16773"/>
    <cellStyle name="Normal 13 2 2 3 3 2 2 2 2" xfId="16774"/>
    <cellStyle name="Normal 13 2 2 3 3 2 2 3" xfId="16775"/>
    <cellStyle name="Normal 13 2 2 3 3 2 3" xfId="16776"/>
    <cellStyle name="Normal 13 2 2 3 3 2 3 2" xfId="16777"/>
    <cellStyle name="Normal 13 2 2 3 3 2 3 2 2" xfId="16778"/>
    <cellStyle name="Normal 13 2 2 3 3 2 3 3" xfId="16779"/>
    <cellStyle name="Normal 13 2 2 3 3 2 4" xfId="16780"/>
    <cellStyle name="Normal 13 2 2 3 3 2 4 2" xfId="16781"/>
    <cellStyle name="Normal 13 2 2 3 3 2 5" xfId="16782"/>
    <cellStyle name="Normal 13 2 2 3 3 2 5 2" xfId="16783"/>
    <cellStyle name="Normal 13 2 2 3 3 2 6" xfId="16784"/>
    <cellStyle name="Normal 13 2 2 3 3 3" xfId="16785"/>
    <cellStyle name="Normal 13 2 2 3 3 3 2" xfId="16786"/>
    <cellStyle name="Normal 13 2 2 3 3 3 2 2" xfId="16787"/>
    <cellStyle name="Normal 13 2 2 3 3 3 3" xfId="16788"/>
    <cellStyle name="Normal 13 2 2 3 3 4" xfId="16789"/>
    <cellStyle name="Normal 13 2 2 3 3 4 2" xfId="16790"/>
    <cellStyle name="Normal 13 2 2 3 3 4 2 2" xfId="16791"/>
    <cellStyle name="Normal 13 2 2 3 3 4 3" xfId="16792"/>
    <cellStyle name="Normal 13 2 2 3 3 5" xfId="16793"/>
    <cellStyle name="Normal 13 2 2 3 3 5 2" xfId="16794"/>
    <cellStyle name="Normal 13 2 2 3 3 6" xfId="16795"/>
    <cellStyle name="Normal 13 2 2 3 3 6 2" xfId="16796"/>
    <cellStyle name="Normal 13 2 2 3 3 7" xfId="16797"/>
    <cellStyle name="Normal 13 2 2 3 4" xfId="16798"/>
    <cellStyle name="Normal 13 2 2 3 4 2" xfId="16799"/>
    <cellStyle name="Normal 13 2 2 3 4 2 2" xfId="16800"/>
    <cellStyle name="Normal 13 2 2 3 4 2 2 2" xfId="16801"/>
    <cellStyle name="Normal 13 2 2 3 4 2 2 2 2" xfId="16802"/>
    <cellStyle name="Normal 13 2 2 3 4 2 2 3" xfId="16803"/>
    <cellStyle name="Normal 13 2 2 3 4 2 3" xfId="16804"/>
    <cellStyle name="Normal 13 2 2 3 4 2 3 2" xfId="16805"/>
    <cellStyle name="Normal 13 2 2 3 4 2 3 2 2" xfId="16806"/>
    <cellStyle name="Normal 13 2 2 3 4 2 3 3" xfId="16807"/>
    <cellStyle name="Normal 13 2 2 3 4 2 4" xfId="16808"/>
    <cellStyle name="Normal 13 2 2 3 4 2 4 2" xfId="16809"/>
    <cellStyle name="Normal 13 2 2 3 4 2 5" xfId="16810"/>
    <cellStyle name="Normal 13 2 2 3 4 2 5 2" xfId="16811"/>
    <cellStyle name="Normal 13 2 2 3 4 2 6" xfId="16812"/>
    <cellStyle name="Normal 13 2 2 3 4 3" xfId="16813"/>
    <cellStyle name="Normal 13 2 2 3 4 3 2" xfId="16814"/>
    <cellStyle name="Normal 13 2 2 3 4 3 2 2" xfId="16815"/>
    <cellStyle name="Normal 13 2 2 3 4 3 3" xfId="16816"/>
    <cellStyle name="Normal 13 2 2 3 4 4" xfId="16817"/>
    <cellStyle name="Normal 13 2 2 3 4 4 2" xfId="16818"/>
    <cellStyle name="Normal 13 2 2 3 4 4 2 2" xfId="16819"/>
    <cellStyle name="Normal 13 2 2 3 4 4 3" xfId="16820"/>
    <cellStyle name="Normal 13 2 2 3 4 5" xfId="16821"/>
    <cellStyle name="Normal 13 2 2 3 4 5 2" xfId="16822"/>
    <cellStyle name="Normal 13 2 2 3 4 6" xfId="16823"/>
    <cellStyle name="Normal 13 2 2 3 4 6 2" xfId="16824"/>
    <cellStyle name="Normal 13 2 2 3 4 7" xfId="16825"/>
    <cellStyle name="Normal 13 2 2 3 5" xfId="16826"/>
    <cellStyle name="Normal 13 2 2 3 5 2" xfId="16827"/>
    <cellStyle name="Normal 13 2 2 3 5 2 2" xfId="16828"/>
    <cellStyle name="Normal 13 2 2 3 5 2 2 2" xfId="16829"/>
    <cellStyle name="Normal 13 2 2 3 5 2 3" xfId="16830"/>
    <cellStyle name="Normal 13 2 2 3 5 3" xfId="16831"/>
    <cellStyle name="Normal 13 2 2 3 5 3 2" xfId="16832"/>
    <cellStyle name="Normal 13 2 2 3 5 3 2 2" xfId="16833"/>
    <cellStyle name="Normal 13 2 2 3 5 3 3" xfId="16834"/>
    <cellStyle name="Normal 13 2 2 3 5 4" xfId="16835"/>
    <cellStyle name="Normal 13 2 2 3 5 4 2" xfId="16836"/>
    <cellStyle name="Normal 13 2 2 3 5 5" xfId="16837"/>
    <cellStyle name="Normal 13 2 2 3 5 5 2" xfId="16838"/>
    <cellStyle name="Normal 13 2 2 3 5 6" xfId="16839"/>
    <cellStyle name="Normal 13 2 2 3 6" xfId="16840"/>
    <cellStyle name="Normal 13 2 2 3 6 2" xfId="16841"/>
    <cellStyle name="Normal 13 2 2 3 6 2 2" xfId="16842"/>
    <cellStyle name="Normal 13 2 2 3 6 3" xfId="16843"/>
    <cellStyle name="Normal 13 2 2 3 7" xfId="16844"/>
    <cellStyle name="Normal 13 2 2 3 7 2" xfId="16845"/>
    <cellStyle name="Normal 13 2 2 3 7 2 2" xfId="16846"/>
    <cellStyle name="Normal 13 2 2 3 7 3" xfId="16847"/>
    <cellStyle name="Normal 13 2 2 3 8" xfId="16848"/>
    <cellStyle name="Normal 13 2 2 3 8 2" xfId="16849"/>
    <cellStyle name="Normal 13 2 2 3 9" xfId="16850"/>
    <cellStyle name="Normal 13 2 2 3 9 2" xfId="16851"/>
    <cellStyle name="Normal 13 2 2 4" xfId="16852"/>
    <cellStyle name="Normal 13 2 2 4 2" xfId="16853"/>
    <cellStyle name="Normal 13 2 2 4 2 2" xfId="16854"/>
    <cellStyle name="Normal 13 2 2 4 2 2 2" xfId="16855"/>
    <cellStyle name="Normal 13 2 2 4 2 2 2 2" xfId="16856"/>
    <cellStyle name="Normal 13 2 2 4 2 2 2 2 2" xfId="16857"/>
    <cellStyle name="Normal 13 2 2 4 2 2 2 3" xfId="16858"/>
    <cellStyle name="Normal 13 2 2 4 2 2 3" xfId="16859"/>
    <cellStyle name="Normal 13 2 2 4 2 2 3 2" xfId="16860"/>
    <cellStyle name="Normal 13 2 2 4 2 2 3 2 2" xfId="16861"/>
    <cellStyle name="Normal 13 2 2 4 2 2 3 3" xfId="16862"/>
    <cellStyle name="Normal 13 2 2 4 2 2 4" xfId="16863"/>
    <cellStyle name="Normal 13 2 2 4 2 2 4 2" xfId="16864"/>
    <cellStyle name="Normal 13 2 2 4 2 2 5" xfId="16865"/>
    <cellStyle name="Normal 13 2 2 4 2 2 5 2" xfId="16866"/>
    <cellStyle name="Normal 13 2 2 4 2 2 6" xfId="16867"/>
    <cellStyle name="Normal 13 2 2 4 2 3" xfId="16868"/>
    <cellStyle name="Normal 13 2 2 4 2 3 2" xfId="16869"/>
    <cellStyle name="Normal 13 2 2 4 2 3 2 2" xfId="16870"/>
    <cellStyle name="Normal 13 2 2 4 2 3 3" xfId="16871"/>
    <cellStyle name="Normal 13 2 2 4 2 4" xfId="16872"/>
    <cellStyle name="Normal 13 2 2 4 2 4 2" xfId="16873"/>
    <cellStyle name="Normal 13 2 2 4 2 4 2 2" xfId="16874"/>
    <cellStyle name="Normal 13 2 2 4 2 4 3" xfId="16875"/>
    <cellStyle name="Normal 13 2 2 4 2 5" xfId="16876"/>
    <cellStyle name="Normal 13 2 2 4 2 5 2" xfId="16877"/>
    <cellStyle name="Normal 13 2 2 4 2 6" xfId="16878"/>
    <cellStyle name="Normal 13 2 2 4 2 6 2" xfId="16879"/>
    <cellStyle name="Normal 13 2 2 4 2 7" xfId="16880"/>
    <cellStyle name="Normal 13 2 2 4 3" xfId="16881"/>
    <cellStyle name="Normal 13 2 2 4 3 2" xfId="16882"/>
    <cellStyle name="Normal 13 2 2 4 3 2 2" xfId="16883"/>
    <cellStyle name="Normal 13 2 2 4 3 2 2 2" xfId="16884"/>
    <cellStyle name="Normal 13 2 2 4 3 2 3" xfId="16885"/>
    <cellStyle name="Normal 13 2 2 4 3 3" xfId="16886"/>
    <cellStyle name="Normal 13 2 2 4 3 3 2" xfId="16887"/>
    <cellStyle name="Normal 13 2 2 4 3 3 2 2" xfId="16888"/>
    <cellStyle name="Normal 13 2 2 4 3 3 3" xfId="16889"/>
    <cellStyle name="Normal 13 2 2 4 3 4" xfId="16890"/>
    <cellStyle name="Normal 13 2 2 4 3 4 2" xfId="16891"/>
    <cellStyle name="Normal 13 2 2 4 3 5" xfId="16892"/>
    <cellStyle name="Normal 13 2 2 4 3 5 2" xfId="16893"/>
    <cellStyle name="Normal 13 2 2 4 3 6" xfId="16894"/>
    <cellStyle name="Normal 13 2 2 4 4" xfId="16895"/>
    <cellStyle name="Normal 13 2 2 4 4 2" xfId="16896"/>
    <cellStyle name="Normal 13 2 2 4 4 2 2" xfId="16897"/>
    <cellStyle name="Normal 13 2 2 4 4 3" xfId="16898"/>
    <cellStyle name="Normal 13 2 2 4 5" xfId="16899"/>
    <cellStyle name="Normal 13 2 2 4 5 2" xfId="16900"/>
    <cellStyle name="Normal 13 2 2 4 5 2 2" xfId="16901"/>
    <cellStyle name="Normal 13 2 2 4 5 3" xfId="16902"/>
    <cellStyle name="Normal 13 2 2 4 6" xfId="16903"/>
    <cellStyle name="Normal 13 2 2 4 6 2" xfId="16904"/>
    <cellStyle name="Normal 13 2 2 4 7" xfId="16905"/>
    <cellStyle name="Normal 13 2 2 4 7 2" xfId="16906"/>
    <cellStyle name="Normal 13 2 2 4 8" xfId="16907"/>
    <cellStyle name="Normal 13 2 2 5" xfId="16908"/>
    <cellStyle name="Normal 13 2 2 5 2" xfId="16909"/>
    <cellStyle name="Normal 13 2 2 5 2 2" xfId="16910"/>
    <cellStyle name="Normal 13 2 2 5 2 2 2" xfId="16911"/>
    <cellStyle name="Normal 13 2 2 5 2 2 2 2" xfId="16912"/>
    <cellStyle name="Normal 13 2 2 5 2 2 3" xfId="16913"/>
    <cellStyle name="Normal 13 2 2 5 2 3" xfId="16914"/>
    <cellStyle name="Normal 13 2 2 5 2 3 2" xfId="16915"/>
    <cellStyle name="Normal 13 2 2 5 2 3 2 2" xfId="16916"/>
    <cellStyle name="Normal 13 2 2 5 2 3 3" xfId="16917"/>
    <cellStyle name="Normal 13 2 2 5 2 4" xfId="16918"/>
    <cellStyle name="Normal 13 2 2 5 2 4 2" xfId="16919"/>
    <cellStyle name="Normal 13 2 2 5 2 5" xfId="16920"/>
    <cellStyle name="Normal 13 2 2 5 2 5 2" xfId="16921"/>
    <cellStyle name="Normal 13 2 2 5 2 6" xfId="16922"/>
    <cellStyle name="Normal 13 2 2 5 3" xfId="16923"/>
    <cellStyle name="Normal 13 2 2 5 3 2" xfId="16924"/>
    <cellStyle name="Normal 13 2 2 5 3 2 2" xfId="16925"/>
    <cellStyle name="Normal 13 2 2 5 3 3" xfId="16926"/>
    <cellStyle name="Normal 13 2 2 5 4" xfId="16927"/>
    <cellStyle name="Normal 13 2 2 5 4 2" xfId="16928"/>
    <cellStyle name="Normal 13 2 2 5 4 2 2" xfId="16929"/>
    <cellStyle name="Normal 13 2 2 5 4 3" xfId="16930"/>
    <cellStyle name="Normal 13 2 2 5 5" xfId="16931"/>
    <cellStyle name="Normal 13 2 2 5 5 2" xfId="16932"/>
    <cellStyle name="Normal 13 2 2 5 6" xfId="16933"/>
    <cellStyle name="Normal 13 2 2 5 6 2" xfId="16934"/>
    <cellStyle name="Normal 13 2 2 5 7" xfId="16935"/>
    <cellStyle name="Normal 13 2 2 6" xfId="16936"/>
    <cellStyle name="Normal 13 2 2 6 2" xfId="16937"/>
    <cellStyle name="Normal 13 2 2 6 2 2" xfId="16938"/>
    <cellStyle name="Normal 13 2 2 6 2 2 2" xfId="16939"/>
    <cellStyle name="Normal 13 2 2 6 2 2 2 2" xfId="16940"/>
    <cellStyle name="Normal 13 2 2 6 2 2 3" xfId="16941"/>
    <cellStyle name="Normal 13 2 2 6 2 3" xfId="16942"/>
    <cellStyle name="Normal 13 2 2 6 2 3 2" xfId="16943"/>
    <cellStyle name="Normal 13 2 2 6 2 3 2 2" xfId="16944"/>
    <cellStyle name="Normal 13 2 2 6 2 3 3" xfId="16945"/>
    <cellStyle name="Normal 13 2 2 6 2 4" xfId="16946"/>
    <cellStyle name="Normal 13 2 2 6 2 4 2" xfId="16947"/>
    <cellStyle name="Normal 13 2 2 6 2 5" xfId="16948"/>
    <cellStyle name="Normal 13 2 2 6 2 5 2" xfId="16949"/>
    <cellStyle name="Normal 13 2 2 6 2 6" xfId="16950"/>
    <cellStyle name="Normal 13 2 2 6 3" xfId="16951"/>
    <cellStyle name="Normal 13 2 2 6 3 2" xfId="16952"/>
    <cellStyle name="Normal 13 2 2 6 3 2 2" xfId="16953"/>
    <cellStyle name="Normal 13 2 2 6 3 3" xfId="16954"/>
    <cellStyle name="Normal 13 2 2 6 4" xfId="16955"/>
    <cellStyle name="Normal 13 2 2 6 4 2" xfId="16956"/>
    <cellStyle name="Normal 13 2 2 6 4 2 2" xfId="16957"/>
    <cellStyle name="Normal 13 2 2 6 4 3" xfId="16958"/>
    <cellStyle name="Normal 13 2 2 6 5" xfId="16959"/>
    <cellStyle name="Normal 13 2 2 6 5 2" xfId="16960"/>
    <cellStyle name="Normal 13 2 2 6 6" xfId="16961"/>
    <cellStyle name="Normal 13 2 2 6 6 2" xfId="16962"/>
    <cellStyle name="Normal 13 2 2 6 7" xfId="16963"/>
    <cellStyle name="Normal 13 2 2 7" xfId="16964"/>
    <cellStyle name="Normal 13 2 2 7 2" xfId="16965"/>
    <cellStyle name="Normal 13 2 2 7 2 2" xfId="16966"/>
    <cellStyle name="Normal 13 2 2 7 2 2 2" xfId="16967"/>
    <cellStyle name="Normal 13 2 2 7 2 3" xfId="16968"/>
    <cellStyle name="Normal 13 2 2 7 3" xfId="16969"/>
    <cellStyle name="Normal 13 2 2 7 3 2" xfId="16970"/>
    <cellStyle name="Normal 13 2 2 7 3 2 2" xfId="16971"/>
    <cellStyle name="Normal 13 2 2 7 3 3" xfId="16972"/>
    <cellStyle name="Normal 13 2 2 7 4" xfId="16973"/>
    <cellStyle name="Normal 13 2 2 7 4 2" xfId="16974"/>
    <cellStyle name="Normal 13 2 2 7 5" xfId="16975"/>
    <cellStyle name="Normal 13 2 2 7 5 2" xfId="16976"/>
    <cellStyle name="Normal 13 2 2 7 6" xfId="16977"/>
    <cellStyle name="Normal 13 2 3" xfId="16978"/>
    <cellStyle name="Normal 13 2 3 10" xfId="16979"/>
    <cellStyle name="Normal 13 2 3 10 2" xfId="16980"/>
    <cellStyle name="Normal 13 2 3 11" xfId="16981"/>
    <cellStyle name="Normal 13 2 3 2" xfId="16982"/>
    <cellStyle name="Normal 13 2 3 2 10" xfId="16983"/>
    <cellStyle name="Normal 13 2 3 2 2" xfId="16984"/>
    <cellStyle name="Normal 13 2 3 2 2 2" xfId="16985"/>
    <cellStyle name="Normal 13 2 3 2 2 2 2" xfId="16986"/>
    <cellStyle name="Normal 13 2 3 2 2 2 2 2" xfId="16987"/>
    <cellStyle name="Normal 13 2 3 2 2 2 2 2 2" xfId="16988"/>
    <cellStyle name="Normal 13 2 3 2 2 2 2 2 2 2" xfId="16989"/>
    <cellStyle name="Normal 13 2 3 2 2 2 2 2 3" xfId="16990"/>
    <cellStyle name="Normal 13 2 3 2 2 2 2 3" xfId="16991"/>
    <cellStyle name="Normal 13 2 3 2 2 2 2 3 2" xfId="16992"/>
    <cellStyle name="Normal 13 2 3 2 2 2 2 3 2 2" xfId="16993"/>
    <cellStyle name="Normal 13 2 3 2 2 2 2 3 3" xfId="16994"/>
    <cellStyle name="Normal 13 2 3 2 2 2 2 4" xfId="16995"/>
    <cellStyle name="Normal 13 2 3 2 2 2 2 4 2" xfId="16996"/>
    <cellStyle name="Normal 13 2 3 2 2 2 2 5" xfId="16997"/>
    <cellStyle name="Normal 13 2 3 2 2 2 2 5 2" xfId="16998"/>
    <cellStyle name="Normal 13 2 3 2 2 2 2 6" xfId="16999"/>
    <cellStyle name="Normal 13 2 3 2 2 2 3" xfId="17000"/>
    <cellStyle name="Normal 13 2 3 2 2 2 3 2" xfId="17001"/>
    <cellStyle name="Normal 13 2 3 2 2 2 3 2 2" xfId="17002"/>
    <cellStyle name="Normal 13 2 3 2 2 2 3 3" xfId="17003"/>
    <cellStyle name="Normal 13 2 3 2 2 2 4" xfId="17004"/>
    <cellStyle name="Normal 13 2 3 2 2 2 4 2" xfId="17005"/>
    <cellStyle name="Normal 13 2 3 2 2 2 4 2 2" xfId="17006"/>
    <cellStyle name="Normal 13 2 3 2 2 2 4 3" xfId="17007"/>
    <cellStyle name="Normal 13 2 3 2 2 2 5" xfId="17008"/>
    <cellStyle name="Normal 13 2 3 2 2 2 5 2" xfId="17009"/>
    <cellStyle name="Normal 13 2 3 2 2 2 6" xfId="17010"/>
    <cellStyle name="Normal 13 2 3 2 2 2 6 2" xfId="17011"/>
    <cellStyle name="Normal 13 2 3 2 2 2 7" xfId="17012"/>
    <cellStyle name="Normal 13 2 3 2 2 3" xfId="17013"/>
    <cellStyle name="Normal 13 2 3 2 2 3 2" xfId="17014"/>
    <cellStyle name="Normal 13 2 3 2 2 3 2 2" xfId="17015"/>
    <cellStyle name="Normal 13 2 3 2 2 3 2 2 2" xfId="17016"/>
    <cellStyle name="Normal 13 2 3 2 2 3 2 3" xfId="17017"/>
    <cellStyle name="Normal 13 2 3 2 2 3 3" xfId="17018"/>
    <cellStyle name="Normal 13 2 3 2 2 3 3 2" xfId="17019"/>
    <cellStyle name="Normal 13 2 3 2 2 3 3 2 2" xfId="17020"/>
    <cellStyle name="Normal 13 2 3 2 2 3 3 3" xfId="17021"/>
    <cellStyle name="Normal 13 2 3 2 2 3 4" xfId="17022"/>
    <cellStyle name="Normal 13 2 3 2 2 3 4 2" xfId="17023"/>
    <cellStyle name="Normal 13 2 3 2 2 3 5" xfId="17024"/>
    <cellStyle name="Normal 13 2 3 2 2 3 5 2" xfId="17025"/>
    <cellStyle name="Normal 13 2 3 2 2 3 6" xfId="17026"/>
    <cellStyle name="Normal 13 2 3 2 2 4" xfId="17027"/>
    <cellStyle name="Normal 13 2 3 2 2 4 2" xfId="17028"/>
    <cellStyle name="Normal 13 2 3 2 2 4 2 2" xfId="17029"/>
    <cellStyle name="Normal 13 2 3 2 2 4 3" xfId="17030"/>
    <cellStyle name="Normal 13 2 3 2 2 5" xfId="17031"/>
    <cellStyle name="Normal 13 2 3 2 2 5 2" xfId="17032"/>
    <cellStyle name="Normal 13 2 3 2 2 5 2 2" xfId="17033"/>
    <cellStyle name="Normal 13 2 3 2 2 5 3" xfId="17034"/>
    <cellStyle name="Normal 13 2 3 2 2 6" xfId="17035"/>
    <cellStyle name="Normal 13 2 3 2 2 6 2" xfId="17036"/>
    <cellStyle name="Normal 13 2 3 2 2 7" xfId="17037"/>
    <cellStyle name="Normal 13 2 3 2 2 7 2" xfId="17038"/>
    <cellStyle name="Normal 13 2 3 2 2 8" xfId="17039"/>
    <cellStyle name="Normal 13 2 3 2 3" xfId="17040"/>
    <cellStyle name="Normal 13 2 3 2 3 2" xfId="17041"/>
    <cellStyle name="Normal 13 2 3 2 3 2 2" xfId="17042"/>
    <cellStyle name="Normal 13 2 3 2 3 2 2 2" xfId="17043"/>
    <cellStyle name="Normal 13 2 3 2 3 2 2 2 2" xfId="17044"/>
    <cellStyle name="Normal 13 2 3 2 3 2 2 3" xfId="17045"/>
    <cellStyle name="Normal 13 2 3 2 3 2 3" xfId="17046"/>
    <cellStyle name="Normal 13 2 3 2 3 2 3 2" xfId="17047"/>
    <cellStyle name="Normal 13 2 3 2 3 2 3 2 2" xfId="17048"/>
    <cellStyle name="Normal 13 2 3 2 3 2 3 3" xfId="17049"/>
    <cellStyle name="Normal 13 2 3 2 3 2 4" xfId="17050"/>
    <cellStyle name="Normal 13 2 3 2 3 2 4 2" xfId="17051"/>
    <cellStyle name="Normal 13 2 3 2 3 2 5" xfId="17052"/>
    <cellStyle name="Normal 13 2 3 2 3 2 5 2" xfId="17053"/>
    <cellStyle name="Normal 13 2 3 2 3 2 6" xfId="17054"/>
    <cellStyle name="Normal 13 2 3 2 3 3" xfId="17055"/>
    <cellStyle name="Normal 13 2 3 2 3 3 2" xfId="17056"/>
    <cellStyle name="Normal 13 2 3 2 3 3 2 2" xfId="17057"/>
    <cellStyle name="Normal 13 2 3 2 3 3 3" xfId="17058"/>
    <cellStyle name="Normal 13 2 3 2 3 4" xfId="17059"/>
    <cellStyle name="Normal 13 2 3 2 3 4 2" xfId="17060"/>
    <cellStyle name="Normal 13 2 3 2 3 4 2 2" xfId="17061"/>
    <cellStyle name="Normal 13 2 3 2 3 4 3" xfId="17062"/>
    <cellStyle name="Normal 13 2 3 2 3 5" xfId="17063"/>
    <cellStyle name="Normal 13 2 3 2 3 5 2" xfId="17064"/>
    <cellStyle name="Normal 13 2 3 2 3 6" xfId="17065"/>
    <cellStyle name="Normal 13 2 3 2 3 6 2" xfId="17066"/>
    <cellStyle name="Normal 13 2 3 2 3 7" xfId="17067"/>
    <cellStyle name="Normal 13 2 3 2 4" xfId="17068"/>
    <cellStyle name="Normal 13 2 3 2 4 2" xfId="17069"/>
    <cellStyle name="Normal 13 2 3 2 4 2 2" xfId="17070"/>
    <cellStyle name="Normal 13 2 3 2 4 2 2 2" xfId="17071"/>
    <cellStyle name="Normal 13 2 3 2 4 2 2 2 2" xfId="17072"/>
    <cellStyle name="Normal 13 2 3 2 4 2 2 3" xfId="17073"/>
    <cellStyle name="Normal 13 2 3 2 4 2 3" xfId="17074"/>
    <cellStyle name="Normal 13 2 3 2 4 2 3 2" xfId="17075"/>
    <cellStyle name="Normal 13 2 3 2 4 2 3 2 2" xfId="17076"/>
    <cellStyle name="Normal 13 2 3 2 4 2 3 3" xfId="17077"/>
    <cellStyle name="Normal 13 2 3 2 4 2 4" xfId="17078"/>
    <cellStyle name="Normal 13 2 3 2 4 2 4 2" xfId="17079"/>
    <cellStyle name="Normal 13 2 3 2 4 2 5" xfId="17080"/>
    <cellStyle name="Normal 13 2 3 2 4 2 5 2" xfId="17081"/>
    <cellStyle name="Normal 13 2 3 2 4 2 6" xfId="17082"/>
    <cellStyle name="Normal 13 2 3 2 4 3" xfId="17083"/>
    <cellStyle name="Normal 13 2 3 2 4 3 2" xfId="17084"/>
    <cellStyle name="Normal 13 2 3 2 4 3 2 2" xfId="17085"/>
    <cellStyle name="Normal 13 2 3 2 4 3 3" xfId="17086"/>
    <cellStyle name="Normal 13 2 3 2 4 4" xfId="17087"/>
    <cellStyle name="Normal 13 2 3 2 4 4 2" xfId="17088"/>
    <cellStyle name="Normal 13 2 3 2 4 4 2 2" xfId="17089"/>
    <cellStyle name="Normal 13 2 3 2 4 4 3" xfId="17090"/>
    <cellStyle name="Normal 13 2 3 2 4 5" xfId="17091"/>
    <cellStyle name="Normal 13 2 3 2 4 5 2" xfId="17092"/>
    <cellStyle name="Normal 13 2 3 2 4 6" xfId="17093"/>
    <cellStyle name="Normal 13 2 3 2 4 6 2" xfId="17094"/>
    <cellStyle name="Normal 13 2 3 2 4 7" xfId="17095"/>
    <cellStyle name="Normal 13 2 3 2 5" xfId="17096"/>
    <cellStyle name="Normal 13 2 3 2 5 2" xfId="17097"/>
    <cellStyle name="Normal 13 2 3 2 5 2 2" xfId="17098"/>
    <cellStyle name="Normal 13 2 3 2 5 2 2 2" xfId="17099"/>
    <cellStyle name="Normal 13 2 3 2 5 2 3" xfId="17100"/>
    <cellStyle name="Normal 13 2 3 2 5 3" xfId="17101"/>
    <cellStyle name="Normal 13 2 3 2 5 3 2" xfId="17102"/>
    <cellStyle name="Normal 13 2 3 2 5 3 2 2" xfId="17103"/>
    <cellStyle name="Normal 13 2 3 2 5 3 3" xfId="17104"/>
    <cellStyle name="Normal 13 2 3 2 5 4" xfId="17105"/>
    <cellStyle name="Normal 13 2 3 2 5 4 2" xfId="17106"/>
    <cellStyle name="Normal 13 2 3 2 5 5" xfId="17107"/>
    <cellStyle name="Normal 13 2 3 2 5 5 2" xfId="17108"/>
    <cellStyle name="Normal 13 2 3 2 5 6" xfId="17109"/>
    <cellStyle name="Normal 13 2 3 2 6" xfId="17110"/>
    <cellStyle name="Normal 13 2 3 2 6 2" xfId="17111"/>
    <cellStyle name="Normal 13 2 3 2 6 2 2" xfId="17112"/>
    <cellStyle name="Normal 13 2 3 2 6 3" xfId="17113"/>
    <cellStyle name="Normal 13 2 3 2 7" xfId="17114"/>
    <cellStyle name="Normal 13 2 3 2 7 2" xfId="17115"/>
    <cellStyle name="Normal 13 2 3 2 7 2 2" xfId="17116"/>
    <cellStyle name="Normal 13 2 3 2 7 3" xfId="17117"/>
    <cellStyle name="Normal 13 2 3 2 8" xfId="17118"/>
    <cellStyle name="Normal 13 2 3 2 8 2" xfId="17119"/>
    <cellStyle name="Normal 13 2 3 2 9" xfId="17120"/>
    <cellStyle name="Normal 13 2 3 2 9 2" xfId="17121"/>
    <cellStyle name="Normal 13 2 3 3" xfId="17122"/>
    <cellStyle name="Normal 13 2 3 3 2" xfId="17123"/>
    <cellStyle name="Normal 13 2 3 3 2 2" xfId="17124"/>
    <cellStyle name="Normal 13 2 3 3 2 2 2" xfId="17125"/>
    <cellStyle name="Normal 13 2 3 3 2 2 2 2" xfId="17126"/>
    <cellStyle name="Normal 13 2 3 3 2 2 2 2 2" xfId="17127"/>
    <cellStyle name="Normal 13 2 3 3 2 2 2 3" xfId="17128"/>
    <cellStyle name="Normal 13 2 3 3 2 2 3" xfId="17129"/>
    <cellStyle name="Normal 13 2 3 3 2 2 3 2" xfId="17130"/>
    <cellStyle name="Normal 13 2 3 3 2 2 3 2 2" xfId="17131"/>
    <cellStyle name="Normal 13 2 3 3 2 2 3 3" xfId="17132"/>
    <cellStyle name="Normal 13 2 3 3 2 2 4" xfId="17133"/>
    <cellStyle name="Normal 13 2 3 3 2 2 4 2" xfId="17134"/>
    <cellStyle name="Normal 13 2 3 3 2 2 5" xfId="17135"/>
    <cellStyle name="Normal 13 2 3 3 2 2 5 2" xfId="17136"/>
    <cellStyle name="Normal 13 2 3 3 2 2 6" xfId="17137"/>
    <cellStyle name="Normal 13 2 3 3 2 3" xfId="17138"/>
    <cellStyle name="Normal 13 2 3 3 2 3 2" xfId="17139"/>
    <cellStyle name="Normal 13 2 3 3 2 3 2 2" xfId="17140"/>
    <cellStyle name="Normal 13 2 3 3 2 3 3" xfId="17141"/>
    <cellStyle name="Normal 13 2 3 3 2 4" xfId="17142"/>
    <cellStyle name="Normal 13 2 3 3 2 4 2" xfId="17143"/>
    <cellStyle name="Normal 13 2 3 3 2 4 2 2" xfId="17144"/>
    <cellStyle name="Normal 13 2 3 3 2 4 3" xfId="17145"/>
    <cellStyle name="Normal 13 2 3 3 2 5" xfId="17146"/>
    <cellStyle name="Normal 13 2 3 3 2 5 2" xfId="17147"/>
    <cellStyle name="Normal 13 2 3 3 2 6" xfId="17148"/>
    <cellStyle name="Normal 13 2 3 3 2 6 2" xfId="17149"/>
    <cellStyle name="Normal 13 2 3 3 2 7" xfId="17150"/>
    <cellStyle name="Normal 13 2 3 3 3" xfId="17151"/>
    <cellStyle name="Normal 13 2 3 3 3 2" xfId="17152"/>
    <cellStyle name="Normal 13 2 3 3 3 2 2" xfId="17153"/>
    <cellStyle name="Normal 13 2 3 3 3 2 2 2" xfId="17154"/>
    <cellStyle name="Normal 13 2 3 3 3 2 3" xfId="17155"/>
    <cellStyle name="Normal 13 2 3 3 3 3" xfId="17156"/>
    <cellStyle name="Normal 13 2 3 3 3 3 2" xfId="17157"/>
    <cellStyle name="Normal 13 2 3 3 3 3 2 2" xfId="17158"/>
    <cellStyle name="Normal 13 2 3 3 3 3 3" xfId="17159"/>
    <cellStyle name="Normal 13 2 3 3 3 4" xfId="17160"/>
    <cellStyle name="Normal 13 2 3 3 3 4 2" xfId="17161"/>
    <cellStyle name="Normal 13 2 3 3 3 5" xfId="17162"/>
    <cellStyle name="Normal 13 2 3 3 3 5 2" xfId="17163"/>
    <cellStyle name="Normal 13 2 3 3 3 6" xfId="17164"/>
    <cellStyle name="Normal 13 2 3 3 4" xfId="17165"/>
    <cellStyle name="Normal 13 2 3 3 4 2" xfId="17166"/>
    <cellStyle name="Normal 13 2 3 3 4 2 2" xfId="17167"/>
    <cellStyle name="Normal 13 2 3 3 4 3" xfId="17168"/>
    <cellStyle name="Normal 13 2 3 3 5" xfId="17169"/>
    <cellStyle name="Normal 13 2 3 3 5 2" xfId="17170"/>
    <cellStyle name="Normal 13 2 3 3 5 2 2" xfId="17171"/>
    <cellStyle name="Normal 13 2 3 3 5 3" xfId="17172"/>
    <cellStyle name="Normal 13 2 3 3 6" xfId="17173"/>
    <cellStyle name="Normal 13 2 3 3 6 2" xfId="17174"/>
    <cellStyle name="Normal 13 2 3 3 7" xfId="17175"/>
    <cellStyle name="Normal 13 2 3 3 7 2" xfId="17176"/>
    <cellStyle name="Normal 13 2 3 3 8" xfId="17177"/>
    <cellStyle name="Normal 13 2 3 4" xfId="17178"/>
    <cellStyle name="Normal 13 2 3 4 2" xfId="17179"/>
    <cellStyle name="Normal 13 2 3 4 2 2" xfId="17180"/>
    <cellStyle name="Normal 13 2 3 4 2 2 2" xfId="17181"/>
    <cellStyle name="Normal 13 2 3 4 2 2 2 2" xfId="17182"/>
    <cellStyle name="Normal 13 2 3 4 2 2 3" xfId="17183"/>
    <cellStyle name="Normal 13 2 3 4 2 3" xfId="17184"/>
    <cellStyle name="Normal 13 2 3 4 2 3 2" xfId="17185"/>
    <cellStyle name="Normal 13 2 3 4 2 3 2 2" xfId="17186"/>
    <cellStyle name="Normal 13 2 3 4 2 3 3" xfId="17187"/>
    <cellStyle name="Normal 13 2 3 4 2 4" xfId="17188"/>
    <cellStyle name="Normal 13 2 3 4 2 4 2" xfId="17189"/>
    <cellStyle name="Normal 13 2 3 4 2 5" xfId="17190"/>
    <cellStyle name="Normal 13 2 3 4 2 5 2" xfId="17191"/>
    <cellStyle name="Normal 13 2 3 4 2 6" xfId="17192"/>
    <cellStyle name="Normal 13 2 3 4 3" xfId="17193"/>
    <cellStyle name="Normal 13 2 3 4 3 2" xfId="17194"/>
    <cellStyle name="Normal 13 2 3 4 3 2 2" xfId="17195"/>
    <cellStyle name="Normal 13 2 3 4 3 3" xfId="17196"/>
    <cellStyle name="Normal 13 2 3 4 4" xfId="17197"/>
    <cellStyle name="Normal 13 2 3 4 4 2" xfId="17198"/>
    <cellStyle name="Normal 13 2 3 4 4 2 2" xfId="17199"/>
    <cellStyle name="Normal 13 2 3 4 4 3" xfId="17200"/>
    <cellStyle name="Normal 13 2 3 4 5" xfId="17201"/>
    <cellStyle name="Normal 13 2 3 4 5 2" xfId="17202"/>
    <cellStyle name="Normal 13 2 3 4 6" xfId="17203"/>
    <cellStyle name="Normal 13 2 3 4 6 2" xfId="17204"/>
    <cellStyle name="Normal 13 2 3 4 7" xfId="17205"/>
    <cellStyle name="Normal 13 2 3 5" xfId="17206"/>
    <cellStyle name="Normal 13 2 3 5 2" xfId="17207"/>
    <cellStyle name="Normal 13 2 3 5 2 2" xfId="17208"/>
    <cellStyle name="Normal 13 2 3 5 2 2 2" xfId="17209"/>
    <cellStyle name="Normal 13 2 3 5 2 2 2 2" xfId="17210"/>
    <cellStyle name="Normal 13 2 3 5 2 2 3" xfId="17211"/>
    <cellStyle name="Normal 13 2 3 5 2 3" xfId="17212"/>
    <cellStyle name="Normal 13 2 3 5 2 3 2" xfId="17213"/>
    <cellStyle name="Normal 13 2 3 5 2 3 2 2" xfId="17214"/>
    <cellStyle name="Normal 13 2 3 5 2 3 3" xfId="17215"/>
    <cellStyle name="Normal 13 2 3 5 2 4" xfId="17216"/>
    <cellStyle name="Normal 13 2 3 5 2 4 2" xfId="17217"/>
    <cellStyle name="Normal 13 2 3 5 2 5" xfId="17218"/>
    <cellStyle name="Normal 13 2 3 5 2 5 2" xfId="17219"/>
    <cellStyle name="Normal 13 2 3 5 2 6" xfId="17220"/>
    <cellStyle name="Normal 13 2 3 5 3" xfId="17221"/>
    <cellStyle name="Normal 13 2 3 5 3 2" xfId="17222"/>
    <cellStyle name="Normal 13 2 3 5 3 2 2" xfId="17223"/>
    <cellStyle name="Normal 13 2 3 5 3 3" xfId="17224"/>
    <cellStyle name="Normal 13 2 3 5 4" xfId="17225"/>
    <cellStyle name="Normal 13 2 3 5 4 2" xfId="17226"/>
    <cellStyle name="Normal 13 2 3 5 4 2 2" xfId="17227"/>
    <cellStyle name="Normal 13 2 3 5 4 3" xfId="17228"/>
    <cellStyle name="Normal 13 2 3 5 5" xfId="17229"/>
    <cellStyle name="Normal 13 2 3 5 5 2" xfId="17230"/>
    <cellStyle name="Normal 13 2 3 5 6" xfId="17231"/>
    <cellStyle name="Normal 13 2 3 5 6 2" xfId="17232"/>
    <cellStyle name="Normal 13 2 3 5 7" xfId="17233"/>
    <cellStyle name="Normal 13 2 3 6" xfId="17234"/>
    <cellStyle name="Normal 13 2 3 6 2" xfId="17235"/>
    <cellStyle name="Normal 13 2 3 6 2 2" xfId="17236"/>
    <cellStyle name="Normal 13 2 3 6 2 2 2" xfId="17237"/>
    <cellStyle name="Normal 13 2 3 6 2 3" xfId="17238"/>
    <cellStyle name="Normal 13 2 3 6 3" xfId="17239"/>
    <cellStyle name="Normal 13 2 3 6 3 2" xfId="17240"/>
    <cellStyle name="Normal 13 2 3 6 3 2 2" xfId="17241"/>
    <cellStyle name="Normal 13 2 3 6 3 3" xfId="17242"/>
    <cellStyle name="Normal 13 2 3 6 4" xfId="17243"/>
    <cellStyle name="Normal 13 2 3 6 4 2" xfId="17244"/>
    <cellStyle name="Normal 13 2 3 6 5" xfId="17245"/>
    <cellStyle name="Normal 13 2 3 6 5 2" xfId="17246"/>
    <cellStyle name="Normal 13 2 3 6 6" xfId="17247"/>
    <cellStyle name="Normal 13 2 3 7" xfId="17248"/>
    <cellStyle name="Normal 13 2 3 7 2" xfId="17249"/>
    <cellStyle name="Normal 13 2 3 7 2 2" xfId="17250"/>
    <cellStyle name="Normal 13 2 3 7 3" xfId="17251"/>
    <cellStyle name="Normal 13 2 3 8" xfId="17252"/>
    <cellStyle name="Normal 13 2 3 8 2" xfId="17253"/>
    <cellStyle name="Normal 13 2 3 8 2 2" xfId="17254"/>
    <cellStyle name="Normal 13 2 3 8 3" xfId="17255"/>
    <cellStyle name="Normal 13 2 3 9" xfId="17256"/>
    <cellStyle name="Normal 13 2 3 9 2" xfId="17257"/>
    <cellStyle name="Normal 13 2 4" xfId="17258"/>
    <cellStyle name="Normal 13 2 4 10" xfId="17259"/>
    <cellStyle name="Normal 13 2 4 2" xfId="17260"/>
    <cellStyle name="Normal 13 2 4 2 2" xfId="17261"/>
    <cellStyle name="Normal 13 2 4 2 2 2" xfId="17262"/>
    <cellStyle name="Normal 13 2 4 2 2 2 2" xfId="17263"/>
    <cellStyle name="Normal 13 2 4 2 2 2 2 2" xfId="17264"/>
    <cellStyle name="Normal 13 2 4 2 2 2 2 2 2" xfId="17265"/>
    <cellStyle name="Normal 13 2 4 2 2 2 2 3" xfId="17266"/>
    <cellStyle name="Normal 13 2 4 2 2 2 3" xfId="17267"/>
    <cellStyle name="Normal 13 2 4 2 2 2 3 2" xfId="17268"/>
    <cellStyle name="Normal 13 2 4 2 2 2 3 2 2" xfId="17269"/>
    <cellStyle name="Normal 13 2 4 2 2 2 3 3" xfId="17270"/>
    <cellStyle name="Normal 13 2 4 2 2 2 4" xfId="17271"/>
    <cellStyle name="Normal 13 2 4 2 2 2 4 2" xfId="17272"/>
    <cellStyle name="Normal 13 2 4 2 2 2 5" xfId="17273"/>
    <cellStyle name="Normal 13 2 4 2 2 2 5 2" xfId="17274"/>
    <cellStyle name="Normal 13 2 4 2 2 2 6" xfId="17275"/>
    <cellStyle name="Normal 13 2 4 2 2 3" xfId="17276"/>
    <cellStyle name="Normal 13 2 4 2 2 3 2" xfId="17277"/>
    <cellStyle name="Normal 13 2 4 2 2 3 2 2" xfId="17278"/>
    <cellStyle name="Normal 13 2 4 2 2 3 3" xfId="17279"/>
    <cellStyle name="Normal 13 2 4 2 2 4" xfId="17280"/>
    <cellStyle name="Normal 13 2 4 2 2 4 2" xfId="17281"/>
    <cellStyle name="Normal 13 2 4 2 2 4 2 2" xfId="17282"/>
    <cellStyle name="Normal 13 2 4 2 2 4 3" xfId="17283"/>
    <cellStyle name="Normal 13 2 4 2 2 5" xfId="17284"/>
    <cellStyle name="Normal 13 2 4 2 2 5 2" xfId="17285"/>
    <cellStyle name="Normal 13 2 4 2 2 6" xfId="17286"/>
    <cellStyle name="Normal 13 2 4 2 2 6 2" xfId="17287"/>
    <cellStyle name="Normal 13 2 4 2 2 7" xfId="17288"/>
    <cellStyle name="Normal 13 2 4 2 3" xfId="17289"/>
    <cellStyle name="Normal 13 2 4 2 3 2" xfId="17290"/>
    <cellStyle name="Normal 13 2 4 2 3 2 2" xfId="17291"/>
    <cellStyle name="Normal 13 2 4 2 3 2 2 2" xfId="17292"/>
    <cellStyle name="Normal 13 2 4 2 3 2 3" xfId="17293"/>
    <cellStyle name="Normal 13 2 4 2 3 3" xfId="17294"/>
    <cellStyle name="Normal 13 2 4 2 3 3 2" xfId="17295"/>
    <cellStyle name="Normal 13 2 4 2 3 3 2 2" xfId="17296"/>
    <cellStyle name="Normal 13 2 4 2 3 3 3" xfId="17297"/>
    <cellStyle name="Normal 13 2 4 2 3 4" xfId="17298"/>
    <cellStyle name="Normal 13 2 4 2 3 4 2" xfId="17299"/>
    <cellStyle name="Normal 13 2 4 2 3 5" xfId="17300"/>
    <cellStyle name="Normal 13 2 4 2 3 5 2" xfId="17301"/>
    <cellStyle name="Normal 13 2 4 2 3 6" xfId="17302"/>
    <cellStyle name="Normal 13 2 4 2 4" xfId="17303"/>
    <cellStyle name="Normal 13 2 4 2 4 2" xfId="17304"/>
    <cellStyle name="Normal 13 2 4 2 4 2 2" xfId="17305"/>
    <cellStyle name="Normal 13 2 4 2 4 3" xfId="17306"/>
    <cellStyle name="Normal 13 2 4 2 5" xfId="17307"/>
    <cellStyle name="Normal 13 2 4 2 5 2" xfId="17308"/>
    <cellStyle name="Normal 13 2 4 2 5 2 2" xfId="17309"/>
    <cellStyle name="Normal 13 2 4 2 5 3" xfId="17310"/>
    <cellStyle name="Normal 13 2 4 2 6" xfId="17311"/>
    <cellStyle name="Normal 13 2 4 2 6 2" xfId="17312"/>
    <cellStyle name="Normal 13 2 4 2 7" xfId="17313"/>
    <cellStyle name="Normal 13 2 4 2 7 2" xfId="17314"/>
    <cellStyle name="Normal 13 2 4 2 8" xfId="17315"/>
    <cellStyle name="Normal 13 2 4 3" xfId="17316"/>
    <cellStyle name="Normal 13 2 4 3 2" xfId="17317"/>
    <cellStyle name="Normal 13 2 4 3 2 2" xfId="17318"/>
    <cellStyle name="Normal 13 2 4 3 2 2 2" xfId="17319"/>
    <cellStyle name="Normal 13 2 4 3 2 2 2 2" xfId="17320"/>
    <cellStyle name="Normal 13 2 4 3 2 2 3" xfId="17321"/>
    <cellStyle name="Normal 13 2 4 3 2 3" xfId="17322"/>
    <cellStyle name="Normal 13 2 4 3 2 3 2" xfId="17323"/>
    <cellStyle name="Normal 13 2 4 3 2 3 2 2" xfId="17324"/>
    <cellStyle name="Normal 13 2 4 3 2 3 3" xfId="17325"/>
    <cellStyle name="Normal 13 2 4 3 2 4" xfId="17326"/>
    <cellStyle name="Normal 13 2 4 3 2 4 2" xfId="17327"/>
    <cellStyle name="Normal 13 2 4 3 2 5" xfId="17328"/>
    <cellStyle name="Normal 13 2 4 3 2 5 2" xfId="17329"/>
    <cellStyle name="Normal 13 2 4 3 2 6" xfId="17330"/>
    <cellStyle name="Normal 13 2 4 3 3" xfId="17331"/>
    <cellStyle name="Normal 13 2 4 3 3 2" xfId="17332"/>
    <cellStyle name="Normal 13 2 4 3 3 2 2" xfId="17333"/>
    <cellStyle name="Normal 13 2 4 3 3 3" xfId="17334"/>
    <cellStyle name="Normal 13 2 4 3 4" xfId="17335"/>
    <cellStyle name="Normal 13 2 4 3 4 2" xfId="17336"/>
    <cellStyle name="Normal 13 2 4 3 4 2 2" xfId="17337"/>
    <cellStyle name="Normal 13 2 4 3 4 3" xfId="17338"/>
    <cellStyle name="Normal 13 2 4 3 5" xfId="17339"/>
    <cellStyle name="Normal 13 2 4 3 5 2" xfId="17340"/>
    <cellStyle name="Normal 13 2 4 3 6" xfId="17341"/>
    <cellStyle name="Normal 13 2 4 3 6 2" xfId="17342"/>
    <cellStyle name="Normal 13 2 4 3 7" xfId="17343"/>
    <cellStyle name="Normal 13 2 4 4" xfId="17344"/>
    <cellStyle name="Normal 13 2 4 4 2" xfId="17345"/>
    <cellStyle name="Normal 13 2 4 4 2 2" xfId="17346"/>
    <cellStyle name="Normal 13 2 4 4 2 2 2" xfId="17347"/>
    <cellStyle name="Normal 13 2 4 4 2 2 2 2" xfId="17348"/>
    <cellStyle name="Normal 13 2 4 4 2 2 3" xfId="17349"/>
    <cellStyle name="Normal 13 2 4 4 2 3" xfId="17350"/>
    <cellStyle name="Normal 13 2 4 4 2 3 2" xfId="17351"/>
    <cellStyle name="Normal 13 2 4 4 2 3 2 2" xfId="17352"/>
    <cellStyle name="Normal 13 2 4 4 2 3 3" xfId="17353"/>
    <cellStyle name="Normal 13 2 4 4 2 4" xfId="17354"/>
    <cellStyle name="Normal 13 2 4 4 2 4 2" xfId="17355"/>
    <cellStyle name="Normal 13 2 4 4 2 5" xfId="17356"/>
    <cellStyle name="Normal 13 2 4 4 2 5 2" xfId="17357"/>
    <cellStyle name="Normal 13 2 4 4 2 6" xfId="17358"/>
    <cellStyle name="Normal 13 2 4 4 3" xfId="17359"/>
    <cellStyle name="Normal 13 2 4 4 3 2" xfId="17360"/>
    <cellStyle name="Normal 13 2 4 4 3 2 2" xfId="17361"/>
    <cellStyle name="Normal 13 2 4 4 3 3" xfId="17362"/>
    <cellStyle name="Normal 13 2 4 4 4" xfId="17363"/>
    <cellStyle name="Normal 13 2 4 4 4 2" xfId="17364"/>
    <cellStyle name="Normal 13 2 4 4 4 2 2" xfId="17365"/>
    <cellStyle name="Normal 13 2 4 4 4 3" xfId="17366"/>
    <cellStyle name="Normal 13 2 4 4 5" xfId="17367"/>
    <cellStyle name="Normal 13 2 4 4 5 2" xfId="17368"/>
    <cellStyle name="Normal 13 2 4 4 6" xfId="17369"/>
    <cellStyle name="Normal 13 2 4 4 6 2" xfId="17370"/>
    <cellStyle name="Normal 13 2 4 4 7" xfId="17371"/>
    <cellStyle name="Normal 13 2 4 5" xfId="17372"/>
    <cellStyle name="Normal 13 2 4 5 2" xfId="17373"/>
    <cellStyle name="Normal 13 2 4 5 2 2" xfId="17374"/>
    <cellStyle name="Normal 13 2 4 5 2 2 2" xfId="17375"/>
    <cellStyle name="Normal 13 2 4 5 2 3" xfId="17376"/>
    <cellStyle name="Normal 13 2 4 5 3" xfId="17377"/>
    <cellStyle name="Normal 13 2 4 5 3 2" xfId="17378"/>
    <cellStyle name="Normal 13 2 4 5 3 2 2" xfId="17379"/>
    <cellStyle name="Normal 13 2 4 5 3 3" xfId="17380"/>
    <cellStyle name="Normal 13 2 4 5 4" xfId="17381"/>
    <cellStyle name="Normal 13 2 4 5 4 2" xfId="17382"/>
    <cellStyle name="Normal 13 2 4 5 5" xfId="17383"/>
    <cellStyle name="Normal 13 2 4 5 5 2" xfId="17384"/>
    <cellStyle name="Normal 13 2 4 5 6" xfId="17385"/>
    <cellStyle name="Normal 13 2 4 6" xfId="17386"/>
    <cellStyle name="Normal 13 2 4 6 2" xfId="17387"/>
    <cellStyle name="Normal 13 2 4 6 2 2" xfId="17388"/>
    <cellStyle name="Normal 13 2 4 6 3" xfId="17389"/>
    <cellStyle name="Normal 13 2 4 7" xfId="17390"/>
    <cellStyle name="Normal 13 2 4 7 2" xfId="17391"/>
    <cellStyle name="Normal 13 2 4 7 2 2" xfId="17392"/>
    <cellStyle name="Normal 13 2 4 7 3" xfId="17393"/>
    <cellStyle name="Normal 13 2 4 8" xfId="17394"/>
    <cellStyle name="Normal 13 2 4 8 2" xfId="17395"/>
    <cellStyle name="Normal 13 2 4 9" xfId="17396"/>
    <cellStyle name="Normal 13 2 4 9 2" xfId="17397"/>
    <cellStyle name="Normal 13 2 5" xfId="17398"/>
    <cellStyle name="Normal 13 2 5 10" xfId="17399"/>
    <cellStyle name="Normal 13 2 5 2" xfId="17400"/>
    <cellStyle name="Normal 13 2 5 2 2" xfId="17401"/>
    <cellStyle name="Normal 13 2 5 2 2 2" xfId="17402"/>
    <cellStyle name="Normal 13 2 5 2 2 2 2" xfId="17403"/>
    <cellStyle name="Normal 13 2 5 2 2 2 2 2" xfId="17404"/>
    <cellStyle name="Normal 13 2 5 2 2 2 2 2 2" xfId="17405"/>
    <cellStyle name="Normal 13 2 5 2 2 2 2 3" xfId="17406"/>
    <cellStyle name="Normal 13 2 5 2 2 2 3" xfId="17407"/>
    <cellStyle name="Normal 13 2 5 2 2 2 3 2" xfId="17408"/>
    <cellStyle name="Normal 13 2 5 2 2 2 3 2 2" xfId="17409"/>
    <cellStyle name="Normal 13 2 5 2 2 2 3 3" xfId="17410"/>
    <cellStyle name="Normal 13 2 5 2 2 2 4" xfId="17411"/>
    <cellStyle name="Normal 13 2 5 2 2 2 4 2" xfId="17412"/>
    <cellStyle name="Normal 13 2 5 2 2 2 5" xfId="17413"/>
    <cellStyle name="Normal 13 2 5 2 2 2 5 2" xfId="17414"/>
    <cellStyle name="Normal 13 2 5 2 2 2 6" xfId="17415"/>
    <cellStyle name="Normal 13 2 5 2 2 3" xfId="17416"/>
    <cellStyle name="Normal 13 2 5 2 2 3 2" xfId="17417"/>
    <cellStyle name="Normal 13 2 5 2 2 3 2 2" xfId="17418"/>
    <cellStyle name="Normal 13 2 5 2 2 3 3" xfId="17419"/>
    <cellStyle name="Normal 13 2 5 2 2 4" xfId="17420"/>
    <cellStyle name="Normal 13 2 5 2 2 4 2" xfId="17421"/>
    <cellStyle name="Normal 13 2 5 2 2 4 2 2" xfId="17422"/>
    <cellStyle name="Normal 13 2 5 2 2 4 3" xfId="17423"/>
    <cellStyle name="Normal 13 2 5 2 2 5" xfId="17424"/>
    <cellStyle name="Normal 13 2 5 2 2 5 2" xfId="17425"/>
    <cellStyle name="Normal 13 2 5 2 2 6" xfId="17426"/>
    <cellStyle name="Normal 13 2 5 2 2 6 2" xfId="17427"/>
    <cellStyle name="Normal 13 2 5 2 2 7" xfId="17428"/>
    <cellStyle name="Normal 13 2 5 2 3" xfId="17429"/>
    <cellStyle name="Normal 13 2 5 2 3 2" xfId="17430"/>
    <cellStyle name="Normal 13 2 5 2 3 2 2" xfId="17431"/>
    <cellStyle name="Normal 13 2 5 2 3 2 2 2" xfId="17432"/>
    <cellStyle name="Normal 13 2 5 2 3 2 3" xfId="17433"/>
    <cellStyle name="Normal 13 2 5 2 3 3" xfId="17434"/>
    <cellStyle name="Normal 13 2 5 2 3 3 2" xfId="17435"/>
    <cellStyle name="Normal 13 2 5 2 3 3 2 2" xfId="17436"/>
    <cellStyle name="Normal 13 2 5 2 3 3 3" xfId="17437"/>
    <cellStyle name="Normal 13 2 5 2 3 4" xfId="17438"/>
    <cellStyle name="Normal 13 2 5 2 3 4 2" xfId="17439"/>
    <cellStyle name="Normal 13 2 5 2 3 5" xfId="17440"/>
    <cellStyle name="Normal 13 2 5 2 3 5 2" xfId="17441"/>
    <cellStyle name="Normal 13 2 5 2 3 6" xfId="17442"/>
    <cellStyle name="Normal 13 2 5 2 4" xfId="17443"/>
    <cellStyle name="Normal 13 2 5 2 4 2" xfId="17444"/>
    <cellStyle name="Normal 13 2 5 2 4 2 2" xfId="17445"/>
    <cellStyle name="Normal 13 2 5 2 4 3" xfId="17446"/>
    <cellStyle name="Normal 13 2 5 2 5" xfId="17447"/>
    <cellStyle name="Normal 13 2 5 2 5 2" xfId="17448"/>
    <cellStyle name="Normal 13 2 5 2 5 2 2" xfId="17449"/>
    <cellStyle name="Normal 13 2 5 2 5 3" xfId="17450"/>
    <cellStyle name="Normal 13 2 5 2 6" xfId="17451"/>
    <cellStyle name="Normal 13 2 5 2 6 2" xfId="17452"/>
    <cellStyle name="Normal 13 2 5 2 7" xfId="17453"/>
    <cellStyle name="Normal 13 2 5 2 7 2" xfId="17454"/>
    <cellStyle name="Normal 13 2 5 2 8" xfId="17455"/>
    <cellStyle name="Normal 13 2 5 3" xfId="17456"/>
    <cellStyle name="Normal 13 2 5 3 2" xfId="17457"/>
    <cellStyle name="Normal 13 2 5 3 2 2" xfId="17458"/>
    <cellStyle name="Normal 13 2 5 3 2 2 2" xfId="17459"/>
    <cellStyle name="Normal 13 2 5 3 2 2 2 2" xfId="17460"/>
    <cellStyle name="Normal 13 2 5 3 2 2 3" xfId="17461"/>
    <cellStyle name="Normal 13 2 5 3 2 3" xfId="17462"/>
    <cellStyle name="Normal 13 2 5 3 2 3 2" xfId="17463"/>
    <cellStyle name="Normal 13 2 5 3 2 3 2 2" xfId="17464"/>
    <cellStyle name="Normal 13 2 5 3 2 3 3" xfId="17465"/>
    <cellStyle name="Normal 13 2 5 3 2 4" xfId="17466"/>
    <cellStyle name="Normal 13 2 5 3 2 4 2" xfId="17467"/>
    <cellStyle name="Normal 13 2 5 3 2 5" xfId="17468"/>
    <cellStyle name="Normal 13 2 5 3 2 5 2" xfId="17469"/>
    <cellStyle name="Normal 13 2 5 3 2 6" xfId="17470"/>
    <cellStyle name="Normal 13 2 5 3 3" xfId="17471"/>
    <cellStyle name="Normal 13 2 5 3 3 2" xfId="17472"/>
    <cellStyle name="Normal 13 2 5 3 3 2 2" xfId="17473"/>
    <cellStyle name="Normal 13 2 5 3 3 3" xfId="17474"/>
    <cellStyle name="Normal 13 2 5 3 4" xfId="17475"/>
    <cellStyle name="Normal 13 2 5 3 4 2" xfId="17476"/>
    <cellStyle name="Normal 13 2 5 3 4 2 2" xfId="17477"/>
    <cellStyle name="Normal 13 2 5 3 4 3" xfId="17478"/>
    <cellStyle name="Normal 13 2 5 3 5" xfId="17479"/>
    <cellStyle name="Normal 13 2 5 3 5 2" xfId="17480"/>
    <cellStyle name="Normal 13 2 5 3 6" xfId="17481"/>
    <cellStyle name="Normal 13 2 5 3 6 2" xfId="17482"/>
    <cellStyle name="Normal 13 2 5 3 7" xfId="17483"/>
    <cellStyle name="Normal 13 2 5 4" xfId="17484"/>
    <cellStyle name="Normal 13 2 5 4 2" xfId="17485"/>
    <cellStyle name="Normal 13 2 5 4 2 2" xfId="17486"/>
    <cellStyle name="Normal 13 2 5 4 2 2 2" xfId="17487"/>
    <cellStyle name="Normal 13 2 5 4 2 2 2 2" xfId="17488"/>
    <cellStyle name="Normal 13 2 5 4 2 2 3" xfId="17489"/>
    <cellStyle name="Normal 13 2 5 4 2 3" xfId="17490"/>
    <cellStyle name="Normal 13 2 5 4 2 3 2" xfId="17491"/>
    <cellStyle name="Normal 13 2 5 4 2 3 2 2" xfId="17492"/>
    <cellStyle name="Normal 13 2 5 4 2 3 3" xfId="17493"/>
    <cellStyle name="Normal 13 2 5 4 2 4" xfId="17494"/>
    <cellStyle name="Normal 13 2 5 4 2 4 2" xfId="17495"/>
    <cellStyle name="Normal 13 2 5 4 2 5" xfId="17496"/>
    <cellStyle name="Normal 13 2 5 4 2 5 2" xfId="17497"/>
    <cellStyle name="Normal 13 2 5 4 2 6" xfId="17498"/>
    <cellStyle name="Normal 13 2 5 4 3" xfId="17499"/>
    <cellStyle name="Normal 13 2 5 4 3 2" xfId="17500"/>
    <cellStyle name="Normal 13 2 5 4 3 2 2" xfId="17501"/>
    <cellStyle name="Normal 13 2 5 4 3 3" xfId="17502"/>
    <cellStyle name="Normal 13 2 5 4 4" xfId="17503"/>
    <cellStyle name="Normal 13 2 5 4 4 2" xfId="17504"/>
    <cellStyle name="Normal 13 2 5 4 4 2 2" xfId="17505"/>
    <cellStyle name="Normal 13 2 5 4 4 3" xfId="17506"/>
    <cellStyle name="Normal 13 2 5 4 5" xfId="17507"/>
    <cellStyle name="Normal 13 2 5 4 5 2" xfId="17508"/>
    <cellStyle name="Normal 13 2 5 4 6" xfId="17509"/>
    <cellStyle name="Normal 13 2 5 4 6 2" xfId="17510"/>
    <cellStyle name="Normal 13 2 5 4 7" xfId="17511"/>
    <cellStyle name="Normal 13 2 5 5" xfId="17512"/>
    <cellStyle name="Normal 13 2 5 5 2" xfId="17513"/>
    <cellStyle name="Normal 13 2 5 5 2 2" xfId="17514"/>
    <cellStyle name="Normal 13 2 5 5 2 2 2" xfId="17515"/>
    <cellStyle name="Normal 13 2 5 5 2 3" xfId="17516"/>
    <cellStyle name="Normal 13 2 5 5 3" xfId="17517"/>
    <cellStyle name="Normal 13 2 5 5 3 2" xfId="17518"/>
    <cellStyle name="Normal 13 2 5 5 3 2 2" xfId="17519"/>
    <cellStyle name="Normal 13 2 5 5 3 3" xfId="17520"/>
    <cellStyle name="Normal 13 2 5 5 4" xfId="17521"/>
    <cellStyle name="Normal 13 2 5 5 4 2" xfId="17522"/>
    <cellStyle name="Normal 13 2 5 5 5" xfId="17523"/>
    <cellStyle name="Normal 13 2 5 5 5 2" xfId="17524"/>
    <cellStyle name="Normal 13 2 5 5 6" xfId="17525"/>
    <cellStyle name="Normal 13 2 5 6" xfId="17526"/>
    <cellStyle name="Normal 13 2 5 6 2" xfId="17527"/>
    <cellStyle name="Normal 13 2 5 6 2 2" xfId="17528"/>
    <cellStyle name="Normal 13 2 5 6 3" xfId="17529"/>
    <cellStyle name="Normal 13 2 5 7" xfId="17530"/>
    <cellStyle name="Normal 13 2 5 7 2" xfId="17531"/>
    <cellStyle name="Normal 13 2 5 7 2 2" xfId="17532"/>
    <cellStyle name="Normal 13 2 5 7 3" xfId="17533"/>
    <cellStyle name="Normal 13 2 5 8" xfId="17534"/>
    <cellStyle name="Normal 13 2 5 8 2" xfId="17535"/>
    <cellStyle name="Normal 13 2 5 9" xfId="17536"/>
    <cellStyle name="Normal 13 2 5 9 2" xfId="17537"/>
    <cellStyle name="Normal 13 2 6" xfId="17538"/>
    <cellStyle name="Normal 13 2 6 2" xfId="17539"/>
    <cellStyle name="Normal 13 2 6 2 2" xfId="17540"/>
    <cellStyle name="Normal 13 2 6 2 2 2" xfId="17541"/>
    <cellStyle name="Normal 13 2 6 2 2 2 2" xfId="17542"/>
    <cellStyle name="Normal 13 2 6 2 2 2 2 2" xfId="17543"/>
    <cellStyle name="Normal 13 2 6 2 2 2 3" xfId="17544"/>
    <cellStyle name="Normal 13 2 6 2 2 3" xfId="17545"/>
    <cellStyle name="Normal 13 2 6 2 2 3 2" xfId="17546"/>
    <cellStyle name="Normal 13 2 6 2 2 3 2 2" xfId="17547"/>
    <cellStyle name="Normal 13 2 6 2 2 3 3" xfId="17548"/>
    <cellStyle name="Normal 13 2 6 2 2 4" xfId="17549"/>
    <cellStyle name="Normal 13 2 6 2 2 4 2" xfId="17550"/>
    <cellStyle name="Normal 13 2 6 2 2 5" xfId="17551"/>
    <cellStyle name="Normal 13 2 6 2 2 5 2" xfId="17552"/>
    <cellStyle name="Normal 13 2 6 2 2 6" xfId="17553"/>
    <cellStyle name="Normal 13 2 6 2 3" xfId="17554"/>
    <cellStyle name="Normal 13 2 6 2 3 2" xfId="17555"/>
    <cellStyle name="Normal 13 2 6 2 3 2 2" xfId="17556"/>
    <cellStyle name="Normal 13 2 6 2 3 3" xfId="17557"/>
    <cellStyle name="Normal 13 2 6 2 4" xfId="17558"/>
    <cellStyle name="Normal 13 2 6 2 4 2" xfId="17559"/>
    <cellStyle name="Normal 13 2 6 2 4 2 2" xfId="17560"/>
    <cellStyle name="Normal 13 2 6 2 4 3" xfId="17561"/>
    <cellStyle name="Normal 13 2 6 2 5" xfId="17562"/>
    <cellStyle name="Normal 13 2 6 2 5 2" xfId="17563"/>
    <cellStyle name="Normal 13 2 6 2 6" xfId="17564"/>
    <cellStyle name="Normal 13 2 6 2 6 2" xfId="17565"/>
    <cellStyle name="Normal 13 2 6 2 7" xfId="17566"/>
    <cellStyle name="Normal 13 2 6 3" xfId="17567"/>
    <cellStyle name="Normal 13 2 6 3 2" xfId="17568"/>
    <cellStyle name="Normal 13 2 6 3 2 2" xfId="17569"/>
    <cellStyle name="Normal 13 2 6 3 2 2 2" xfId="17570"/>
    <cellStyle name="Normal 13 2 6 3 2 3" xfId="17571"/>
    <cellStyle name="Normal 13 2 6 3 3" xfId="17572"/>
    <cellStyle name="Normal 13 2 6 3 3 2" xfId="17573"/>
    <cellStyle name="Normal 13 2 6 3 3 2 2" xfId="17574"/>
    <cellStyle name="Normal 13 2 6 3 3 3" xfId="17575"/>
    <cellStyle name="Normal 13 2 6 3 4" xfId="17576"/>
    <cellStyle name="Normal 13 2 6 3 4 2" xfId="17577"/>
    <cellStyle name="Normal 13 2 6 3 5" xfId="17578"/>
    <cellStyle name="Normal 13 2 6 3 5 2" xfId="17579"/>
    <cellStyle name="Normal 13 2 6 3 6" xfId="17580"/>
    <cellStyle name="Normal 13 2 6 4" xfId="17581"/>
    <cellStyle name="Normal 13 2 6 4 2" xfId="17582"/>
    <cellStyle name="Normal 13 2 6 4 2 2" xfId="17583"/>
    <cellStyle name="Normal 13 2 6 4 3" xfId="17584"/>
    <cellStyle name="Normal 13 2 6 5" xfId="17585"/>
    <cellStyle name="Normal 13 2 6 5 2" xfId="17586"/>
    <cellStyle name="Normal 13 2 6 5 2 2" xfId="17587"/>
    <cellStyle name="Normal 13 2 6 5 3" xfId="17588"/>
    <cellStyle name="Normal 13 2 6 6" xfId="17589"/>
    <cellStyle name="Normal 13 2 6 6 2" xfId="17590"/>
    <cellStyle name="Normal 13 2 6 7" xfId="17591"/>
    <cellStyle name="Normal 13 2 6 7 2" xfId="17592"/>
    <cellStyle name="Normal 13 2 6 8" xfId="17593"/>
    <cellStyle name="Normal 13 2 7" xfId="17594"/>
    <cellStyle name="Normal 13 2 7 2" xfId="17595"/>
    <cellStyle name="Normal 13 2 7 2 2" xfId="17596"/>
    <cellStyle name="Normal 13 2 7 2 2 2" xfId="17597"/>
    <cellStyle name="Normal 13 2 7 2 2 2 2" xfId="17598"/>
    <cellStyle name="Normal 13 2 7 2 2 3" xfId="17599"/>
    <cellStyle name="Normal 13 2 7 2 3" xfId="17600"/>
    <cellStyle name="Normal 13 2 7 2 3 2" xfId="17601"/>
    <cellStyle name="Normal 13 2 7 2 3 2 2" xfId="17602"/>
    <cellStyle name="Normal 13 2 7 2 3 3" xfId="17603"/>
    <cellStyle name="Normal 13 2 7 2 4" xfId="17604"/>
    <cellStyle name="Normal 13 2 7 2 4 2" xfId="17605"/>
    <cellStyle name="Normal 13 2 7 2 5" xfId="17606"/>
    <cellStyle name="Normal 13 2 7 2 5 2" xfId="17607"/>
    <cellStyle name="Normal 13 2 7 2 6" xfId="17608"/>
    <cellStyle name="Normal 13 2 7 3" xfId="17609"/>
    <cellStyle name="Normal 13 2 7 3 2" xfId="17610"/>
    <cellStyle name="Normal 13 2 7 3 2 2" xfId="17611"/>
    <cellStyle name="Normal 13 2 7 3 3" xfId="17612"/>
    <cellStyle name="Normal 13 2 7 4" xfId="17613"/>
    <cellStyle name="Normal 13 2 7 4 2" xfId="17614"/>
    <cellStyle name="Normal 13 2 7 4 2 2" xfId="17615"/>
    <cellStyle name="Normal 13 2 7 4 3" xfId="17616"/>
    <cellStyle name="Normal 13 2 7 5" xfId="17617"/>
    <cellStyle name="Normal 13 2 7 5 2" xfId="17618"/>
    <cellStyle name="Normal 13 2 7 6" xfId="17619"/>
    <cellStyle name="Normal 13 2 7 6 2" xfId="17620"/>
    <cellStyle name="Normal 13 2 7 7" xfId="17621"/>
    <cellStyle name="Normal 13 2 8" xfId="17622"/>
    <cellStyle name="Normal 13 2 8 2" xfId="17623"/>
    <cellStyle name="Normal 13 2 8 2 2" xfId="17624"/>
    <cellStyle name="Normal 13 2 8 2 2 2" xfId="17625"/>
    <cellStyle name="Normal 13 2 8 2 2 2 2" xfId="17626"/>
    <cellStyle name="Normal 13 2 8 2 2 3" xfId="17627"/>
    <cellStyle name="Normal 13 2 8 2 3" xfId="17628"/>
    <cellStyle name="Normal 13 2 8 2 3 2" xfId="17629"/>
    <cellStyle name="Normal 13 2 8 2 3 2 2" xfId="17630"/>
    <cellStyle name="Normal 13 2 8 2 3 3" xfId="17631"/>
    <cellStyle name="Normal 13 2 8 2 4" xfId="17632"/>
    <cellStyle name="Normal 13 2 8 2 4 2" xfId="17633"/>
    <cellStyle name="Normal 13 2 8 2 5" xfId="17634"/>
    <cellStyle name="Normal 13 2 8 2 5 2" xfId="17635"/>
    <cellStyle name="Normal 13 2 8 2 6" xfId="17636"/>
    <cellStyle name="Normal 13 2 8 3" xfId="17637"/>
    <cellStyle name="Normal 13 2 8 3 2" xfId="17638"/>
    <cellStyle name="Normal 13 2 8 3 2 2" xfId="17639"/>
    <cellStyle name="Normal 13 2 8 3 3" xfId="17640"/>
    <cellStyle name="Normal 13 2 8 4" xfId="17641"/>
    <cellStyle name="Normal 13 2 8 4 2" xfId="17642"/>
    <cellStyle name="Normal 13 2 8 4 2 2" xfId="17643"/>
    <cellStyle name="Normal 13 2 8 4 3" xfId="17644"/>
    <cellStyle name="Normal 13 2 8 5" xfId="17645"/>
    <cellStyle name="Normal 13 2 8 5 2" xfId="17646"/>
    <cellStyle name="Normal 13 2 8 6" xfId="17647"/>
    <cellStyle name="Normal 13 2 8 6 2" xfId="17648"/>
    <cellStyle name="Normal 13 2 8 7" xfId="17649"/>
    <cellStyle name="Normal 13 2 9" xfId="17650"/>
    <cellStyle name="Normal 13 2 9 2" xfId="17651"/>
    <cellStyle name="Normal 13 2 9 2 2" xfId="17652"/>
    <cellStyle name="Normal 13 2 9 2 2 2" xfId="17653"/>
    <cellStyle name="Normal 13 2 9 2 3" xfId="17654"/>
    <cellStyle name="Normal 13 2 9 3" xfId="17655"/>
    <cellStyle name="Normal 13 2 9 3 2" xfId="17656"/>
    <cellStyle name="Normal 13 2 9 3 2 2" xfId="17657"/>
    <cellStyle name="Normal 13 2 9 3 3" xfId="17658"/>
    <cellStyle name="Normal 13 2 9 4" xfId="17659"/>
    <cellStyle name="Normal 13 2 9 4 2" xfId="17660"/>
    <cellStyle name="Normal 13 2 9 5" xfId="17661"/>
    <cellStyle name="Normal 13 2 9 5 2" xfId="17662"/>
    <cellStyle name="Normal 13 2 9 6" xfId="17663"/>
    <cellStyle name="Normal 13 2_3 - Revenue Credits" xfId="17664"/>
    <cellStyle name="Normal 13 3" xfId="17665"/>
    <cellStyle name="Normal 13 3 2" xfId="17666"/>
    <cellStyle name="Normal 13 3 2 10" xfId="17667"/>
    <cellStyle name="Normal 13 3 2 10 2" xfId="17668"/>
    <cellStyle name="Normal 13 3 2 11" xfId="17669"/>
    <cellStyle name="Normal 13 3 2 2" xfId="17670"/>
    <cellStyle name="Normal 13 3 2 2 10" xfId="17671"/>
    <cellStyle name="Normal 13 3 2 2 2" xfId="17672"/>
    <cellStyle name="Normal 13 3 2 2 2 2" xfId="17673"/>
    <cellStyle name="Normal 13 3 2 2 2 2 2" xfId="17674"/>
    <cellStyle name="Normal 13 3 2 2 2 2 2 2" xfId="17675"/>
    <cellStyle name="Normal 13 3 2 2 2 2 2 2 2" xfId="17676"/>
    <cellStyle name="Normal 13 3 2 2 2 2 2 2 2 2" xfId="17677"/>
    <cellStyle name="Normal 13 3 2 2 2 2 2 2 3" xfId="17678"/>
    <cellStyle name="Normal 13 3 2 2 2 2 2 3" xfId="17679"/>
    <cellStyle name="Normal 13 3 2 2 2 2 2 3 2" xfId="17680"/>
    <cellStyle name="Normal 13 3 2 2 2 2 2 3 2 2" xfId="17681"/>
    <cellStyle name="Normal 13 3 2 2 2 2 2 3 3" xfId="17682"/>
    <cellStyle name="Normal 13 3 2 2 2 2 2 4" xfId="17683"/>
    <cellStyle name="Normal 13 3 2 2 2 2 2 4 2" xfId="17684"/>
    <cellStyle name="Normal 13 3 2 2 2 2 2 5" xfId="17685"/>
    <cellStyle name="Normal 13 3 2 2 2 2 2 5 2" xfId="17686"/>
    <cellStyle name="Normal 13 3 2 2 2 2 2 6" xfId="17687"/>
    <cellStyle name="Normal 13 3 2 2 2 2 3" xfId="17688"/>
    <cellStyle name="Normal 13 3 2 2 2 2 3 2" xfId="17689"/>
    <cellStyle name="Normal 13 3 2 2 2 2 3 2 2" xfId="17690"/>
    <cellStyle name="Normal 13 3 2 2 2 2 3 3" xfId="17691"/>
    <cellStyle name="Normal 13 3 2 2 2 2 4" xfId="17692"/>
    <cellStyle name="Normal 13 3 2 2 2 2 4 2" xfId="17693"/>
    <cellStyle name="Normal 13 3 2 2 2 2 4 2 2" xfId="17694"/>
    <cellStyle name="Normal 13 3 2 2 2 2 4 3" xfId="17695"/>
    <cellStyle name="Normal 13 3 2 2 2 2 5" xfId="17696"/>
    <cellStyle name="Normal 13 3 2 2 2 2 5 2" xfId="17697"/>
    <cellStyle name="Normal 13 3 2 2 2 2 6" xfId="17698"/>
    <cellStyle name="Normal 13 3 2 2 2 2 6 2" xfId="17699"/>
    <cellStyle name="Normal 13 3 2 2 2 2 7" xfId="17700"/>
    <cellStyle name="Normal 13 3 2 2 2 3" xfId="17701"/>
    <cellStyle name="Normal 13 3 2 2 2 3 2" xfId="17702"/>
    <cellStyle name="Normal 13 3 2 2 2 3 2 2" xfId="17703"/>
    <cellStyle name="Normal 13 3 2 2 2 3 2 2 2" xfId="17704"/>
    <cellStyle name="Normal 13 3 2 2 2 3 2 3" xfId="17705"/>
    <cellStyle name="Normal 13 3 2 2 2 3 3" xfId="17706"/>
    <cellStyle name="Normal 13 3 2 2 2 3 3 2" xfId="17707"/>
    <cellStyle name="Normal 13 3 2 2 2 3 3 2 2" xfId="17708"/>
    <cellStyle name="Normal 13 3 2 2 2 3 3 3" xfId="17709"/>
    <cellStyle name="Normal 13 3 2 2 2 3 4" xfId="17710"/>
    <cellStyle name="Normal 13 3 2 2 2 3 4 2" xfId="17711"/>
    <cellStyle name="Normal 13 3 2 2 2 3 5" xfId="17712"/>
    <cellStyle name="Normal 13 3 2 2 2 3 5 2" xfId="17713"/>
    <cellStyle name="Normal 13 3 2 2 2 3 6" xfId="17714"/>
    <cellStyle name="Normal 13 3 2 2 2 4" xfId="17715"/>
    <cellStyle name="Normal 13 3 2 2 2 4 2" xfId="17716"/>
    <cellStyle name="Normal 13 3 2 2 2 4 2 2" xfId="17717"/>
    <cellStyle name="Normal 13 3 2 2 2 4 3" xfId="17718"/>
    <cellStyle name="Normal 13 3 2 2 2 5" xfId="17719"/>
    <cellStyle name="Normal 13 3 2 2 2 5 2" xfId="17720"/>
    <cellStyle name="Normal 13 3 2 2 2 5 2 2" xfId="17721"/>
    <cellStyle name="Normal 13 3 2 2 2 5 3" xfId="17722"/>
    <cellStyle name="Normal 13 3 2 2 2 6" xfId="17723"/>
    <cellStyle name="Normal 13 3 2 2 2 6 2" xfId="17724"/>
    <cellStyle name="Normal 13 3 2 2 2 7" xfId="17725"/>
    <cellStyle name="Normal 13 3 2 2 2 7 2" xfId="17726"/>
    <cellStyle name="Normal 13 3 2 2 2 8" xfId="17727"/>
    <cellStyle name="Normal 13 3 2 2 3" xfId="17728"/>
    <cellStyle name="Normal 13 3 2 2 3 2" xfId="17729"/>
    <cellStyle name="Normal 13 3 2 2 3 2 2" xfId="17730"/>
    <cellStyle name="Normal 13 3 2 2 3 2 2 2" xfId="17731"/>
    <cellStyle name="Normal 13 3 2 2 3 2 2 2 2" xfId="17732"/>
    <cellStyle name="Normal 13 3 2 2 3 2 2 3" xfId="17733"/>
    <cellStyle name="Normal 13 3 2 2 3 2 3" xfId="17734"/>
    <cellStyle name="Normal 13 3 2 2 3 2 3 2" xfId="17735"/>
    <cellStyle name="Normal 13 3 2 2 3 2 3 2 2" xfId="17736"/>
    <cellStyle name="Normal 13 3 2 2 3 2 3 3" xfId="17737"/>
    <cellStyle name="Normal 13 3 2 2 3 2 4" xfId="17738"/>
    <cellStyle name="Normal 13 3 2 2 3 2 4 2" xfId="17739"/>
    <cellStyle name="Normal 13 3 2 2 3 2 5" xfId="17740"/>
    <cellStyle name="Normal 13 3 2 2 3 2 5 2" xfId="17741"/>
    <cellStyle name="Normal 13 3 2 2 3 2 6" xfId="17742"/>
    <cellStyle name="Normal 13 3 2 2 3 3" xfId="17743"/>
    <cellStyle name="Normal 13 3 2 2 3 3 2" xfId="17744"/>
    <cellStyle name="Normal 13 3 2 2 3 3 2 2" xfId="17745"/>
    <cellStyle name="Normal 13 3 2 2 3 3 3" xfId="17746"/>
    <cellStyle name="Normal 13 3 2 2 3 4" xfId="17747"/>
    <cellStyle name="Normal 13 3 2 2 3 4 2" xfId="17748"/>
    <cellStyle name="Normal 13 3 2 2 3 4 2 2" xfId="17749"/>
    <cellStyle name="Normal 13 3 2 2 3 4 3" xfId="17750"/>
    <cellStyle name="Normal 13 3 2 2 3 5" xfId="17751"/>
    <cellStyle name="Normal 13 3 2 2 3 5 2" xfId="17752"/>
    <cellStyle name="Normal 13 3 2 2 3 6" xfId="17753"/>
    <cellStyle name="Normal 13 3 2 2 3 6 2" xfId="17754"/>
    <cellStyle name="Normal 13 3 2 2 3 7" xfId="17755"/>
    <cellStyle name="Normal 13 3 2 2 4" xfId="17756"/>
    <cellStyle name="Normal 13 3 2 2 4 2" xfId="17757"/>
    <cellStyle name="Normal 13 3 2 2 4 2 2" xfId="17758"/>
    <cellStyle name="Normal 13 3 2 2 4 2 2 2" xfId="17759"/>
    <cellStyle name="Normal 13 3 2 2 4 2 2 2 2" xfId="17760"/>
    <cellStyle name="Normal 13 3 2 2 4 2 2 3" xfId="17761"/>
    <cellStyle name="Normal 13 3 2 2 4 2 3" xfId="17762"/>
    <cellStyle name="Normal 13 3 2 2 4 2 3 2" xfId="17763"/>
    <cellStyle name="Normal 13 3 2 2 4 2 3 2 2" xfId="17764"/>
    <cellStyle name="Normal 13 3 2 2 4 2 3 3" xfId="17765"/>
    <cellStyle name="Normal 13 3 2 2 4 2 4" xfId="17766"/>
    <cellStyle name="Normal 13 3 2 2 4 2 4 2" xfId="17767"/>
    <cellStyle name="Normal 13 3 2 2 4 2 5" xfId="17768"/>
    <cellStyle name="Normal 13 3 2 2 4 2 5 2" xfId="17769"/>
    <cellStyle name="Normal 13 3 2 2 4 2 6" xfId="17770"/>
    <cellStyle name="Normal 13 3 2 2 4 3" xfId="17771"/>
    <cellStyle name="Normal 13 3 2 2 4 3 2" xfId="17772"/>
    <cellStyle name="Normal 13 3 2 2 4 3 2 2" xfId="17773"/>
    <cellStyle name="Normal 13 3 2 2 4 3 3" xfId="17774"/>
    <cellStyle name="Normal 13 3 2 2 4 4" xfId="17775"/>
    <cellStyle name="Normal 13 3 2 2 4 4 2" xfId="17776"/>
    <cellStyle name="Normal 13 3 2 2 4 4 2 2" xfId="17777"/>
    <cellStyle name="Normal 13 3 2 2 4 4 3" xfId="17778"/>
    <cellStyle name="Normal 13 3 2 2 4 5" xfId="17779"/>
    <cellStyle name="Normal 13 3 2 2 4 5 2" xfId="17780"/>
    <cellStyle name="Normal 13 3 2 2 4 6" xfId="17781"/>
    <cellStyle name="Normal 13 3 2 2 4 6 2" xfId="17782"/>
    <cellStyle name="Normal 13 3 2 2 4 7" xfId="17783"/>
    <cellStyle name="Normal 13 3 2 2 5" xfId="17784"/>
    <cellStyle name="Normal 13 3 2 2 5 2" xfId="17785"/>
    <cellStyle name="Normal 13 3 2 2 5 2 2" xfId="17786"/>
    <cellStyle name="Normal 13 3 2 2 5 2 2 2" xfId="17787"/>
    <cellStyle name="Normal 13 3 2 2 5 2 3" xfId="17788"/>
    <cellStyle name="Normal 13 3 2 2 5 3" xfId="17789"/>
    <cellStyle name="Normal 13 3 2 2 5 3 2" xfId="17790"/>
    <cellStyle name="Normal 13 3 2 2 5 3 2 2" xfId="17791"/>
    <cellStyle name="Normal 13 3 2 2 5 3 3" xfId="17792"/>
    <cellStyle name="Normal 13 3 2 2 5 4" xfId="17793"/>
    <cellStyle name="Normal 13 3 2 2 5 4 2" xfId="17794"/>
    <cellStyle name="Normal 13 3 2 2 5 5" xfId="17795"/>
    <cellStyle name="Normal 13 3 2 2 5 5 2" xfId="17796"/>
    <cellStyle name="Normal 13 3 2 2 5 6" xfId="17797"/>
    <cellStyle name="Normal 13 3 2 2 6" xfId="17798"/>
    <cellStyle name="Normal 13 3 2 2 6 2" xfId="17799"/>
    <cellStyle name="Normal 13 3 2 2 6 2 2" xfId="17800"/>
    <cellStyle name="Normal 13 3 2 2 6 3" xfId="17801"/>
    <cellStyle name="Normal 13 3 2 2 7" xfId="17802"/>
    <cellStyle name="Normal 13 3 2 2 7 2" xfId="17803"/>
    <cellStyle name="Normal 13 3 2 2 7 2 2" xfId="17804"/>
    <cellStyle name="Normal 13 3 2 2 7 3" xfId="17805"/>
    <cellStyle name="Normal 13 3 2 2 8" xfId="17806"/>
    <cellStyle name="Normal 13 3 2 2 8 2" xfId="17807"/>
    <cellStyle name="Normal 13 3 2 2 9" xfId="17808"/>
    <cellStyle name="Normal 13 3 2 2 9 2" xfId="17809"/>
    <cellStyle name="Normal 13 3 2 3" xfId="17810"/>
    <cellStyle name="Normal 13 3 2 3 2" xfId="17811"/>
    <cellStyle name="Normal 13 3 2 3 2 2" xfId="17812"/>
    <cellStyle name="Normal 13 3 2 3 2 2 2" xfId="17813"/>
    <cellStyle name="Normal 13 3 2 3 2 2 2 2" xfId="17814"/>
    <cellStyle name="Normal 13 3 2 3 2 2 2 2 2" xfId="17815"/>
    <cellStyle name="Normal 13 3 2 3 2 2 2 3" xfId="17816"/>
    <cellStyle name="Normal 13 3 2 3 2 2 3" xfId="17817"/>
    <cellStyle name="Normal 13 3 2 3 2 2 3 2" xfId="17818"/>
    <cellStyle name="Normal 13 3 2 3 2 2 3 2 2" xfId="17819"/>
    <cellStyle name="Normal 13 3 2 3 2 2 3 3" xfId="17820"/>
    <cellStyle name="Normal 13 3 2 3 2 2 4" xfId="17821"/>
    <cellStyle name="Normal 13 3 2 3 2 2 4 2" xfId="17822"/>
    <cellStyle name="Normal 13 3 2 3 2 2 5" xfId="17823"/>
    <cellStyle name="Normal 13 3 2 3 2 2 5 2" xfId="17824"/>
    <cellStyle name="Normal 13 3 2 3 2 2 6" xfId="17825"/>
    <cellStyle name="Normal 13 3 2 3 2 3" xfId="17826"/>
    <cellStyle name="Normal 13 3 2 3 2 3 2" xfId="17827"/>
    <cellStyle name="Normal 13 3 2 3 2 3 2 2" xfId="17828"/>
    <cellStyle name="Normal 13 3 2 3 2 3 3" xfId="17829"/>
    <cellStyle name="Normal 13 3 2 3 2 4" xfId="17830"/>
    <cellStyle name="Normal 13 3 2 3 2 4 2" xfId="17831"/>
    <cellStyle name="Normal 13 3 2 3 2 4 2 2" xfId="17832"/>
    <cellStyle name="Normal 13 3 2 3 2 4 3" xfId="17833"/>
    <cellStyle name="Normal 13 3 2 3 2 5" xfId="17834"/>
    <cellStyle name="Normal 13 3 2 3 2 5 2" xfId="17835"/>
    <cellStyle name="Normal 13 3 2 3 2 6" xfId="17836"/>
    <cellStyle name="Normal 13 3 2 3 2 6 2" xfId="17837"/>
    <cellStyle name="Normal 13 3 2 3 2 7" xfId="17838"/>
    <cellStyle name="Normal 13 3 2 3 3" xfId="17839"/>
    <cellStyle name="Normal 13 3 2 3 3 2" xfId="17840"/>
    <cellStyle name="Normal 13 3 2 3 3 2 2" xfId="17841"/>
    <cellStyle name="Normal 13 3 2 3 3 2 2 2" xfId="17842"/>
    <cellStyle name="Normal 13 3 2 3 3 2 3" xfId="17843"/>
    <cellStyle name="Normal 13 3 2 3 3 3" xfId="17844"/>
    <cellStyle name="Normal 13 3 2 3 3 3 2" xfId="17845"/>
    <cellStyle name="Normal 13 3 2 3 3 3 2 2" xfId="17846"/>
    <cellStyle name="Normal 13 3 2 3 3 3 3" xfId="17847"/>
    <cellStyle name="Normal 13 3 2 3 3 4" xfId="17848"/>
    <cellStyle name="Normal 13 3 2 3 3 4 2" xfId="17849"/>
    <cellStyle name="Normal 13 3 2 3 3 5" xfId="17850"/>
    <cellStyle name="Normal 13 3 2 3 3 5 2" xfId="17851"/>
    <cellStyle name="Normal 13 3 2 3 3 6" xfId="17852"/>
    <cellStyle name="Normal 13 3 2 3 4" xfId="17853"/>
    <cellStyle name="Normal 13 3 2 3 4 2" xfId="17854"/>
    <cellStyle name="Normal 13 3 2 3 4 2 2" xfId="17855"/>
    <cellStyle name="Normal 13 3 2 3 4 3" xfId="17856"/>
    <cellStyle name="Normal 13 3 2 3 5" xfId="17857"/>
    <cellStyle name="Normal 13 3 2 3 5 2" xfId="17858"/>
    <cellStyle name="Normal 13 3 2 3 5 2 2" xfId="17859"/>
    <cellStyle name="Normal 13 3 2 3 5 3" xfId="17860"/>
    <cellStyle name="Normal 13 3 2 3 6" xfId="17861"/>
    <cellStyle name="Normal 13 3 2 3 6 2" xfId="17862"/>
    <cellStyle name="Normal 13 3 2 3 7" xfId="17863"/>
    <cellStyle name="Normal 13 3 2 3 7 2" xfId="17864"/>
    <cellStyle name="Normal 13 3 2 3 8" xfId="17865"/>
    <cellStyle name="Normal 13 3 2 4" xfId="17866"/>
    <cellStyle name="Normal 13 3 2 4 2" xfId="17867"/>
    <cellStyle name="Normal 13 3 2 4 2 2" xfId="17868"/>
    <cellStyle name="Normal 13 3 2 4 2 2 2" xfId="17869"/>
    <cellStyle name="Normal 13 3 2 4 2 2 2 2" xfId="17870"/>
    <cellStyle name="Normal 13 3 2 4 2 2 3" xfId="17871"/>
    <cellStyle name="Normal 13 3 2 4 2 3" xfId="17872"/>
    <cellStyle name="Normal 13 3 2 4 2 3 2" xfId="17873"/>
    <cellStyle name="Normal 13 3 2 4 2 3 2 2" xfId="17874"/>
    <cellStyle name="Normal 13 3 2 4 2 3 3" xfId="17875"/>
    <cellStyle name="Normal 13 3 2 4 2 4" xfId="17876"/>
    <cellStyle name="Normal 13 3 2 4 2 4 2" xfId="17877"/>
    <cellStyle name="Normal 13 3 2 4 2 5" xfId="17878"/>
    <cellStyle name="Normal 13 3 2 4 2 5 2" xfId="17879"/>
    <cellStyle name="Normal 13 3 2 4 2 6" xfId="17880"/>
    <cellStyle name="Normal 13 3 2 4 3" xfId="17881"/>
    <cellStyle name="Normal 13 3 2 4 3 2" xfId="17882"/>
    <cellStyle name="Normal 13 3 2 4 3 2 2" xfId="17883"/>
    <cellStyle name="Normal 13 3 2 4 3 3" xfId="17884"/>
    <cellStyle name="Normal 13 3 2 4 4" xfId="17885"/>
    <cellStyle name="Normal 13 3 2 4 4 2" xfId="17886"/>
    <cellStyle name="Normal 13 3 2 4 4 2 2" xfId="17887"/>
    <cellStyle name="Normal 13 3 2 4 4 3" xfId="17888"/>
    <cellStyle name="Normal 13 3 2 4 5" xfId="17889"/>
    <cellStyle name="Normal 13 3 2 4 5 2" xfId="17890"/>
    <cellStyle name="Normal 13 3 2 4 6" xfId="17891"/>
    <cellStyle name="Normal 13 3 2 4 6 2" xfId="17892"/>
    <cellStyle name="Normal 13 3 2 4 7" xfId="17893"/>
    <cellStyle name="Normal 13 3 2 5" xfId="17894"/>
    <cellStyle name="Normal 13 3 2 5 2" xfId="17895"/>
    <cellStyle name="Normal 13 3 2 5 2 2" xfId="17896"/>
    <cellStyle name="Normal 13 3 2 5 2 2 2" xfId="17897"/>
    <cellStyle name="Normal 13 3 2 5 2 2 2 2" xfId="17898"/>
    <cellStyle name="Normal 13 3 2 5 2 2 3" xfId="17899"/>
    <cellStyle name="Normal 13 3 2 5 2 3" xfId="17900"/>
    <cellStyle name="Normal 13 3 2 5 2 3 2" xfId="17901"/>
    <cellStyle name="Normal 13 3 2 5 2 3 2 2" xfId="17902"/>
    <cellStyle name="Normal 13 3 2 5 2 3 3" xfId="17903"/>
    <cellStyle name="Normal 13 3 2 5 2 4" xfId="17904"/>
    <cellStyle name="Normal 13 3 2 5 2 4 2" xfId="17905"/>
    <cellStyle name="Normal 13 3 2 5 2 5" xfId="17906"/>
    <cellStyle name="Normal 13 3 2 5 2 5 2" xfId="17907"/>
    <cellStyle name="Normal 13 3 2 5 2 6" xfId="17908"/>
    <cellStyle name="Normal 13 3 2 5 3" xfId="17909"/>
    <cellStyle name="Normal 13 3 2 5 3 2" xfId="17910"/>
    <cellStyle name="Normal 13 3 2 5 3 2 2" xfId="17911"/>
    <cellStyle name="Normal 13 3 2 5 3 3" xfId="17912"/>
    <cellStyle name="Normal 13 3 2 5 4" xfId="17913"/>
    <cellStyle name="Normal 13 3 2 5 4 2" xfId="17914"/>
    <cellStyle name="Normal 13 3 2 5 4 2 2" xfId="17915"/>
    <cellStyle name="Normal 13 3 2 5 4 3" xfId="17916"/>
    <cellStyle name="Normal 13 3 2 5 5" xfId="17917"/>
    <cellStyle name="Normal 13 3 2 5 5 2" xfId="17918"/>
    <cellStyle name="Normal 13 3 2 5 6" xfId="17919"/>
    <cellStyle name="Normal 13 3 2 5 6 2" xfId="17920"/>
    <cellStyle name="Normal 13 3 2 5 7" xfId="17921"/>
    <cellStyle name="Normal 13 3 2 6" xfId="17922"/>
    <cellStyle name="Normal 13 3 2 6 2" xfId="17923"/>
    <cellStyle name="Normal 13 3 2 6 2 2" xfId="17924"/>
    <cellStyle name="Normal 13 3 2 6 2 2 2" xfId="17925"/>
    <cellStyle name="Normal 13 3 2 6 2 3" xfId="17926"/>
    <cellStyle name="Normal 13 3 2 6 3" xfId="17927"/>
    <cellStyle name="Normal 13 3 2 6 3 2" xfId="17928"/>
    <cellStyle name="Normal 13 3 2 6 3 2 2" xfId="17929"/>
    <cellStyle name="Normal 13 3 2 6 3 3" xfId="17930"/>
    <cellStyle name="Normal 13 3 2 6 4" xfId="17931"/>
    <cellStyle name="Normal 13 3 2 6 4 2" xfId="17932"/>
    <cellStyle name="Normal 13 3 2 6 5" xfId="17933"/>
    <cellStyle name="Normal 13 3 2 6 5 2" xfId="17934"/>
    <cellStyle name="Normal 13 3 2 6 6" xfId="17935"/>
    <cellStyle name="Normal 13 3 2 7" xfId="17936"/>
    <cellStyle name="Normal 13 3 2 7 2" xfId="17937"/>
    <cellStyle name="Normal 13 3 2 7 2 2" xfId="17938"/>
    <cellStyle name="Normal 13 3 2 7 3" xfId="17939"/>
    <cellStyle name="Normal 13 3 2 8" xfId="17940"/>
    <cellStyle name="Normal 13 3 2 8 2" xfId="17941"/>
    <cellStyle name="Normal 13 3 2 8 2 2" xfId="17942"/>
    <cellStyle name="Normal 13 3 2 8 3" xfId="17943"/>
    <cellStyle name="Normal 13 3 2 9" xfId="17944"/>
    <cellStyle name="Normal 13 3 2 9 2" xfId="17945"/>
    <cellStyle name="Normal 13 3 3" xfId="17946"/>
    <cellStyle name="Normal 13 3 3 10" xfId="17947"/>
    <cellStyle name="Normal 13 3 3 2" xfId="17948"/>
    <cellStyle name="Normal 13 3 3 2 2" xfId="17949"/>
    <cellStyle name="Normal 13 3 3 2 2 2" xfId="17950"/>
    <cellStyle name="Normal 13 3 3 2 2 2 2" xfId="17951"/>
    <cellStyle name="Normal 13 3 3 2 2 2 2 2" xfId="17952"/>
    <cellStyle name="Normal 13 3 3 2 2 2 2 2 2" xfId="17953"/>
    <cellStyle name="Normal 13 3 3 2 2 2 2 3" xfId="17954"/>
    <cellStyle name="Normal 13 3 3 2 2 2 3" xfId="17955"/>
    <cellStyle name="Normal 13 3 3 2 2 2 3 2" xfId="17956"/>
    <cellStyle name="Normal 13 3 3 2 2 2 3 2 2" xfId="17957"/>
    <cellStyle name="Normal 13 3 3 2 2 2 3 3" xfId="17958"/>
    <cellStyle name="Normal 13 3 3 2 2 2 4" xfId="17959"/>
    <cellStyle name="Normal 13 3 3 2 2 2 4 2" xfId="17960"/>
    <cellStyle name="Normal 13 3 3 2 2 2 5" xfId="17961"/>
    <cellStyle name="Normal 13 3 3 2 2 2 5 2" xfId="17962"/>
    <cellStyle name="Normal 13 3 3 2 2 2 6" xfId="17963"/>
    <cellStyle name="Normal 13 3 3 2 2 3" xfId="17964"/>
    <cellStyle name="Normal 13 3 3 2 2 3 2" xfId="17965"/>
    <cellStyle name="Normal 13 3 3 2 2 3 2 2" xfId="17966"/>
    <cellStyle name="Normal 13 3 3 2 2 3 3" xfId="17967"/>
    <cellStyle name="Normal 13 3 3 2 2 4" xfId="17968"/>
    <cellStyle name="Normal 13 3 3 2 2 4 2" xfId="17969"/>
    <cellStyle name="Normal 13 3 3 2 2 4 2 2" xfId="17970"/>
    <cellStyle name="Normal 13 3 3 2 2 4 3" xfId="17971"/>
    <cellStyle name="Normal 13 3 3 2 2 5" xfId="17972"/>
    <cellStyle name="Normal 13 3 3 2 2 5 2" xfId="17973"/>
    <cellStyle name="Normal 13 3 3 2 2 6" xfId="17974"/>
    <cellStyle name="Normal 13 3 3 2 2 6 2" xfId="17975"/>
    <cellStyle name="Normal 13 3 3 2 2 7" xfId="17976"/>
    <cellStyle name="Normal 13 3 3 2 3" xfId="17977"/>
    <cellStyle name="Normal 13 3 3 2 3 2" xfId="17978"/>
    <cellStyle name="Normal 13 3 3 2 3 2 2" xfId="17979"/>
    <cellStyle name="Normal 13 3 3 2 3 2 2 2" xfId="17980"/>
    <cellStyle name="Normal 13 3 3 2 3 2 3" xfId="17981"/>
    <cellStyle name="Normal 13 3 3 2 3 3" xfId="17982"/>
    <cellStyle name="Normal 13 3 3 2 3 3 2" xfId="17983"/>
    <cellStyle name="Normal 13 3 3 2 3 3 2 2" xfId="17984"/>
    <cellStyle name="Normal 13 3 3 2 3 3 3" xfId="17985"/>
    <cellStyle name="Normal 13 3 3 2 3 4" xfId="17986"/>
    <cellStyle name="Normal 13 3 3 2 3 4 2" xfId="17987"/>
    <cellStyle name="Normal 13 3 3 2 3 5" xfId="17988"/>
    <cellStyle name="Normal 13 3 3 2 3 5 2" xfId="17989"/>
    <cellStyle name="Normal 13 3 3 2 3 6" xfId="17990"/>
    <cellStyle name="Normal 13 3 3 2 4" xfId="17991"/>
    <cellStyle name="Normal 13 3 3 2 4 2" xfId="17992"/>
    <cellStyle name="Normal 13 3 3 2 4 2 2" xfId="17993"/>
    <cellStyle name="Normal 13 3 3 2 4 3" xfId="17994"/>
    <cellStyle name="Normal 13 3 3 2 5" xfId="17995"/>
    <cellStyle name="Normal 13 3 3 2 5 2" xfId="17996"/>
    <cellStyle name="Normal 13 3 3 2 5 2 2" xfId="17997"/>
    <cellStyle name="Normal 13 3 3 2 5 3" xfId="17998"/>
    <cellStyle name="Normal 13 3 3 2 6" xfId="17999"/>
    <cellStyle name="Normal 13 3 3 2 6 2" xfId="18000"/>
    <cellStyle name="Normal 13 3 3 2 7" xfId="18001"/>
    <cellStyle name="Normal 13 3 3 2 7 2" xfId="18002"/>
    <cellStyle name="Normal 13 3 3 2 8" xfId="18003"/>
    <cellStyle name="Normal 13 3 3 3" xfId="18004"/>
    <cellStyle name="Normal 13 3 3 3 2" xfId="18005"/>
    <cellStyle name="Normal 13 3 3 3 2 2" xfId="18006"/>
    <cellStyle name="Normal 13 3 3 3 2 2 2" xfId="18007"/>
    <cellStyle name="Normal 13 3 3 3 2 2 2 2" xfId="18008"/>
    <cellStyle name="Normal 13 3 3 3 2 2 3" xfId="18009"/>
    <cellStyle name="Normal 13 3 3 3 2 3" xfId="18010"/>
    <cellStyle name="Normal 13 3 3 3 2 3 2" xfId="18011"/>
    <cellStyle name="Normal 13 3 3 3 2 3 2 2" xfId="18012"/>
    <cellStyle name="Normal 13 3 3 3 2 3 3" xfId="18013"/>
    <cellStyle name="Normal 13 3 3 3 2 4" xfId="18014"/>
    <cellStyle name="Normal 13 3 3 3 2 4 2" xfId="18015"/>
    <cellStyle name="Normal 13 3 3 3 2 5" xfId="18016"/>
    <cellStyle name="Normal 13 3 3 3 2 5 2" xfId="18017"/>
    <cellStyle name="Normal 13 3 3 3 2 6" xfId="18018"/>
    <cellStyle name="Normal 13 3 3 3 3" xfId="18019"/>
    <cellStyle name="Normal 13 3 3 3 3 2" xfId="18020"/>
    <cellStyle name="Normal 13 3 3 3 3 2 2" xfId="18021"/>
    <cellStyle name="Normal 13 3 3 3 3 3" xfId="18022"/>
    <cellStyle name="Normal 13 3 3 3 4" xfId="18023"/>
    <cellStyle name="Normal 13 3 3 3 4 2" xfId="18024"/>
    <cellStyle name="Normal 13 3 3 3 4 2 2" xfId="18025"/>
    <cellStyle name="Normal 13 3 3 3 4 3" xfId="18026"/>
    <cellStyle name="Normal 13 3 3 3 5" xfId="18027"/>
    <cellStyle name="Normal 13 3 3 3 5 2" xfId="18028"/>
    <cellStyle name="Normal 13 3 3 3 6" xfId="18029"/>
    <cellStyle name="Normal 13 3 3 3 6 2" xfId="18030"/>
    <cellStyle name="Normal 13 3 3 3 7" xfId="18031"/>
    <cellStyle name="Normal 13 3 3 4" xfId="18032"/>
    <cellStyle name="Normal 13 3 3 4 2" xfId="18033"/>
    <cellStyle name="Normal 13 3 3 4 2 2" xfId="18034"/>
    <cellStyle name="Normal 13 3 3 4 2 2 2" xfId="18035"/>
    <cellStyle name="Normal 13 3 3 4 2 2 2 2" xfId="18036"/>
    <cellStyle name="Normal 13 3 3 4 2 2 3" xfId="18037"/>
    <cellStyle name="Normal 13 3 3 4 2 3" xfId="18038"/>
    <cellStyle name="Normal 13 3 3 4 2 3 2" xfId="18039"/>
    <cellStyle name="Normal 13 3 3 4 2 3 2 2" xfId="18040"/>
    <cellStyle name="Normal 13 3 3 4 2 3 3" xfId="18041"/>
    <cellStyle name="Normal 13 3 3 4 2 4" xfId="18042"/>
    <cellStyle name="Normal 13 3 3 4 2 4 2" xfId="18043"/>
    <cellStyle name="Normal 13 3 3 4 2 5" xfId="18044"/>
    <cellStyle name="Normal 13 3 3 4 2 5 2" xfId="18045"/>
    <cellStyle name="Normal 13 3 3 4 2 6" xfId="18046"/>
    <cellStyle name="Normal 13 3 3 4 3" xfId="18047"/>
    <cellStyle name="Normal 13 3 3 4 3 2" xfId="18048"/>
    <cellStyle name="Normal 13 3 3 4 3 2 2" xfId="18049"/>
    <cellStyle name="Normal 13 3 3 4 3 3" xfId="18050"/>
    <cellStyle name="Normal 13 3 3 4 4" xfId="18051"/>
    <cellStyle name="Normal 13 3 3 4 4 2" xfId="18052"/>
    <cellStyle name="Normal 13 3 3 4 4 2 2" xfId="18053"/>
    <cellStyle name="Normal 13 3 3 4 4 3" xfId="18054"/>
    <cellStyle name="Normal 13 3 3 4 5" xfId="18055"/>
    <cellStyle name="Normal 13 3 3 4 5 2" xfId="18056"/>
    <cellStyle name="Normal 13 3 3 4 6" xfId="18057"/>
    <cellStyle name="Normal 13 3 3 4 6 2" xfId="18058"/>
    <cellStyle name="Normal 13 3 3 4 7" xfId="18059"/>
    <cellStyle name="Normal 13 3 3 5" xfId="18060"/>
    <cellStyle name="Normal 13 3 3 5 2" xfId="18061"/>
    <cellStyle name="Normal 13 3 3 5 2 2" xfId="18062"/>
    <cellStyle name="Normal 13 3 3 5 2 2 2" xfId="18063"/>
    <cellStyle name="Normal 13 3 3 5 2 3" xfId="18064"/>
    <cellStyle name="Normal 13 3 3 5 3" xfId="18065"/>
    <cellStyle name="Normal 13 3 3 5 3 2" xfId="18066"/>
    <cellStyle name="Normal 13 3 3 5 3 2 2" xfId="18067"/>
    <cellStyle name="Normal 13 3 3 5 3 3" xfId="18068"/>
    <cellStyle name="Normal 13 3 3 5 4" xfId="18069"/>
    <cellStyle name="Normal 13 3 3 5 4 2" xfId="18070"/>
    <cellStyle name="Normal 13 3 3 5 5" xfId="18071"/>
    <cellStyle name="Normal 13 3 3 5 5 2" xfId="18072"/>
    <cellStyle name="Normal 13 3 3 5 6" xfId="18073"/>
    <cellStyle name="Normal 13 3 3 6" xfId="18074"/>
    <cellStyle name="Normal 13 3 3 6 2" xfId="18075"/>
    <cellStyle name="Normal 13 3 3 6 2 2" xfId="18076"/>
    <cellStyle name="Normal 13 3 3 6 3" xfId="18077"/>
    <cellStyle name="Normal 13 3 3 7" xfId="18078"/>
    <cellStyle name="Normal 13 3 3 7 2" xfId="18079"/>
    <cellStyle name="Normal 13 3 3 7 2 2" xfId="18080"/>
    <cellStyle name="Normal 13 3 3 7 3" xfId="18081"/>
    <cellStyle name="Normal 13 3 3 8" xfId="18082"/>
    <cellStyle name="Normal 13 3 3 8 2" xfId="18083"/>
    <cellStyle name="Normal 13 3 3 9" xfId="18084"/>
    <cellStyle name="Normal 13 3 3 9 2" xfId="18085"/>
    <cellStyle name="Normal 13 3 4" xfId="18086"/>
    <cellStyle name="Normal 13 3 4 2" xfId="18087"/>
    <cellStyle name="Normal 13 3 4 2 2" xfId="18088"/>
    <cellStyle name="Normal 13 3 4 2 2 2" xfId="18089"/>
    <cellStyle name="Normal 13 3 4 2 2 2 2" xfId="18090"/>
    <cellStyle name="Normal 13 3 4 2 2 2 2 2" xfId="18091"/>
    <cellStyle name="Normal 13 3 4 2 2 2 3" xfId="18092"/>
    <cellStyle name="Normal 13 3 4 2 2 3" xfId="18093"/>
    <cellStyle name="Normal 13 3 4 2 2 3 2" xfId="18094"/>
    <cellStyle name="Normal 13 3 4 2 2 3 2 2" xfId="18095"/>
    <cellStyle name="Normal 13 3 4 2 2 3 3" xfId="18096"/>
    <cellStyle name="Normal 13 3 4 2 2 4" xfId="18097"/>
    <cellStyle name="Normal 13 3 4 2 2 4 2" xfId="18098"/>
    <cellStyle name="Normal 13 3 4 2 2 5" xfId="18099"/>
    <cellStyle name="Normal 13 3 4 2 2 5 2" xfId="18100"/>
    <cellStyle name="Normal 13 3 4 2 2 6" xfId="18101"/>
    <cellStyle name="Normal 13 3 4 2 3" xfId="18102"/>
    <cellStyle name="Normal 13 3 4 2 3 2" xfId="18103"/>
    <cellStyle name="Normal 13 3 4 2 3 2 2" xfId="18104"/>
    <cellStyle name="Normal 13 3 4 2 3 3" xfId="18105"/>
    <cellStyle name="Normal 13 3 4 2 4" xfId="18106"/>
    <cellStyle name="Normal 13 3 4 2 4 2" xfId="18107"/>
    <cellStyle name="Normal 13 3 4 2 4 2 2" xfId="18108"/>
    <cellStyle name="Normal 13 3 4 2 4 3" xfId="18109"/>
    <cellStyle name="Normal 13 3 4 2 5" xfId="18110"/>
    <cellStyle name="Normal 13 3 4 2 5 2" xfId="18111"/>
    <cellStyle name="Normal 13 3 4 2 6" xfId="18112"/>
    <cellStyle name="Normal 13 3 4 2 6 2" xfId="18113"/>
    <cellStyle name="Normal 13 3 4 2 7" xfId="18114"/>
    <cellStyle name="Normal 13 3 4 3" xfId="18115"/>
    <cellStyle name="Normal 13 3 4 3 2" xfId="18116"/>
    <cellStyle name="Normal 13 3 4 3 2 2" xfId="18117"/>
    <cellStyle name="Normal 13 3 4 3 2 2 2" xfId="18118"/>
    <cellStyle name="Normal 13 3 4 3 2 3" xfId="18119"/>
    <cellStyle name="Normal 13 3 4 3 3" xfId="18120"/>
    <cellStyle name="Normal 13 3 4 3 3 2" xfId="18121"/>
    <cellStyle name="Normal 13 3 4 3 3 2 2" xfId="18122"/>
    <cellStyle name="Normal 13 3 4 3 3 3" xfId="18123"/>
    <cellStyle name="Normal 13 3 4 3 4" xfId="18124"/>
    <cellStyle name="Normal 13 3 4 3 4 2" xfId="18125"/>
    <cellStyle name="Normal 13 3 4 3 5" xfId="18126"/>
    <cellStyle name="Normal 13 3 4 3 5 2" xfId="18127"/>
    <cellStyle name="Normal 13 3 4 3 6" xfId="18128"/>
    <cellStyle name="Normal 13 3 4 4" xfId="18129"/>
    <cellStyle name="Normal 13 3 4 4 2" xfId="18130"/>
    <cellStyle name="Normal 13 3 4 4 2 2" xfId="18131"/>
    <cellStyle name="Normal 13 3 4 4 3" xfId="18132"/>
    <cellStyle name="Normal 13 3 4 5" xfId="18133"/>
    <cellStyle name="Normal 13 3 4 5 2" xfId="18134"/>
    <cellStyle name="Normal 13 3 4 5 2 2" xfId="18135"/>
    <cellStyle name="Normal 13 3 4 5 3" xfId="18136"/>
    <cellStyle name="Normal 13 3 4 6" xfId="18137"/>
    <cellStyle name="Normal 13 3 4 6 2" xfId="18138"/>
    <cellStyle name="Normal 13 3 4 7" xfId="18139"/>
    <cellStyle name="Normal 13 3 4 7 2" xfId="18140"/>
    <cellStyle name="Normal 13 3 4 8" xfId="18141"/>
    <cellStyle name="Normal 13 3 5" xfId="18142"/>
    <cellStyle name="Normal 13 3 5 2" xfId="18143"/>
    <cellStyle name="Normal 13 3 5 2 2" xfId="18144"/>
    <cellStyle name="Normal 13 3 5 2 2 2" xfId="18145"/>
    <cellStyle name="Normal 13 3 5 2 2 2 2" xfId="18146"/>
    <cellStyle name="Normal 13 3 5 2 2 3" xfId="18147"/>
    <cellStyle name="Normal 13 3 5 2 3" xfId="18148"/>
    <cellStyle name="Normal 13 3 5 2 3 2" xfId="18149"/>
    <cellStyle name="Normal 13 3 5 2 3 2 2" xfId="18150"/>
    <cellStyle name="Normal 13 3 5 2 3 3" xfId="18151"/>
    <cellStyle name="Normal 13 3 5 2 4" xfId="18152"/>
    <cellStyle name="Normal 13 3 5 2 4 2" xfId="18153"/>
    <cellStyle name="Normal 13 3 5 2 5" xfId="18154"/>
    <cellStyle name="Normal 13 3 5 2 5 2" xfId="18155"/>
    <cellStyle name="Normal 13 3 5 2 6" xfId="18156"/>
    <cellStyle name="Normal 13 3 5 3" xfId="18157"/>
    <cellStyle name="Normal 13 3 5 3 2" xfId="18158"/>
    <cellStyle name="Normal 13 3 5 3 2 2" xfId="18159"/>
    <cellStyle name="Normal 13 3 5 3 3" xfId="18160"/>
    <cellStyle name="Normal 13 3 5 4" xfId="18161"/>
    <cellStyle name="Normal 13 3 5 4 2" xfId="18162"/>
    <cellStyle name="Normal 13 3 5 4 2 2" xfId="18163"/>
    <cellStyle name="Normal 13 3 5 4 3" xfId="18164"/>
    <cellStyle name="Normal 13 3 5 5" xfId="18165"/>
    <cellStyle name="Normal 13 3 5 5 2" xfId="18166"/>
    <cellStyle name="Normal 13 3 5 6" xfId="18167"/>
    <cellStyle name="Normal 13 3 5 6 2" xfId="18168"/>
    <cellStyle name="Normal 13 3 5 7" xfId="18169"/>
    <cellStyle name="Normal 13 3 6" xfId="18170"/>
    <cellStyle name="Normal 13 3 6 2" xfId="18171"/>
    <cellStyle name="Normal 13 3 6 2 2" xfId="18172"/>
    <cellStyle name="Normal 13 3 6 2 2 2" xfId="18173"/>
    <cellStyle name="Normal 13 3 6 2 2 2 2" xfId="18174"/>
    <cellStyle name="Normal 13 3 6 2 2 3" xfId="18175"/>
    <cellStyle name="Normal 13 3 6 2 3" xfId="18176"/>
    <cellStyle name="Normal 13 3 6 2 3 2" xfId="18177"/>
    <cellStyle name="Normal 13 3 6 2 3 2 2" xfId="18178"/>
    <cellStyle name="Normal 13 3 6 2 3 3" xfId="18179"/>
    <cellStyle name="Normal 13 3 6 2 4" xfId="18180"/>
    <cellStyle name="Normal 13 3 6 2 4 2" xfId="18181"/>
    <cellStyle name="Normal 13 3 6 2 5" xfId="18182"/>
    <cellStyle name="Normal 13 3 6 2 5 2" xfId="18183"/>
    <cellStyle name="Normal 13 3 6 2 6" xfId="18184"/>
    <cellStyle name="Normal 13 3 6 3" xfId="18185"/>
    <cellStyle name="Normal 13 3 6 3 2" xfId="18186"/>
    <cellStyle name="Normal 13 3 6 3 2 2" xfId="18187"/>
    <cellStyle name="Normal 13 3 6 3 3" xfId="18188"/>
    <cellStyle name="Normal 13 3 6 4" xfId="18189"/>
    <cellStyle name="Normal 13 3 6 4 2" xfId="18190"/>
    <cellStyle name="Normal 13 3 6 4 2 2" xfId="18191"/>
    <cellStyle name="Normal 13 3 6 4 3" xfId="18192"/>
    <cellStyle name="Normal 13 3 6 5" xfId="18193"/>
    <cellStyle name="Normal 13 3 6 5 2" xfId="18194"/>
    <cellStyle name="Normal 13 3 6 6" xfId="18195"/>
    <cellStyle name="Normal 13 3 6 6 2" xfId="18196"/>
    <cellStyle name="Normal 13 3 6 7" xfId="18197"/>
    <cellStyle name="Normal 13 3 7" xfId="18198"/>
    <cellStyle name="Normal 13 3 7 2" xfId="18199"/>
    <cellStyle name="Normal 13 3 7 2 2" xfId="18200"/>
    <cellStyle name="Normal 13 3 7 2 2 2" xfId="18201"/>
    <cellStyle name="Normal 13 3 7 2 3" xfId="18202"/>
    <cellStyle name="Normal 13 3 7 3" xfId="18203"/>
    <cellStyle name="Normal 13 3 7 3 2" xfId="18204"/>
    <cellStyle name="Normal 13 3 7 3 2 2" xfId="18205"/>
    <cellStyle name="Normal 13 3 7 3 3" xfId="18206"/>
    <cellStyle name="Normal 13 3 7 4" xfId="18207"/>
    <cellStyle name="Normal 13 3 7 4 2" xfId="18208"/>
    <cellStyle name="Normal 13 3 7 5" xfId="18209"/>
    <cellStyle name="Normal 13 3 7 5 2" xfId="18210"/>
    <cellStyle name="Normal 13 3 7 6" xfId="18211"/>
    <cellStyle name="Normal 13 4" xfId="18212"/>
    <cellStyle name="Normal 13 4 10" xfId="18213"/>
    <cellStyle name="Normal 13 4 10 2" xfId="18214"/>
    <cellStyle name="Normal 13 4 11" xfId="18215"/>
    <cellStyle name="Normal 13 4 2" xfId="18216"/>
    <cellStyle name="Normal 13 4 2 10" xfId="18217"/>
    <cellStyle name="Normal 13 4 2 2" xfId="18218"/>
    <cellStyle name="Normal 13 4 2 2 2" xfId="18219"/>
    <cellStyle name="Normal 13 4 2 2 2 2" xfId="18220"/>
    <cellStyle name="Normal 13 4 2 2 2 2 2" xfId="18221"/>
    <cellStyle name="Normal 13 4 2 2 2 2 2 2" xfId="18222"/>
    <cellStyle name="Normal 13 4 2 2 2 2 2 2 2" xfId="18223"/>
    <cellStyle name="Normal 13 4 2 2 2 2 2 3" xfId="18224"/>
    <cellStyle name="Normal 13 4 2 2 2 2 3" xfId="18225"/>
    <cellStyle name="Normal 13 4 2 2 2 2 3 2" xfId="18226"/>
    <cellStyle name="Normal 13 4 2 2 2 2 3 2 2" xfId="18227"/>
    <cellStyle name="Normal 13 4 2 2 2 2 3 3" xfId="18228"/>
    <cellStyle name="Normal 13 4 2 2 2 2 4" xfId="18229"/>
    <cellStyle name="Normal 13 4 2 2 2 2 4 2" xfId="18230"/>
    <cellStyle name="Normal 13 4 2 2 2 2 5" xfId="18231"/>
    <cellStyle name="Normal 13 4 2 2 2 2 5 2" xfId="18232"/>
    <cellStyle name="Normal 13 4 2 2 2 2 6" xfId="18233"/>
    <cellStyle name="Normal 13 4 2 2 2 3" xfId="18234"/>
    <cellStyle name="Normal 13 4 2 2 2 3 2" xfId="18235"/>
    <cellStyle name="Normal 13 4 2 2 2 3 2 2" xfId="18236"/>
    <cellStyle name="Normal 13 4 2 2 2 3 3" xfId="18237"/>
    <cellStyle name="Normal 13 4 2 2 2 4" xfId="18238"/>
    <cellStyle name="Normal 13 4 2 2 2 4 2" xfId="18239"/>
    <cellStyle name="Normal 13 4 2 2 2 4 2 2" xfId="18240"/>
    <cellStyle name="Normal 13 4 2 2 2 4 3" xfId="18241"/>
    <cellStyle name="Normal 13 4 2 2 2 5" xfId="18242"/>
    <cellStyle name="Normal 13 4 2 2 2 5 2" xfId="18243"/>
    <cellStyle name="Normal 13 4 2 2 2 6" xfId="18244"/>
    <cellStyle name="Normal 13 4 2 2 2 6 2" xfId="18245"/>
    <cellStyle name="Normal 13 4 2 2 2 7" xfId="18246"/>
    <cellStyle name="Normal 13 4 2 2 3" xfId="18247"/>
    <cellStyle name="Normal 13 4 2 2 3 2" xfId="18248"/>
    <cellStyle name="Normal 13 4 2 2 3 2 2" xfId="18249"/>
    <cellStyle name="Normal 13 4 2 2 3 2 2 2" xfId="18250"/>
    <cellStyle name="Normal 13 4 2 2 3 2 3" xfId="18251"/>
    <cellStyle name="Normal 13 4 2 2 3 3" xfId="18252"/>
    <cellStyle name="Normal 13 4 2 2 3 3 2" xfId="18253"/>
    <cellStyle name="Normal 13 4 2 2 3 3 2 2" xfId="18254"/>
    <cellStyle name="Normal 13 4 2 2 3 3 3" xfId="18255"/>
    <cellStyle name="Normal 13 4 2 2 3 4" xfId="18256"/>
    <cellStyle name="Normal 13 4 2 2 3 4 2" xfId="18257"/>
    <cellStyle name="Normal 13 4 2 2 3 5" xfId="18258"/>
    <cellStyle name="Normal 13 4 2 2 3 5 2" xfId="18259"/>
    <cellStyle name="Normal 13 4 2 2 3 6" xfId="18260"/>
    <cellStyle name="Normal 13 4 2 2 4" xfId="18261"/>
    <cellStyle name="Normal 13 4 2 2 4 2" xfId="18262"/>
    <cellStyle name="Normal 13 4 2 2 4 2 2" xfId="18263"/>
    <cellStyle name="Normal 13 4 2 2 4 3" xfId="18264"/>
    <cellStyle name="Normal 13 4 2 2 5" xfId="18265"/>
    <cellStyle name="Normal 13 4 2 2 5 2" xfId="18266"/>
    <cellStyle name="Normal 13 4 2 2 5 2 2" xfId="18267"/>
    <cellStyle name="Normal 13 4 2 2 5 3" xfId="18268"/>
    <cellStyle name="Normal 13 4 2 2 6" xfId="18269"/>
    <cellStyle name="Normal 13 4 2 2 6 2" xfId="18270"/>
    <cellStyle name="Normal 13 4 2 2 7" xfId="18271"/>
    <cellStyle name="Normal 13 4 2 2 7 2" xfId="18272"/>
    <cellStyle name="Normal 13 4 2 2 8" xfId="18273"/>
    <cellStyle name="Normal 13 4 2 3" xfId="18274"/>
    <cellStyle name="Normal 13 4 2 3 2" xfId="18275"/>
    <cellStyle name="Normal 13 4 2 3 2 2" xfId="18276"/>
    <cellStyle name="Normal 13 4 2 3 2 2 2" xfId="18277"/>
    <cellStyle name="Normal 13 4 2 3 2 2 2 2" xfId="18278"/>
    <cellStyle name="Normal 13 4 2 3 2 2 3" xfId="18279"/>
    <cellStyle name="Normal 13 4 2 3 2 3" xfId="18280"/>
    <cellStyle name="Normal 13 4 2 3 2 3 2" xfId="18281"/>
    <cellStyle name="Normal 13 4 2 3 2 3 2 2" xfId="18282"/>
    <cellStyle name="Normal 13 4 2 3 2 3 3" xfId="18283"/>
    <cellStyle name="Normal 13 4 2 3 2 4" xfId="18284"/>
    <cellStyle name="Normal 13 4 2 3 2 4 2" xfId="18285"/>
    <cellStyle name="Normal 13 4 2 3 2 5" xfId="18286"/>
    <cellStyle name="Normal 13 4 2 3 2 5 2" xfId="18287"/>
    <cellStyle name="Normal 13 4 2 3 2 6" xfId="18288"/>
    <cellStyle name="Normal 13 4 2 3 3" xfId="18289"/>
    <cellStyle name="Normal 13 4 2 3 3 2" xfId="18290"/>
    <cellStyle name="Normal 13 4 2 3 3 2 2" xfId="18291"/>
    <cellStyle name="Normal 13 4 2 3 3 3" xfId="18292"/>
    <cellStyle name="Normal 13 4 2 3 4" xfId="18293"/>
    <cellStyle name="Normal 13 4 2 3 4 2" xfId="18294"/>
    <cellStyle name="Normal 13 4 2 3 4 2 2" xfId="18295"/>
    <cellStyle name="Normal 13 4 2 3 4 3" xfId="18296"/>
    <cellStyle name="Normal 13 4 2 3 5" xfId="18297"/>
    <cellStyle name="Normal 13 4 2 3 5 2" xfId="18298"/>
    <cellStyle name="Normal 13 4 2 3 6" xfId="18299"/>
    <cellStyle name="Normal 13 4 2 3 6 2" xfId="18300"/>
    <cellStyle name="Normal 13 4 2 3 7" xfId="18301"/>
    <cellStyle name="Normal 13 4 2 4" xfId="18302"/>
    <cellStyle name="Normal 13 4 2 4 2" xfId="18303"/>
    <cellStyle name="Normal 13 4 2 4 2 2" xfId="18304"/>
    <cellStyle name="Normal 13 4 2 4 2 2 2" xfId="18305"/>
    <cellStyle name="Normal 13 4 2 4 2 2 2 2" xfId="18306"/>
    <cellStyle name="Normal 13 4 2 4 2 2 3" xfId="18307"/>
    <cellStyle name="Normal 13 4 2 4 2 3" xfId="18308"/>
    <cellStyle name="Normal 13 4 2 4 2 3 2" xfId="18309"/>
    <cellStyle name="Normal 13 4 2 4 2 3 2 2" xfId="18310"/>
    <cellStyle name="Normal 13 4 2 4 2 3 3" xfId="18311"/>
    <cellStyle name="Normal 13 4 2 4 2 4" xfId="18312"/>
    <cellStyle name="Normal 13 4 2 4 2 4 2" xfId="18313"/>
    <cellStyle name="Normal 13 4 2 4 2 5" xfId="18314"/>
    <cellStyle name="Normal 13 4 2 4 2 5 2" xfId="18315"/>
    <cellStyle name="Normal 13 4 2 4 2 6" xfId="18316"/>
    <cellStyle name="Normal 13 4 2 4 3" xfId="18317"/>
    <cellStyle name="Normal 13 4 2 4 3 2" xfId="18318"/>
    <cellStyle name="Normal 13 4 2 4 3 2 2" xfId="18319"/>
    <cellStyle name="Normal 13 4 2 4 3 3" xfId="18320"/>
    <cellStyle name="Normal 13 4 2 4 4" xfId="18321"/>
    <cellStyle name="Normal 13 4 2 4 4 2" xfId="18322"/>
    <cellStyle name="Normal 13 4 2 4 4 2 2" xfId="18323"/>
    <cellStyle name="Normal 13 4 2 4 4 3" xfId="18324"/>
    <cellStyle name="Normal 13 4 2 4 5" xfId="18325"/>
    <cellStyle name="Normal 13 4 2 4 5 2" xfId="18326"/>
    <cellStyle name="Normal 13 4 2 4 6" xfId="18327"/>
    <cellStyle name="Normal 13 4 2 4 6 2" xfId="18328"/>
    <cellStyle name="Normal 13 4 2 4 7" xfId="18329"/>
    <cellStyle name="Normal 13 4 2 5" xfId="18330"/>
    <cellStyle name="Normal 13 4 2 5 2" xfId="18331"/>
    <cellStyle name="Normal 13 4 2 5 2 2" xfId="18332"/>
    <cellStyle name="Normal 13 4 2 5 2 2 2" xfId="18333"/>
    <cellStyle name="Normal 13 4 2 5 2 3" xfId="18334"/>
    <cellStyle name="Normal 13 4 2 5 3" xfId="18335"/>
    <cellStyle name="Normal 13 4 2 5 3 2" xfId="18336"/>
    <cellStyle name="Normal 13 4 2 5 3 2 2" xfId="18337"/>
    <cellStyle name="Normal 13 4 2 5 3 3" xfId="18338"/>
    <cellStyle name="Normal 13 4 2 5 4" xfId="18339"/>
    <cellStyle name="Normal 13 4 2 5 4 2" xfId="18340"/>
    <cellStyle name="Normal 13 4 2 5 5" xfId="18341"/>
    <cellStyle name="Normal 13 4 2 5 5 2" xfId="18342"/>
    <cellStyle name="Normal 13 4 2 5 6" xfId="18343"/>
    <cellStyle name="Normal 13 4 2 6" xfId="18344"/>
    <cellStyle name="Normal 13 4 2 6 2" xfId="18345"/>
    <cellStyle name="Normal 13 4 2 6 2 2" xfId="18346"/>
    <cellStyle name="Normal 13 4 2 6 3" xfId="18347"/>
    <cellStyle name="Normal 13 4 2 7" xfId="18348"/>
    <cellStyle name="Normal 13 4 2 7 2" xfId="18349"/>
    <cellStyle name="Normal 13 4 2 7 2 2" xfId="18350"/>
    <cellStyle name="Normal 13 4 2 7 3" xfId="18351"/>
    <cellStyle name="Normal 13 4 2 8" xfId="18352"/>
    <cellStyle name="Normal 13 4 2 8 2" xfId="18353"/>
    <cellStyle name="Normal 13 4 2 9" xfId="18354"/>
    <cellStyle name="Normal 13 4 2 9 2" xfId="18355"/>
    <cellStyle name="Normal 13 4 3" xfId="18356"/>
    <cellStyle name="Normal 13 4 3 2" xfId="18357"/>
    <cellStyle name="Normal 13 4 3 2 2" xfId="18358"/>
    <cellStyle name="Normal 13 4 3 2 2 2" xfId="18359"/>
    <cellStyle name="Normal 13 4 3 2 2 2 2" xfId="18360"/>
    <cellStyle name="Normal 13 4 3 2 2 2 2 2" xfId="18361"/>
    <cellStyle name="Normal 13 4 3 2 2 2 3" xfId="18362"/>
    <cellStyle name="Normal 13 4 3 2 2 3" xfId="18363"/>
    <cellStyle name="Normal 13 4 3 2 2 3 2" xfId="18364"/>
    <cellStyle name="Normal 13 4 3 2 2 3 2 2" xfId="18365"/>
    <cellStyle name="Normal 13 4 3 2 2 3 3" xfId="18366"/>
    <cellStyle name="Normal 13 4 3 2 2 4" xfId="18367"/>
    <cellStyle name="Normal 13 4 3 2 2 4 2" xfId="18368"/>
    <cellStyle name="Normal 13 4 3 2 2 5" xfId="18369"/>
    <cellStyle name="Normal 13 4 3 2 2 5 2" xfId="18370"/>
    <cellStyle name="Normal 13 4 3 2 2 6" xfId="18371"/>
    <cellStyle name="Normal 13 4 3 2 3" xfId="18372"/>
    <cellStyle name="Normal 13 4 3 2 3 2" xfId="18373"/>
    <cellStyle name="Normal 13 4 3 2 3 2 2" xfId="18374"/>
    <cellStyle name="Normal 13 4 3 2 3 3" xfId="18375"/>
    <cellStyle name="Normal 13 4 3 2 4" xfId="18376"/>
    <cellStyle name="Normal 13 4 3 2 4 2" xfId="18377"/>
    <cellStyle name="Normal 13 4 3 2 4 2 2" xfId="18378"/>
    <cellStyle name="Normal 13 4 3 2 4 3" xfId="18379"/>
    <cellStyle name="Normal 13 4 3 2 5" xfId="18380"/>
    <cellStyle name="Normal 13 4 3 2 5 2" xfId="18381"/>
    <cellStyle name="Normal 13 4 3 2 6" xfId="18382"/>
    <cellStyle name="Normal 13 4 3 2 6 2" xfId="18383"/>
    <cellStyle name="Normal 13 4 3 2 7" xfId="18384"/>
    <cellStyle name="Normal 13 4 3 3" xfId="18385"/>
    <cellStyle name="Normal 13 4 3 3 2" xfId="18386"/>
    <cellStyle name="Normal 13 4 3 3 2 2" xfId="18387"/>
    <cellStyle name="Normal 13 4 3 3 2 2 2" xfId="18388"/>
    <cellStyle name="Normal 13 4 3 3 2 3" xfId="18389"/>
    <cellStyle name="Normal 13 4 3 3 3" xfId="18390"/>
    <cellStyle name="Normal 13 4 3 3 3 2" xfId="18391"/>
    <cellStyle name="Normal 13 4 3 3 3 2 2" xfId="18392"/>
    <cellStyle name="Normal 13 4 3 3 3 3" xfId="18393"/>
    <cellStyle name="Normal 13 4 3 3 4" xfId="18394"/>
    <cellStyle name="Normal 13 4 3 3 4 2" xfId="18395"/>
    <cellStyle name="Normal 13 4 3 3 5" xfId="18396"/>
    <cellStyle name="Normal 13 4 3 3 5 2" xfId="18397"/>
    <cellStyle name="Normal 13 4 3 3 6" xfId="18398"/>
    <cellStyle name="Normal 13 4 3 4" xfId="18399"/>
    <cellStyle name="Normal 13 4 3 4 2" xfId="18400"/>
    <cellStyle name="Normal 13 4 3 4 2 2" xfId="18401"/>
    <cellStyle name="Normal 13 4 3 4 3" xfId="18402"/>
    <cellStyle name="Normal 13 4 3 5" xfId="18403"/>
    <cellStyle name="Normal 13 4 3 5 2" xfId="18404"/>
    <cellStyle name="Normal 13 4 3 5 2 2" xfId="18405"/>
    <cellStyle name="Normal 13 4 3 5 3" xfId="18406"/>
    <cellStyle name="Normal 13 4 3 6" xfId="18407"/>
    <cellStyle name="Normal 13 4 3 6 2" xfId="18408"/>
    <cellStyle name="Normal 13 4 3 7" xfId="18409"/>
    <cellStyle name="Normal 13 4 3 7 2" xfId="18410"/>
    <cellStyle name="Normal 13 4 3 8" xfId="18411"/>
    <cellStyle name="Normal 13 4 4" xfId="18412"/>
    <cellStyle name="Normal 13 4 4 2" xfId="18413"/>
    <cellStyle name="Normal 13 4 4 2 2" xfId="18414"/>
    <cellStyle name="Normal 13 4 4 2 2 2" xfId="18415"/>
    <cellStyle name="Normal 13 4 4 2 2 2 2" xfId="18416"/>
    <cellStyle name="Normal 13 4 4 2 2 3" xfId="18417"/>
    <cellStyle name="Normal 13 4 4 2 3" xfId="18418"/>
    <cellStyle name="Normal 13 4 4 2 3 2" xfId="18419"/>
    <cellStyle name="Normal 13 4 4 2 3 2 2" xfId="18420"/>
    <cellStyle name="Normal 13 4 4 2 3 3" xfId="18421"/>
    <cellStyle name="Normal 13 4 4 2 4" xfId="18422"/>
    <cellStyle name="Normal 13 4 4 2 4 2" xfId="18423"/>
    <cellStyle name="Normal 13 4 4 2 5" xfId="18424"/>
    <cellStyle name="Normal 13 4 4 2 5 2" xfId="18425"/>
    <cellStyle name="Normal 13 4 4 2 6" xfId="18426"/>
    <cellStyle name="Normal 13 4 4 3" xfId="18427"/>
    <cellStyle name="Normal 13 4 4 3 2" xfId="18428"/>
    <cellStyle name="Normal 13 4 4 3 2 2" xfId="18429"/>
    <cellStyle name="Normal 13 4 4 3 3" xfId="18430"/>
    <cellStyle name="Normal 13 4 4 4" xfId="18431"/>
    <cellStyle name="Normal 13 4 4 4 2" xfId="18432"/>
    <cellStyle name="Normal 13 4 4 4 2 2" xfId="18433"/>
    <cellStyle name="Normal 13 4 4 4 3" xfId="18434"/>
    <cellStyle name="Normal 13 4 4 5" xfId="18435"/>
    <cellStyle name="Normal 13 4 4 5 2" xfId="18436"/>
    <cellStyle name="Normal 13 4 4 6" xfId="18437"/>
    <cellStyle name="Normal 13 4 4 6 2" xfId="18438"/>
    <cellStyle name="Normal 13 4 4 7" xfId="18439"/>
    <cellStyle name="Normal 13 4 5" xfId="18440"/>
    <cellStyle name="Normal 13 4 5 2" xfId="18441"/>
    <cellStyle name="Normal 13 4 5 2 2" xfId="18442"/>
    <cellStyle name="Normal 13 4 5 2 2 2" xfId="18443"/>
    <cellStyle name="Normal 13 4 5 2 2 2 2" xfId="18444"/>
    <cellStyle name="Normal 13 4 5 2 2 3" xfId="18445"/>
    <cellStyle name="Normal 13 4 5 2 3" xfId="18446"/>
    <cellStyle name="Normal 13 4 5 2 3 2" xfId="18447"/>
    <cellStyle name="Normal 13 4 5 2 3 2 2" xfId="18448"/>
    <cellStyle name="Normal 13 4 5 2 3 3" xfId="18449"/>
    <cellStyle name="Normal 13 4 5 2 4" xfId="18450"/>
    <cellStyle name="Normal 13 4 5 2 4 2" xfId="18451"/>
    <cellStyle name="Normal 13 4 5 2 5" xfId="18452"/>
    <cellStyle name="Normal 13 4 5 2 5 2" xfId="18453"/>
    <cellStyle name="Normal 13 4 5 2 6" xfId="18454"/>
    <cellStyle name="Normal 13 4 5 3" xfId="18455"/>
    <cellStyle name="Normal 13 4 5 3 2" xfId="18456"/>
    <cellStyle name="Normal 13 4 5 3 2 2" xfId="18457"/>
    <cellStyle name="Normal 13 4 5 3 3" xfId="18458"/>
    <cellStyle name="Normal 13 4 5 4" xfId="18459"/>
    <cellStyle name="Normal 13 4 5 4 2" xfId="18460"/>
    <cellStyle name="Normal 13 4 5 4 2 2" xfId="18461"/>
    <cellStyle name="Normal 13 4 5 4 3" xfId="18462"/>
    <cellStyle name="Normal 13 4 5 5" xfId="18463"/>
    <cellStyle name="Normal 13 4 5 5 2" xfId="18464"/>
    <cellStyle name="Normal 13 4 5 6" xfId="18465"/>
    <cellStyle name="Normal 13 4 5 6 2" xfId="18466"/>
    <cellStyle name="Normal 13 4 5 7" xfId="18467"/>
    <cellStyle name="Normal 13 4 6" xfId="18468"/>
    <cellStyle name="Normal 13 4 6 2" xfId="18469"/>
    <cellStyle name="Normal 13 4 6 2 2" xfId="18470"/>
    <cellStyle name="Normal 13 4 6 2 2 2" xfId="18471"/>
    <cellStyle name="Normal 13 4 6 2 3" xfId="18472"/>
    <cellStyle name="Normal 13 4 6 3" xfId="18473"/>
    <cellStyle name="Normal 13 4 6 3 2" xfId="18474"/>
    <cellStyle name="Normal 13 4 6 3 2 2" xfId="18475"/>
    <cellStyle name="Normal 13 4 6 3 3" xfId="18476"/>
    <cellStyle name="Normal 13 4 6 4" xfId="18477"/>
    <cellStyle name="Normal 13 4 6 4 2" xfId="18478"/>
    <cellStyle name="Normal 13 4 6 5" xfId="18479"/>
    <cellStyle name="Normal 13 4 6 5 2" xfId="18480"/>
    <cellStyle name="Normal 13 4 6 6" xfId="18481"/>
    <cellStyle name="Normal 13 4 7" xfId="18482"/>
    <cellStyle name="Normal 13 4 7 2" xfId="18483"/>
    <cellStyle name="Normal 13 4 7 2 2" xfId="18484"/>
    <cellStyle name="Normal 13 4 7 3" xfId="18485"/>
    <cellStyle name="Normal 13 4 8" xfId="18486"/>
    <cellStyle name="Normal 13 4 8 2" xfId="18487"/>
    <cellStyle name="Normal 13 4 8 2 2" xfId="18488"/>
    <cellStyle name="Normal 13 4 8 3" xfId="18489"/>
    <cellStyle name="Normal 13 4 9" xfId="18490"/>
    <cellStyle name="Normal 13 4 9 2" xfId="18491"/>
    <cellStyle name="Normal 13 5" xfId="18492"/>
    <cellStyle name="Normal 13 5 10" xfId="18493"/>
    <cellStyle name="Normal 13 5 2" xfId="18494"/>
    <cellStyle name="Normal 13 5 2 2" xfId="18495"/>
    <cellStyle name="Normal 13 5 2 2 2" xfId="18496"/>
    <cellStyle name="Normal 13 5 2 2 2 2" xfId="18497"/>
    <cellStyle name="Normal 13 5 2 2 2 2 2" xfId="18498"/>
    <cellStyle name="Normal 13 5 2 2 2 2 2 2" xfId="18499"/>
    <cellStyle name="Normal 13 5 2 2 2 2 3" xfId="18500"/>
    <cellStyle name="Normal 13 5 2 2 2 3" xfId="18501"/>
    <cellStyle name="Normal 13 5 2 2 2 3 2" xfId="18502"/>
    <cellStyle name="Normal 13 5 2 2 2 3 2 2" xfId="18503"/>
    <cellStyle name="Normal 13 5 2 2 2 3 3" xfId="18504"/>
    <cellStyle name="Normal 13 5 2 2 2 4" xfId="18505"/>
    <cellStyle name="Normal 13 5 2 2 2 4 2" xfId="18506"/>
    <cellStyle name="Normal 13 5 2 2 2 5" xfId="18507"/>
    <cellStyle name="Normal 13 5 2 2 2 5 2" xfId="18508"/>
    <cellStyle name="Normal 13 5 2 2 2 6" xfId="18509"/>
    <cellStyle name="Normal 13 5 2 2 3" xfId="18510"/>
    <cellStyle name="Normal 13 5 2 2 3 2" xfId="18511"/>
    <cellStyle name="Normal 13 5 2 2 3 2 2" xfId="18512"/>
    <cellStyle name="Normal 13 5 2 2 3 3" xfId="18513"/>
    <cellStyle name="Normal 13 5 2 2 4" xfId="18514"/>
    <cellStyle name="Normal 13 5 2 2 4 2" xfId="18515"/>
    <cellStyle name="Normal 13 5 2 2 4 2 2" xfId="18516"/>
    <cellStyle name="Normal 13 5 2 2 4 3" xfId="18517"/>
    <cellStyle name="Normal 13 5 2 2 5" xfId="18518"/>
    <cellStyle name="Normal 13 5 2 2 5 2" xfId="18519"/>
    <cellStyle name="Normal 13 5 2 2 6" xfId="18520"/>
    <cellStyle name="Normal 13 5 2 2 6 2" xfId="18521"/>
    <cellStyle name="Normal 13 5 2 2 7" xfId="18522"/>
    <cellStyle name="Normal 13 5 2 3" xfId="18523"/>
    <cellStyle name="Normal 13 5 2 3 2" xfId="18524"/>
    <cellStyle name="Normal 13 5 2 3 2 2" xfId="18525"/>
    <cellStyle name="Normal 13 5 2 3 2 2 2" xfId="18526"/>
    <cellStyle name="Normal 13 5 2 3 2 3" xfId="18527"/>
    <cellStyle name="Normal 13 5 2 3 3" xfId="18528"/>
    <cellStyle name="Normal 13 5 2 3 3 2" xfId="18529"/>
    <cellStyle name="Normal 13 5 2 3 3 2 2" xfId="18530"/>
    <cellStyle name="Normal 13 5 2 3 3 3" xfId="18531"/>
    <cellStyle name="Normal 13 5 2 3 4" xfId="18532"/>
    <cellStyle name="Normal 13 5 2 3 4 2" xfId="18533"/>
    <cellStyle name="Normal 13 5 2 3 5" xfId="18534"/>
    <cellStyle name="Normal 13 5 2 3 5 2" xfId="18535"/>
    <cellStyle name="Normal 13 5 2 3 6" xfId="18536"/>
    <cellStyle name="Normal 13 5 2 4" xfId="18537"/>
    <cellStyle name="Normal 13 5 2 4 2" xfId="18538"/>
    <cellStyle name="Normal 13 5 2 4 2 2" xfId="18539"/>
    <cellStyle name="Normal 13 5 2 4 3" xfId="18540"/>
    <cellStyle name="Normal 13 5 2 5" xfId="18541"/>
    <cellStyle name="Normal 13 5 2 5 2" xfId="18542"/>
    <cellStyle name="Normal 13 5 2 5 2 2" xfId="18543"/>
    <cellStyle name="Normal 13 5 2 5 3" xfId="18544"/>
    <cellStyle name="Normal 13 5 2 6" xfId="18545"/>
    <cellStyle name="Normal 13 5 2 6 2" xfId="18546"/>
    <cellStyle name="Normal 13 5 2 7" xfId="18547"/>
    <cellStyle name="Normal 13 5 2 7 2" xfId="18548"/>
    <cellStyle name="Normal 13 5 2 8" xfId="18549"/>
    <cellStyle name="Normal 13 5 3" xfId="18550"/>
    <cellStyle name="Normal 13 5 3 2" xfId="18551"/>
    <cellStyle name="Normal 13 5 3 2 2" xfId="18552"/>
    <cellStyle name="Normal 13 5 3 2 2 2" xfId="18553"/>
    <cellStyle name="Normal 13 5 3 2 2 2 2" xfId="18554"/>
    <cellStyle name="Normal 13 5 3 2 2 3" xfId="18555"/>
    <cellStyle name="Normal 13 5 3 2 3" xfId="18556"/>
    <cellStyle name="Normal 13 5 3 2 3 2" xfId="18557"/>
    <cellStyle name="Normal 13 5 3 2 3 2 2" xfId="18558"/>
    <cellStyle name="Normal 13 5 3 2 3 3" xfId="18559"/>
    <cellStyle name="Normal 13 5 3 2 4" xfId="18560"/>
    <cellStyle name="Normal 13 5 3 2 4 2" xfId="18561"/>
    <cellStyle name="Normal 13 5 3 2 5" xfId="18562"/>
    <cellStyle name="Normal 13 5 3 2 5 2" xfId="18563"/>
    <cellStyle name="Normal 13 5 3 2 6" xfId="18564"/>
    <cellStyle name="Normal 13 5 3 3" xfId="18565"/>
    <cellStyle name="Normal 13 5 3 3 2" xfId="18566"/>
    <cellStyle name="Normal 13 5 3 3 2 2" xfId="18567"/>
    <cellStyle name="Normal 13 5 3 3 3" xfId="18568"/>
    <cellStyle name="Normal 13 5 3 4" xfId="18569"/>
    <cellStyle name="Normal 13 5 3 4 2" xfId="18570"/>
    <cellStyle name="Normal 13 5 3 4 2 2" xfId="18571"/>
    <cellStyle name="Normal 13 5 3 4 3" xfId="18572"/>
    <cellStyle name="Normal 13 5 3 5" xfId="18573"/>
    <cellStyle name="Normal 13 5 3 5 2" xfId="18574"/>
    <cellStyle name="Normal 13 5 3 6" xfId="18575"/>
    <cellStyle name="Normal 13 5 3 6 2" xfId="18576"/>
    <cellStyle name="Normal 13 5 3 7" xfId="18577"/>
    <cellStyle name="Normal 13 5 4" xfId="18578"/>
    <cellStyle name="Normal 13 5 4 2" xfId="18579"/>
    <cellStyle name="Normal 13 5 4 2 2" xfId="18580"/>
    <cellStyle name="Normal 13 5 4 2 2 2" xfId="18581"/>
    <cellStyle name="Normal 13 5 4 2 2 2 2" xfId="18582"/>
    <cellStyle name="Normal 13 5 4 2 2 3" xfId="18583"/>
    <cellStyle name="Normal 13 5 4 2 3" xfId="18584"/>
    <cellStyle name="Normal 13 5 4 2 3 2" xfId="18585"/>
    <cellStyle name="Normal 13 5 4 2 3 2 2" xfId="18586"/>
    <cellStyle name="Normal 13 5 4 2 3 3" xfId="18587"/>
    <cellStyle name="Normal 13 5 4 2 4" xfId="18588"/>
    <cellStyle name="Normal 13 5 4 2 4 2" xfId="18589"/>
    <cellStyle name="Normal 13 5 4 2 5" xfId="18590"/>
    <cellStyle name="Normal 13 5 4 2 5 2" xfId="18591"/>
    <cellStyle name="Normal 13 5 4 2 6" xfId="18592"/>
    <cellStyle name="Normal 13 5 4 3" xfId="18593"/>
    <cellStyle name="Normal 13 5 4 3 2" xfId="18594"/>
    <cellStyle name="Normal 13 5 4 3 2 2" xfId="18595"/>
    <cellStyle name="Normal 13 5 4 3 3" xfId="18596"/>
    <cellStyle name="Normal 13 5 4 4" xfId="18597"/>
    <cellStyle name="Normal 13 5 4 4 2" xfId="18598"/>
    <cellStyle name="Normal 13 5 4 4 2 2" xfId="18599"/>
    <cellStyle name="Normal 13 5 4 4 3" xfId="18600"/>
    <cellStyle name="Normal 13 5 4 5" xfId="18601"/>
    <cellStyle name="Normal 13 5 4 5 2" xfId="18602"/>
    <cellStyle name="Normal 13 5 4 6" xfId="18603"/>
    <cellStyle name="Normal 13 5 4 6 2" xfId="18604"/>
    <cellStyle name="Normal 13 5 4 7" xfId="18605"/>
    <cellStyle name="Normal 13 5 5" xfId="18606"/>
    <cellStyle name="Normal 13 5 5 2" xfId="18607"/>
    <cellStyle name="Normal 13 5 5 2 2" xfId="18608"/>
    <cellStyle name="Normal 13 5 5 2 2 2" xfId="18609"/>
    <cellStyle name="Normal 13 5 5 2 3" xfId="18610"/>
    <cellStyle name="Normal 13 5 5 3" xfId="18611"/>
    <cellStyle name="Normal 13 5 5 3 2" xfId="18612"/>
    <cellStyle name="Normal 13 5 5 3 2 2" xfId="18613"/>
    <cellStyle name="Normal 13 5 5 3 3" xfId="18614"/>
    <cellStyle name="Normal 13 5 5 4" xfId="18615"/>
    <cellStyle name="Normal 13 5 5 4 2" xfId="18616"/>
    <cellStyle name="Normal 13 5 5 5" xfId="18617"/>
    <cellStyle name="Normal 13 5 5 5 2" xfId="18618"/>
    <cellStyle name="Normal 13 5 5 6" xfId="18619"/>
    <cellStyle name="Normal 13 5 6" xfId="18620"/>
    <cellStyle name="Normal 13 5 6 2" xfId="18621"/>
    <cellStyle name="Normal 13 5 6 2 2" xfId="18622"/>
    <cellStyle name="Normal 13 5 6 3" xfId="18623"/>
    <cellStyle name="Normal 13 5 7" xfId="18624"/>
    <cellStyle name="Normal 13 5 7 2" xfId="18625"/>
    <cellStyle name="Normal 13 5 7 2 2" xfId="18626"/>
    <cellStyle name="Normal 13 5 7 3" xfId="18627"/>
    <cellStyle name="Normal 13 5 8" xfId="18628"/>
    <cellStyle name="Normal 13 5 8 2" xfId="18629"/>
    <cellStyle name="Normal 13 5 9" xfId="18630"/>
    <cellStyle name="Normal 13 5 9 2" xfId="18631"/>
    <cellStyle name="Normal 13 6" xfId="18632"/>
    <cellStyle name="Normal 13 6 2" xfId="18633"/>
    <cellStyle name="Normal 13 6 2 2" xfId="18634"/>
    <cellStyle name="Normal 13 6 2 2 2" xfId="18635"/>
    <cellStyle name="Normal 13 6 2 2 2 2" xfId="18636"/>
    <cellStyle name="Normal 13 6 2 2 2 2 2" xfId="18637"/>
    <cellStyle name="Normal 13 6 2 2 2 3" xfId="18638"/>
    <cellStyle name="Normal 13 6 2 2 3" xfId="18639"/>
    <cellStyle name="Normal 13 6 2 2 3 2" xfId="18640"/>
    <cellStyle name="Normal 13 6 2 2 3 2 2" xfId="18641"/>
    <cellStyle name="Normal 13 6 2 2 3 3" xfId="18642"/>
    <cellStyle name="Normal 13 6 2 2 4" xfId="18643"/>
    <cellStyle name="Normal 13 6 2 2 4 2" xfId="18644"/>
    <cellStyle name="Normal 13 6 2 2 5" xfId="18645"/>
    <cellStyle name="Normal 13 6 2 2 5 2" xfId="18646"/>
    <cellStyle name="Normal 13 6 2 2 6" xfId="18647"/>
    <cellStyle name="Normal 13 6 2 3" xfId="18648"/>
    <cellStyle name="Normal 13 6 2 3 2" xfId="18649"/>
    <cellStyle name="Normal 13 6 2 3 2 2" xfId="18650"/>
    <cellStyle name="Normal 13 6 2 3 3" xfId="18651"/>
    <cellStyle name="Normal 13 6 2 4" xfId="18652"/>
    <cellStyle name="Normal 13 6 2 4 2" xfId="18653"/>
    <cellStyle name="Normal 13 6 2 4 2 2" xfId="18654"/>
    <cellStyle name="Normal 13 6 2 4 3" xfId="18655"/>
    <cellStyle name="Normal 13 6 2 5" xfId="18656"/>
    <cellStyle name="Normal 13 6 2 5 2" xfId="18657"/>
    <cellStyle name="Normal 13 6 2 6" xfId="18658"/>
    <cellStyle name="Normal 13 6 2 6 2" xfId="18659"/>
    <cellStyle name="Normal 13 6 2 7" xfId="18660"/>
    <cellStyle name="Normal 13 6 3" xfId="18661"/>
    <cellStyle name="Normal 13 6 3 2" xfId="18662"/>
    <cellStyle name="Normal 13 6 3 2 2" xfId="18663"/>
    <cellStyle name="Normal 13 6 3 2 2 2" xfId="18664"/>
    <cellStyle name="Normal 13 6 3 2 3" xfId="18665"/>
    <cellStyle name="Normal 13 6 3 3" xfId="18666"/>
    <cellStyle name="Normal 13 6 3 3 2" xfId="18667"/>
    <cellStyle name="Normal 13 6 3 3 2 2" xfId="18668"/>
    <cellStyle name="Normal 13 6 3 3 3" xfId="18669"/>
    <cellStyle name="Normal 13 6 3 4" xfId="18670"/>
    <cellStyle name="Normal 13 6 3 4 2" xfId="18671"/>
    <cellStyle name="Normal 13 6 3 5" xfId="18672"/>
    <cellStyle name="Normal 13 6 3 5 2" xfId="18673"/>
    <cellStyle name="Normal 13 6 3 6" xfId="18674"/>
    <cellStyle name="Normal 13 6 4" xfId="18675"/>
    <cellStyle name="Normal 13 6 4 2" xfId="18676"/>
    <cellStyle name="Normal 13 6 4 2 2" xfId="18677"/>
    <cellStyle name="Normal 13 6 4 3" xfId="18678"/>
    <cellStyle name="Normal 13 6 5" xfId="18679"/>
    <cellStyle name="Normal 13 6 5 2" xfId="18680"/>
    <cellStyle name="Normal 13 6 5 2 2" xfId="18681"/>
    <cellStyle name="Normal 13 6 5 3" xfId="18682"/>
    <cellStyle name="Normal 13 6 6" xfId="18683"/>
    <cellStyle name="Normal 13 6 6 2" xfId="18684"/>
    <cellStyle name="Normal 13 6 7" xfId="18685"/>
    <cellStyle name="Normal 13 6 7 2" xfId="18686"/>
    <cellStyle name="Normal 13 6 8" xfId="18687"/>
    <cellStyle name="Normal 13 7" xfId="18688"/>
    <cellStyle name="Normal 13 7 2" xfId="18689"/>
    <cellStyle name="Normal 13 7 2 2" xfId="18690"/>
    <cellStyle name="Normal 13 7 2 2 2" xfId="18691"/>
    <cellStyle name="Normal 13 7 2 2 2 2" xfId="18692"/>
    <cellStyle name="Normal 13 7 2 2 3" xfId="18693"/>
    <cellStyle name="Normal 13 7 2 3" xfId="18694"/>
    <cellStyle name="Normal 13 7 2 3 2" xfId="18695"/>
    <cellStyle name="Normal 13 7 2 3 2 2" xfId="18696"/>
    <cellStyle name="Normal 13 7 2 3 3" xfId="18697"/>
    <cellStyle name="Normal 13 7 2 4" xfId="18698"/>
    <cellStyle name="Normal 13 7 2 4 2" xfId="18699"/>
    <cellStyle name="Normal 13 7 2 5" xfId="18700"/>
    <cellStyle name="Normal 13 7 2 5 2" xfId="18701"/>
    <cellStyle name="Normal 13 7 2 6" xfId="18702"/>
    <cellStyle name="Normal 13 7 3" xfId="18703"/>
    <cellStyle name="Normal 13 7 3 2" xfId="18704"/>
    <cellStyle name="Normal 13 7 3 2 2" xfId="18705"/>
    <cellStyle name="Normal 13 7 3 3" xfId="18706"/>
    <cellStyle name="Normal 13 7 4" xfId="18707"/>
    <cellStyle name="Normal 13 7 4 2" xfId="18708"/>
    <cellStyle name="Normal 13 7 4 2 2" xfId="18709"/>
    <cellStyle name="Normal 13 7 4 3" xfId="18710"/>
    <cellStyle name="Normal 13 7 5" xfId="18711"/>
    <cellStyle name="Normal 13 7 5 2" xfId="18712"/>
    <cellStyle name="Normal 13 7 6" xfId="18713"/>
    <cellStyle name="Normal 13 7 6 2" xfId="18714"/>
    <cellStyle name="Normal 13 7 7" xfId="18715"/>
    <cellStyle name="Normal 13 8" xfId="18716"/>
    <cellStyle name="Normal 13 8 2" xfId="18717"/>
    <cellStyle name="Normal 13 8 2 2" xfId="18718"/>
    <cellStyle name="Normal 13 8 2 2 2" xfId="18719"/>
    <cellStyle name="Normal 13 8 2 2 2 2" xfId="18720"/>
    <cellStyle name="Normal 13 8 2 2 3" xfId="18721"/>
    <cellStyle name="Normal 13 8 2 3" xfId="18722"/>
    <cellStyle name="Normal 13 8 2 3 2" xfId="18723"/>
    <cellStyle name="Normal 13 8 2 3 2 2" xfId="18724"/>
    <cellStyle name="Normal 13 8 2 3 3" xfId="18725"/>
    <cellStyle name="Normal 13 8 2 4" xfId="18726"/>
    <cellStyle name="Normal 13 8 2 4 2" xfId="18727"/>
    <cellStyle name="Normal 13 8 2 5" xfId="18728"/>
    <cellStyle name="Normal 13 8 2 5 2" xfId="18729"/>
    <cellStyle name="Normal 13 8 2 6" xfId="18730"/>
    <cellStyle name="Normal 13 8 3" xfId="18731"/>
    <cellStyle name="Normal 13 8 3 2" xfId="18732"/>
    <cellStyle name="Normal 13 8 3 2 2" xfId="18733"/>
    <cellStyle name="Normal 13 8 3 3" xfId="18734"/>
    <cellStyle name="Normal 13 8 4" xfId="18735"/>
    <cellStyle name="Normal 13 8 4 2" xfId="18736"/>
    <cellStyle name="Normal 13 8 4 2 2" xfId="18737"/>
    <cellStyle name="Normal 13 8 4 3" xfId="18738"/>
    <cellStyle name="Normal 13 8 5" xfId="18739"/>
    <cellStyle name="Normal 13 8 5 2" xfId="18740"/>
    <cellStyle name="Normal 13 8 6" xfId="18741"/>
    <cellStyle name="Normal 13 8 6 2" xfId="18742"/>
    <cellStyle name="Normal 13 8 7" xfId="18743"/>
    <cellStyle name="Normal 13 9" xfId="18744"/>
    <cellStyle name="Normal 13 9 2" xfId="18745"/>
    <cellStyle name="Normal 13 9 2 2" xfId="18746"/>
    <cellStyle name="Normal 13 9 2 2 2" xfId="18747"/>
    <cellStyle name="Normal 13 9 2 3" xfId="18748"/>
    <cellStyle name="Normal 13 9 3" xfId="18749"/>
    <cellStyle name="Normal 13 9 3 2" xfId="18750"/>
    <cellStyle name="Normal 13 9 3 2 2" xfId="18751"/>
    <cellStyle name="Normal 13 9 3 3" xfId="18752"/>
    <cellStyle name="Normal 13 9 4" xfId="18753"/>
    <cellStyle name="Normal 13 9 4 2" xfId="18754"/>
    <cellStyle name="Normal 13 9 5" xfId="18755"/>
    <cellStyle name="Normal 13 9 5 2" xfId="18756"/>
    <cellStyle name="Normal 13 9 6" xfId="18757"/>
    <cellStyle name="Normal 13_3 - Revenue Credits" xfId="18758"/>
    <cellStyle name="Normal 14" xfId="669"/>
    <cellStyle name="Normal 14 2" xfId="18759"/>
    <cellStyle name="Normal 14 2 10" xfId="18760"/>
    <cellStyle name="Normal 14 2 10 2" xfId="18761"/>
    <cellStyle name="Normal 14 2 11" xfId="18762"/>
    <cellStyle name="Normal 14 2 11 2" xfId="18763"/>
    <cellStyle name="Normal 14 2 12" xfId="18764"/>
    <cellStyle name="Normal 14 2 2" xfId="18765"/>
    <cellStyle name="Normal 14 2 2 10" xfId="18766"/>
    <cellStyle name="Normal 14 2 2 10 2" xfId="18767"/>
    <cellStyle name="Normal 14 2 2 11" xfId="18768"/>
    <cellStyle name="Normal 14 2 2 2" xfId="18769"/>
    <cellStyle name="Normal 14 2 2 2 10" xfId="18770"/>
    <cellStyle name="Normal 14 2 2 2 2" xfId="18771"/>
    <cellStyle name="Normal 14 2 2 2 2 2" xfId="18772"/>
    <cellStyle name="Normal 14 2 2 2 2 2 2" xfId="18773"/>
    <cellStyle name="Normal 14 2 2 2 2 2 2 2" xfId="18774"/>
    <cellStyle name="Normal 14 2 2 2 2 2 2 2 2" xfId="18775"/>
    <cellStyle name="Normal 14 2 2 2 2 2 2 2 2 2" xfId="18776"/>
    <cellStyle name="Normal 14 2 2 2 2 2 2 2 3" xfId="18777"/>
    <cellStyle name="Normal 14 2 2 2 2 2 2 3" xfId="18778"/>
    <cellStyle name="Normal 14 2 2 2 2 2 2 3 2" xfId="18779"/>
    <cellStyle name="Normal 14 2 2 2 2 2 2 3 2 2" xfId="18780"/>
    <cellStyle name="Normal 14 2 2 2 2 2 2 3 3" xfId="18781"/>
    <cellStyle name="Normal 14 2 2 2 2 2 2 4" xfId="18782"/>
    <cellStyle name="Normal 14 2 2 2 2 2 2 4 2" xfId="18783"/>
    <cellStyle name="Normal 14 2 2 2 2 2 2 5" xfId="18784"/>
    <cellStyle name="Normal 14 2 2 2 2 2 2 5 2" xfId="18785"/>
    <cellStyle name="Normal 14 2 2 2 2 2 2 6" xfId="18786"/>
    <cellStyle name="Normal 14 2 2 2 2 2 3" xfId="18787"/>
    <cellStyle name="Normal 14 2 2 2 2 2 3 2" xfId="18788"/>
    <cellStyle name="Normal 14 2 2 2 2 2 3 2 2" xfId="18789"/>
    <cellStyle name="Normal 14 2 2 2 2 2 3 3" xfId="18790"/>
    <cellStyle name="Normal 14 2 2 2 2 2 4" xfId="18791"/>
    <cellStyle name="Normal 14 2 2 2 2 2 4 2" xfId="18792"/>
    <cellStyle name="Normal 14 2 2 2 2 2 4 2 2" xfId="18793"/>
    <cellStyle name="Normal 14 2 2 2 2 2 4 3" xfId="18794"/>
    <cellStyle name="Normal 14 2 2 2 2 2 5" xfId="18795"/>
    <cellStyle name="Normal 14 2 2 2 2 2 5 2" xfId="18796"/>
    <cellStyle name="Normal 14 2 2 2 2 2 6" xfId="18797"/>
    <cellStyle name="Normal 14 2 2 2 2 2 6 2" xfId="18798"/>
    <cellStyle name="Normal 14 2 2 2 2 2 7" xfId="18799"/>
    <cellStyle name="Normal 14 2 2 2 2 3" xfId="18800"/>
    <cellStyle name="Normal 14 2 2 2 2 3 2" xfId="18801"/>
    <cellStyle name="Normal 14 2 2 2 2 3 2 2" xfId="18802"/>
    <cellStyle name="Normal 14 2 2 2 2 3 2 2 2" xfId="18803"/>
    <cellStyle name="Normal 14 2 2 2 2 3 2 3" xfId="18804"/>
    <cellStyle name="Normal 14 2 2 2 2 3 3" xfId="18805"/>
    <cellStyle name="Normal 14 2 2 2 2 3 3 2" xfId="18806"/>
    <cellStyle name="Normal 14 2 2 2 2 3 3 2 2" xfId="18807"/>
    <cellStyle name="Normal 14 2 2 2 2 3 3 3" xfId="18808"/>
    <cellStyle name="Normal 14 2 2 2 2 3 4" xfId="18809"/>
    <cellStyle name="Normal 14 2 2 2 2 3 4 2" xfId="18810"/>
    <cellStyle name="Normal 14 2 2 2 2 3 5" xfId="18811"/>
    <cellStyle name="Normal 14 2 2 2 2 3 5 2" xfId="18812"/>
    <cellStyle name="Normal 14 2 2 2 2 3 6" xfId="18813"/>
    <cellStyle name="Normal 14 2 2 2 2 4" xfId="18814"/>
    <cellStyle name="Normal 14 2 2 2 2 4 2" xfId="18815"/>
    <cellStyle name="Normal 14 2 2 2 2 4 2 2" xfId="18816"/>
    <cellStyle name="Normal 14 2 2 2 2 4 3" xfId="18817"/>
    <cellStyle name="Normal 14 2 2 2 2 5" xfId="18818"/>
    <cellStyle name="Normal 14 2 2 2 2 5 2" xfId="18819"/>
    <cellStyle name="Normal 14 2 2 2 2 5 2 2" xfId="18820"/>
    <cellStyle name="Normal 14 2 2 2 2 5 3" xfId="18821"/>
    <cellStyle name="Normal 14 2 2 2 2 6" xfId="18822"/>
    <cellStyle name="Normal 14 2 2 2 2 6 2" xfId="18823"/>
    <cellStyle name="Normal 14 2 2 2 2 7" xfId="18824"/>
    <cellStyle name="Normal 14 2 2 2 2 7 2" xfId="18825"/>
    <cellStyle name="Normal 14 2 2 2 2 8" xfId="18826"/>
    <cellStyle name="Normal 14 2 2 2 3" xfId="18827"/>
    <cellStyle name="Normal 14 2 2 2 3 2" xfId="18828"/>
    <cellStyle name="Normal 14 2 2 2 3 2 2" xfId="18829"/>
    <cellStyle name="Normal 14 2 2 2 3 2 2 2" xfId="18830"/>
    <cellStyle name="Normal 14 2 2 2 3 2 2 2 2" xfId="18831"/>
    <cellStyle name="Normal 14 2 2 2 3 2 2 3" xfId="18832"/>
    <cellStyle name="Normal 14 2 2 2 3 2 3" xfId="18833"/>
    <cellStyle name="Normal 14 2 2 2 3 2 3 2" xfId="18834"/>
    <cellStyle name="Normal 14 2 2 2 3 2 3 2 2" xfId="18835"/>
    <cellStyle name="Normal 14 2 2 2 3 2 3 3" xfId="18836"/>
    <cellStyle name="Normal 14 2 2 2 3 2 4" xfId="18837"/>
    <cellStyle name="Normal 14 2 2 2 3 2 4 2" xfId="18838"/>
    <cellStyle name="Normal 14 2 2 2 3 2 5" xfId="18839"/>
    <cellStyle name="Normal 14 2 2 2 3 2 5 2" xfId="18840"/>
    <cellStyle name="Normal 14 2 2 2 3 2 6" xfId="18841"/>
    <cellStyle name="Normal 14 2 2 2 3 3" xfId="18842"/>
    <cellStyle name="Normal 14 2 2 2 3 3 2" xfId="18843"/>
    <cellStyle name="Normal 14 2 2 2 3 3 2 2" xfId="18844"/>
    <cellStyle name="Normal 14 2 2 2 3 3 3" xfId="18845"/>
    <cellStyle name="Normal 14 2 2 2 3 4" xfId="18846"/>
    <cellStyle name="Normal 14 2 2 2 3 4 2" xfId="18847"/>
    <cellStyle name="Normal 14 2 2 2 3 4 2 2" xfId="18848"/>
    <cellStyle name="Normal 14 2 2 2 3 4 3" xfId="18849"/>
    <cellStyle name="Normal 14 2 2 2 3 5" xfId="18850"/>
    <cellStyle name="Normal 14 2 2 2 3 5 2" xfId="18851"/>
    <cellStyle name="Normal 14 2 2 2 3 6" xfId="18852"/>
    <cellStyle name="Normal 14 2 2 2 3 6 2" xfId="18853"/>
    <cellStyle name="Normal 14 2 2 2 3 7" xfId="18854"/>
    <cellStyle name="Normal 14 2 2 2 4" xfId="18855"/>
    <cellStyle name="Normal 14 2 2 2 4 2" xfId="18856"/>
    <cellStyle name="Normal 14 2 2 2 4 2 2" xfId="18857"/>
    <cellStyle name="Normal 14 2 2 2 4 2 2 2" xfId="18858"/>
    <cellStyle name="Normal 14 2 2 2 4 2 2 2 2" xfId="18859"/>
    <cellStyle name="Normal 14 2 2 2 4 2 2 3" xfId="18860"/>
    <cellStyle name="Normal 14 2 2 2 4 2 3" xfId="18861"/>
    <cellStyle name="Normal 14 2 2 2 4 2 3 2" xfId="18862"/>
    <cellStyle name="Normal 14 2 2 2 4 2 3 2 2" xfId="18863"/>
    <cellStyle name="Normal 14 2 2 2 4 2 3 3" xfId="18864"/>
    <cellStyle name="Normal 14 2 2 2 4 2 4" xfId="18865"/>
    <cellStyle name="Normal 14 2 2 2 4 2 4 2" xfId="18866"/>
    <cellStyle name="Normal 14 2 2 2 4 2 5" xfId="18867"/>
    <cellStyle name="Normal 14 2 2 2 4 2 5 2" xfId="18868"/>
    <cellStyle name="Normal 14 2 2 2 4 2 6" xfId="18869"/>
    <cellStyle name="Normal 14 2 2 2 4 3" xfId="18870"/>
    <cellStyle name="Normal 14 2 2 2 4 3 2" xfId="18871"/>
    <cellStyle name="Normal 14 2 2 2 4 3 2 2" xfId="18872"/>
    <cellStyle name="Normal 14 2 2 2 4 3 3" xfId="18873"/>
    <cellStyle name="Normal 14 2 2 2 4 4" xfId="18874"/>
    <cellStyle name="Normal 14 2 2 2 4 4 2" xfId="18875"/>
    <cellStyle name="Normal 14 2 2 2 4 4 2 2" xfId="18876"/>
    <cellStyle name="Normal 14 2 2 2 4 4 3" xfId="18877"/>
    <cellStyle name="Normal 14 2 2 2 4 5" xfId="18878"/>
    <cellStyle name="Normal 14 2 2 2 4 5 2" xfId="18879"/>
    <cellStyle name="Normal 14 2 2 2 4 6" xfId="18880"/>
    <cellStyle name="Normal 14 2 2 2 4 6 2" xfId="18881"/>
    <cellStyle name="Normal 14 2 2 2 4 7" xfId="18882"/>
    <cellStyle name="Normal 14 2 2 2 5" xfId="18883"/>
    <cellStyle name="Normal 14 2 2 2 5 2" xfId="18884"/>
    <cellStyle name="Normal 14 2 2 2 5 2 2" xfId="18885"/>
    <cellStyle name="Normal 14 2 2 2 5 2 2 2" xfId="18886"/>
    <cellStyle name="Normal 14 2 2 2 5 2 3" xfId="18887"/>
    <cellStyle name="Normal 14 2 2 2 5 3" xfId="18888"/>
    <cellStyle name="Normal 14 2 2 2 5 3 2" xfId="18889"/>
    <cellStyle name="Normal 14 2 2 2 5 3 2 2" xfId="18890"/>
    <cellStyle name="Normal 14 2 2 2 5 3 3" xfId="18891"/>
    <cellStyle name="Normal 14 2 2 2 5 4" xfId="18892"/>
    <cellStyle name="Normal 14 2 2 2 5 4 2" xfId="18893"/>
    <cellStyle name="Normal 14 2 2 2 5 5" xfId="18894"/>
    <cellStyle name="Normal 14 2 2 2 5 5 2" xfId="18895"/>
    <cellStyle name="Normal 14 2 2 2 5 6" xfId="18896"/>
    <cellStyle name="Normal 14 2 2 2 6" xfId="18897"/>
    <cellStyle name="Normal 14 2 2 2 6 2" xfId="18898"/>
    <cellStyle name="Normal 14 2 2 2 6 2 2" xfId="18899"/>
    <cellStyle name="Normal 14 2 2 2 6 3" xfId="18900"/>
    <cellStyle name="Normal 14 2 2 2 7" xfId="18901"/>
    <cellStyle name="Normal 14 2 2 2 7 2" xfId="18902"/>
    <cellStyle name="Normal 14 2 2 2 7 2 2" xfId="18903"/>
    <cellStyle name="Normal 14 2 2 2 7 3" xfId="18904"/>
    <cellStyle name="Normal 14 2 2 2 8" xfId="18905"/>
    <cellStyle name="Normal 14 2 2 2 8 2" xfId="18906"/>
    <cellStyle name="Normal 14 2 2 2 9" xfId="18907"/>
    <cellStyle name="Normal 14 2 2 2 9 2" xfId="18908"/>
    <cellStyle name="Normal 14 2 2 3" xfId="18909"/>
    <cellStyle name="Normal 14 2 2 3 2" xfId="18910"/>
    <cellStyle name="Normal 14 2 2 3 2 2" xfId="18911"/>
    <cellStyle name="Normal 14 2 2 3 2 2 2" xfId="18912"/>
    <cellStyle name="Normal 14 2 2 3 2 2 2 2" xfId="18913"/>
    <cellStyle name="Normal 14 2 2 3 2 2 2 2 2" xfId="18914"/>
    <cellStyle name="Normal 14 2 2 3 2 2 2 3" xfId="18915"/>
    <cellStyle name="Normal 14 2 2 3 2 2 3" xfId="18916"/>
    <cellStyle name="Normal 14 2 2 3 2 2 3 2" xfId="18917"/>
    <cellStyle name="Normal 14 2 2 3 2 2 3 2 2" xfId="18918"/>
    <cellStyle name="Normal 14 2 2 3 2 2 3 3" xfId="18919"/>
    <cellStyle name="Normal 14 2 2 3 2 2 4" xfId="18920"/>
    <cellStyle name="Normal 14 2 2 3 2 2 4 2" xfId="18921"/>
    <cellStyle name="Normal 14 2 2 3 2 2 5" xfId="18922"/>
    <cellStyle name="Normal 14 2 2 3 2 2 5 2" xfId="18923"/>
    <cellStyle name="Normal 14 2 2 3 2 2 6" xfId="18924"/>
    <cellStyle name="Normal 14 2 2 3 2 3" xfId="18925"/>
    <cellStyle name="Normal 14 2 2 3 2 3 2" xfId="18926"/>
    <cellStyle name="Normal 14 2 2 3 2 3 2 2" xfId="18927"/>
    <cellStyle name="Normal 14 2 2 3 2 3 3" xfId="18928"/>
    <cellStyle name="Normal 14 2 2 3 2 4" xfId="18929"/>
    <cellStyle name="Normal 14 2 2 3 2 4 2" xfId="18930"/>
    <cellStyle name="Normal 14 2 2 3 2 4 2 2" xfId="18931"/>
    <cellStyle name="Normal 14 2 2 3 2 4 3" xfId="18932"/>
    <cellStyle name="Normal 14 2 2 3 2 5" xfId="18933"/>
    <cellStyle name="Normal 14 2 2 3 2 5 2" xfId="18934"/>
    <cellStyle name="Normal 14 2 2 3 2 6" xfId="18935"/>
    <cellStyle name="Normal 14 2 2 3 2 6 2" xfId="18936"/>
    <cellStyle name="Normal 14 2 2 3 2 7" xfId="18937"/>
    <cellStyle name="Normal 14 2 2 3 3" xfId="18938"/>
    <cellStyle name="Normal 14 2 2 3 3 2" xfId="18939"/>
    <cellStyle name="Normal 14 2 2 3 3 2 2" xfId="18940"/>
    <cellStyle name="Normal 14 2 2 3 3 2 2 2" xfId="18941"/>
    <cellStyle name="Normal 14 2 2 3 3 2 3" xfId="18942"/>
    <cellStyle name="Normal 14 2 2 3 3 3" xfId="18943"/>
    <cellStyle name="Normal 14 2 2 3 3 3 2" xfId="18944"/>
    <cellStyle name="Normal 14 2 2 3 3 3 2 2" xfId="18945"/>
    <cellStyle name="Normal 14 2 2 3 3 3 3" xfId="18946"/>
    <cellStyle name="Normal 14 2 2 3 3 4" xfId="18947"/>
    <cellStyle name="Normal 14 2 2 3 3 4 2" xfId="18948"/>
    <cellStyle name="Normal 14 2 2 3 3 5" xfId="18949"/>
    <cellStyle name="Normal 14 2 2 3 3 5 2" xfId="18950"/>
    <cellStyle name="Normal 14 2 2 3 3 6" xfId="18951"/>
    <cellStyle name="Normal 14 2 2 3 4" xfId="18952"/>
    <cellStyle name="Normal 14 2 2 3 4 2" xfId="18953"/>
    <cellStyle name="Normal 14 2 2 3 4 2 2" xfId="18954"/>
    <cellStyle name="Normal 14 2 2 3 4 3" xfId="18955"/>
    <cellStyle name="Normal 14 2 2 3 5" xfId="18956"/>
    <cellStyle name="Normal 14 2 2 3 5 2" xfId="18957"/>
    <cellStyle name="Normal 14 2 2 3 5 2 2" xfId="18958"/>
    <cellStyle name="Normal 14 2 2 3 5 3" xfId="18959"/>
    <cellStyle name="Normal 14 2 2 3 6" xfId="18960"/>
    <cellStyle name="Normal 14 2 2 3 6 2" xfId="18961"/>
    <cellStyle name="Normal 14 2 2 3 7" xfId="18962"/>
    <cellStyle name="Normal 14 2 2 3 7 2" xfId="18963"/>
    <cellStyle name="Normal 14 2 2 3 8" xfId="18964"/>
    <cellStyle name="Normal 14 2 2 4" xfId="18965"/>
    <cellStyle name="Normal 14 2 2 4 2" xfId="18966"/>
    <cellStyle name="Normal 14 2 2 4 2 2" xfId="18967"/>
    <cellStyle name="Normal 14 2 2 4 2 2 2" xfId="18968"/>
    <cellStyle name="Normal 14 2 2 4 2 2 2 2" xfId="18969"/>
    <cellStyle name="Normal 14 2 2 4 2 2 3" xfId="18970"/>
    <cellStyle name="Normal 14 2 2 4 2 3" xfId="18971"/>
    <cellStyle name="Normal 14 2 2 4 2 3 2" xfId="18972"/>
    <cellStyle name="Normal 14 2 2 4 2 3 2 2" xfId="18973"/>
    <cellStyle name="Normal 14 2 2 4 2 3 3" xfId="18974"/>
    <cellStyle name="Normal 14 2 2 4 2 4" xfId="18975"/>
    <cellStyle name="Normal 14 2 2 4 2 4 2" xfId="18976"/>
    <cellStyle name="Normal 14 2 2 4 2 5" xfId="18977"/>
    <cellStyle name="Normal 14 2 2 4 2 5 2" xfId="18978"/>
    <cellStyle name="Normal 14 2 2 4 2 6" xfId="18979"/>
    <cellStyle name="Normal 14 2 2 4 3" xfId="18980"/>
    <cellStyle name="Normal 14 2 2 4 3 2" xfId="18981"/>
    <cellStyle name="Normal 14 2 2 4 3 2 2" xfId="18982"/>
    <cellStyle name="Normal 14 2 2 4 3 3" xfId="18983"/>
    <cellStyle name="Normal 14 2 2 4 4" xfId="18984"/>
    <cellStyle name="Normal 14 2 2 4 4 2" xfId="18985"/>
    <cellStyle name="Normal 14 2 2 4 4 2 2" xfId="18986"/>
    <cellStyle name="Normal 14 2 2 4 4 3" xfId="18987"/>
    <cellStyle name="Normal 14 2 2 4 5" xfId="18988"/>
    <cellStyle name="Normal 14 2 2 4 5 2" xfId="18989"/>
    <cellStyle name="Normal 14 2 2 4 6" xfId="18990"/>
    <cellStyle name="Normal 14 2 2 4 6 2" xfId="18991"/>
    <cellStyle name="Normal 14 2 2 4 7" xfId="18992"/>
    <cellStyle name="Normal 14 2 2 5" xfId="18993"/>
    <cellStyle name="Normal 14 2 2 5 2" xfId="18994"/>
    <cellStyle name="Normal 14 2 2 5 2 2" xfId="18995"/>
    <cellStyle name="Normal 14 2 2 5 2 2 2" xfId="18996"/>
    <cellStyle name="Normal 14 2 2 5 2 2 2 2" xfId="18997"/>
    <cellStyle name="Normal 14 2 2 5 2 2 3" xfId="18998"/>
    <cellStyle name="Normal 14 2 2 5 2 3" xfId="18999"/>
    <cellStyle name="Normal 14 2 2 5 2 3 2" xfId="19000"/>
    <cellStyle name="Normal 14 2 2 5 2 3 2 2" xfId="19001"/>
    <cellStyle name="Normal 14 2 2 5 2 3 3" xfId="19002"/>
    <cellStyle name="Normal 14 2 2 5 2 4" xfId="19003"/>
    <cellStyle name="Normal 14 2 2 5 2 4 2" xfId="19004"/>
    <cellStyle name="Normal 14 2 2 5 2 5" xfId="19005"/>
    <cellStyle name="Normal 14 2 2 5 2 5 2" xfId="19006"/>
    <cellStyle name="Normal 14 2 2 5 2 6" xfId="19007"/>
    <cellStyle name="Normal 14 2 2 5 3" xfId="19008"/>
    <cellStyle name="Normal 14 2 2 5 3 2" xfId="19009"/>
    <cellStyle name="Normal 14 2 2 5 3 2 2" xfId="19010"/>
    <cellStyle name="Normal 14 2 2 5 3 3" xfId="19011"/>
    <cellStyle name="Normal 14 2 2 5 4" xfId="19012"/>
    <cellStyle name="Normal 14 2 2 5 4 2" xfId="19013"/>
    <cellStyle name="Normal 14 2 2 5 4 2 2" xfId="19014"/>
    <cellStyle name="Normal 14 2 2 5 4 3" xfId="19015"/>
    <cellStyle name="Normal 14 2 2 5 5" xfId="19016"/>
    <cellStyle name="Normal 14 2 2 5 5 2" xfId="19017"/>
    <cellStyle name="Normal 14 2 2 5 6" xfId="19018"/>
    <cellStyle name="Normal 14 2 2 5 6 2" xfId="19019"/>
    <cellStyle name="Normal 14 2 2 5 7" xfId="19020"/>
    <cellStyle name="Normal 14 2 2 6" xfId="19021"/>
    <cellStyle name="Normal 14 2 2 6 2" xfId="19022"/>
    <cellStyle name="Normal 14 2 2 6 2 2" xfId="19023"/>
    <cellStyle name="Normal 14 2 2 6 2 2 2" xfId="19024"/>
    <cellStyle name="Normal 14 2 2 6 2 3" xfId="19025"/>
    <cellStyle name="Normal 14 2 2 6 3" xfId="19026"/>
    <cellStyle name="Normal 14 2 2 6 3 2" xfId="19027"/>
    <cellStyle name="Normal 14 2 2 6 3 2 2" xfId="19028"/>
    <cellStyle name="Normal 14 2 2 6 3 3" xfId="19029"/>
    <cellStyle name="Normal 14 2 2 6 4" xfId="19030"/>
    <cellStyle name="Normal 14 2 2 6 4 2" xfId="19031"/>
    <cellStyle name="Normal 14 2 2 6 5" xfId="19032"/>
    <cellStyle name="Normal 14 2 2 6 5 2" xfId="19033"/>
    <cellStyle name="Normal 14 2 2 6 6" xfId="19034"/>
    <cellStyle name="Normal 14 2 2 7" xfId="19035"/>
    <cellStyle name="Normal 14 2 2 7 2" xfId="19036"/>
    <cellStyle name="Normal 14 2 2 7 2 2" xfId="19037"/>
    <cellStyle name="Normal 14 2 2 7 3" xfId="19038"/>
    <cellStyle name="Normal 14 2 2 8" xfId="19039"/>
    <cellStyle name="Normal 14 2 2 8 2" xfId="19040"/>
    <cellStyle name="Normal 14 2 2 8 2 2" xfId="19041"/>
    <cellStyle name="Normal 14 2 2 8 3" xfId="19042"/>
    <cellStyle name="Normal 14 2 2 9" xfId="19043"/>
    <cellStyle name="Normal 14 2 2 9 2" xfId="19044"/>
    <cellStyle name="Normal 14 2 3" xfId="19045"/>
    <cellStyle name="Normal 14 2 3 10" xfId="19046"/>
    <cellStyle name="Normal 14 2 3 2" xfId="19047"/>
    <cellStyle name="Normal 14 2 3 2 2" xfId="19048"/>
    <cellStyle name="Normal 14 2 3 2 2 2" xfId="19049"/>
    <cellStyle name="Normal 14 2 3 2 2 2 2" xfId="19050"/>
    <cellStyle name="Normal 14 2 3 2 2 2 2 2" xfId="19051"/>
    <cellStyle name="Normal 14 2 3 2 2 2 2 2 2" xfId="19052"/>
    <cellStyle name="Normal 14 2 3 2 2 2 2 3" xfId="19053"/>
    <cellStyle name="Normal 14 2 3 2 2 2 3" xfId="19054"/>
    <cellStyle name="Normal 14 2 3 2 2 2 3 2" xfId="19055"/>
    <cellStyle name="Normal 14 2 3 2 2 2 3 2 2" xfId="19056"/>
    <cellStyle name="Normal 14 2 3 2 2 2 3 3" xfId="19057"/>
    <cellStyle name="Normal 14 2 3 2 2 2 4" xfId="19058"/>
    <cellStyle name="Normal 14 2 3 2 2 2 4 2" xfId="19059"/>
    <cellStyle name="Normal 14 2 3 2 2 2 5" xfId="19060"/>
    <cellStyle name="Normal 14 2 3 2 2 2 5 2" xfId="19061"/>
    <cellStyle name="Normal 14 2 3 2 2 2 6" xfId="19062"/>
    <cellStyle name="Normal 14 2 3 2 2 3" xfId="19063"/>
    <cellStyle name="Normal 14 2 3 2 2 3 2" xfId="19064"/>
    <cellStyle name="Normal 14 2 3 2 2 3 2 2" xfId="19065"/>
    <cellStyle name="Normal 14 2 3 2 2 3 3" xfId="19066"/>
    <cellStyle name="Normal 14 2 3 2 2 4" xfId="19067"/>
    <cellStyle name="Normal 14 2 3 2 2 4 2" xfId="19068"/>
    <cellStyle name="Normal 14 2 3 2 2 4 2 2" xfId="19069"/>
    <cellStyle name="Normal 14 2 3 2 2 4 3" xfId="19070"/>
    <cellStyle name="Normal 14 2 3 2 2 5" xfId="19071"/>
    <cellStyle name="Normal 14 2 3 2 2 5 2" xfId="19072"/>
    <cellStyle name="Normal 14 2 3 2 2 6" xfId="19073"/>
    <cellStyle name="Normal 14 2 3 2 2 6 2" xfId="19074"/>
    <cellStyle name="Normal 14 2 3 2 2 7" xfId="19075"/>
    <cellStyle name="Normal 14 2 3 2 3" xfId="19076"/>
    <cellStyle name="Normal 14 2 3 2 3 2" xfId="19077"/>
    <cellStyle name="Normal 14 2 3 2 3 2 2" xfId="19078"/>
    <cellStyle name="Normal 14 2 3 2 3 2 2 2" xfId="19079"/>
    <cellStyle name="Normal 14 2 3 2 3 2 3" xfId="19080"/>
    <cellStyle name="Normal 14 2 3 2 3 3" xfId="19081"/>
    <cellStyle name="Normal 14 2 3 2 3 3 2" xfId="19082"/>
    <cellStyle name="Normal 14 2 3 2 3 3 2 2" xfId="19083"/>
    <cellStyle name="Normal 14 2 3 2 3 3 3" xfId="19084"/>
    <cellStyle name="Normal 14 2 3 2 3 4" xfId="19085"/>
    <cellStyle name="Normal 14 2 3 2 3 4 2" xfId="19086"/>
    <cellStyle name="Normal 14 2 3 2 3 5" xfId="19087"/>
    <cellStyle name="Normal 14 2 3 2 3 5 2" xfId="19088"/>
    <cellStyle name="Normal 14 2 3 2 3 6" xfId="19089"/>
    <cellStyle name="Normal 14 2 3 2 4" xfId="19090"/>
    <cellStyle name="Normal 14 2 3 2 4 2" xfId="19091"/>
    <cellStyle name="Normal 14 2 3 2 4 2 2" xfId="19092"/>
    <cellStyle name="Normal 14 2 3 2 4 3" xfId="19093"/>
    <cellStyle name="Normal 14 2 3 2 5" xfId="19094"/>
    <cellStyle name="Normal 14 2 3 2 5 2" xfId="19095"/>
    <cellStyle name="Normal 14 2 3 2 5 2 2" xfId="19096"/>
    <cellStyle name="Normal 14 2 3 2 5 3" xfId="19097"/>
    <cellStyle name="Normal 14 2 3 2 6" xfId="19098"/>
    <cellStyle name="Normal 14 2 3 2 6 2" xfId="19099"/>
    <cellStyle name="Normal 14 2 3 2 7" xfId="19100"/>
    <cellStyle name="Normal 14 2 3 2 7 2" xfId="19101"/>
    <cellStyle name="Normal 14 2 3 2 8" xfId="19102"/>
    <cellStyle name="Normal 14 2 3 3" xfId="19103"/>
    <cellStyle name="Normal 14 2 3 3 2" xfId="19104"/>
    <cellStyle name="Normal 14 2 3 3 2 2" xfId="19105"/>
    <cellStyle name="Normal 14 2 3 3 2 2 2" xfId="19106"/>
    <cellStyle name="Normal 14 2 3 3 2 2 2 2" xfId="19107"/>
    <cellStyle name="Normal 14 2 3 3 2 2 3" xfId="19108"/>
    <cellStyle name="Normal 14 2 3 3 2 3" xfId="19109"/>
    <cellStyle name="Normal 14 2 3 3 2 3 2" xfId="19110"/>
    <cellStyle name="Normal 14 2 3 3 2 3 2 2" xfId="19111"/>
    <cellStyle name="Normal 14 2 3 3 2 3 3" xfId="19112"/>
    <cellStyle name="Normal 14 2 3 3 2 4" xfId="19113"/>
    <cellStyle name="Normal 14 2 3 3 2 4 2" xfId="19114"/>
    <cellStyle name="Normal 14 2 3 3 2 5" xfId="19115"/>
    <cellStyle name="Normal 14 2 3 3 2 5 2" xfId="19116"/>
    <cellStyle name="Normal 14 2 3 3 2 6" xfId="19117"/>
    <cellStyle name="Normal 14 2 3 3 3" xfId="19118"/>
    <cellStyle name="Normal 14 2 3 3 3 2" xfId="19119"/>
    <cellStyle name="Normal 14 2 3 3 3 2 2" xfId="19120"/>
    <cellStyle name="Normal 14 2 3 3 3 3" xfId="19121"/>
    <cellStyle name="Normal 14 2 3 3 4" xfId="19122"/>
    <cellStyle name="Normal 14 2 3 3 4 2" xfId="19123"/>
    <cellStyle name="Normal 14 2 3 3 4 2 2" xfId="19124"/>
    <cellStyle name="Normal 14 2 3 3 4 3" xfId="19125"/>
    <cellStyle name="Normal 14 2 3 3 5" xfId="19126"/>
    <cellStyle name="Normal 14 2 3 3 5 2" xfId="19127"/>
    <cellStyle name="Normal 14 2 3 3 6" xfId="19128"/>
    <cellStyle name="Normal 14 2 3 3 6 2" xfId="19129"/>
    <cellStyle name="Normal 14 2 3 3 7" xfId="19130"/>
    <cellStyle name="Normal 14 2 3 4" xfId="19131"/>
    <cellStyle name="Normal 14 2 3 4 2" xfId="19132"/>
    <cellStyle name="Normal 14 2 3 4 2 2" xfId="19133"/>
    <cellStyle name="Normal 14 2 3 4 2 2 2" xfId="19134"/>
    <cellStyle name="Normal 14 2 3 4 2 2 2 2" xfId="19135"/>
    <cellStyle name="Normal 14 2 3 4 2 2 3" xfId="19136"/>
    <cellStyle name="Normal 14 2 3 4 2 3" xfId="19137"/>
    <cellStyle name="Normal 14 2 3 4 2 3 2" xfId="19138"/>
    <cellStyle name="Normal 14 2 3 4 2 3 2 2" xfId="19139"/>
    <cellStyle name="Normal 14 2 3 4 2 3 3" xfId="19140"/>
    <cellStyle name="Normal 14 2 3 4 2 4" xfId="19141"/>
    <cellStyle name="Normal 14 2 3 4 2 4 2" xfId="19142"/>
    <cellStyle name="Normal 14 2 3 4 2 5" xfId="19143"/>
    <cellStyle name="Normal 14 2 3 4 2 5 2" xfId="19144"/>
    <cellStyle name="Normal 14 2 3 4 2 6" xfId="19145"/>
    <cellStyle name="Normal 14 2 3 4 3" xfId="19146"/>
    <cellStyle name="Normal 14 2 3 4 3 2" xfId="19147"/>
    <cellStyle name="Normal 14 2 3 4 3 2 2" xfId="19148"/>
    <cellStyle name="Normal 14 2 3 4 3 3" xfId="19149"/>
    <cellStyle name="Normal 14 2 3 4 4" xfId="19150"/>
    <cellStyle name="Normal 14 2 3 4 4 2" xfId="19151"/>
    <cellStyle name="Normal 14 2 3 4 4 2 2" xfId="19152"/>
    <cellStyle name="Normal 14 2 3 4 4 3" xfId="19153"/>
    <cellStyle name="Normal 14 2 3 4 5" xfId="19154"/>
    <cellStyle name="Normal 14 2 3 4 5 2" xfId="19155"/>
    <cellStyle name="Normal 14 2 3 4 6" xfId="19156"/>
    <cellStyle name="Normal 14 2 3 4 6 2" xfId="19157"/>
    <cellStyle name="Normal 14 2 3 4 7" xfId="19158"/>
    <cellStyle name="Normal 14 2 3 5" xfId="19159"/>
    <cellStyle name="Normal 14 2 3 5 2" xfId="19160"/>
    <cellStyle name="Normal 14 2 3 5 2 2" xfId="19161"/>
    <cellStyle name="Normal 14 2 3 5 2 2 2" xfId="19162"/>
    <cellStyle name="Normal 14 2 3 5 2 3" xfId="19163"/>
    <cellStyle name="Normal 14 2 3 5 3" xfId="19164"/>
    <cellStyle name="Normal 14 2 3 5 3 2" xfId="19165"/>
    <cellStyle name="Normal 14 2 3 5 3 2 2" xfId="19166"/>
    <cellStyle name="Normal 14 2 3 5 3 3" xfId="19167"/>
    <cellStyle name="Normal 14 2 3 5 4" xfId="19168"/>
    <cellStyle name="Normal 14 2 3 5 4 2" xfId="19169"/>
    <cellStyle name="Normal 14 2 3 5 5" xfId="19170"/>
    <cellStyle name="Normal 14 2 3 5 5 2" xfId="19171"/>
    <cellStyle name="Normal 14 2 3 5 6" xfId="19172"/>
    <cellStyle name="Normal 14 2 3 6" xfId="19173"/>
    <cellStyle name="Normal 14 2 3 6 2" xfId="19174"/>
    <cellStyle name="Normal 14 2 3 6 2 2" xfId="19175"/>
    <cellStyle name="Normal 14 2 3 6 3" xfId="19176"/>
    <cellStyle name="Normal 14 2 3 7" xfId="19177"/>
    <cellStyle name="Normal 14 2 3 7 2" xfId="19178"/>
    <cellStyle name="Normal 14 2 3 7 2 2" xfId="19179"/>
    <cellStyle name="Normal 14 2 3 7 3" xfId="19180"/>
    <cellStyle name="Normal 14 2 3 8" xfId="19181"/>
    <cellStyle name="Normal 14 2 3 8 2" xfId="19182"/>
    <cellStyle name="Normal 14 2 3 9" xfId="19183"/>
    <cellStyle name="Normal 14 2 3 9 2" xfId="19184"/>
    <cellStyle name="Normal 14 2 4" xfId="19185"/>
    <cellStyle name="Normal 14 2 4 2" xfId="19186"/>
    <cellStyle name="Normal 14 2 4 2 2" xfId="19187"/>
    <cellStyle name="Normal 14 2 4 2 2 2" xfId="19188"/>
    <cellStyle name="Normal 14 2 4 2 2 2 2" xfId="19189"/>
    <cellStyle name="Normal 14 2 4 2 2 2 2 2" xfId="19190"/>
    <cellStyle name="Normal 14 2 4 2 2 2 3" xfId="19191"/>
    <cellStyle name="Normal 14 2 4 2 2 3" xfId="19192"/>
    <cellStyle name="Normal 14 2 4 2 2 3 2" xfId="19193"/>
    <cellStyle name="Normal 14 2 4 2 2 3 2 2" xfId="19194"/>
    <cellStyle name="Normal 14 2 4 2 2 3 3" xfId="19195"/>
    <cellStyle name="Normal 14 2 4 2 2 4" xfId="19196"/>
    <cellStyle name="Normal 14 2 4 2 2 4 2" xfId="19197"/>
    <cellStyle name="Normal 14 2 4 2 2 5" xfId="19198"/>
    <cellStyle name="Normal 14 2 4 2 2 5 2" xfId="19199"/>
    <cellStyle name="Normal 14 2 4 2 2 6" xfId="19200"/>
    <cellStyle name="Normal 14 2 4 2 3" xfId="19201"/>
    <cellStyle name="Normal 14 2 4 2 3 2" xfId="19202"/>
    <cellStyle name="Normal 14 2 4 2 3 2 2" xfId="19203"/>
    <cellStyle name="Normal 14 2 4 2 3 3" xfId="19204"/>
    <cellStyle name="Normal 14 2 4 2 4" xfId="19205"/>
    <cellStyle name="Normal 14 2 4 2 4 2" xfId="19206"/>
    <cellStyle name="Normal 14 2 4 2 4 2 2" xfId="19207"/>
    <cellStyle name="Normal 14 2 4 2 4 3" xfId="19208"/>
    <cellStyle name="Normal 14 2 4 2 5" xfId="19209"/>
    <cellStyle name="Normal 14 2 4 2 5 2" xfId="19210"/>
    <cellStyle name="Normal 14 2 4 2 6" xfId="19211"/>
    <cellStyle name="Normal 14 2 4 2 6 2" xfId="19212"/>
    <cellStyle name="Normal 14 2 4 2 7" xfId="19213"/>
    <cellStyle name="Normal 14 2 4 3" xfId="19214"/>
    <cellStyle name="Normal 14 2 4 3 2" xfId="19215"/>
    <cellStyle name="Normal 14 2 4 3 2 2" xfId="19216"/>
    <cellStyle name="Normal 14 2 4 3 2 2 2" xfId="19217"/>
    <cellStyle name="Normal 14 2 4 3 2 3" xfId="19218"/>
    <cellStyle name="Normal 14 2 4 3 3" xfId="19219"/>
    <cellStyle name="Normal 14 2 4 3 3 2" xfId="19220"/>
    <cellStyle name="Normal 14 2 4 3 3 2 2" xfId="19221"/>
    <cellStyle name="Normal 14 2 4 3 3 3" xfId="19222"/>
    <cellStyle name="Normal 14 2 4 3 4" xfId="19223"/>
    <cellStyle name="Normal 14 2 4 3 4 2" xfId="19224"/>
    <cellStyle name="Normal 14 2 4 3 5" xfId="19225"/>
    <cellStyle name="Normal 14 2 4 3 5 2" xfId="19226"/>
    <cellStyle name="Normal 14 2 4 3 6" xfId="19227"/>
    <cellStyle name="Normal 14 2 4 4" xfId="19228"/>
    <cellStyle name="Normal 14 2 4 4 2" xfId="19229"/>
    <cellStyle name="Normal 14 2 4 4 2 2" xfId="19230"/>
    <cellStyle name="Normal 14 2 4 4 3" xfId="19231"/>
    <cellStyle name="Normal 14 2 4 5" xfId="19232"/>
    <cellStyle name="Normal 14 2 4 5 2" xfId="19233"/>
    <cellStyle name="Normal 14 2 4 5 2 2" xfId="19234"/>
    <cellStyle name="Normal 14 2 4 5 3" xfId="19235"/>
    <cellStyle name="Normal 14 2 4 6" xfId="19236"/>
    <cellStyle name="Normal 14 2 4 6 2" xfId="19237"/>
    <cellStyle name="Normal 14 2 4 7" xfId="19238"/>
    <cellStyle name="Normal 14 2 4 7 2" xfId="19239"/>
    <cellStyle name="Normal 14 2 4 8" xfId="19240"/>
    <cellStyle name="Normal 14 2 5" xfId="19241"/>
    <cellStyle name="Normal 14 2 5 2" xfId="19242"/>
    <cellStyle name="Normal 14 2 5 2 2" xfId="19243"/>
    <cellStyle name="Normal 14 2 5 2 2 2" xfId="19244"/>
    <cellStyle name="Normal 14 2 5 2 2 2 2" xfId="19245"/>
    <cellStyle name="Normal 14 2 5 2 2 3" xfId="19246"/>
    <cellStyle name="Normal 14 2 5 2 3" xfId="19247"/>
    <cellStyle name="Normal 14 2 5 2 3 2" xfId="19248"/>
    <cellStyle name="Normal 14 2 5 2 3 2 2" xfId="19249"/>
    <cellStyle name="Normal 14 2 5 2 3 3" xfId="19250"/>
    <cellStyle name="Normal 14 2 5 2 4" xfId="19251"/>
    <cellStyle name="Normal 14 2 5 2 4 2" xfId="19252"/>
    <cellStyle name="Normal 14 2 5 2 5" xfId="19253"/>
    <cellStyle name="Normal 14 2 5 2 5 2" xfId="19254"/>
    <cellStyle name="Normal 14 2 5 2 6" xfId="19255"/>
    <cellStyle name="Normal 14 2 5 3" xfId="19256"/>
    <cellStyle name="Normal 14 2 5 3 2" xfId="19257"/>
    <cellStyle name="Normal 14 2 5 3 2 2" xfId="19258"/>
    <cellStyle name="Normal 14 2 5 3 3" xfId="19259"/>
    <cellStyle name="Normal 14 2 5 4" xfId="19260"/>
    <cellStyle name="Normal 14 2 5 4 2" xfId="19261"/>
    <cellStyle name="Normal 14 2 5 4 2 2" xfId="19262"/>
    <cellStyle name="Normal 14 2 5 4 3" xfId="19263"/>
    <cellStyle name="Normal 14 2 5 5" xfId="19264"/>
    <cellStyle name="Normal 14 2 5 5 2" xfId="19265"/>
    <cellStyle name="Normal 14 2 5 6" xfId="19266"/>
    <cellStyle name="Normal 14 2 5 6 2" xfId="19267"/>
    <cellStyle name="Normal 14 2 5 7" xfId="19268"/>
    <cellStyle name="Normal 14 2 6" xfId="19269"/>
    <cellStyle name="Normal 14 2 6 2" xfId="19270"/>
    <cellStyle name="Normal 14 2 6 2 2" xfId="19271"/>
    <cellStyle name="Normal 14 2 6 2 2 2" xfId="19272"/>
    <cellStyle name="Normal 14 2 6 2 2 2 2" xfId="19273"/>
    <cellStyle name="Normal 14 2 6 2 2 3" xfId="19274"/>
    <cellStyle name="Normal 14 2 6 2 3" xfId="19275"/>
    <cellStyle name="Normal 14 2 6 2 3 2" xfId="19276"/>
    <cellStyle name="Normal 14 2 6 2 3 2 2" xfId="19277"/>
    <cellStyle name="Normal 14 2 6 2 3 3" xfId="19278"/>
    <cellStyle name="Normal 14 2 6 2 4" xfId="19279"/>
    <cellStyle name="Normal 14 2 6 2 4 2" xfId="19280"/>
    <cellStyle name="Normal 14 2 6 2 5" xfId="19281"/>
    <cellStyle name="Normal 14 2 6 2 5 2" xfId="19282"/>
    <cellStyle name="Normal 14 2 6 2 6" xfId="19283"/>
    <cellStyle name="Normal 14 2 6 3" xfId="19284"/>
    <cellStyle name="Normal 14 2 6 3 2" xfId="19285"/>
    <cellStyle name="Normal 14 2 6 3 2 2" xfId="19286"/>
    <cellStyle name="Normal 14 2 6 3 3" xfId="19287"/>
    <cellStyle name="Normal 14 2 6 4" xfId="19288"/>
    <cellStyle name="Normal 14 2 6 4 2" xfId="19289"/>
    <cellStyle name="Normal 14 2 6 4 2 2" xfId="19290"/>
    <cellStyle name="Normal 14 2 6 4 3" xfId="19291"/>
    <cellStyle name="Normal 14 2 6 5" xfId="19292"/>
    <cellStyle name="Normal 14 2 6 5 2" xfId="19293"/>
    <cellStyle name="Normal 14 2 6 6" xfId="19294"/>
    <cellStyle name="Normal 14 2 6 6 2" xfId="19295"/>
    <cellStyle name="Normal 14 2 6 7" xfId="19296"/>
    <cellStyle name="Normal 14 2 7" xfId="19297"/>
    <cellStyle name="Normal 14 2 7 2" xfId="19298"/>
    <cellStyle name="Normal 14 2 7 2 2" xfId="19299"/>
    <cellStyle name="Normal 14 2 7 2 2 2" xfId="19300"/>
    <cellStyle name="Normal 14 2 7 2 3" xfId="19301"/>
    <cellStyle name="Normal 14 2 7 3" xfId="19302"/>
    <cellStyle name="Normal 14 2 7 3 2" xfId="19303"/>
    <cellStyle name="Normal 14 2 7 3 2 2" xfId="19304"/>
    <cellStyle name="Normal 14 2 7 3 3" xfId="19305"/>
    <cellStyle name="Normal 14 2 7 4" xfId="19306"/>
    <cellStyle name="Normal 14 2 7 4 2" xfId="19307"/>
    <cellStyle name="Normal 14 2 7 5" xfId="19308"/>
    <cellStyle name="Normal 14 2 7 5 2" xfId="19309"/>
    <cellStyle name="Normal 14 2 7 6" xfId="19310"/>
    <cellStyle name="Normal 14 2 8" xfId="19311"/>
    <cellStyle name="Normal 14 2 8 2" xfId="19312"/>
    <cellStyle name="Normal 14 2 8 2 2" xfId="19313"/>
    <cellStyle name="Normal 14 2 8 3" xfId="19314"/>
    <cellStyle name="Normal 14 2 9" xfId="19315"/>
    <cellStyle name="Normal 14 2 9 2" xfId="19316"/>
    <cellStyle name="Normal 14 2 9 2 2" xfId="19317"/>
    <cellStyle name="Normal 14 2 9 3" xfId="19318"/>
    <cellStyle name="Normal 14 3" xfId="19319"/>
    <cellStyle name="Normal 14 3 10" xfId="19320"/>
    <cellStyle name="Normal 14 3 10 2" xfId="19321"/>
    <cellStyle name="Normal 14 3 11" xfId="19322"/>
    <cellStyle name="Normal 14 3 2" xfId="19323"/>
    <cellStyle name="Normal 14 3 2 10" xfId="19324"/>
    <cellStyle name="Normal 14 3 2 2" xfId="19325"/>
    <cellStyle name="Normal 14 3 2 2 2" xfId="19326"/>
    <cellStyle name="Normal 14 3 2 2 2 2" xfId="19327"/>
    <cellStyle name="Normal 14 3 2 2 2 2 2" xfId="19328"/>
    <cellStyle name="Normal 14 3 2 2 2 2 2 2" xfId="19329"/>
    <cellStyle name="Normal 14 3 2 2 2 2 2 2 2" xfId="19330"/>
    <cellStyle name="Normal 14 3 2 2 2 2 2 3" xfId="19331"/>
    <cellStyle name="Normal 14 3 2 2 2 2 3" xfId="19332"/>
    <cellStyle name="Normal 14 3 2 2 2 2 3 2" xfId="19333"/>
    <cellStyle name="Normal 14 3 2 2 2 2 3 2 2" xfId="19334"/>
    <cellStyle name="Normal 14 3 2 2 2 2 3 3" xfId="19335"/>
    <cellStyle name="Normal 14 3 2 2 2 2 4" xfId="19336"/>
    <cellStyle name="Normal 14 3 2 2 2 2 4 2" xfId="19337"/>
    <cellStyle name="Normal 14 3 2 2 2 2 5" xfId="19338"/>
    <cellStyle name="Normal 14 3 2 2 2 2 5 2" xfId="19339"/>
    <cellStyle name="Normal 14 3 2 2 2 2 6" xfId="19340"/>
    <cellStyle name="Normal 14 3 2 2 2 3" xfId="19341"/>
    <cellStyle name="Normal 14 3 2 2 2 3 2" xfId="19342"/>
    <cellStyle name="Normal 14 3 2 2 2 3 2 2" xfId="19343"/>
    <cellStyle name="Normal 14 3 2 2 2 3 3" xfId="19344"/>
    <cellStyle name="Normal 14 3 2 2 2 4" xfId="19345"/>
    <cellStyle name="Normal 14 3 2 2 2 4 2" xfId="19346"/>
    <cellStyle name="Normal 14 3 2 2 2 4 2 2" xfId="19347"/>
    <cellStyle name="Normal 14 3 2 2 2 4 3" xfId="19348"/>
    <cellStyle name="Normal 14 3 2 2 2 5" xfId="19349"/>
    <cellStyle name="Normal 14 3 2 2 2 5 2" xfId="19350"/>
    <cellStyle name="Normal 14 3 2 2 2 6" xfId="19351"/>
    <cellStyle name="Normal 14 3 2 2 2 6 2" xfId="19352"/>
    <cellStyle name="Normal 14 3 2 2 2 7" xfId="19353"/>
    <cellStyle name="Normal 14 3 2 2 3" xfId="19354"/>
    <cellStyle name="Normal 14 3 2 2 3 2" xfId="19355"/>
    <cellStyle name="Normal 14 3 2 2 3 2 2" xfId="19356"/>
    <cellStyle name="Normal 14 3 2 2 3 2 2 2" xfId="19357"/>
    <cellStyle name="Normal 14 3 2 2 3 2 3" xfId="19358"/>
    <cellStyle name="Normal 14 3 2 2 3 3" xfId="19359"/>
    <cellStyle name="Normal 14 3 2 2 3 3 2" xfId="19360"/>
    <cellStyle name="Normal 14 3 2 2 3 3 2 2" xfId="19361"/>
    <cellStyle name="Normal 14 3 2 2 3 3 3" xfId="19362"/>
    <cellStyle name="Normal 14 3 2 2 3 4" xfId="19363"/>
    <cellStyle name="Normal 14 3 2 2 3 4 2" xfId="19364"/>
    <cellStyle name="Normal 14 3 2 2 3 5" xfId="19365"/>
    <cellStyle name="Normal 14 3 2 2 3 5 2" xfId="19366"/>
    <cellStyle name="Normal 14 3 2 2 3 6" xfId="19367"/>
    <cellStyle name="Normal 14 3 2 2 4" xfId="19368"/>
    <cellStyle name="Normal 14 3 2 2 4 2" xfId="19369"/>
    <cellStyle name="Normal 14 3 2 2 4 2 2" xfId="19370"/>
    <cellStyle name="Normal 14 3 2 2 4 3" xfId="19371"/>
    <cellStyle name="Normal 14 3 2 2 5" xfId="19372"/>
    <cellStyle name="Normal 14 3 2 2 5 2" xfId="19373"/>
    <cellStyle name="Normal 14 3 2 2 5 2 2" xfId="19374"/>
    <cellStyle name="Normal 14 3 2 2 5 3" xfId="19375"/>
    <cellStyle name="Normal 14 3 2 2 6" xfId="19376"/>
    <cellStyle name="Normal 14 3 2 2 6 2" xfId="19377"/>
    <cellStyle name="Normal 14 3 2 2 7" xfId="19378"/>
    <cellStyle name="Normal 14 3 2 2 7 2" xfId="19379"/>
    <cellStyle name="Normal 14 3 2 2 8" xfId="19380"/>
    <cellStyle name="Normal 14 3 2 3" xfId="19381"/>
    <cellStyle name="Normal 14 3 2 3 2" xfId="19382"/>
    <cellStyle name="Normal 14 3 2 3 2 2" xfId="19383"/>
    <cellStyle name="Normal 14 3 2 3 2 2 2" xfId="19384"/>
    <cellStyle name="Normal 14 3 2 3 2 2 2 2" xfId="19385"/>
    <cellStyle name="Normal 14 3 2 3 2 2 3" xfId="19386"/>
    <cellStyle name="Normal 14 3 2 3 2 3" xfId="19387"/>
    <cellStyle name="Normal 14 3 2 3 2 3 2" xfId="19388"/>
    <cellStyle name="Normal 14 3 2 3 2 3 2 2" xfId="19389"/>
    <cellStyle name="Normal 14 3 2 3 2 3 3" xfId="19390"/>
    <cellStyle name="Normal 14 3 2 3 2 4" xfId="19391"/>
    <cellStyle name="Normal 14 3 2 3 2 4 2" xfId="19392"/>
    <cellStyle name="Normal 14 3 2 3 2 5" xfId="19393"/>
    <cellStyle name="Normal 14 3 2 3 2 5 2" xfId="19394"/>
    <cellStyle name="Normal 14 3 2 3 2 6" xfId="19395"/>
    <cellStyle name="Normal 14 3 2 3 3" xfId="19396"/>
    <cellStyle name="Normal 14 3 2 3 3 2" xfId="19397"/>
    <cellStyle name="Normal 14 3 2 3 3 2 2" xfId="19398"/>
    <cellStyle name="Normal 14 3 2 3 3 3" xfId="19399"/>
    <cellStyle name="Normal 14 3 2 3 4" xfId="19400"/>
    <cellStyle name="Normal 14 3 2 3 4 2" xfId="19401"/>
    <cellStyle name="Normal 14 3 2 3 4 2 2" xfId="19402"/>
    <cellStyle name="Normal 14 3 2 3 4 3" xfId="19403"/>
    <cellStyle name="Normal 14 3 2 3 5" xfId="19404"/>
    <cellStyle name="Normal 14 3 2 3 5 2" xfId="19405"/>
    <cellStyle name="Normal 14 3 2 3 6" xfId="19406"/>
    <cellStyle name="Normal 14 3 2 3 6 2" xfId="19407"/>
    <cellStyle name="Normal 14 3 2 3 7" xfId="19408"/>
    <cellStyle name="Normal 14 3 2 4" xfId="19409"/>
    <cellStyle name="Normal 14 3 2 4 2" xfId="19410"/>
    <cellStyle name="Normal 14 3 2 4 2 2" xfId="19411"/>
    <cellStyle name="Normal 14 3 2 4 2 2 2" xfId="19412"/>
    <cellStyle name="Normal 14 3 2 4 2 2 2 2" xfId="19413"/>
    <cellStyle name="Normal 14 3 2 4 2 2 3" xfId="19414"/>
    <cellStyle name="Normal 14 3 2 4 2 3" xfId="19415"/>
    <cellStyle name="Normal 14 3 2 4 2 3 2" xfId="19416"/>
    <cellStyle name="Normal 14 3 2 4 2 3 2 2" xfId="19417"/>
    <cellStyle name="Normal 14 3 2 4 2 3 3" xfId="19418"/>
    <cellStyle name="Normal 14 3 2 4 2 4" xfId="19419"/>
    <cellStyle name="Normal 14 3 2 4 2 4 2" xfId="19420"/>
    <cellStyle name="Normal 14 3 2 4 2 5" xfId="19421"/>
    <cellStyle name="Normal 14 3 2 4 2 5 2" xfId="19422"/>
    <cellStyle name="Normal 14 3 2 4 2 6" xfId="19423"/>
    <cellStyle name="Normal 14 3 2 4 3" xfId="19424"/>
    <cellStyle name="Normal 14 3 2 4 3 2" xfId="19425"/>
    <cellStyle name="Normal 14 3 2 4 3 2 2" xfId="19426"/>
    <cellStyle name="Normal 14 3 2 4 3 3" xfId="19427"/>
    <cellStyle name="Normal 14 3 2 4 4" xfId="19428"/>
    <cellStyle name="Normal 14 3 2 4 4 2" xfId="19429"/>
    <cellStyle name="Normal 14 3 2 4 4 2 2" xfId="19430"/>
    <cellStyle name="Normal 14 3 2 4 4 3" xfId="19431"/>
    <cellStyle name="Normal 14 3 2 4 5" xfId="19432"/>
    <cellStyle name="Normal 14 3 2 4 5 2" xfId="19433"/>
    <cellStyle name="Normal 14 3 2 4 6" xfId="19434"/>
    <cellStyle name="Normal 14 3 2 4 6 2" xfId="19435"/>
    <cellStyle name="Normal 14 3 2 4 7" xfId="19436"/>
    <cellStyle name="Normal 14 3 2 5" xfId="19437"/>
    <cellStyle name="Normal 14 3 2 5 2" xfId="19438"/>
    <cellStyle name="Normal 14 3 2 5 2 2" xfId="19439"/>
    <cellStyle name="Normal 14 3 2 5 2 2 2" xfId="19440"/>
    <cellStyle name="Normal 14 3 2 5 2 3" xfId="19441"/>
    <cellStyle name="Normal 14 3 2 5 3" xfId="19442"/>
    <cellStyle name="Normal 14 3 2 5 3 2" xfId="19443"/>
    <cellStyle name="Normal 14 3 2 5 3 2 2" xfId="19444"/>
    <cellStyle name="Normal 14 3 2 5 3 3" xfId="19445"/>
    <cellStyle name="Normal 14 3 2 5 4" xfId="19446"/>
    <cellStyle name="Normal 14 3 2 5 4 2" xfId="19447"/>
    <cellStyle name="Normal 14 3 2 5 5" xfId="19448"/>
    <cellStyle name="Normal 14 3 2 5 5 2" xfId="19449"/>
    <cellStyle name="Normal 14 3 2 5 6" xfId="19450"/>
    <cellStyle name="Normal 14 3 2 6" xfId="19451"/>
    <cellStyle name="Normal 14 3 2 6 2" xfId="19452"/>
    <cellStyle name="Normal 14 3 2 6 2 2" xfId="19453"/>
    <cellStyle name="Normal 14 3 2 6 3" xfId="19454"/>
    <cellStyle name="Normal 14 3 2 7" xfId="19455"/>
    <cellStyle name="Normal 14 3 2 7 2" xfId="19456"/>
    <cellStyle name="Normal 14 3 2 7 2 2" xfId="19457"/>
    <cellStyle name="Normal 14 3 2 7 3" xfId="19458"/>
    <cellStyle name="Normal 14 3 2 8" xfId="19459"/>
    <cellStyle name="Normal 14 3 2 8 2" xfId="19460"/>
    <cellStyle name="Normal 14 3 2 9" xfId="19461"/>
    <cellStyle name="Normal 14 3 2 9 2" xfId="19462"/>
    <cellStyle name="Normal 14 3 3" xfId="19463"/>
    <cellStyle name="Normal 14 3 3 2" xfId="19464"/>
    <cellStyle name="Normal 14 3 3 2 2" xfId="19465"/>
    <cellStyle name="Normal 14 3 3 2 2 2" xfId="19466"/>
    <cellStyle name="Normal 14 3 3 2 2 2 2" xfId="19467"/>
    <cellStyle name="Normal 14 3 3 2 2 2 2 2" xfId="19468"/>
    <cellStyle name="Normal 14 3 3 2 2 2 3" xfId="19469"/>
    <cellStyle name="Normal 14 3 3 2 2 3" xfId="19470"/>
    <cellStyle name="Normal 14 3 3 2 2 3 2" xfId="19471"/>
    <cellStyle name="Normal 14 3 3 2 2 3 2 2" xfId="19472"/>
    <cellStyle name="Normal 14 3 3 2 2 3 3" xfId="19473"/>
    <cellStyle name="Normal 14 3 3 2 2 4" xfId="19474"/>
    <cellStyle name="Normal 14 3 3 2 2 4 2" xfId="19475"/>
    <cellStyle name="Normal 14 3 3 2 2 5" xfId="19476"/>
    <cellStyle name="Normal 14 3 3 2 2 5 2" xfId="19477"/>
    <cellStyle name="Normal 14 3 3 2 2 6" xfId="19478"/>
    <cellStyle name="Normal 14 3 3 2 3" xfId="19479"/>
    <cellStyle name="Normal 14 3 3 2 3 2" xfId="19480"/>
    <cellStyle name="Normal 14 3 3 2 3 2 2" xfId="19481"/>
    <cellStyle name="Normal 14 3 3 2 3 3" xfId="19482"/>
    <cellStyle name="Normal 14 3 3 2 4" xfId="19483"/>
    <cellStyle name="Normal 14 3 3 2 4 2" xfId="19484"/>
    <cellStyle name="Normal 14 3 3 2 4 2 2" xfId="19485"/>
    <cellStyle name="Normal 14 3 3 2 4 3" xfId="19486"/>
    <cellStyle name="Normal 14 3 3 2 5" xfId="19487"/>
    <cellStyle name="Normal 14 3 3 2 5 2" xfId="19488"/>
    <cellStyle name="Normal 14 3 3 2 6" xfId="19489"/>
    <cellStyle name="Normal 14 3 3 2 6 2" xfId="19490"/>
    <cellStyle name="Normal 14 3 3 2 7" xfId="19491"/>
    <cellStyle name="Normal 14 3 3 3" xfId="19492"/>
    <cellStyle name="Normal 14 3 3 3 2" xfId="19493"/>
    <cellStyle name="Normal 14 3 3 3 2 2" xfId="19494"/>
    <cellStyle name="Normal 14 3 3 3 2 2 2" xfId="19495"/>
    <cellStyle name="Normal 14 3 3 3 2 3" xfId="19496"/>
    <cellStyle name="Normal 14 3 3 3 3" xfId="19497"/>
    <cellStyle name="Normal 14 3 3 3 3 2" xfId="19498"/>
    <cellStyle name="Normal 14 3 3 3 3 2 2" xfId="19499"/>
    <cellStyle name="Normal 14 3 3 3 3 3" xfId="19500"/>
    <cellStyle name="Normal 14 3 3 3 4" xfId="19501"/>
    <cellStyle name="Normal 14 3 3 3 4 2" xfId="19502"/>
    <cellStyle name="Normal 14 3 3 3 5" xfId="19503"/>
    <cellStyle name="Normal 14 3 3 3 5 2" xfId="19504"/>
    <cellStyle name="Normal 14 3 3 3 6" xfId="19505"/>
    <cellStyle name="Normal 14 3 3 4" xfId="19506"/>
    <cellStyle name="Normal 14 3 3 4 2" xfId="19507"/>
    <cellStyle name="Normal 14 3 3 4 2 2" xfId="19508"/>
    <cellStyle name="Normal 14 3 3 4 3" xfId="19509"/>
    <cellStyle name="Normal 14 3 3 5" xfId="19510"/>
    <cellStyle name="Normal 14 3 3 5 2" xfId="19511"/>
    <cellStyle name="Normal 14 3 3 5 2 2" xfId="19512"/>
    <cellStyle name="Normal 14 3 3 5 3" xfId="19513"/>
    <cellStyle name="Normal 14 3 3 6" xfId="19514"/>
    <cellStyle name="Normal 14 3 3 6 2" xfId="19515"/>
    <cellStyle name="Normal 14 3 3 7" xfId="19516"/>
    <cellStyle name="Normal 14 3 3 7 2" xfId="19517"/>
    <cellStyle name="Normal 14 3 3 8" xfId="19518"/>
    <cellStyle name="Normal 14 3 4" xfId="19519"/>
    <cellStyle name="Normal 14 3 4 2" xfId="19520"/>
    <cellStyle name="Normal 14 3 4 2 2" xfId="19521"/>
    <cellStyle name="Normal 14 3 4 2 2 2" xfId="19522"/>
    <cellStyle name="Normal 14 3 4 2 2 2 2" xfId="19523"/>
    <cellStyle name="Normal 14 3 4 2 2 3" xfId="19524"/>
    <cellStyle name="Normal 14 3 4 2 3" xfId="19525"/>
    <cellStyle name="Normal 14 3 4 2 3 2" xfId="19526"/>
    <cellStyle name="Normal 14 3 4 2 3 2 2" xfId="19527"/>
    <cellStyle name="Normal 14 3 4 2 3 3" xfId="19528"/>
    <cellStyle name="Normal 14 3 4 2 4" xfId="19529"/>
    <cellStyle name="Normal 14 3 4 2 4 2" xfId="19530"/>
    <cellStyle name="Normal 14 3 4 2 5" xfId="19531"/>
    <cellStyle name="Normal 14 3 4 2 5 2" xfId="19532"/>
    <cellStyle name="Normal 14 3 4 2 6" xfId="19533"/>
    <cellStyle name="Normal 14 3 4 3" xfId="19534"/>
    <cellStyle name="Normal 14 3 4 3 2" xfId="19535"/>
    <cellStyle name="Normal 14 3 4 3 2 2" xfId="19536"/>
    <cellStyle name="Normal 14 3 4 3 3" xfId="19537"/>
    <cellStyle name="Normal 14 3 4 4" xfId="19538"/>
    <cellStyle name="Normal 14 3 4 4 2" xfId="19539"/>
    <cellStyle name="Normal 14 3 4 4 2 2" xfId="19540"/>
    <cellStyle name="Normal 14 3 4 4 3" xfId="19541"/>
    <cellStyle name="Normal 14 3 4 5" xfId="19542"/>
    <cellStyle name="Normal 14 3 4 5 2" xfId="19543"/>
    <cellStyle name="Normal 14 3 4 6" xfId="19544"/>
    <cellStyle name="Normal 14 3 4 6 2" xfId="19545"/>
    <cellStyle name="Normal 14 3 4 7" xfId="19546"/>
    <cellStyle name="Normal 14 3 5" xfId="19547"/>
    <cellStyle name="Normal 14 3 5 2" xfId="19548"/>
    <cellStyle name="Normal 14 3 5 2 2" xfId="19549"/>
    <cellStyle name="Normal 14 3 5 2 2 2" xfId="19550"/>
    <cellStyle name="Normal 14 3 5 2 2 2 2" xfId="19551"/>
    <cellStyle name="Normal 14 3 5 2 2 3" xfId="19552"/>
    <cellStyle name="Normal 14 3 5 2 3" xfId="19553"/>
    <cellStyle name="Normal 14 3 5 2 3 2" xfId="19554"/>
    <cellStyle name="Normal 14 3 5 2 3 2 2" xfId="19555"/>
    <cellStyle name="Normal 14 3 5 2 3 3" xfId="19556"/>
    <cellStyle name="Normal 14 3 5 2 4" xfId="19557"/>
    <cellStyle name="Normal 14 3 5 2 4 2" xfId="19558"/>
    <cellStyle name="Normal 14 3 5 2 5" xfId="19559"/>
    <cellStyle name="Normal 14 3 5 2 5 2" xfId="19560"/>
    <cellStyle name="Normal 14 3 5 2 6" xfId="19561"/>
    <cellStyle name="Normal 14 3 5 3" xfId="19562"/>
    <cellStyle name="Normal 14 3 5 3 2" xfId="19563"/>
    <cellStyle name="Normal 14 3 5 3 2 2" xfId="19564"/>
    <cellStyle name="Normal 14 3 5 3 3" xfId="19565"/>
    <cellStyle name="Normal 14 3 5 4" xfId="19566"/>
    <cellStyle name="Normal 14 3 5 4 2" xfId="19567"/>
    <cellStyle name="Normal 14 3 5 4 2 2" xfId="19568"/>
    <cellStyle name="Normal 14 3 5 4 3" xfId="19569"/>
    <cellStyle name="Normal 14 3 5 5" xfId="19570"/>
    <cellStyle name="Normal 14 3 5 5 2" xfId="19571"/>
    <cellStyle name="Normal 14 3 5 6" xfId="19572"/>
    <cellStyle name="Normal 14 3 5 6 2" xfId="19573"/>
    <cellStyle name="Normal 14 3 5 7" xfId="19574"/>
    <cellStyle name="Normal 14 3 6" xfId="19575"/>
    <cellStyle name="Normal 14 3 6 2" xfId="19576"/>
    <cellStyle name="Normal 14 3 6 2 2" xfId="19577"/>
    <cellStyle name="Normal 14 3 6 2 2 2" xfId="19578"/>
    <cellStyle name="Normal 14 3 6 2 3" xfId="19579"/>
    <cellStyle name="Normal 14 3 6 3" xfId="19580"/>
    <cellStyle name="Normal 14 3 6 3 2" xfId="19581"/>
    <cellStyle name="Normal 14 3 6 3 2 2" xfId="19582"/>
    <cellStyle name="Normal 14 3 6 3 3" xfId="19583"/>
    <cellStyle name="Normal 14 3 6 4" xfId="19584"/>
    <cellStyle name="Normal 14 3 6 4 2" xfId="19585"/>
    <cellStyle name="Normal 14 3 6 5" xfId="19586"/>
    <cellStyle name="Normal 14 3 6 5 2" xfId="19587"/>
    <cellStyle name="Normal 14 3 6 6" xfId="19588"/>
    <cellStyle name="Normal 14 3 7" xfId="19589"/>
    <cellStyle name="Normal 14 3 7 2" xfId="19590"/>
    <cellStyle name="Normal 14 3 7 2 2" xfId="19591"/>
    <cellStyle name="Normal 14 3 7 3" xfId="19592"/>
    <cellStyle name="Normal 14 3 8" xfId="19593"/>
    <cellStyle name="Normal 14 3 8 2" xfId="19594"/>
    <cellStyle name="Normal 14 3 8 2 2" xfId="19595"/>
    <cellStyle name="Normal 14 3 8 3" xfId="19596"/>
    <cellStyle name="Normal 14 3 9" xfId="19597"/>
    <cellStyle name="Normal 14 3 9 2" xfId="19598"/>
    <cellStyle name="Normal 14 4" xfId="19599"/>
    <cellStyle name="Normal 14 4 10" xfId="19600"/>
    <cellStyle name="Normal 14 4 2" xfId="19601"/>
    <cellStyle name="Normal 14 4 2 2" xfId="19602"/>
    <cellStyle name="Normal 14 4 2 2 2" xfId="19603"/>
    <cellStyle name="Normal 14 4 2 2 2 2" xfId="19604"/>
    <cellStyle name="Normal 14 4 2 2 2 2 2" xfId="19605"/>
    <cellStyle name="Normal 14 4 2 2 2 2 2 2" xfId="19606"/>
    <cellStyle name="Normal 14 4 2 2 2 2 3" xfId="19607"/>
    <cellStyle name="Normal 14 4 2 2 2 3" xfId="19608"/>
    <cellStyle name="Normal 14 4 2 2 2 3 2" xfId="19609"/>
    <cellStyle name="Normal 14 4 2 2 2 3 2 2" xfId="19610"/>
    <cellStyle name="Normal 14 4 2 2 2 3 3" xfId="19611"/>
    <cellStyle name="Normal 14 4 2 2 2 4" xfId="19612"/>
    <cellStyle name="Normal 14 4 2 2 2 4 2" xfId="19613"/>
    <cellStyle name="Normal 14 4 2 2 2 5" xfId="19614"/>
    <cellStyle name="Normal 14 4 2 2 2 5 2" xfId="19615"/>
    <cellStyle name="Normal 14 4 2 2 2 6" xfId="19616"/>
    <cellStyle name="Normal 14 4 2 2 3" xfId="19617"/>
    <cellStyle name="Normal 14 4 2 2 3 2" xfId="19618"/>
    <cellStyle name="Normal 14 4 2 2 3 2 2" xfId="19619"/>
    <cellStyle name="Normal 14 4 2 2 3 3" xfId="19620"/>
    <cellStyle name="Normal 14 4 2 2 4" xfId="19621"/>
    <cellStyle name="Normal 14 4 2 2 4 2" xfId="19622"/>
    <cellStyle name="Normal 14 4 2 2 4 2 2" xfId="19623"/>
    <cellStyle name="Normal 14 4 2 2 4 3" xfId="19624"/>
    <cellStyle name="Normal 14 4 2 2 5" xfId="19625"/>
    <cellStyle name="Normal 14 4 2 2 5 2" xfId="19626"/>
    <cellStyle name="Normal 14 4 2 2 6" xfId="19627"/>
    <cellStyle name="Normal 14 4 2 2 6 2" xfId="19628"/>
    <cellStyle name="Normal 14 4 2 2 7" xfId="19629"/>
    <cellStyle name="Normal 14 4 2 3" xfId="19630"/>
    <cellStyle name="Normal 14 4 2 3 2" xfId="19631"/>
    <cellStyle name="Normal 14 4 2 3 2 2" xfId="19632"/>
    <cellStyle name="Normal 14 4 2 3 2 2 2" xfId="19633"/>
    <cellStyle name="Normal 14 4 2 3 2 3" xfId="19634"/>
    <cellStyle name="Normal 14 4 2 3 3" xfId="19635"/>
    <cellStyle name="Normal 14 4 2 3 3 2" xfId="19636"/>
    <cellStyle name="Normal 14 4 2 3 3 2 2" xfId="19637"/>
    <cellStyle name="Normal 14 4 2 3 3 3" xfId="19638"/>
    <cellStyle name="Normal 14 4 2 3 4" xfId="19639"/>
    <cellStyle name="Normal 14 4 2 3 4 2" xfId="19640"/>
    <cellStyle name="Normal 14 4 2 3 5" xfId="19641"/>
    <cellStyle name="Normal 14 4 2 3 5 2" xfId="19642"/>
    <cellStyle name="Normal 14 4 2 3 6" xfId="19643"/>
    <cellStyle name="Normal 14 4 2 4" xfId="19644"/>
    <cellStyle name="Normal 14 4 2 4 2" xfId="19645"/>
    <cellStyle name="Normal 14 4 2 4 2 2" xfId="19646"/>
    <cellStyle name="Normal 14 4 2 4 3" xfId="19647"/>
    <cellStyle name="Normal 14 4 2 5" xfId="19648"/>
    <cellStyle name="Normal 14 4 2 5 2" xfId="19649"/>
    <cellStyle name="Normal 14 4 2 5 2 2" xfId="19650"/>
    <cellStyle name="Normal 14 4 2 5 3" xfId="19651"/>
    <cellStyle name="Normal 14 4 2 6" xfId="19652"/>
    <cellStyle name="Normal 14 4 2 6 2" xfId="19653"/>
    <cellStyle name="Normal 14 4 2 7" xfId="19654"/>
    <cellStyle name="Normal 14 4 2 7 2" xfId="19655"/>
    <cellStyle name="Normal 14 4 2 8" xfId="19656"/>
    <cellStyle name="Normal 14 4 3" xfId="19657"/>
    <cellStyle name="Normal 14 4 3 2" xfId="19658"/>
    <cellStyle name="Normal 14 4 3 2 2" xfId="19659"/>
    <cellStyle name="Normal 14 4 3 2 2 2" xfId="19660"/>
    <cellStyle name="Normal 14 4 3 2 2 2 2" xfId="19661"/>
    <cellStyle name="Normal 14 4 3 2 2 3" xfId="19662"/>
    <cellStyle name="Normal 14 4 3 2 3" xfId="19663"/>
    <cellStyle name="Normal 14 4 3 2 3 2" xfId="19664"/>
    <cellStyle name="Normal 14 4 3 2 3 2 2" xfId="19665"/>
    <cellStyle name="Normal 14 4 3 2 3 3" xfId="19666"/>
    <cellStyle name="Normal 14 4 3 2 4" xfId="19667"/>
    <cellStyle name="Normal 14 4 3 2 4 2" xfId="19668"/>
    <cellStyle name="Normal 14 4 3 2 5" xfId="19669"/>
    <cellStyle name="Normal 14 4 3 2 5 2" xfId="19670"/>
    <cellStyle name="Normal 14 4 3 2 6" xfId="19671"/>
    <cellStyle name="Normal 14 4 3 3" xfId="19672"/>
    <cellStyle name="Normal 14 4 3 3 2" xfId="19673"/>
    <cellStyle name="Normal 14 4 3 3 2 2" xfId="19674"/>
    <cellStyle name="Normal 14 4 3 3 3" xfId="19675"/>
    <cellStyle name="Normal 14 4 3 4" xfId="19676"/>
    <cellStyle name="Normal 14 4 3 4 2" xfId="19677"/>
    <cellStyle name="Normal 14 4 3 4 2 2" xfId="19678"/>
    <cellStyle name="Normal 14 4 3 4 3" xfId="19679"/>
    <cellStyle name="Normal 14 4 3 5" xfId="19680"/>
    <cellStyle name="Normal 14 4 3 5 2" xfId="19681"/>
    <cellStyle name="Normal 14 4 3 6" xfId="19682"/>
    <cellStyle name="Normal 14 4 3 6 2" xfId="19683"/>
    <cellStyle name="Normal 14 4 3 7" xfId="19684"/>
    <cellStyle name="Normal 14 4 4" xfId="19685"/>
    <cellStyle name="Normal 14 4 4 2" xfId="19686"/>
    <cellStyle name="Normal 14 4 4 2 2" xfId="19687"/>
    <cellStyle name="Normal 14 4 4 2 2 2" xfId="19688"/>
    <cellStyle name="Normal 14 4 4 2 2 2 2" xfId="19689"/>
    <cellStyle name="Normal 14 4 4 2 2 3" xfId="19690"/>
    <cellStyle name="Normal 14 4 4 2 3" xfId="19691"/>
    <cellStyle name="Normal 14 4 4 2 3 2" xfId="19692"/>
    <cellStyle name="Normal 14 4 4 2 3 2 2" xfId="19693"/>
    <cellStyle name="Normal 14 4 4 2 3 3" xfId="19694"/>
    <cellStyle name="Normal 14 4 4 2 4" xfId="19695"/>
    <cellStyle name="Normal 14 4 4 2 4 2" xfId="19696"/>
    <cellStyle name="Normal 14 4 4 2 5" xfId="19697"/>
    <cellStyle name="Normal 14 4 4 2 5 2" xfId="19698"/>
    <cellStyle name="Normal 14 4 4 2 6" xfId="19699"/>
    <cellStyle name="Normal 14 4 4 3" xfId="19700"/>
    <cellStyle name="Normal 14 4 4 3 2" xfId="19701"/>
    <cellStyle name="Normal 14 4 4 3 2 2" xfId="19702"/>
    <cellStyle name="Normal 14 4 4 3 3" xfId="19703"/>
    <cellStyle name="Normal 14 4 4 4" xfId="19704"/>
    <cellStyle name="Normal 14 4 4 4 2" xfId="19705"/>
    <cellStyle name="Normal 14 4 4 4 2 2" xfId="19706"/>
    <cellStyle name="Normal 14 4 4 4 3" xfId="19707"/>
    <cellStyle name="Normal 14 4 4 5" xfId="19708"/>
    <cellStyle name="Normal 14 4 4 5 2" xfId="19709"/>
    <cellStyle name="Normal 14 4 4 6" xfId="19710"/>
    <cellStyle name="Normal 14 4 4 6 2" xfId="19711"/>
    <cellStyle name="Normal 14 4 4 7" xfId="19712"/>
    <cellStyle name="Normal 14 4 5" xfId="19713"/>
    <cellStyle name="Normal 14 4 5 2" xfId="19714"/>
    <cellStyle name="Normal 14 4 5 2 2" xfId="19715"/>
    <cellStyle name="Normal 14 4 5 2 2 2" xfId="19716"/>
    <cellStyle name="Normal 14 4 5 2 3" xfId="19717"/>
    <cellStyle name="Normal 14 4 5 3" xfId="19718"/>
    <cellStyle name="Normal 14 4 5 3 2" xfId="19719"/>
    <cellStyle name="Normal 14 4 5 3 2 2" xfId="19720"/>
    <cellStyle name="Normal 14 4 5 3 3" xfId="19721"/>
    <cellStyle name="Normal 14 4 5 4" xfId="19722"/>
    <cellStyle name="Normal 14 4 5 4 2" xfId="19723"/>
    <cellStyle name="Normal 14 4 5 5" xfId="19724"/>
    <cellStyle name="Normal 14 4 5 5 2" xfId="19725"/>
    <cellStyle name="Normal 14 4 5 6" xfId="19726"/>
    <cellStyle name="Normal 14 4 6" xfId="19727"/>
    <cellStyle name="Normal 14 4 6 2" xfId="19728"/>
    <cellStyle name="Normal 14 4 6 2 2" xfId="19729"/>
    <cellStyle name="Normal 14 4 6 3" xfId="19730"/>
    <cellStyle name="Normal 14 4 7" xfId="19731"/>
    <cellStyle name="Normal 14 4 7 2" xfId="19732"/>
    <cellStyle name="Normal 14 4 7 2 2" xfId="19733"/>
    <cellStyle name="Normal 14 4 7 3" xfId="19734"/>
    <cellStyle name="Normal 14 4 8" xfId="19735"/>
    <cellStyle name="Normal 14 4 8 2" xfId="19736"/>
    <cellStyle name="Normal 14 4 9" xfId="19737"/>
    <cellStyle name="Normal 14 4 9 2" xfId="19738"/>
    <cellStyle name="Normal 14 5" xfId="19739"/>
    <cellStyle name="Normal 14 5 2" xfId="19740"/>
    <cellStyle name="Normal 14 5 2 2" xfId="19741"/>
    <cellStyle name="Normal 14 5 2 2 2" xfId="19742"/>
    <cellStyle name="Normal 14 5 2 2 2 2" xfId="19743"/>
    <cellStyle name="Normal 14 5 2 2 2 2 2" xfId="19744"/>
    <cellStyle name="Normal 14 5 2 2 2 3" xfId="19745"/>
    <cellStyle name="Normal 14 5 2 2 3" xfId="19746"/>
    <cellStyle name="Normal 14 5 2 2 3 2" xfId="19747"/>
    <cellStyle name="Normal 14 5 2 2 3 2 2" xfId="19748"/>
    <cellStyle name="Normal 14 5 2 2 3 3" xfId="19749"/>
    <cellStyle name="Normal 14 5 2 2 4" xfId="19750"/>
    <cellStyle name="Normal 14 5 2 2 4 2" xfId="19751"/>
    <cellStyle name="Normal 14 5 2 2 5" xfId="19752"/>
    <cellStyle name="Normal 14 5 2 2 5 2" xfId="19753"/>
    <cellStyle name="Normal 14 5 2 2 6" xfId="19754"/>
    <cellStyle name="Normal 14 5 2 3" xfId="19755"/>
    <cellStyle name="Normal 14 5 2 3 2" xfId="19756"/>
    <cellStyle name="Normal 14 5 2 3 2 2" xfId="19757"/>
    <cellStyle name="Normal 14 5 2 3 3" xfId="19758"/>
    <cellStyle name="Normal 14 5 2 4" xfId="19759"/>
    <cellStyle name="Normal 14 5 2 4 2" xfId="19760"/>
    <cellStyle name="Normal 14 5 2 4 2 2" xfId="19761"/>
    <cellStyle name="Normal 14 5 2 4 3" xfId="19762"/>
    <cellStyle name="Normal 14 5 2 5" xfId="19763"/>
    <cellStyle name="Normal 14 5 2 5 2" xfId="19764"/>
    <cellStyle name="Normal 14 5 2 6" xfId="19765"/>
    <cellStyle name="Normal 14 5 2 6 2" xfId="19766"/>
    <cellStyle name="Normal 14 5 2 7" xfId="19767"/>
    <cellStyle name="Normal 14 5 3" xfId="19768"/>
    <cellStyle name="Normal 14 5 3 2" xfId="19769"/>
    <cellStyle name="Normal 14 5 3 2 2" xfId="19770"/>
    <cellStyle name="Normal 14 5 3 2 2 2" xfId="19771"/>
    <cellStyle name="Normal 14 5 3 2 3" xfId="19772"/>
    <cellStyle name="Normal 14 5 3 3" xfId="19773"/>
    <cellStyle name="Normal 14 5 3 3 2" xfId="19774"/>
    <cellStyle name="Normal 14 5 3 3 2 2" xfId="19775"/>
    <cellStyle name="Normal 14 5 3 3 3" xfId="19776"/>
    <cellStyle name="Normal 14 5 3 4" xfId="19777"/>
    <cellStyle name="Normal 14 5 3 4 2" xfId="19778"/>
    <cellStyle name="Normal 14 5 3 5" xfId="19779"/>
    <cellStyle name="Normal 14 5 3 5 2" xfId="19780"/>
    <cellStyle name="Normal 14 5 3 6" xfId="19781"/>
    <cellStyle name="Normal 14 5 4" xfId="19782"/>
    <cellStyle name="Normal 14 5 4 2" xfId="19783"/>
    <cellStyle name="Normal 14 5 4 2 2" xfId="19784"/>
    <cellStyle name="Normal 14 5 4 3" xfId="19785"/>
    <cellStyle name="Normal 14 5 5" xfId="19786"/>
    <cellStyle name="Normal 14 5 5 2" xfId="19787"/>
    <cellStyle name="Normal 14 5 5 2 2" xfId="19788"/>
    <cellStyle name="Normal 14 5 5 3" xfId="19789"/>
    <cellStyle name="Normal 14 5 6" xfId="19790"/>
    <cellStyle name="Normal 14 5 6 2" xfId="19791"/>
    <cellStyle name="Normal 14 5 7" xfId="19792"/>
    <cellStyle name="Normal 14 5 7 2" xfId="19793"/>
    <cellStyle name="Normal 14 5 8" xfId="19794"/>
    <cellStyle name="Normal 14 6" xfId="19795"/>
    <cellStyle name="Normal 14 6 2" xfId="19796"/>
    <cellStyle name="Normal 14 6 2 2" xfId="19797"/>
    <cellStyle name="Normal 14 6 2 2 2" xfId="19798"/>
    <cellStyle name="Normal 14 6 2 2 2 2" xfId="19799"/>
    <cellStyle name="Normal 14 6 2 2 3" xfId="19800"/>
    <cellStyle name="Normal 14 6 2 3" xfId="19801"/>
    <cellStyle name="Normal 14 6 2 3 2" xfId="19802"/>
    <cellStyle name="Normal 14 6 2 3 2 2" xfId="19803"/>
    <cellStyle name="Normal 14 6 2 3 3" xfId="19804"/>
    <cellStyle name="Normal 14 6 2 4" xfId="19805"/>
    <cellStyle name="Normal 14 6 2 4 2" xfId="19806"/>
    <cellStyle name="Normal 14 6 2 5" xfId="19807"/>
    <cellStyle name="Normal 14 6 2 5 2" xfId="19808"/>
    <cellStyle name="Normal 14 6 2 6" xfId="19809"/>
    <cellStyle name="Normal 14 6 3" xfId="19810"/>
    <cellStyle name="Normal 14 6 3 2" xfId="19811"/>
    <cellStyle name="Normal 14 6 3 2 2" xfId="19812"/>
    <cellStyle name="Normal 14 6 3 3" xfId="19813"/>
    <cellStyle name="Normal 14 6 4" xfId="19814"/>
    <cellStyle name="Normal 14 6 4 2" xfId="19815"/>
    <cellStyle name="Normal 14 6 4 2 2" xfId="19816"/>
    <cellStyle name="Normal 14 6 4 3" xfId="19817"/>
    <cellStyle name="Normal 14 6 5" xfId="19818"/>
    <cellStyle name="Normal 14 6 5 2" xfId="19819"/>
    <cellStyle name="Normal 14 6 6" xfId="19820"/>
    <cellStyle name="Normal 14 6 6 2" xfId="19821"/>
    <cellStyle name="Normal 14 6 7" xfId="19822"/>
    <cellStyle name="Normal 14 7" xfId="19823"/>
    <cellStyle name="Normal 14 7 2" xfId="19824"/>
    <cellStyle name="Normal 14 7 2 2" xfId="19825"/>
    <cellStyle name="Normal 14 7 2 2 2" xfId="19826"/>
    <cellStyle name="Normal 14 7 2 2 2 2" xfId="19827"/>
    <cellStyle name="Normal 14 7 2 2 3" xfId="19828"/>
    <cellStyle name="Normal 14 7 2 3" xfId="19829"/>
    <cellStyle name="Normal 14 7 2 3 2" xfId="19830"/>
    <cellStyle name="Normal 14 7 2 3 2 2" xfId="19831"/>
    <cellStyle name="Normal 14 7 2 3 3" xfId="19832"/>
    <cellStyle name="Normal 14 7 2 4" xfId="19833"/>
    <cellStyle name="Normal 14 7 2 4 2" xfId="19834"/>
    <cellStyle name="Normal 14 7 2 5" xfId="19835"/>
    <cellStyle name="Normal 14 7 2 5 2" xfId="19836"/>
    <cellStyle name="Normal 14 7 2 6" xfId="19837"/>
    <cellStyle name="Normal 14 7 3" xfId="19838"/>
    <cellStyle name="Normal 14 7 3 2" xfId="19839"/>
    <cellStyle name="Normal 14 7 3 2 2" xfId="19840"/>
    <cellStyle name="Normal 14 7 3 3" xfId="19841"/>
    <cellStyle name="Normal 14 7 4" xfId="19842"/>
    <cellStyle name="Normal 14 7 4 2" xfId="19843"/>
    <cellStyle name="Normal 14 7 4 2 2" xfId="19844"/>
    <cellStyle name="Normal 14 7 4 3" xfId="19845"/>
    <cellStyle name="Normal 14 7 5" xfId="19846"/>
    <cellStyle name="Normal 14 7 5 2" xfId="19847"/>
    <cellStyle name="Normal 14 7 6" xfId="19848"/>
    <cellStyle name="Normal 14 7 6 2" xfId="19849"/>
    <cellStyle name="Normal 14 7 7" xfId="19850"/>
    <cellStyle name="Normal 14 8" xfId="19851"/>
    <cellStyle name="Normal 14 8 2" xfId="19852"/>
    <cellStyle name="Normal 14 8 2 2" xfId="19853"/>
    <cellStyle name="Normal 14 8 2 2 2" xfId="19854"/>
    <cellStyle name="Normal 14 8 2 3" xfId="19855"/>
    <cellStyle name="Normal 14 8 3" xfId="19856"/>
    <cellStyle name="Normal 14 8 3 2" xfId="19857"/>
    <cellStyle name="Normal 14 8 3 2 2" xfId="19858"/>
    <cellStyle name="Normal 14 8 3 3" xfId="19859"/>
    <cellStyle name="Normal 14 8 4" xfId="19860"/>
    <cellStyle name="Normal 14 8 4 2" xfId="19861"/>
    <cellStyle name="Normal 14 8 5" xfId="19862"/>
    <cellStyle name="Normal 14 8 5 2" xfId="19863"/>
    <cellStyle name="Normal 14 8 6" xfId="19864"/>
    <cellStyle name="Normal 14 9" xfId="19865"/>
    <cellStyle name="Normal 14 9 2" xfId="19866"/>
    <cellStyle name="Normal 14 9 2 2" xfId="19867"/>
    <cellStyle name="Normal 14 9 2 2 2" xfId="19868"/>
    <cellStyle name="Normal 14 9 2 3" xfId="19869"/>
    <cellStyle name="Normal 14 9 3" xfId="19870"/>
    <cellStyle name="Normal 14 9 3 2" xfId="19871"/>
    <cellStyle name="Normal 14 9 3 2 2" xfId="19872"/>
    <cellStyle name="Normal 14 9 3 3" xfId="19873"/>
    <cellStyle name="Normal 14 9 4" xfId="19874"/>
    <cellStyle name="Normal 14 9 4 2" xfId="19875"/>
    <cellStyle name="Normal 14 9 5" xfId="19876"/>
    <cellStyle name="Normal 14 9 5 2" xfId="19877"/>
    <cellStyle name="Normal 14 9 6" xfId="19878"/>
    <cellStyle name="Normal 15" xfId="675"/>
    <cellStyle name="Normal 15 2" xfId="19879"/>
    <cellStyle name="Normal 15 2 2" xfId="19880"/>
    <cellStyle name="Normal 15 2 2 2" xfId="19881"/>
    <cellStyle name="Normal 15 2 2 2 2" xfId="19882"/>
    <cellStyle name="Normal 15 2 2 3" xfId="19883"/>
    <cellStyle name="Normal 15 2 3" xfId="19884"/>
    <cellStyle name="Normal 15 2 3 2" xfId="19885"/>
    <cellStyle name="Normal 15 2 3 2 2" xfId="19886"/>
    <cellStyle name="Normal 15 2 3 3" xfId="19887"/>
    <cellStyle name="Normal 15 2 4" xfId="19888"/>
    <cellStyle name="Normal 15 2 4 2" xfId="19889"/>
    <cellStyle name="Normal 15 2 5" xfId="19890"/>
    <cellStyle name="Normal 15 2 5 2" xfId="19891"/>
    <cellStyle name="Normal 15 2 6" xfId="19892"/>
    <cellStyle name="Normal 16" xfId="19893"/>
    <cellStyle name="Normal 16 10" xfId="19894"/>
    <cellStyle name="Normal 16 10 2" xfId="19895"/>
    <cellStyle name="Normal 16 10 2 2" xfId="19896"/>
    <cellStyle name="Normal 16 10 2 2 2" xfId="19897"/>
    <cellStyle name="Normal 16 10 2 3" xfId="19898"/>
    <cellStyle name="Normal 16 10 3" xfId="19899"/>
    <cellStyle name="Normal 16 10 3 2" xfId="19900"/>
    <cellStyle name="Normal 16 10 3 2 2" xfId="19901"/>
    <cellStyle name="Normal 16 10 3 3" xfId="19902"/>
    <cellStyle name="Normal 16 10 4" xfId="19903"/>
    <cellStyle name="Normal 16 10 4 2" xfId="19904"/>
    <cellStyle name="Normal 16 10 5" xfId="19905"/>
    <cellStyle name="Normal 16 10 5 2" xfId="19906"/>
    <cellStyle name="Normal 16 10 6" xfId="19907"/>
    <cellStyle name="Normal 16 11" xfId="19908"/>
    <cellStyle name="Normal 16 11 2" xfId="19909"/>
    <cellStyle name="Normal 16 11 2 2" xfId="19910"/>
    <cellStyle name="Normal 16 11 3" xfId="19911"/>
    <cellStyle name="Normal 16 12" xfId="19912"/>
    <cellStyle name="Normal 16 12 2" xfId="19913"/>
    <cellStyle name="Normal 16 12 2 2" xfId="19914"/>
    <cellStyle name="Normal 16 12 3" xfId="19915"/>
    <cellStyle name="Normal 16 13" xfId="19916"/>
    <cellStyle name="Normal 16 13 2" xfId="19917"/>
    <cellStyle name="Normal 16 14" xfId="19918"/>
    <cellStyle name="Normal 16 14 2" xfId="19919"/>
    <cellStyle name="Normal 16 15" xfId="19920"/>
    <cellStyle name="Normal 16 2" xfId="19921"/>
    <cellStyle name="Normal 16 2 10" xfId="19922"/>
    <cellStyle name="Normal 16 2 10 2" xfId="19923"/>
    <cellStyle name="Normal 16 2 11" xfId="19924"/>
    <cellStyle name="Normal 16 2 2" xfId="19925"/>
    <cellStyle name="Normal 16 2 2 10" xfId="19926"/>
    <cellStyle name="Normal 16 2 2 2" xfId="19927"/>
    <cellStyle name="Normal 16 2 2 2 2" xfId="19928"/>
    <cellStyle name="Normal 16 2 2 2 2 2" xfId="19929"/>
    <cellStyle name="Normal 16 2 2 2 2 2 2" xfId="19930"/>
    <cellStyle name="Normal 16 2 2 2 2 2 2 2" xfId="19931"/>
    <cellStyle name="Normal 16 2 2 2 2 2 2 2 2" xfId="19932"/>
    <cellStyle name="Normal 16 2 2 2 2 2 2 3" xfId="19933"/>
    <cellStyle name="Normal 16 2 2 2 2 2 3" xfId="19934"/>
    <cellStyle name="Normal 16 2 2 2 2 2 3 2" xfId="19935"/>
    <cellStyle name="Normal 16 2 2 2 2 2 3 2 2" xfId="19936"/>
    <cellStyle name="Normal 16 2 2 2 2 2 3 3" xfId="19937"/>
    <cellStyle name="Normal 16 2 2 2 2 2 4" xfId="19938"/>
    <cellStyle name="Normal 16 2 2 2 2 2 4 2" xfId="19939"/>
    <cellStyle name="Normal 16 2 2 2 2 2 5" xfId="19940"/>
    <cellStyle name="Normal 16 2 2 2 2 2 5 2" xfId="19941"/>
    <cellStyle name="Normal 16 2 2 2 2 2 6" xfId="19942"/>
    <cellStyle name="Normal 16 2 2 2 2 3" xfId="19943"/>
    <cellStyle name="Normal 16 2 2 2 2 3 2" xfId="19944"/>
    <cellStyle name="Normal 16 2 2 2 2 3 2 2" xfId="19945"/>
    <cellStyle name="Normal 16 2 2 2 2 3 3" xfId="19946"/>
    <cellStyle name="Normal 16 2 2 2 2 4" xfId="19947"/>
    <cellStyle name="Normal 16 2 2 2 2 4 2" xfId="19948"/>
    <cellStyle name="Normal 16 2 2 2 2 4 2 2" xfId="19949"/>
    <cellStyle name="Normal 16 2 2 2 2 4 3" xfId="19950"/>
    <cellStyle name="Normal 16 2 2 2 2 5" xfId="19951"/>
    <cellStyle name="Normal 16 2 2 2 2 5 2" xfId="19952"/>
    <cellStyle name="Normal 16 2 2 2 2 6" xfId="19953"/>
    <cellStyle name="Normal 16 2 2 2 2 6 2" xfId="19954"/>
    <cellStyle name="Normal 16 2 2 2 2 7" xfId="19955"/>
    <cellStyle name="Normal 16 2 2 2 3" xfId="19956"/>
    <cellStyle name="Normal 16 2 2 2 3 2" xfId="19957"/>
    <cellStyle name="Normal 16 2 2 2 3 2 2" xfId="19958"/>
    <cellStyle name="Normal 16 2 2 2 3 2 2 2" xfId="19959"/>
    <cellStyle name="Normal 16 2 2 2 3 2 3" xfId="19960"/>
    <cellStyle name="Normal 16 2 2 2 3 3" xfId="19961"/>
    <cellStyle name="Normal 16 2 2 2 3 3 2" xfId="19962"/>
    <cellStyle name="Normal 16 2 2 2 3 3 2 2" xfId="19963"/>
    <cellStyle name="Normal 16 2 2 2 3 3 3" xfId="19964"/>
    <cellStyle name="Normal 16 2 2 2 3 4" xfId="19965"/>
    <cellStyle name="Normal 16 2 2 2 3 4 2" xfId="19966"/>
    <cellStyle name="Normal 16 2 2 2 3 5" xfId="19967"/>
    <cellStyle name="Normal 16 2 2 2 3 5 2" xfId="19968"/>
    <cellStyle name="Normal 16 2 2 2 3 6" xfId="19969"/>
    <cellStyle name="Normal 16 2 2 2 4" xfId="19970"/>
    <cellStyle name="Normal 16 2 2 2 4 2" xfId="19971"/>
    <cellStyle name="Normal 16 2 2 2 4 2 2" xfId="19972"/>
    <cellStyle name="Normal 16 2 2 2 4 3" xfId="19973"/>
    <cellStyle name="Normal 16 2 2 2 5" xfId="19974"/>
    <cellStyle name="Normal 16 2 2 2 5 2" xfId="19975"/>
    <cellStyle name="Normal 16 2 2 2 5 2 2" xfId="19976"/>
    <cellStyle name="Normal 16 2 2 2 5 3" xfId="19977"/>
    <cellStyle name="Normal 16 2 2 2 6" xfId="19978"/>
    <cellStyle name="Normal 16 2 2 2 6 2" xfId="19979"/>
    <cellStyle name="Normal 16 2 2 2 7" xfId="19980"/>
    <cellStyle name="Normal 16 2 2 2 7 2" xfId="19981"/>
    <cellStyle name="Normal 16 2 2 2 8" xfId="19982"/>
    <cellStyle name="Normal 16 2 2 3" xfId="19983"/>
    <cellStyle name="Normal 16 2 2 3 2" xfId="19984"/>
    <cellStyle name="Normal 16 2 2 3 2 2" xfId="19985"/>
    <cellStyle name="Normal 16 2 2 3 2 2 2" xfId="19986"/>
    <cellStyle name="Normal 16 2 2 3 2 2 2 2" xfId="19987"/>
    <cellStyle name="Normal 16 2 2 3 2 2 3" xfId="19988"/>
    <cellStyle name="Normal 16 2 2 3 2 3" xfId="19989"/>
    <cellStyle name="Normal 16 2 2 3 2 3 2" xfId="19990"/>
    <cellStyle name="Normal 16 2 2 3 2 3 2 2" xfId="19991"/>
    <cellStyle name="Normal 16 2 2 3 2 3 3" xfId="19992"/>
    <cellStyle name="Normal 16 2 2 3 2 4" xfId="19993"/>
    <cellStyle name="Normal 16 2 2 3 2 4 2" xfId="19994"/>
    <cellStyle name="Normal 16 2 2 3 2 5" xfId="19995"/>
    <cellStyle name="Normal 16 2 2 3 2 5 2" xfId="19996"/>
    <cellStyle name="Normal 16 2 2 3 2 6" xfId="19997"/>
    <cellStyle name="Normal 16 2 2 3 3" xfId="19998"/>
    <cellStyle name="Normal 16 2 2 3 3 2" xfId="19999"/>
    <cellStyle name="Normal 16 2 2 3 3 2 2" xfId="20000"/>
    <cellStyle name="Normal 16 2 2 3 3 3" xfId="20001"/>
    <cellStyle name="Normal 16 2 2 3 4" xfId="20002"/>
    <cellStyle name="Normal 16 2 2 3 4 2" xfId="20003"/>
    <cellStyle name="Normal 16 2 2 3 4 2 2" xfId="20004"/>
    <cellStyle name="Normal 16 2 2 3 4 3" xfId="20005"/>
    <cellStyle name="Normal 16 2 2 3 5" xfId="20006"/>
    <cellStyle name="Normal 16 2 2 3 5 2" xfId="20007"/>
    <cellStyle name="Normal 16 2 2 3 6" xfId="20008"/>
    <cellStyle name="Normal 16 2 2 3 6 2" xfId="20009"/>
    <cellStyle name="Normal 16 2 2 3 7" xfId="20010"/>
    <cellStyle name="Normal 16 2 2 4" xfId="20011"/>
    <cellStyle name="Normal 16 2 2 4 2" xfId="20012"/>
    <cellStyle name="Normal 16 2 2 4 2 2" xfId="20013"/>
    <cellStyle name="Normal 16 2 2 4 2 2 2" xfId="20014"/>
    <cellStyle name="Normal 16 2 2 4 2 2 2 2" xfId="20015"/>
    <cellStyle name="Normal 16 2 2 4 2 2 3" xfId="20016"/>
    <cellStyle name="Normal 16 2 2 4 2 3" xfId="20017"/>
    <cellStyle name="Normal 16 2 2 4 2 3 2" xfId="20018"/>
    <cellStyle name="Normal 16 2 2 4 2 3 2 2" xfId="20019"/>
    <cellStyle name="Normal 16 2 2 4 2 3 3" xfId="20020"/>
    <cellStyle name="Normal 16 2 2 4 2 4" xfId="20021"/>
    <cellStyle name="Normal 16 2 2 4 2 4 2" xfId="20022"/>
    <cellStyle name="Normal 16 2 2 4 2 5" xfId="20023"/>
    <cellStyle name="Normal 16 2 2 4 2 5 2" xfId="20024"/>
    <cellStyle name="Normal 16 2 2 4 2 6" xfId="20025"/>
    <cellStyle name="Normal 16 2 2 4 3" xfId="20026"/>
    <cellStyle name="Normal 16 2 2 4 3 2" xfId="20027"/>
    <cellStyle name="Normal 16 2 2 4 3 2 2" xfId="20028"/>
    <cellStyle name="Normal 16 2 2 4 3 3" xfId="20029"/>
    <cellStyle name="Normal 16 2 2 4 4" xfId="20030"/>
    <cellStyle name="Normal 16 2 2 4 4 2" xfId="20031"/>
    <cellStyle name="Normal 16 2 2 4 4 2 2" xfId="20032"/>
    <cellStyle name="Normal 16 2 2 4 4 3" xfId="20033"/>
    <cellStyle name="Normal 16 2 2 4 5" xfId="20034"/>
    <cellStyle name="Normal 16 2 2 4 5 2" xfId="20035"/>
    <cellStyle name="Normal 16 2 2 4 6" xfId="20036"/>
    <cellStyle name="Normal 16 2 2 4 6 2" xfId="20037"/>
    <cellStyle name="Normal 16 2 2 4 7" xfId="20038"/>
    <cellStyle name="Normal 16 2 2 5" xfId="20039"/>
    <cellStyle name="Normal 16 2 2 5 2" xfId="20040"/>
    <cellStyle name="Normal 16 2 2 5 2 2" xfId="20041"/>
    <cellStyle name="Normal 16 2 2 5 2 2 2" xfId="20042"/>
    <cellStyle name="Normal 16 2 2 5 2 3" xfId="20043"/>
    <cellStyle name="Normal 16 2 2 5 3" xfId="20044"/>
    <cellStyle name="Normal 16 2 2 5 3 2" xfId="20045"/>
    <cellStyle name="Normal 16 2 2 5 3 2 2" xfId="20046"/>
    <cellStyle name="Normal 16 2 2 5 3 3" xfId="20047"/>
    <cellStyle name="Normal 16 2 2 5 4" xfId="20048"/>
    <cellStyle name="Normal 16 2 2 5 4 2" xfId="20049"/>
    <cellStyle name="Normal 16 2 2 5 5" xfId="20050"/>
    <cellStyle name="Normal 16 2 2 5 5 2" xfId="20051"/>
    <cellStyle name="Normal 16 2 2 5 6" xfId="20052"/>
    <cellStyle name="Normal 16 2 2 6" xfId="20053"/>
    <cellStyle name="Normal 16 2 2 6 2" xfId="20054"/>
    <cellStyle name="Normal 16 2 2 6 2 2" xfId="20055"/>
    <cellStyle name="Normal 16 2 2 6 3" xfId="20056"/>
    <cellStyle name="Normal 16 2 2 7" xfId="20057"/>
    <cellStyle name="Normal 16 2 2 7 2" xfId="20058"/>
    <cellStyle name="Normal 16 2 2 7 2 2" xfId="20059"/>
    <cellStyle name="Normal 16 2 2 7 3" xfId="20060"/>
    <cellStyle name="Normal 16 2 2 8" xfId="20061"/>
    <cellStyle name="Normal 16 2 2 8 2" xfId="20062"/>
    <cellStyle name="Normal 16 2 2 9" xfId="20063"/>
    <cellStyle name="Normal 16 2 2 9 2" xfId="20064"/>
    <cellStyle name="Normal 16 2 3" xfId="20065"/>
    <cellStyle name="Normal 16 2 3 2" xfId="20066"/>
    <cellStyle name="Normal 16 2 3 2 2" xfId="20067"/>
    <cellStyle name="Normal 16 2 3 2 2 2" xfId="20068"/>
    <cellStyle name="Normal 16 2 3 2 2 2 2" xfId="20069"/>
    <cellStyle name="Normal 16 2 3 2 2 2 2 2" xfId="20070"/>
    <cellStyle name="Normal 16 2 3 2 2 2 3" xfId="20071"/>
    <cellStyle name="Normal 16 2 3 2 2 3" xfId="20072"/>
    <cellStyle name="Normal 16 2 3 2 2 3 2" xfId="20073"/>
    <cellStyle name="Normal 16 2 3 2 2 3 2 2" xfId="20074"/>
    <cellStyle name="Normal 16 2 3 2 2 3 3" xfId="20075"/>
    <cellStyle name="Normal 16 2 3 2 2 4" xfId="20076"/>
    <cellStyle name="Normal 16 2 3 2 2 4 2" xfId="20077"/>
    <cellStyle name="Normal 16 2 3 2 2 5" xfId="20078"/>
    <cellStyle name="Normal 16 2 3 2 2 5 2" xfId="20079"/>
    <cellStyle name="Normal 16 2 3 2 2 6" xfId="20080"/>
    <cellStyle name="Normal 16 2 3 2 3" xfId="20081"/>
    <cellStyle name="Normal 16 2 3 2 3 2" xfId="20082"/>
    <cellStyle name="Normal 16 2 3 2 3 2 2" xfId="20083"/>
    <cellStyle name="Normal 16 2 3 2 3 3" xfId="20084"/>
    <cellStyle name="Normal 16 2 3 2 4" xfId="20085"/>
    <cellStyle name="Normal 16 2 3 2 4 2" xfId="20086"/>
    <cellStyle name="Normal 16 2 3 2 4 2 2" xfId="20087"/>
    <cellStyle name="Normal 16 2 3 2 4 3" xfId="20088"/>
    <cellStyle name="Normal 16 2 3 2 5" xfId="20089"/>
    <cellStyle name="Normal 16 2 3 2 5 2" xfId="20090"/>
    <cellStyle name="Normal 16 2 3 2 6" xfId="20091"/>
    <cellStyle name="Normal 16 2 3 2 6 2" xfId="20092"/>
    <cellStyle name="Normal 16 2 3 2 7" xfId="20093"/>
    <cellStyle name="Normal 16 2 3 3" xfId="20094"/>
    <cellStyle name="Normal 16 2 3 3 2" xfId="20095"/>
    <cellStyle name="Normal 16 2 3 3 2 2" xfId="20096"/>
    <cellStyle name="Normal 16 2 3 3 2 2 2" xfId="20097"/>
    <cellStyle name="Normal 16 2 3 3 2 3" xfId="20098"/>
    <cellStyle name="Normal 16 2 3 3 3" xfId="20099"/>
    <cellStyle name="Normal 16 2 3 3 3 2" xfId="20100"/>
    <cellStyle name="Normal 16 2 3 3 3 2 2" xfId="20101"/>
    <cellStyle name="Normal 16 2 3 3 3 3" xfId="20102"/>
    <cellStyle name="Normal 16 2 3 3 4" xfId="20103"/>
    <cellStyle name="Normal 16 2 3 3 4 2" xfId="20104"/>
    <cellStyle name="Normal 16 2 3 3 5" xfId="20105"/>
    <cellStyle name="Normal 16 2 3 3 5 2" xfId="20106"/>
    <cellStyle name="Normal 16 2 3 3 6" xfId="20107"/>
    <cellStyle name="Normal 16 2 3 4" xfId="20108"/>
    <cellStyle name="Normal 16 2 3 4 2" xfId="20109"/>
    <cellStyle name="Normal 16 2 3 4 2 2" xfId="20110"/>
    <cellStyle name="Normal 16 2 3 4 3" xfId="20111"/>
    <cellStyle name="Normal 16 2 3 5" xfId="20112"/>
    <cellStyle name="Normal 16 2 3 5 2" xfId="20113"/>
    <cellStyle name="Normal 16 2 3 5 2 2" xfId="20114"/>
    <cellStyle name="Normal 16 2 3 5 3" xfId="20115"/>
    <cellStyle name="Normal 16 2 3 6" xfId="20116"/>
    <cellStyle name="Normal 16 2 3 6 2" xfId="20117"/>
    <cellStyle name="Normal 16 2 3 7" xfId="20118"/>
    <cellStyle name="Normal 16 2 3 7 2" xfId="20119"/>
    <cellStyle name="Normal 16 2 3 8" xfId="20120"/>
    <cellStyle name="Normal 16 2 4" xfId="20121"/>
    <cellStyle name="Normal 16 2 4 2" xfId="20122"/>
    <cellStyle name="Normal 16 2 4 2 2" xfId="20123"/>
    <cellStyle name="Normal 16 2 4 2 2 2" xfId="20124"/>
    <cellStyle name="Normal 16 2 4 2 2 2 2" xfId="20125"/>
    <cellStyle name="Normal 16 2 4 2 2 3" xfId="20126"/>
    <cellStyle name="Normal 16 2 4 2 3" xfId="20127"/>
    <cellStyle name="Normal 16 2 4 2 3 2" xfId="20128"/>
    <cellStyle name="Normal 16 2 4 2 3 2 2" xfId="20129"/>
    <cellStyle name="Normal 16 2 4 2 3 3" xfId="20130"/>
    <cellStyle name="Normal 16 2 4 2 4" xfId="20131"/>
    <cellStyle name="Normal 16 2 4 2 4 2" xfId="20132"/>
    <cellStyle name="Normal 16 2 4 2 5" xfId="20133"/>
    <cellStyle name="Normal 16 2 4 2 5 2" xfId="20134"/>
    <cellStyle name="Normal 16 2 4 2 6" xfId="20135"/>
    <cellStyle name="Normal 16 2 4 3" xfId="20136"/>
    <cellStyle name="Normal 16 2 4 3 2" xfId="20137"/>
    <cellStyle name="Normal 16 2 4 3 2 2" xfId="20138"/>
    <cellStyle name="Normal 16 2 4 3 3" xfId="20139"/>
    <cellStyle name="Normal 16 2 4 4" xfId="20140"/>
    <cellStyle name="Normal 16 2 4 4 2" xfId="20141"/>
    <cellStyle name="Normal 16 2 4 4 2 2" xfId="20142"/>
    <cellStyle name="Normal 16 2 4 4 3" xfId="20143"/>
    <cellStyle name="Normal 16 2 4 5" xfId="20144"/>
    <cellStyle name="Normal 16 2 4 5 2" xfId="20145"/>
    <cellStyle name="Normal 16 2 4 6" xfId="20146"/>
    <cellStyle name="Normal 16 2 4 6 2" xfId="20147"/>
    <cellStyle name="Normal 16 2 4 7" xfId="20148"/>
    <cellStyle name="Normal 16 2 5" xfId="20149"/>
    <cellStyle name="Normal 16 2 5 2" xfId="20150"/>
    <cellStyle name="Normal 16 2 5 2 2" xfId="20151"/>
    <cellStyle name="Normal 16 2 5 2 2 2" xfId="20152"/>
    <cellStyle name="Normal 16 2 5 2 2 2 2" xfId="20153"/>
    <cellStyle name="Normal 16 2 5 2 2 3" xfId="20154"/>
    <cellStyle name="Normal 16 2 5 2 3" xfId="20155"/>
    <cellStyle name="Normal 16 2 5 2 3 2" xfId="20156"/>
    <cellStyle name="Normal 16 2 5 2 3 2 2" xfId="20157"/>
    <cellStyle name="Normal 16 2 5 2 3 3" xfId="20158"/>
    <cellStyle name="Normal 16 2 5 2 4" xfId="20159"/>
    <cellStyle name="Normal 16 2 5 2 4 2" xfId="20160"/>
    <cellStyle name="Normal 16 2 5 2 5" xfId="20161"/>
    <cellStyle name="Normal 16 2 5 2 5 2" xfId="20162"/>
    <cellStyle name="Normal 16 2 5 2 6" xfId="20163"/>
    <cellStyle name="Normal 16 2 5 3" xfId="20164"/>
    <cellStyle name="Normal 16 2 5 3 2" xfId="20165"/>
    <cellStyle name="Normal 16 2 5 3 2 2" xfId="20166"/>
    <cellStyle name="Normal 16 2 5 3 3" xfId="20167"/>
    <cellStyle name="Normal 16 2 5 4" xfId="20168"/>
    <cellStyle name="Normal 16 2 5 4 2" xfId="20169"/>
    <cellStyle name="Normal 16 2 5 4 2 2" xfId="20170"/>
    <cellStyle name="Normal 16 2 5 4 3" xfId="20171"/>
    <cellStyle name="Normal 16 2 5 5" xfId="20172"/>
    <cellStyle name="Normal 16 2 5 5 2" xfId="20173"/>
    <cellStyle name="Normal 16 2 5 6" xfId="20174"/>
    <cellStyle name="Normal 16 2 5 6 2" xfId="20175"/>
    <cellStyle name="Normal 16 2 5 7" xfId="20176"/>
    <cellStyle name="Normal 16 2 6" xfId="20177"/>
    <cellStyle name="Normal 16 2 6 2" xfId="20178"/>
    <cellStyle name="Normal 16 2 6 2 2" xfId="20179"/>
    <cellStyle name="Normal 16 2 6 2 2 2" xfId="20180"/>
    <cellStyle name="Normal 16 2 6 2 3" xfId="20181"/>
    <cellStyle name="Normal 16 2 6 3" xfId="20182"/>
    <cellStyle name="Normal 16 2 6 3 2" xfId="20183"/>
    <cellStyle name="Normal 16 2 6 3 2 2" xfId="20184"/>
    <cellStyle name="Normal 16 2 6 3 3" xfId="20185"/>
    <cellStyle name="Normal 16 2 6 4" xfId="20186"/>
    <cellStyle name="Normal 16 2 6 4 2" xfId="20187"/>
    <cellStyle name="Normal 16 2 6 5" xfId="20188"/>
    <cellStyle name="Normal 16 2 6 5 2" xfId="20189"/>
    <cellStyle name="Normal 16 2 6 6" xfId="20190"/>
    <cellStyle name="Normal 16 2 7" xfId="20191"/>
    <cellStyle name="Normal 16 2 7 2" xfId="20192"/>
    <cellStyle name="Normal 16 2 7 2 2" xfId="20193"/>
    <cellStyle name="Normal 16 2 7 3" xfId="20194"/>
    <cellStyle name="Normal 16 2 8" xfId="20195"/>
    <cellStyle name="Normal 16 2 8 2" xfId="20196"/>
    <cellStyle name="Normal 16 2 8 2 2" xfId="20197"/>
    <cellStyle name="Normal 16 2 8 3" xfId="20198"/>
    <cellStyle name="Normal 16 2 9" xfId="20199"/>
    <cellStyle name="Normal 16 2 9 2" xfId="20200"/>
    <cellStyle name="Normal 16 3" xfId="20201"/>
    <cellStyle name="Normal 16 3 10" xfId="20202"/>
    <cellStyle name="Normal 16 3 2" xfId="20203"/>
    <cellStyle name="Normal 16 3 2 2" xfId="20204"/>
    <cellStyle name="Normal 16 3 2 2 2" xfId="20205"/>
    <cellStyle name="Normal 16 3 2 2 2 2" xfId="20206"/>
    <cellStyle name="Normal 16 3 2 2 2 2 2" xfId="20207"/>
    <cellStyle name="Normal 16 3 2 2 2 2 2 2" xfId="20208"/>
    <cellStyle name="Normal 16 3 2 2 2 2 3" xfId="20209"/>
    <cellStyle name="Normal 16 3 2 2 2 3" xfId="20210"/>
    <cellStyle name="Normal 16 3 2 2 2 3 2" xfId="20211"/>
    <cellStyle name="Normal 16 3 2 2 2 3 2 2" xfId="20212"/>
    <cellStyle name="Normal 16 3 2 2 2 3 3" xfId="20213"/>
    <cellStyle name="Normal 16 3 2 2 2 4" xfId="20214"/>
    <cellStyle name="Normal 16 3 2 2 2 4 2" xfId="20215"/>
    <cellStyle name="Normal 16 3 2 2 2 5" xfId="20216"/>
    <cellStyle name="Normal 16 3 2 2 2 5 2" xfId="20217"/>
    <cellStyle name="Normal 16 3 2 2 2 6" xfId="20218"/>
    <cellStyle name="Normal 16 3 2 2 3" xfId="20219"/>
    <cellStyle name="Normal 16 3 2 2 3 2" xfId="20220"/>
    <cellStyle name="Normal 16 3 2 2 3 2 2" xfId="20221"/>
    <cellStyle name="Normal 16 3 2 2 3 3" xfId="20222"/>
    <cellStyle name="Normal 16 3 2 2 4" xfId="20223"/>
    <cellStyle name="Normal 16 3 2 2 4 2" xfId="20224"/>
    <cellStyle name="Normal 16 3 2 2 4 2 2" xfId="20225"/>
    <cellStyle name="Normal 16 3 2 2 4 3" xfId="20226"/>
    <cellStyle name="Normal 16 3 2 2 5" xfId="20227"/>
    <cellStyle name="Normal 16 3 2 2 5 2" xfId="20228"/>
    <cellStyle name="Normal 16 3 2 2 6" xfId="20229"/>
    <cellStyle name="Normal 16 3 2 2 6 2" xfId="20230"/>
    <cellStyle name="Normal 16 3 2 2 7" xfId="20231"/>
    <cellStyle name="Normal 16 3 2 3" xfId="20232"/>
    <cellStyle name="Normal 16 3 2 3 2" xfId="20233"/>
    <cellStyle name="Normal 16 3 2 3 2 2" xfId="20234"/>
    <cellStyle name="Normal 16 3 2 3 2 2 2" xfId="20235"/>
    <cellStyle name="Normal 16 3 2 3 2 3" xfId="20236"/>
    <cellStyle name="Normal 16 3 2 3 3" xfId="20237"/>
    <cellStyle name="Normal 16 3 2 3 3 2" xfId="20238"/>
    <cellStyle name="Normal 16 3 2 3 3 2 2" xfId="20239"/>
    <cellStyle name="Normal 16 3 2 3 3 3" xfId="20240"/>
    <cellStyle name="Normal 16 3 2 3 4" xfId="20241"/>
    <cellStyle name="Normal 16 3 2 3 4 2" xfId="20242"/>
    <cellStyle name="Normal 16 3 2 3 5" xfId="20243"/>
    <cellStyle name="Normal 16 3 2 3 5 2" xfId="20244"/>
    <cellStyle name="Normal 16 3 2 3 6" xfId="20245"/>
    <cellStyle name="Normal 16 3 2 4" xfId="20246"/>
    <cellStyle name="Normal 16 3 2 4 2" xfId="20247"/>
    <cellStyle name="Normal 16 3 2 4 2 2" xfId="20248"/>
    <cellStyle name="Normal 16 3 2 4 3" xfId="20249"/>
    <cellStyle name="Normal 16 3 2 5" xfId="20250"/>
    <cellStyle name="Normal 16 3 2 5 2" xfId="20251"/>
    <cellStyle name="Normal 16 3 2 5 2 2" xfId="20252"/>
    <cellStyle name="Normal 16 3 2 5 3" xfId="20253"/>
    <cellStyle name="Normal 16 3 2 6" xfId="20254"/>
    <cellStyle name="Normal 16 3 2 6 2" xfId="20255"/>
    <cellStyle name="Normal 16 3 2 7" xfId="20256"/>
    <cellStyle name="Normal 16 3 2 7 2" xfId="20257"/>
    <cellStyle name="Normal 16 3 2 8" xfId="20258"/>
    <cellStyle name="Normal 16 3 3" xfId="20259"/>
    <cellStyle name="Normal 16 3 3 2" xfId="20260"/>
    <cellStyle name="Normal 16 3 3 2 2" xfId="20261"/>
    <cellStyle name="Normal 16 3 3 2 2 2" xfId="20262"/>
    <cellStyle name="Normal 16 3 3 2 2 2 2" xfId="20263"/>
    <cellStyle name="Normal 16 3 3 2 2 3" xfId="20264"/>
    <cellStyle name="Normal 16 3 3 2 3" xfId="20265"/>
    <cellStyle name="Normal 16 3 3 2 3 2" xfId="20266"/>
    <cellStyle name="Normal 16 3 3 2 3 2 2" xfId="20267"/>
    <cellStyle name="Normal 16 3 3 2 3 3" xfId="20268"/>
    <cellStyle name="Normal 16 3 3 2 4" xfId="20269"/>
    <cellStyle name="Normal 16 3 3 2 4 2" xfId="20270"/>
    <cellStyle name="Normal 16 3 3 2 5" xfId="20271"/>
    <cellStyle name="Normal 16 3 3 2 5 2" xfId="20272"/>
    <cellStyle name="Normal 16 3 3 2 6" xfId="20273"/>
    <cellStyle name="Normal 16 3 3 3" xfId="20274"/>
    <cellStyle name="Normal 16 3 3 3 2" xfId="20275"/>
    <cellStyle name="Normal 16 3 3 3 2 2" xfId="20276"/>
    <cellStyle name="Normal 16 3 3 3 3" xfId="20277"/>
    <cellStyle name="Normal 16 3 3 4" xfId="20278"/>
    <cellStyle name="Normal 16 3 3 4 2" xfId="20279"/>
    <cellStyle name="Normal 16 3 3 4 2 2" xfId="20280"/>
    <cellStyle name="Normal 16 3 3 4 3" xfId="20281"/>
    <cellStyle name="Normal 16 3 3 5" xfId="20282"/>
    <cellStyle name="Normal 16 3 3 5 2" xfId="20283"/>
    <cellStyle name="Normal 16 3 3 6" xfId="20284"/>
    <cellStyle name="Normal 16 3 3 6 2" xfId="20285"/>
    <cellStyle name="Normal 16 3 3 7" xfId="20286"/>
    <cellStyle name="Normal 16 3 4" xfId="20287"/>
    <cellStyle name="Normal 16 3 4 2" xfId="20288"/>
    <cellStyle name="Normal 16 3 4 2 2" xfId="20289"/>
    <cellStyle name="Normal 16 3 4 2 2 2" xfId="20290"/>
    <cellStyle name="Normal 16 3 4 2 2 2 2" xfId="20291"/>
    <cellStyle name="Normal 16 3 4 2 2 3" xfId="20292"/>
    <cellStyle name="Normal 16 3 4 2 3" xfId="20293"/>
    <cellStyle name="Normal 16 3 4 2 3 2" xfId="20294"/>
    <cellStyle name="Normal 16 3 4 2 3 2 2" xfId="20295"/>
    <cellStyle name="Normal 16 3 4 2 3 3" xfId="20296"/>
    <cellStyle name="Normal 16 3 4 2 4" xfId="20297"/>
    <cellStyle name="Normal 16 3 4 2 4 2" xfId="20298"/>
    <cellStyle name="Normal 16 3 4 2 5" xfId="20299"/>
    <cellStyle name="Normal 16 3 4 2 5 2" xfId="20300"/>
    <cellStyle name="Normal 16 3 4 2 6" xfId="20301"/>
    <cellStyle name="Normal 16 3 4 3" xfId="20302"/>
    <cellStyle name="Normal 16 3 4 3 2" xfId="20303"/>
    <cellStyle name="Normal 16 3 4 3 2 2" xfId="20304"/>
    <cellStyle name="Normal 16 3 4 3 3" xfId="20305"/>
    <cellStyle name="Normal 16 3 4 4" xfId="20306"/>
    <cellStyle name="Normal 16 3 4 4 2" xfId="20307"/>
    <cellStyle name="Normal 16 3 4 4 2 2" xfId="20308"/>
    <cellStyle name="Normal 16 3 4 4 3" xfId="20309"/>
    <cellStyle name="Normal 16 3 4 5" xfId="20310"/>
    <cellStyle name="Normal 16 3 4 5 2" xfId="20311"/>
    <cellStyle name="Normal 16 3 4 6" xfId="20312"/>
    <cellStyle name="Normal 16 3 4 6 2" xfId="20313"/>
    <cellStyle name="Normal 16 3 4 7" xfId="20314"/>
    <cellStyle name="Normal 16 3 5" xfId="20315"/>
    <cellStyle name="Normal 16 3 5 2" xfId="20316"/>
    <cellStyle name="Normal 16 3 5 2 2" xfId="20317"/>
    <cellStyle name="Normal 16 3 5 2 2 2" xfId="20318"/>
    <cellStyle name="Normal 16 3 5 2 3" xfId="20319"/>
    <cellStyle name="Normal 16 3 5 3" xfId="20320"/>
    <cellStyle name="Normal 16 3 5 3 2" xfId="20321"/>
    <cellStyle name="Normal 16 3 5 3 2 2" xfId="20322"/>
    <cellStyle name="Normal 16 3 5 3 3" xfId="20323"/>
    <cellStyle name="Normal 16 3 5 4" xfId="20324"/>
    <cellStyle name="Normal 16 3 5 4 2" xfId="20325"/>
    <cellStyle name="Normal 16 3 5 5" xfId="20326"/>
    <cellStyle name="Normal 16 3 5 5 2" xfId="20327"/>
    <cellStyle name="Normal 16 3 5 6" xfId="20328"/>
    <cellStyle name="Normal 16 3 6" xfId="20329"/>
    <cellStyle name="Normal 16 3 6 2" xfId="20330"/>
    <cellStyle name="Normal 16 3 6 2 2" xfId="20331"/>
    <cellStyle name="Normal 16 3 6 3" xfId="20332"/>
    <cellStyle name="Normal 16 3 7" xfId="20333"/>
    <cellStyle name="Normal 16 3 7 2" xfId="20334"/>
    <cellStyle name="Normal 16 3 7 2 2" xfId="20335"/>
    <cellStyle name="Normal 16 3 7 3" xfId="20336"/>
    <cellStyle name="Normal 16 3 8" xfId="20337"/>
    <cellStyle name="Normal 16 3 8 2" xfId="20338"/>
    <cellStyle name="Normal 16 3 9" xfId="20339"/>
    <cellStyle name="Normal 16 3 9 2" xfId="20340"/>
    <cellStyle name="Normal 16 4" xfId="20341"/>
    <cellStyle name="Normal 16 4 10" xfId="20342"/>
    <cellStyle name="Normal 16 4 2" xfId="20343"/>
    <cellStyle name="Normal 16 4 2 2" xfId="20344"/>
    <cellStyle name="Normal 16 4 2 2 2" xfId="20345"/>
    <cellStyle name="Normal 16 4 2 2 2 2" xfId="20346"/>
    <cellStyle name="Normal 16 4 2 2 2 2 2" xfId="20347"/>
    <cellStyle name="Normal 16 4 2 2 2 2 2 2" xfId="20348"/>
    <cellStyle name="Normal 16 4 2 2 2 2 3" xfId="20349"/>
    <cellStyle name="Normal 16 4 2 2 2 3" xfId="20350"/>
    <cellStyle name="Normal 16 4 2 2 2 3 2" xfId="20351"/>
    <cellStyle name="Normal 16 4 2 2 2 3 2 2" xfId="20352"/>
    <cellStyle name="Normal 16 4 2 2 2 3 3" xfId="20353"/>
    <cellStyle name="Normal 16 4 2 2 2 4" xfId="20354"/>
    <cellStyle name="Normal 16 4 2 2 2 4 2" xfId="20355"/>
    <cellStyle name="Normal 16 4 2 2 2 5" xfId="20356"/>
    <cellStyle name="Normal 16 4 2 2 2 5 2" xfId="20357"/>
    <cellStyle name="Normal 16 4 2 2 2 6" xfId="20358"/>
    <cellStyle name="Normal 16 4 2 2 3" xfId="20359"/>
    <cellStyle name="Normal 16 4 2 2 3 2" xfId="20360"/>
    <cellStyle name="Normal 16 4 2 2 3 2 2" xfId="20361"/>
    <cellStyle name="Normal 16 4 2 2 3 3" xfId="20362"/>
    <cellStyle name="Normal 16 4 2 2 4" xfId="20363"/>
    <cellStyle name="Normal 16 4 2 2 4 2" xfId="20364"/>
    <cellStyle name="Normal 16 4 2 2 4 2 2" xfId="20365"/>
    <cellStyle name="Normal 16 4 2 2 4 3" xfId="20366"/>
    <cellStyle name="Normal 16 4 2 2 5" xfId="20367"/>
    <cellStyle name="Normal 16 4 2 2 5 2" xfId="20368"/>
    <cellStyle name="Normal 16 4 2 2 6" xfId="20369"/>
    <cellStyle name="Normal 16 4 2 2 6 2" xfId="20370"/>
    <cellStyle name="Normal 16 4 2 2 7" xfId="20371"/>
    <cellStyle name="Normal 16 4 2 3" xfId="20372"/>
    <cellStyle name="Normal 16 4 2 3 2" xfId="20373"/>
    <cellStyle name="Normal 16 4 2 3 2 2" xfId="20374"/>
    <cellStyle name="Normal 16 4 2 3 2 2 2" xfId="20375"/>
    <cellStyle name="Normal 16 4 2 3 2 3" xfId="20376"/>
    <cellStyle name="Normal 16 4 2 3 3" xfId="20377"/>
    <cellStyle name="Normal 16 4 2 3 3 2" xfId="20378"/>
    <cellStyle name="Normal 16 4 2 3 3 2 2" xfId="20379"/>
    <cellStyle name="Normal 16 4 2 3 3 3" xfId="20380"/>
    <cellStyle name="Normal 16 4 2 3 4" xfId="20381"/>
    <cellStyle name="Normal 16 4 2 3 4 2" xfId="20382"/>
    <cellStyle name="Normal 16 4 2 3 5" xfId="20383"/>
    <cellStyle name="Normal 16 4 2 3 5 2" xfId="20384"/>
    <cellStyle name="Normal 16 4 2 3 6" xfId="20385"/>
    <cellStyle name="Normal 16 4 2 4" xfId="20386"/>
    <cellStyle name="Normal 16 4 2 4 2" xfId="20387"/>
    <cellStyle name="Normal 16 4 2 4 2 2" xfId="20388"/>
    <cellStyle name="Normal 16 4 2 4 3" xfId="20389"/>
    <cellStyle name="Normal 16 4 2 5" xfId="20390"/>
    <cellStyle name="Normal 16 4 2 5 2" xfId="20391"/>
    <cellStyle name="Normal 16 4 2 5 2 2" xfId="20392"/>
    <cellStyle name="Normal 16 4 2 5 3" xfId="20393"/>
    <cellStyle name="Normal 16 4 2 6" xfId="20394"/>
    <cellStyle name="Normal 16 4 2 6 2" xfId="20395"/>
    <cellStyle name="Normal 16 4 2 7" xfId="20396"/>
    <cellStyle name="Normal 16 4 2 7 2" xfId="20397"/>
    <cellStyle name="Normal 16 4 2 8" xfId="20398"/>
    <cellStyle name="Normal 16 4 3" xfId="20399"/>
    <cellStyle name="Normal 16 4 3 2" xfId="20400"/>
    <cellStyle name="Normal 16 4 3 2 2" xfId="20401"/>
    <cellStyle name="Normal 16 4 3 2 2 2" xfId="20402"/>
    <cellStyle name="Normal 16 4 3 2 2 2 2" xfId="20403"/>
    <cellStyle name="Normal 16 4 3 2 2 3" xfId="20404"/>
    <cellStyle name="Normal 16 4 3 2 3" xfId="20405"/>
    <cellStyle name="Normal 16 4 3 2 3 2" xfId="20406"/>
    <cellStyle name="Normal 16 4 3 2 3 2 2" xfId="20407"/>
    <cellStyle name="Normal 16 4 3 2 3 3" xfId="20408"/>
    <cellStyle name="Normal 16 4 3 2 4" xfId="20409"/>
    <cellStyle name="Normal 16 4 3 2 4 2" xfId="20410"/>
    <cellStyle name="Normal 16 4 3 2 5" xfId="20411"/>
    <cellStyle name="Normal 16 4 3 2 5 2" xfId="20412"/>
    <cellStyle name="Normal 16 4 3 2 6" xfId="20413"/>
    <cellStyle name="Normal 16 4 3 3" xfId="20414"/>
    <cellStyle name="Normal 16 4 3 3 2" xfId="20415"/>
    <cellStyle name="Normal 16 4 3 3 2 2" xfId="20416"/>
    <cellStyle name="Normal 16 4 3 3 3" xfId="20417"/>
    <cellStyle name="Normal 16 4 3 4" xfId="20418"/>
    <cellStyle name="Normal 16 4 3 4 2" xfId="20419"/>
    <cellStyle name="Normal 16 4 3 4 2 2" xfId="20420"/>
    <cellStyle name="Normal 16 4 3 4 3" xfId="20421"/>
    <cellStyle name="Normal 16 4 3 5" xfId="20422"/>
    <cellStyle name="Normal 16 4 3 5 2" xfId="20423"/>
    <cellStyle name="Normal 16 4 3 6" xfId="20424"/>
    <cellStyle name="Normal 16 4 3 6 2" xfId="20425"/>
    <cellStyle name="Normal 16 4 3 7" xfId="20426"/>
    <cellStyle name="Normal 16 4 4" xfId="20427"/>
    <cellStyle name="Normal 16 4 4 2" xfId="20428"/>
    <cellStyle name="Normal 16 4 4 2 2" xfId="20429"/>
    <cellStyle name="Normal 16 4 4 2 2 2" xfId="20430"/>
    <cellStyle name="Normal 16 4 4 2 2 2 2" xfId="20431"/>
    <cellStyle name="Normal 16 4 4 2 2 3" xfId="20432"/>
    <cellStyle name="Normal 16 4 4 2 3" xfId="20433"/>
    <cellStyle name="Normal 16 4 4 2 3 2" xfId="20434"/>
    <cellStyle name="Normal 16 4 4 2 3 2 2" xfId="20435"/>
    <cellStyle name="Normal 16 4 4 2 3 3" xfId="20436"/>
    <cellStyle name="Normal 16 4 4 2 4" xfId="20437"/>
    <cellStyle name="Normal 16 4 4 2 4 2" xfId="20438"/>
    <cellStyle name="Normal 16 4 4 2 5" xfId="20439"/>
    <cellStyle name="Normal 16 4 4 2 5 2" xfId="20440"/>
    <cellStyle name="Normal 16 4 4 2 6" xfId="20441"/>
    <cellStyle name="Normal 16 4 4 3" xfId="20442"/>
    <cellStyle name="Normal 16 4 4 3 2" xfId="20443"/>
    <cellStyle name="Normal 16 4 4 3 2 2" xfId="20444"/>
    <cellStyle name="Normal 16 4 4 3 3" xfId="20445"/>
    <cellStyle name="Normal 16 4 4 4" xfId="20446"/>
    <cellStyle name="Normal 16 4 4 4 2" xfId="20447"/>
    <cellStyle name="Normal 16 4 4 4 2 2" xfId="20448"/>
    <cellStyle name="Normal 16 4 4 4 3" xfId="20449"/>
    <cellStyle name="Normal 16 4 4 5" xfId="20450"/>
    <cellStyle name="Normal 16 4 4 5 2" xfId="20451"/>
    <cellStyle name="Normal 16 4 4 6" xfId="20452"/>
    <cellStyle name="Normal 16 4 4 6 2" xfId="20453"/>
    <cellStyle name="Normal 16 4 4 7" xfId="20454"/>
    <cellStyle name="Normal 16 4 5" xfId="20455"/>
    <cellStyle name="Normal 16 4 5 2" xfId="20456"/>
    <cellStyle name="Normal 16 4 5 2 2" xfId="20457"/>
    <cellStyle name="Normal 16 4 5 2 2 2" xfId="20458"/>
    <cellStyle name="Normal 16 4 5 2 3" xfId="20459"/>
    <cellStyle name="Normal 16 4 5 3" xfId="20460"/>
    <cellStyle name="Normal 16 4 5 3 2" xfId="20461"/>
    <cellStyle name="Normal 16 4 5 3 2 2" xfId="20462"/>
    <cellStyle name="Normal 16 4 5 3 3" xfId="20463"/>
    <cellStyle name="Normal 16 4 5 4" xfId="20464"/>
    <cellStyle name="Normal 16 4 5 4 2" xfId="20465"/>
    <cellStyle name="Normal 16 4 5 5" xfId="20466"/>
    <cellStyle name="Normal 16 4 5 5 2" xfId="20467"/>
    <cellStyle name="Normal 16 4 5 6" xfId="20468"/>
    <cellStyle name="Normal 16 4 6" xfId="20469"/>
    <cellStyle name="Normal 16 4 6 2" xfId="20470"/>
    <cellStyle name="Normal 16 4 6 2 2" xfId="20471"/>
    <cellStyle name="Normal 16 4 6 3" xfId="20472"/>
    <cellStyle name="Normal 16 4 7" xfId="20473"/>
    <cellStyle name="Normal 16 4 7 2" xfId="20474"/>
    <cellStyle name="Normal 16 4 7 2 2" xfId="20475"/>
    <cellStyle name="Normal 16 4 7 3" xfId="20476"/>
    <cellStyle name="Normal 16 4 8" xfId="20477"/>
    <cellStyle name="Normal 16 4 8 2" xfId="20478"/>
    <cellStyle name="Normal 16 4 9" xfId="20479"/>
    <cellStyle name="Normal 16 4 9 2" xfId="20480"/>
    <cellStyle name="Normal 16 5" xfId="20481"/>
    <cellStyle name="Normal 16 5 2" xfId="20482"/>
    <cellStyle name="Normal 16 5 2 2" xfId="20483"/>
    <cellStyle name="Normal 16 5 2 2 2" xfId="20484"/>
    <cellStyle name="Normal 16 5 2 2 2 2" xfId="20485"/>
    <cellStyle name="Normal 16 5 2 2 2 2 2" xfId="20486"/>
    <cellStyle name="Normal 16 5 2 2 2 3" xfId="20487"/>
    <cellStyle name="Normal 16 5 2 2 3" xfId="20488"/>
    <cellStyle name="Normal 16 5 2 2 3 2" xfId="20489"/>
    <cellStyle name="Normal 16 5 2 2 3 2 2" xfId="20490"/>
    <cellStyle name="Normal 16 5 2 2 3 3" xfId="20491"/>
    <cellStyle name="Normal 16 5 2 2 4" xfId="20492"/>
    <cellStyle name="Normal 16 5 2 2 4 2" xfId="20493"/>
    <cellStyle name="Normal 16 5 2 2 5" xfId="20494"/>
    <cellStyle name="Normal 16 5 2 2 5 2" xfId="20495"/>
    <cellStyle name="Normal 16 5 2 2 6" xfId="20496"/>
    <cellStyle name="Normal 16 5 2 3" xfId="20497"/>
    <cellStyle name="Normal 16 5 2 3 2" xfId="20498"/>
    <cellStyle name="Normal 16 5 2 3 2 2" xfId="20499"/>
    <cellStyle name="Normal 16 5 2 3 3" xfId="20500"/>
    <cellStyle name="Normal 16 5 2 4" xfId="20501"/>
    <cellStyle name="Normal 16 5 2 4 2" xfId="20502"/>
    <cellStyle name="Normal 16 5 2 4 2 2" xfId="20503"/>
    <cellStyle name="Normal 16 5 2 4 3" xfId="20504"/>
    <cellStyle name="Normal 16 5 2 5" xfId="20505"/>
    <cellStyle name="Normal 16 5 2 5 2" xfId="20506"/>
    <cellStyle name="Normal 16 5 2 6" xfId="20507"/>
    <cellStyle name="Normal 16 5 2 6 2" xfId="20508"/>
    <cellStyle name="Normal 16 5 2 7" xfId="20509"/>
    <cellStyle name="Normal 16 5 3" xfId="20510"/>
    <cellStyle name="Normal 16 5 3 2" xfId="20511"/>
    <cellStyle name="Normal 16 5 3 2 2" xfId="20512"/>
    <cellStyle name="Normal 16 5 3 2 2 2" xfId="20513"/>
    <cellStyle name="Normal 16 5 3 2 3" xfId="20514"/>
    <cellStyle name="Normal 16 5 3 3" xfId="20515"/>
    <cellStyle name="Normal 16 5 3 3 2" xfId="20516"/>
    <cellStyle name="Normal 16 5 3 3 2 2" xfId="20517"/>
    <cellStyle name="Normal 16 5 3 3 3" xfId="20518"/>
    <cellStyle name="Normal 16 5 3 4" xfId="20519"/>
    <cellStyle name="Normal 16 5 3 4 2" xfId="20520"/>
    <cellStyle name="Normal 16 5 3 5" xfId="20521"/>
    <cellStyle name="Normal 16 5 3 5 2" xfId="20522"/>
    <cellStyle name="Normal 16 5 3 6" xfId="20523"/>
    <cellStyle name="Normal 16 5 4" xfId="20524"/>
    <cellStyle name="Normal 16 5 4 2" xfId="20525"/>
    <cellStyle name="Normal 16 5 4 2 2" xfId="20526"/>
    <cellStyle name="Normal 16 5 4 3" xfId="20527"/>
    <cellStyle name="Normal 16 5 5" xfId="20528"/>
    <cellStyle name="Normal 16 5 5 2" xfId="20529"/>
    <cellStyle name="Normal 16 5 5 2 2" xfId="20530"/>
    <cellStyle name="Normal 16 5 5 3" xfId="20531"/>
    <cellStyle name="Normal 16 5 6" xfId="20532"/>
    <cellStyle name="Normal 16 5 6 2" xfId="20533"/>
    <cellStyle name="Normal 16 5 7" xfId="20534"/>
    <cellStyle name="Normal 16 5 7 2" xfId="20535"/>
    <cellStyle name="Normal 16 5 8" xfId="20536"/>
    <cellStyle name="Normal 16 6" xfId="20537"/>
    <cellStyle name="Normal 16 6 2" xfId="20538"/>
    <cellStyle name="Normal 16 6 2 2" xfId="20539"/>
    <cellStyle name="Normal 16 6 2 2 2" xfId="20540"/>
    <cellStyle name="Normal 16 6 2 2 2 2" xfId="20541"/>
    <cellStyle name="Normal 16 6 2 2 3" xfId="20542"/>
    <cellStyle name="Normal 16 6 2 3" xfId="20543"/>
    <cellStyle name="Normal 16 6 2 3 2" xfId="20544"/>
    <cellStyle name="Normal 16 6 2 3 2 2" xfId="20545"/>
    <cellStyle name="Normal 16 6 2 3 3" xfId="20546"/>
    <cellStyle name="Normal 16 6 2 4" xfId="20547"/>
    <cellStyle name="Normal 16 6 2 4 2" xfId="20548"/>
    <cellStyle name="Normal 16 6 2 5" xfId="20549"/>
    <cellStyle name="Normal 16 6 2 5 2" xfId="20550"/>
    <cellStyle name="Normal 16 6 2 6" xfId="20551"/>
    <cellStyle name="Normal 16 6 3" xfId="20552"/>
    <cellStyle name="Normal 16 6 3 2" xfId="20553"/>
    <cellStyle name="Normal 16 6 3 2 2" xfId="20554"/>
    <cellStyle name="Normal 16 6 3 3" xfId="20555"/>
    <cellStyle name="Normal 16 6 4" xfId="20556"/>
    <cellStyle name="Normal 16 6 4 2" xfId="20557"/>
    <cellStyle name="Normal 16 6 4 2 2" xfId="20558"/>
    <cellStyle name="Normal 16 6 4 3" xfId="20559"/>
    <cellStyle name="Normal 16 6 5" xfId="20560"/>
    <cellStyle name="Normal 16 6 5 2" xfId="20561"/>
    <cellStyle name="Normal 16 6 6" xfId="20562"/>
    <cellStyle name="Normal 16 6 6 2" xfId="20563"/>
    <cellStyle name="Normal 16 6 7" xfId="20564"/>
    <cellStyle name="Normal 16 7" xfId="20565"/>
    <cellStyle name="Normal 16 7 2" xfId="20566"/>
    <cellStyle name="Normal 16 7 2 2" xfId="20567"/>
    <cellStyle name="Normal 16 7 2 2 2" xfId="20568"/>
    <cellStyle name="Normal 16 7 2 2 2 2" xfId="20569"/>
    <cellStyle name="Normal 16 7 2 2 3" xfId="20570"/>
    <cellStyle name="Normal 16 7 2 3" xfId="20571"/>
    <cellStyle name="Normal 16 7 2 3 2" xfId="20572"/>
    <cellStyle name="Normal 16 7 2 3 2 2" xfId="20573"/>
    <cellStyle name="Normal 16 7 2 3 3" xfId="20574"/>
    <cellStyle name="Normal 16 7 2 4" xfId="20575"/>
    <cellStyle name="Normal 16 7 2 4 2" xfId="20576"/>
    <cellStyle name="Normal 16 7 2 5" xfId="20577"/>
    <cellStyle name="Normal 16 7 2 5 2" xfId="20578"/>
    <cellStyle name="Normal 16 7 2 6" xfId="20579"/>
    <cellStyle name="Normal 16 7 3" xfId="20580"/>
    <cellStyle name="Normal 16 7 3 2" xfId="20581"/>
    <cellStyle name="Normal 16 7 3 2 2" xfId="20582"/>
    <cellStyle name="Normal 16 7 3 3" xfId="20583"/>
    <cellStyle name="Normal 16 7 4" xfId="20584"/>
    <cellStyle name="Normal 16 7 4 2" xfId="20585"/>
    <cellStyle name="Normal 16 7 4 2 2" xfId="20586"/>
    <cellStyle name="Normal 16 7 4 3" xfId="20587"/>
    <cellStyle name="Normal 16 7 5" xfId="20588"/>
    <cellStyle name="Normal 16 7 5 2" xfId="20589"/>
    <cellStyle name="Normal 16 7 6" xfId="20590"/>
    <cellStyle name="Normal 16 7 6 2" xfId="20591"/>
    <cellStyle name="Normal 16 7 7" xfId="20592"/>
    <cellStyle name="Normal 16 8" xfId="20593"/>
    <cellStyle name="Normal 16 8 2" xfId="20594"/>
    <cellStyle name="Normal 16 8 2 2" xfId="20595"/>
    <cellStyle name="Normal 16 8 2 2 2" xfId="20596"/>
    <cellStyle name="Normal 16 8 2 3" xfId="20597"/>
    <cellStyle name="Normal 16 8 3" xfId="20598"/>
    <cellStyle name="Normal 16 8 3 2" xfId="20599"/>
    <cellStyle name="Normal 16 8 3 2 2" xfId="20600"/>
    <cellStyle name="Normal 16 8 3 3" xfId="20601"/>
    <cellStyle name="Normal 16 8 4" xfId="20602"/>
    <cellStyle name="Normal 16 8 4 2" xfId="20603"/>
    <cellStyle name="Normal 16 8 5" xfId="20604"/>
    <cellStyle name="Normal 16 8 5 2" xfId="20605"/>
    <cellStyle name="Normal 16 8 6" xfId="20606"/>
    <cellStyle name="Normal 16 9" xfId="20607"/>
    <cellStyle name="Normal 16 9 2" xfId="20608"/>
    <cellStyle name="Normal 16 9 2 2" xfId="20609"/>
    <cellStyle name="Normal 16 9 2 2 2" xfId="20610"/>
    <cellStyle name="Normal 16 9 2 3" xfId="20611"/>
    <cellStyle name="Normal 16 9 3" xfId="20612"/>
    <cellStyle name="Normal 16 9 3 2" xfId="20613"/>
    <cellStyle name="Normal 16 9 3 2 2" xfId="20614"/>
    <cellStyle name="Normal 16 9 3 3" xfId="20615"/>
    <cellStyle name="Normal 16 9 4" xfId="20616"/>
    <cellStyle name="Normal 16 9 4 2" xfId="20617"/>
    <cellStyle name="Normal 16 9 5" xfId="20618"/>
    <cellStyle name="Normal 16 9 5 2" xfId="20619"/>
    <cellStyle name="Normal 16 9 6" xfId="20620"/>
    <cellStyle name="Normal 17" xfId="20621"/>
    <cellStyle name="Normal 17 10" xfId="20622"/>
    <cellStyle name="Normal 17 10 2" xfId="20623"/>
    <cellStyle name="Normal 17 11" xfId="20624"/>
    <cellStyle name="Normal 17 11 2" xfId="20625"/>
    <cellStyle name="Normal 17 12" xfId="20626"/>
    <cellStyle name="Normal 17 2" xfId="20627"/>
    <cellStyle name="Normal 17 2 2" xfId="20628"/>
    <cellStyle name="Normal 17 2 2 10" xfId="20629"/>
    <cellStyle name="Normal 17 2 2 2" xfId="20630"/>
    <cellStyle name="Normal 17 2 2 2 2" xfId="20631"/>
    <cellStyle name="Normal 17 2 2 2 2 2" xfId="20632"/>
    <cellStyle name="Normal 17 2 2 2 2 2 2" xfId="20633"/>
    <cellStyle name="Normal 17 2 2 2 2 2 2 2" xfId="20634"/>
    <cellStyle name="Normal 17 2 2 2 2 2 2 2 2" xfId="20635"/>
    <cellStyle name="Normal 17 2 2 2 2 2 2 3" xfId="20636"/>
    <cellStyle name="Normal 17 2 2 2 2 2 3" xfId="20637"/>
    <cellStyle name="Normal 17 2 2 2 2 2 3 2" xfId="20638"/>
    <cellStyle name="Normal 17 2 2 2 2 2 3 2 2" xfId="20639"/>
    <cellStyle name="Normal 17 2 2 2 2 2 3 3" xfId="20640"/>
    <cellStyle name="Normal 17 2 2 2 2 2 4" xfId="20641"/>
    <cellStyle name="Normal 17 2 2 2 2 2 4 2" xfId="20642"/>
    <cellStyle name="Normal 17 2 2 2 2 2 5" xfId="20643"/>
    <cellStyle name="Normal 17 2 2 2 2 2 5 2" xfId="20644"/>
    <cellStyle name="Normal 17 2 2 2 2 2 6" xfId="20645"/>
    <cellStyle name="Normal 17 2 2 2 2 3" xfId="20646"/>
    <cellStyle name="Normal 17 2 2 2 2 3 2" xfId="20647"/>
    <cellStyle name="Normal 17 2 2 2 2 3 2 2" xfId="20648"/>
    <cellStyle name="Normal 17 2 2 2 2 3 3" xfId="20649"/>
    <cellStyle name="Normal 17 2 2 2 2 4" xfId="20650"/>
    <cellStyle name="Normal 17 2 2 2 2 4 2" xfId="20651"/>
    <cellStyle name="Normal 17 2 2 2 2 4 2 2" xfId="20652"/>
    <cellStyle name="Normal 17 2 2 2 2 4 3" xfId="20653"/>
    <cellStyle name="Normal 17 2 2 2 2 5" xfId="20654"/>
    <cellStyle name="Normal 17 2 2 2 2 5 2" xfId="20655"/>
    <cellStyle name="Normal 17 2 2 2 2 6" xfId="20656"/>
    <cellStyle name="Normal 17 2 2 2 2 6 2" xfId="20657"/>
    <cellStyle name="Normal 17 2 2 2 2 7" xfId="20658"/>
    <cellStyle name="Normal 17 2 2 2 3" xfId="20659"/>
    <cellStyle name="Normal 17 2 2 2 3 2" xfId="20660"/>
    <cellStyle name="Normal 17 2 2 2 3 2 2" xfId="20661"/>
    <cellStyle name="Normal 17 2 2 2 3 2 2 2" xfId="20662"/>
    <cellStyle name="Normal 17 2 2 2 3 2 3" xfId="20663"/>
    <cellStyle name="Normal 17 2 2 2 3 3" xfId="20664"/>
    <cellStyle name="Normal 17 2 2 2 3 3 2" xfId="20665"/>
    <cellStyle name="Normal 17 2 2 2 3 3 2 2" xfId="20666"/>
    <cellStyle name="Normal 17 2 2 2 3 3 3" xfId="20667"/>
    <cellStyle name="Normal 17 2 2 2 3 4" xfId="20668"/>
    <cellStyle name="Normal 17 2 2 2 3 4 2" xfId="20669"/>
    <cellStyle name="Normal 17 2 2 2 3 5" xfId="20670"/>
    <cellStyle name="Normal 17 2 2 2 3 5 2" xfId="20671"/>
    <cellStyle name="Normal 17 2 2 2 3 6" xfId="20672"/>
    <cellStyle name="Normal 17 2 2 2 4" xfId="20673"/>
    <cellStyle name="Normal 17 2 2 2 4 2" xfId="20674"/>
    <cellStyle name="Normal 17 2 2 2 4 2 2" xfId="20675"/>
    <cellStyle name="Normal 17 2 2 2 4 3" xfId="20676"/>
    <cellStyle name="Normal 17 2 2 2 5" xfId="20677"/>
    <cellStyle name="Normal 17 2 2 2 5 2" xfId="20678"/>
    <cellStyle name="Normal 17 2 2 2 5 2 2" xfId="20679"/>
    <cellStyle name="Normal 17 2 2 2 5 3" xfId="20680"/>
    <cellStyle name="Normal 17 2 2 2 6" xfId="20681"/>
    <cellStyle name="Normal 17 2 2 2 6 2" xfId="20682"/>
    <cellStyle name="Normal 17 2 2 2 7" xfId="20683"/>
    <cellStyle name="Normal 17 2 2 2 7 2" xfId="20684"/>
    <cellStyle name="Normal 17 2 2 2 8" xfId="20685"/>
    <cellStyle name="Normal 17 2 2 3" xfId="20686"/>
    <cellStyle name="Normal 17 2 2 3 2" xfId="20687"/>
    <cellStyle name="Normal 17 2 2 3 2 2" xfId="20688"/>
    <cellStyle name="Normal 17 2 2 3 2 2 2" xfId="20689"/>
    <cellStyle name="Normal 17 2 2 3 2 2 2 2" xfId="20690"/>
    <cellStyle name="Normal 17 2 2 3 2 2 3" xfId="20691"/>
    <cellStyle name="Normal 17 2 2 3 2 3" xfId="20692"/>
    <cellStyle name="Normal 17 2 2 3 2 3 2" xfId="20693"/>
    <cellStyle name="Normal 17 2 2 3 2 3 2 2" xfId="20694"/>
    <cellStyle name="Normal 17 2 2 3 2 3 3" xfId="20695"/>
    <cellStyle name="Normal 17 2 2 3 2 4" xfId="20696"/>
    <cellStyle name="Normal 17 2 2 3 2 4 2" xfId="20697"/>
    <cellStyle name="Normal 17 2 2 3 2 5" xfId="20698"/>
    <cellStyle name="Normal 17 2 2 3 2 5 2" xfId="20699"/>
    <cellStyle name="Normal 17 2 2 3 2 6" xfId="20700"/>
    <cellStyle name="Normal 17 2 2 3 3" xfId="20701"/>
    <cellStyle name="Normal 17 2 2 3 3 2" xfId="20702"/>
    <cellStyle name="Normal 17 2 2 3 3 2 2" xfId="20703"/>
    <cellStyle name="Normal 17 2 2 3 3 3" xfId="20704"/>
    <cellStyle name="Normal 17 2 2 3 4" xfId="20705"/>
    <cellStyle name="Normal 17 2 2 3 4 2" xfId="20706"/>
    <cellStyle name="Normal 17 2 2 3 4 2 2" xfId="20707"/>
    <cellStyle name="Normal 17 2 2 3 4 3" xfId="20708"/>
    <cellStyle name="Normal 17 2 2 3 5" xfId="20709"/>
    <cellStyle name="Normal 17 2 2 3 5 2" xfId="20710"/>
    <cellStyle name="Normal 17 2 2 3 6" xfId="20711"/>
    <cellStyle name="Normal 17 2 2 3 6 2" xfId="20712"/>
    <cellStyle name="Normal 17 2 2 3 7" xfId="20713"/>
    <cellStyle name="Normal 17 2 2 4" xfId="20714"/>
    <cellStyle name="Normal 17 2 2 4 2" xfId="20715"/>
    <cellStyle name="Normal 17 2 2 4 2 2" xfId="20716"/>
    <cellStyle name="Normal 17 2 2 4 2 2 2" xfId="20717"/>
    <cellStyle name="Normal 17 2 2 4 2 2 2 2" xfId="20718"/>
    <cellStyle name="Normal 17 2 2 4 2 2 3" xfId="20719"/>
    <cellStyle name="Normal 17 2 2 4 2 3" xfId="20720"/>
    <cellStyle name="Normal 17 2 2 4 2 3 2" xfId="20721"/>
    <cellStyle name="Normal 17 2 2 4 2 3 2 2" xfId="20722"/>
    <cellStyle name="Normal 17 2 2 4 2 3 3" xfId="20723"/>
    <cellStyle name="Normal 17 2 2 4 2 4" xfId="20724"/>
    <cellStyle name="Normal 17 2 2 4 2 4 2" xfId="20725"/>
    <cellStyle name="Normal 17 2 2 4 2 5" xfId="20726"/>
    <cellStyle name="Normal 17 2 2 4 2 5 2" xfId="20727"/>
    <cellStyle name="Normal 17 2 2 4 2 6" xfId="20728"/>
    <cellStyle name="Normal 17 2 2 4 3" xfId="20729"/>
    <cellStyle name="Normal 17 2 2 4 3 2" xfId="20730"/>
    <cellStyle name="Normal 17 2 2 4 3 2 2" xfId="20731"/>
    <cellStyle name="Normal 17 2 2 4 3 3" xfId="20732"/>
    <cellStyle name="Normal 17 2 2 4 4" xfId="20733"/>
    <cellStyle name="Normal 17 2 2 4 4 2" xfId="20734"/>
    <cellStyle name="Normal 17 2 2 4 4 2 2" xfId="20735"/>
    <cellStyle name="Normal 17 2 2 4 4 3" xfId="20736"/>
    <cellStyle name="Normal 17 2 2 4 5" xfId="20737"/>
    <cellStyle name="Normal 17 2 2 4 5 2" xfId="20738"/>
    <cellStyle name="Normal 17 2 2 4 6" xfId="20739"/>
    <cellStyle name="Normal 17 2 2 4 6 2" xfId="20740"/>
    <cellStyle name="Normal 17 2 2 4 7" xfId="20741"/>
    <cellStyle name="Normal 17 2 2 5" xfId="20742"/>
    <cellStyle name="Normal 17 2 2 5 2" xfId="20743"/>
    <cellStyle name="Normal 17 2 2 5 2 2" xfId="20744"/>
    <cellStyle name="Normal 17 2 2 5 2 2 2" xfId="20745"/>
    <cellStyle name="Normal 17 2 2 5 2 3" xfId="20746"/>
    <cellStyle name="Normal 17 2 2 5 3" xfId="20747"/>
    <cellStyle name="Normal 17 2 2 5 3 2" xfId="20748"/>
    <cellStyle name="Normal 17 2 2 5 3 2 2" xfId="20749"/>
    <cellStyle name="Normal 17 2 2 5 3 3" xfId="20750"/>
    <cellStyle name="Normal 17 2 2 5 4" xfId="20751"/>
    <cellStyle name="Normal 17 2 2 5 4 2" xfId="20752"/>
    <cellStyle name="Normal 17 2 2 5 5" xfId="20753"/>
    <cellStyle name="Normal 17 2 2 5 5 2" xfId="20754"/>
    <cellStyle name="Normal 17 2 2 5 6" xfId="20755"/>
    <cellStyle name="Normal 17 2 2 6" xfId="20756"/>
    <cellStyle name="Normal 17 2 2 6 2" xfId="20757"/>
    <cellStyle name="Normal 17 2 2 6 2 2" xfId="20758"/>
    <cellStyle name="Normal 17 2 2 6 3" xfId="20759"/>
    <cellStyle name="Normal 17 2 2 7" xfId="20760"/>
    <cellStyle name="Normal 17 2 2 7 2" xfId="20761"/>
    <cellStyle name="Normal 17 2 2 7 2 2" xfId="20762"/>
    <cellStyle name="Normal 17 2 2 7 3" xfId="20763"/>
    <cellStyle name="Normal 17 2 2 8" xfId="20764"/>
    <cellStyle name="Normal 17 2 2 8 2" xfId="20765"/>
    <cellStyle name="Normal 17 2 2 9" xfId="20766"/>
    <cellStyle name="Normal 17 2 2 9 2" xfId="20767"/>
    <cellStyle name="Normal 17 2 3" xfId="20768"/>
    <cellStyle name="Normal 17 2 3 2" xfId="20769"/>
    <cellStyle name="Normal 17 2 3 2 2" xfId="20770"/>
    <cellStyle name="Normal 17 2 3 2 2 2" xfId="20771"/>
    <cellStyle name="Normal 17 2 3 2 2 2 2" xfId="20772"/>
    <cellStyle name="Normal 17 2 3 2 2 2 2 2" xfId="20773"/>
    <cellStyle name="Normal 17 2 3 2 2 2 3" xfId="20774"/>
    <cellStyle name="Normal 17 2 3 2 2 3" xfId="20775"/>
    <cellStyle name="Normal 17 2 3 2 2 3 2" xfId="20776"/>
    <cellStyle name="Normal 17 2 3 2 2 3 2 2" xfId="20777"/>
    <cellStyle name="Normal 17 2 3 2 2 3 3" xfId="20778"/>
    <cellStyle name="Normal 17 2 3 2 2 4" xfId="20779"/>
    <cellStyle name="Normal 17 2 3 2 2 4 2" xfId="20780"/>
    <cellStyle name="Normal 17 2 3 2 2 5" xfId="20781"/>
    <cellStyle name="Normal 17 2 3 2 2 5 2" xfId="20782"/>
    <cellStyle name="Normal 17 2 3 2 2 6" xfId="20783"/>
    <cellStyle name="Normal 17 2 3 2 3" xfId="20784"/>
    <cellStyle name="Normal 17 2 3 2 3 2" xfId="20785"/>
    <cellStyle name="Normal 17 2 3 2 3 2 2" xfId="20786"/>
    <cellStyle name="Normal 17 2 3 2 3 3" xfId="20787"/>
    <cellStyle name="Normal 17 2 3 2 4" xfId="20788"/>
    <cellStyle name="Normal 17 2 3 2 4 2" xfId="20789"/>
    <cellStyle name="Normal 17 2 3 2 4 2 2" xfId="20790"/>
    <cellStyle name="Normal 17 2 3 2 4 3" xfId="20791"/>
    <cellStyle name="Normal 17 2 3 2 5" xfId="20792"/>
    <cellStyle name="Normal 17 2 3 2 5 2" xfId="20793"/>
    <cellStyle name="Normal 17 2 3 2 6" xfId="20794"/>
    <cellStyle name="Normal 17 2 3 2 6 2" xfId="20795"/>
    <cellStyle name="Normal 17 2 3 2 7" xfId="20796"/>
    <cellStyle name="Normal 17 2 3 3" xfId="20797"/>
    <cellStyle name="Normal 17 2 3 3 2" xfId="20798"/>
    <cellStyle name="Normal 17 2 3 3 2 2" xfId="20799"/>
    <cellStyle name="Normal 17 2 3 3 2 2 2" xfId="20800"/>
    <cellStyle name="Normal 17 2 3 3 2 3" xfId="20801"/>
    <cellStyle name="Normal 17 2 3 3 3" xfId="20802"/>
    <cellStyle name="Normal 17 2 3 3 3 2" xfId="20803"/>
    <cellStyle name="Normal 17 2 3 3 3 2 2" xfId="20804"/>
    <cellStyle name="Normal 17 2 3 3 3 3" xfId="20805"/>
    <cellStyle name="Normal 17 2 3 3 4" xfId="20806"/>
    <cellStyle name="Normal 17 2 3 3 4 2" xfId="20807"/>
    <cellStyle name="Normal 17 2 3 3 5" xfId="20808"/>
    <cellStyle name="Normal 17 2 3 3 5 2" xfId="20809"/>
    <cellStyle name="Normal 17 2 3 3 6" xfId="20810"/>
    <cellStyle name="Normal 17 2 3 4" xfId="20811"/>
    <cellStyle name="Normal 17 2 3 4 2" xfId="20812"/>
    <cellStyle name="Normal 17 2 3 4 2 2" xfId="20813"/>
    <cellStyle name="Normal 17 2 3 4 3" xfId="20814"/>
    <cellStyle name="Normal 17 2 3 5" xfId="20815"/>
    <cellStyle name="Normal 17 2 3 5 2" xfId="20816"/>
    <cellStyle name="Normal 17 2 3 5 2 2" xfId="20817"/>
    <cellStyle name="Normal 17 2 3 5 3" xfId="20818"/>
    <cellStyle name="Normal 17 2 3 6" xfId="20819"/>
    <cellStyle name="Normal 17 2 3 6 2" xfId="20820"/>
    <cellStyle name="Normal 17 2 3 7" xfId="20821"/>
    <cellStyle name="Normal 17 2 3 7 2" xfId="20822"/>
    <cellStyle name="Normal 17 2 3 8" xfId="20823"/>
    <cellStyle name="Normal 17 2 4" xfId="20824"/>
    <cellStyle name="Normal 17 2 4 2" xfId="20825"/>
    <cellStyle name="Normal 17 2 4 2 2" xfId="20826"/>
    <cellStyle name="Normal 17 2 4 2 2 2" xfId="20827"/>
    <cellStyle name="Normal 17 2 4 2 2 2 2" xfId="20828"/>
    <cellStyle name="Normal 17 2 4 2 2 3" xfId="20829"/>
    <cellStyle name="Normal 17 2 4 2 3" xfId="20830"/>
    <cellStyle name="Normal 17 2 4 2 3 2" xfId="20831"/>
    <cellStyle name="Normal 17 2 4 2 3 2 2" xfId="20832"/>
    <cellStyle name="Normal 17 2 4 2 3 3" xfId="20833"/>
    <cellStyle name="Normal 17 2 4 2 4" xfId="20834"/>
    <cellStyle name="Normal 17 2 4 2 4 2" xfId="20835"/>
    <cellStyle name="Normal 17 2 4 2 5" xfId="20836"/>
    <cellStyle name="Normal 17 2 4 2 5 2" xfId="20837"/>
    <cellStyle name="Normal 17 2 4 2 6" xfId="20838"/>
    <cellStyle name="Normal 17 2 4 3" xfId="20839"/>
    <cellStyle name="Normal 17 2 4 3 2" xfId="20840"/>
    <cellStyle name="Normal 17 2 4 3 2 2" xfId="20841"/>
    <cellStyle name="Normal 17 2 4 3 3" xfId="20842"/>
    <cellStyle name="Normal 17 2 4 4" xfId="20843"/>
    <cellStyle name="Normal 17 2 4 4 2" xfId="20844"/>
    <cellStyle name="Normal 17 2 4 4 2 2" xfId="20845"/>
    <cellStyle name="Normal 17 2 4 4 3" xfId="20846"/>
    <cellStyle name="Normal 17 2 4 5" xfId="20847"/>
    <cellStyle name="Normal 17 2 4 5 2" xfId="20848"/>
    <cellStyle name="Normal 17 2 4 6" xfId="20849"/>
    <cellStyle name="Normal 17 2 4 6 2" xfId="20850"/>
    <cellStyle name="Normal 17 2 4 7" xfId="20851"/>
    <cellStyle name="Normal 17 2 5" xfId="20852"/>
    <cellStyle name="Normal 17 2 5 2" xfId="20853"/>
    <cellStyle name="Normal 17 2 5 2 2" xfId="20854"/>
    <cellStyle name="Normal 17 2 5 2 2 2" xfId="20855"/>
    <cellStyle name="Normal 17 2 5 2 2 2 2" xfId="20856"/>
    <cellStyle name="Normal 17 2 5 2 2 3" xfId="20857"/>
    <cellStyle name="Normal 17 2 5 2 3" xfId="20858"/>
    <cellStyle name="Normal 17 2 5 2 3 2" xfId="20859"/>
    <cellStyle name="Normal 17 2 5 2 3 2 2" xfId="20860"/>
    <cellStyle name="Normal 17 2 5 2 3 3" xfId="20861"/>
    <cellStyle name="Normal 17 2 5 2 4" xfId="20862"/>
    <cellStyle name="Normal 17 2 5 2 4 2" xfId="20863"/>
    <cellStyle name="Normal 17 2 5 2 5" xfId="20864"/>
    <cellStyle name="Normal 17 2 5 2 5 2" xfId="20865"/>
    <cellStyle name="Normal 17 2 5 2 6" xfId="20866"/>
    <cellStyle name="Normal 17 2 5 3" xfId="20867"/>
    <cellStyle name="Normal 17 2 5 3 2" xfId="20868"/>
    <cellStyle name="Normal 17 2 5 3 2 2" xfId="20869"/>
    <cellStyle name="Normal 17 2 5 3 3" xfId="20870"/>
    <cellStyle name="Normal 17 2 5 4" xfId="20871"/>
    <cellStyle name="Normal 17 2 5 4 2" xfId="20872"/>
    <cellStyle name="Normal 17 2 5 4 2 2" xfId="20873"/>
    <cellStyle name="Normal 17 2 5 4 3" xfId="20874"/>
    <cellStyle name="Normal 17 2 5 5" xfId="20875"/>
    <cellStyle name="Normal 17 2 5 5 2" xfId="20876"/>
    <cellStyle name="Normal 17 2 5 6" xfId="20877"/>
    <cellStyle name="Normal 17 2 5 6 2" xfId="20878"/>
    <cellStyle name="Normal 17 2 5 7" xfId="20879"/>
    <cellStyle name="Normal 17 2 6" xfId="20880"/>
    <cellStyle name="Normal 17 2 6 2" xfId="20881"/>
    <cellStyle name="Normal 17 2 6 2 2" xfId="20882"/>
    <cellStyle name="Normal 17 2 6 2 2 2" xfId="20883"/>
    <cellStyle name="Normal 17 2 6 2 3" xfId="20884"/>
    <cellStyle name="Normal 17 2 6 3" xfId="20885"/>
    <cellStyle name="Normal 17 2 6 3 2" xfId="20886"/>
    <cellStyle name="Normal 17 2 6 3 2 2" xfId="20887"/>
    <cellStyle name="Normal 17 2 6 3 3" xfId="20888"/>
    <cellStyle name="Normal 17 2 6 4" xfId="20889"/>
    <cellStyle name="Normal 17 2 6 4 2" xfId="20890"/>
    <cellStyle name="Normal 17 2 6 5" xfId="20891"/>
    <cellStyle name="Normal 17 2 6 5 2" xfId="20892"/>
    <cellStyle name="Normal 17 2 6 6" xfId="20893"/>
    <cellStyle name="Normal 17 3" xfId="20894"/>
    <cellStyle name="Normal 17 3 10" xfId="20895"/>
    <cellStyle name="Normal 17 3 2" xfId="20896"/>
    <cellStyle name="Normal 17 3 2 2" xfId="20897"/>
    <cellStyle name="Normal 17 3 2 2 2" xfId="20898"/>
    <cellStyle name="Normal 17 3 2 2 2 2" xfId="20899"/>
    <cellStyle name="Normal 17 3 2 2 2 2 2" xfId="20900"/>
    <cellStyle name="Normal 17 3 2 2 2 2 2 2" xfId="20901"/>
    <cellStyle name="Normal 17 3 2 2 2 2 3" xfId="20902"/>
    <cellStyle name="Normal 17 3 2 2 2 3" xfId="20903"/>
    <cellStyle name="Normal 17 3 2 2 2 3 2" xfId="20904"/>
    <cellStyle name="Normal 17 3 2 2 2 3 2 2" xfId="20905"/>
    <cellStyle name="Normal 17 3 2 2 2 3 3" xfId="20906"/>
    <cellStyle name="Normal 17 3 2 2 2 4" xfId="20907"/>
    <cellStyle name="Normal 17 3 2 2 2 4 2" xfId="20908"/>
    <cellStyle name="Normal 17 3 2 2 2 5" xfId="20909"/>
    <cellStyle name="Normal 17 3 2 2 2 5 2" xfId="20910"/>
    <cellStyle name="Normal 17 3 2 2 2 6" xfId="20911"/>
    <cellStyle name="Normal 17 3 2 2 3" xfId="20912"/>
    <cellStyle name="Normal 17 3 2 2 3 2" xfId="20913"/>
    <cellStyle name="Normal 17 3 2 2 3 2 2" xfId="20914"/>
    <cellStyle name="Normal 17 3 2 2 3 3" xfId="20915"/>
    <cellStyle name="Normal 17 3 2 2 4" xfId="20916"/>
    <cellStyle name="Normal 17 3 2 2 4 2" xfId="20917"/>
    <cellStyle name="Normal 17 3 2 2 4 2 2" xfId="20918"/>
    <cellStyle name="Normal 17 3 2 2 4 3" xfId="20919"/>
    <cellStyle name="Normal 17 3 2 2 5" xfId="20920"/>
    <cellStyle name="Normal 17 3 2 2 5 2" xfId="20921"/>
    <cellStyle name="Normal 17 3 2 2 6" xfId="20922"/>
    <cellStyle name="Normal 17 3 2 2 6 2" xfId="20923"/>
    <cellStyle name="Normal 17 3 2 2 7" xfId="20924"/>
    <cellStyle name="Normal 17 3 2 3" xfId="20925"/>
    <cellStyle name="Normal 17 3 2 3 2" xfId="20926"/>
    <cellStyle name="Normal 17 3 2 3 2 2" xfId="20927"/>
    <cellStyle name="Normal 17 3 2 3 2 2 2" xfId="20928"/>
    <cellStyle name="Normal 17 3 2 3 2 3" xfId="20929"/>
    <cellStyle name="Normal 17 3 2 3 3" xfId="20930"/>
    <cellStyle name="Normal 17 3 2 3 3 2" xfId="20931"/>
    <cellStyle name="Normal 17 3 2 3 3 2 2" xfId="20932"/>
    <cellStyle name="Normal 17 3 2 3 3 3" xfId="20933"/>
    <cellStyle name="Normal 17 3 2 3 4" xfId="20934"/>
    <cellStyle name="Normal 17 3 2 3 4 2" xfId="20935"/>
    <cellStyle name="Normal 17 3 2 3 5" xfId="20936"/>
    <cellStyle name="Normal 17 3 2 3 5 2" xfId="20937"/>
    <cellStyle name="Normal 17 3 2 3 6" xfId="20938"/>
    <cellStyle name="Normal 17 3 2 4" xfId="20939"/>
    <cellStyle name="Normal 17 3 2 4 2" xfId="20940"/>
    <cellStyle name="Normal 17 3 2 4 2 2" xfId="20941"/>
    <cellStyle name="Normal 17 3 2 4 3" xfId="20942"/>
    <cellStyle name="Normal 17 3 2 5" xfId="20943"/>
    <cellStyle name="Normal 17 3 2 5 2" xfId="20944"/>
    <cellStyle name="Normal 17 3 2 5 2 2" xfId="20945"/>
    <cellStyle name="Normal 17 3 2 5 3" xfId="20946"/>
    <cellStyle name="Normal 17 3 2 6" xfId="20947"/>
    <cellStyle name="Normal 17 3 2 6 2" xfId="20948"/>
    <cellStyle name="Normal 17 3 2 7" xfId="20949"/>
    <cellStyle name="Normal 17 3 2 7 2" xfId="20950"/>
    <cellStyle name="Normal 17 3 2 8" xfId="20951"/>
    <cellStyle name="Normal 17 3 3" xfId="20952"/>
    <cellStyle name="Normal 17 3 3 2" xfId="20953"/>
    <cellStyle name="Normal 17 3 3 2 2" xfId="20954"/>
    <cellStyle name="Normal 17 3 3 2 2 2" xfId="20955"/>
    <cellStyle name="Normal 17 3 3 2 2 2 2" xfId="20956"/>
    <cellStyle name="Normal 17 3 3 2 2 3" xfId="20957"/>
    <cellStyle name="Normal 17 3 3 2 3" xfId="20958"/>
    <cellStyle name="Normal 17 3 3 2 3 2" xfId="20959"/>
    <cellStyle name="Normal 17 3 3 2 3 2 2" xfId="20960"/>
    <cellStyle name="Normal 17 3 3 2 3 3" xfId="20961"/>
    <cellStyle name="Normal 17 3 3 2 4" xfId="20962"/>
    <cellStyle name="Normal 17 3 3 2 4 2" xfId="20963"/>
    <cellStyle name="Normal 17 3 3 2 5" xfId="20964"/>
    <cellStyle name="Normal 17 3 3 2 5 2" xfId="20965"/>
    <cellStyle name="Normal 17 3 3 2 6" xfId="20966"/>
    <cellStyle name="Normal 17 3 3 3" xfId="20967"/>
    <cellStyle name="Normal 17 3 3 3 2" xfId="20968"/>
    <cellStyle name="Normal 17 3 3 3 2 2" xfId="20969"/>
    <cellStyle name="Normal 17 3 3 3 3" xfId="20970"/>
    <cellStyle name="Normal 17 3 3 4" xfId="20971"/>
    <cellStyle name="Normal 17 3 3 4 2" xfId="20972"/>
    <cellStyle name="Normal 17 3 3 4 2 2" xfId="20973"/>
    <cellStyle name="Normal 17 3 3 4 3" xfId="20974"/>
    <cellStyle name="Normal 17 3 3 5" xfId="20975"/>
    <cellStyle name="Normal 17 3 3 5 2" xfId="20976"/>
    <cellStyle name="Normal 17 3 3 6" xfId="20977"/>
    <cellStyle name="Normal 17 3 3 6 2" xfId="20978"/>
    <cellStyle name="Normal 17 3 3 7" xfId="20979"/>
    <cellStyle name="Normal 17 3 4" xfId="20980"/>
    <cellStyle name="Normal 17 3 4 2" xfId="20981"/>
    <cellStyle name="Normal 17 3 4 2 2" xfId="20982"/>
    <cellStyle name="Normal 17 3 4 2 2 2" xfId="20983"/>
    <cellStyle name="Normal 17 3 4 2 2 2 2" xfId="20984"/>
    <cellStyle name="Normal 17 3 4 2 2 3" xfId="20985"/>
    <cellStyle name="Normal 17 3 4 2 3" xfId="20986"/>
    <cellStyle name="Normal 17 3 4 2 3 2" xfId="20987"/>
    <cellStyle name="Normal 17 3 4 2 3 2 2" xfId="20988"/>
    <cellStyle name="Normal 17 3 4 2 3 3" xfId="20989"/>
    <cellStyle name="Normal 17 3 4 2 4" xfId="20990"/>
    <cellStyle name="Normal 17 3 4 2 4 2" xfId="20991"/>
    <cellStyle name="Normal 17 3 4 2 5" xfId="20992"/>
    <cellStyle name="Normal 17 3 4 2 5 2" xfId="20993"/>
    <cellStyle name="Normal 17 3 4 2 6" xfId="20994"/>
    <cellStyle name="Normal 17 3 4 3" xfId="20995"/>
    <cellStyle name="Normal 17 3 4 3 2" xfId="20996"/>
    <cellStyle name="Normal 17 3 4 3 2 2" xfId="20997"/>
    <cellStyle name="Normal 17 3 4 3 3" xfId="20998"/>
    <cellStyle name="Normal 17 3 4 4" xfId="20999"/>
    <cellStyle name="Normal 17 3 4 4 2" xfId="21000"/>
    <cellStyle name="Normal 17 3 4 4 2 2" xfId="21001"/>
    <cellStyle name="Normal 17 3 4 4 3" xfId="21002"/>
    <cellStyle name="Normal 17 3 4 5" xfId="21003"/>
    <cellStyle name="Normal 17 3 4 5 2" xfId="21004"/>
    <cellStyle name="Normal 17 3 4 6" xfId="21005"/>
    <cellStyle name="Normal 17 3 4 6 2" xfId="21006"/>
    <cellStyle name="Normal 17 3 4 7" xfId="21007"/>
    <cellStyle name="Normal 17 3 5" xfId="21008"/>
    <cellStyle name="Normal 17 3 5 2" xfId="21009"/>
    <cellStyle name="Normal 17 3 5 2 2" xfId="21010"/>
    <cellStyle name="Normal 17 3 5 2 2 2" xfId="21011"/>
    <cellStyle name="Normal 17 3 5 2 3" xfId="21012"/>
    <cellStyle name="Normal 17 3 5 3" xfId="21013"/>
    <cellStyle name="Normal 17 3 5 3 2" xfId="21014"/>
    <cellStyle name="Normal 17 3 5 3 2 2" xfId="21015"/>
    <cellStyle name="Normal 17 3 5 3 3" xfId="21016"/>
    <cellStyle name="Normal 17 3 5 4" xfId="21017"/>
    <cellStyle name="Normal 17 3 5 4 2" xfId="21018"/>
    <cellStyle name="Normal 17 3 5 5" xfId="21019"/>
    <cellStyle name="Normal 17 3 5 5 2" xfId="21020"/>
    <cellStyle name="Normal 17 3 5 6" xfId="21021"/>
    <cellStyle name="Normal 17 3 6" xfId="21022"/>
    <cellStyle name="Normal 17 3 6 2" xfId="21023"/>
    <cellStyle name="Normal 17 3 6 2 2" xfId="21024"/>
    <cellStyle name="Normal 17 3 6 3" xfId="21025"/>
    <cellStyle name="Normal 17 3 7" xfId="21026"/>
    <cellStyle name="Normal 17 3 7 2" xfId="21027"/>
    <cellStyle name="Normal 17 3 7 2 2" xfId="21028"/>
    <cellStyle name="Normal 17 3 7 3" xfId="21029"/>
    <cellStyle name="Normal 17 3 8" xfId="21030"/>
    <cellStyle name="Normal 17 3 8 2" xfId="21031"/>
    <cellStyle name="Normal 17 3 9" xfId="21032"/>
    <cellStyle name="Normal 17 3 9 2" xfId="21033"/>
    <cellStyle name="Normal 17 4" xfId="21034"/>
    <cellStyle name="Normal 17 4 2" xfId="21035"/>
    <cellStyle name="Normal 17 4 2 2" xfId="21036"/>
    <cellStyle name="Normal 17 4 2 2 2" xfId="21037"/>
    <cellStyle name="Normal 17 4 2 2 2 2" xfId="21038"/>
    <cellStyle name="Normal 17 4 2 2 2 2 2" xfId="21039"/>
    <cellStyle name="Normal 17 4 2 2 2 3" xfId="21040"/>
    <cellStyle name="Normal 17 4 2 2 3" xfId="21041"/>
    <cellStyle name="Normal 17 4 2 2 3 2" xfId="21042"/>
    <cellStyle name="Normal 17 4 2 2 3 2 2" xfId="21043"/>
    <cellStyle name="Normal 17 4 2 2 3 3" xfId="21044"/>
    <cellStyle name="Normal 17 4 2 2 4" xfId="21045"/>
    <cellStyle name="Normal 17 4 2 2 4 2" xfId="21046"/>
    <cellStyle name="Normal 17 4 2 2 5" xfId="21047"/>
    <cellStyle name="Normal 17 4 2 2 5 2" xfId="21048"/>
    <cellStyle name="Normal 17 4 2 2 6" xfId="21049"/>
    <cellStyle name="Normal 17 4 2 3" xfId="21050"/>
    <cellStyle name="Normal 17 4 2 3 2" xfId="21051"/>
    <cellStyle name="Normal 17 4 2 3 2 2" xfId="21052"/>
    <cellStyle name="Normal 17 4 2 3 3" xfId="21053"/>
    <cellStyle name="Normal 17 4 2 4" xfId="21054"/>
    <cellStyle name="Normal 17 4 2 4 2" xfId="21055"/>
    <cellStyle name="Normal 17 4 2 4 2 2" xfId="21056"/>
    <cellStyle name="Normal 17 4 2 4 3" xfId="21057"/>
    <cellStyle name="Normal 17 4 2 5" xfId="21058"/>
    <cellStyle name="Normal 17 4 2 5 2" xfId="21059"/>
    <cellStyle name="Normal 17 4 2 6" xfId="21060"/>
    <cellStyle name="Normal 17 4 2 6 2" xfId="21061"/>
    <cellStyle name="Normal 17 4 2 7" xfId="21062"/>
    <cellStyle name="Normal 17 4 3" xfId="21063"/>
    <cellStyle name="Normal 17 4 3 2" xfId="21064"/>
    <cellStyle name="Normal 17 4 3 2 2" xfId="21065"/>
    <cellStyle name="Normal 17 4 3 2 2 2" xfId="21066"/>
    <cellStyle name="Normal 17 4 3 2 3" xfId="21067"/>
    <cellStyle name="Normal 17 4 3 3" xfId="21068"/>
    <cellStyle name="Normal 17 4 3 3 2" xfId="21069"/>
    <cellStyle name="Normal 17 4 3 3 2 2" xfId="21070"/>
    <cellStyle name="Normal 17 4 3 3 3" xfId="21071"/>
    <cellStyle name="Normal 17 4 3 4" xfId="21072"/>
    <cellStyle name="Normal 17 4 3 4 2" xfId="21073"/>
    <cellStyle name="Normal 17 4 3 5" xfId="21074"/>
    <cellStyle name="Normal 17 4 3 5 2" xfId="21075"/>
    <cellStyle name="Normal 17 4 3 6" xfId="21076"/>
    <cellStyle name="Normal 17 4 4" xfId="21077"/>
    <cellStyle name="Normal 17 4 4 2" xfId="21078"/>
    <cellStyle name="Normal 17 4 4 2 2" xfId="21079"/>
    <cellStyle name="Normal 17 4 4 3" xfId="21080"/>
    <cellStyle name="Normal 17 4 5" xfId="21081"/>
    <cellStyle name="Normal 17 4 5 2" xfId="21082"/>
    <cellStyle name="Normal 17 4 5 2 2" xfId="21083"/>
    <cellStyle name="Normal 17 4 5 3" xfId="21084"/>
    <cellStyle name="Normal 17 4 6" xfId="21085"/>
    <cellStyle name="Normal 17 4 6 2" xfId="21086"/>
    <cellStyle name="Normal 17 4 7" xfId="21087"/>
    <cellStyle name="Normal 17 4 7 2" xfId="21088"/>
    <cellStyle name="Normal 17 4 8" xfId="21089"/>
    <cellStyle name="Normal 17 5" xfId="21090"/>
    <cellStyle name="Normal 17 5 2" xfId="21091"/>
    <cellStyle name="Normal 17 5 2 2" xfId="21092"/>
    <cellStyle name="Normal 17 5 2 2 2" xfId="21093"/>
    <cellStyle name="Normal 17 5 2 2 2 2" xfId="21094"/>
    <cellStyle name="Normal 17 5 2 2 3" xfId="21095"/>
    <cellStyle name="Normal 17 5 2 3" xfId="21096"/>
    <cellStyle name="Normal 17 5 2 3 2" xfId="21097"/>
    <cellStyle name="Normal 17 5 2 3 2 2" xfId="21098"/>
    <cellStyle name="Normal 17 5 2 3 3" xfId="21099"/>
    <cellStyle name="Normal 17 5 2 4" xfId="21100"/>
    <cellStyle name="Normal 17 5 2 4 2" xfId="21101"/>
    <cellStyle name="Normal 17 5 2 5" xfId="21102"/>
    <cellStyle name="Normal 17 5 2 5 2" xfId="21103"/>
    <cellStyle name="Normal 17 5 2 6" xfId="21104"/>
    <cellStyle name="Normal 17 5 3" xfId="21105"/>
    <cellStyle name="Normal 17 5 3 2" xfId="21106"/>
    <cellStyle name="Normal 17 5 3 2 2" xfId="21107"/>
    <cellStyle name="Normal 17 5 3 3" xfId="21108"/>
    <cellStyle name="Normal 17 5 4" xfId="21109"/>
    <cellStyle name="Normal 17 5 4 2" xfId="21110"/>
    <cellStyle name="Normal 17 5 4 2 2" xfId="21111"/>
    <cellStyle name="Normal 17 5 4 3" xfId="21112"/>
    <cellStyle name="Normal 17 5 5" xfId="21113"/>
    <cellStyle name="Normal 17 5 5 2" xfId="21114"/>
    <cellStyle name="Normal 17 5 6" xfId="21115"/>
    <cellStyle name="Normal 17 5 6 2" xfId="21116"/>
    <cellStyle name="Normal 17 5 7" xfId="21117"/>
    <cellStyle name="Normal 17 6" xfId="21118"/>
    <cellStyle name="Normal 17 6 2" xfId="21119"/>
    <cellStyle name="Normal 17 6 2 2" xfId="21120"/>
    <cellStyle name="Normal 17 6 2 2 2" xfId="21121"/>
    <cellStyle name="Normal 17 6 2 2 2 2" xfId="21122"/>
    <cellStyle name="Normal 17 6 2 2 3" xfId="21123"/>
    <cellStyle name="Normal 17 6 2 3" xfId="21124"/>
    <cellStyle name="Normal 17 6 2 3 2" xfId="21125"/>
    <cellStyle name="Normal 17 6 2 3 2 2" xfId="21126"/>
    <cellStyle name="Normal 17 6 2 3 3" xfId="21127"/>
    <cellStyle name="Normal 17 6 2 4" xfId="21128"/>
    <cellStyle name="Normal 17 6 2 4 2" xfId="21129"/>
    <cellStyle name="Normal 17 6 2 5" xfId="21130"/>
    <cellStyle name="Normal 17 6 2 5 2" xfId="21131"/>
    <cellStyle name="Normal 17 6 2 6" xfId="21132"/>
    <cellStyle name="Normal 17 6 3" xfId="21133"/>
    <cellStyle name="Normal 17 6 3 2" xfId="21134"/>
    <cellStyle name="Normal 17 6 3 2 2" xfId="21135"/>
    <cellStyle name="Normal 17 6 3 3" xfId="21136"/>
    <cellStyle name="Normal 17 6 4" xfId="21137"/>
    <cellStyle name="Normal 17 6 4 2" xfId="21138"/>
    <cellStyle name="Normal 17 6 4 2 2" xfId="21139"/>
    <cellStyle name="Normal 17 6 4 3" xfId="21140"/>
    <cellStyle name="Normal 17 6 5" xfId="21141"/>
    <cellStyle name="Normal 17 6 5 2" xfId="21142"/>
    <cellStyle name="Normal 17 6 6" xfId="21143"/>
    <cellStyle name="Normal 17 6 6 2" xfId="21144"/>
    <cellStyle name="Normal 17 6 7" xfId="21145"/>
    <cellStyle name="Normal 17 7" xfId="21146"/>
    <cellStyle name="Normal 17 7 2" xfId="21147"/>
    <cellStyle name="Normal 17 7 2 2" xfId="21148"/>
    <cellStyle name="Normal 17 7 2 2 2" xfId="21149"/>
    <cellStyle name="Normal 17 7 2 3" xfId="21150"/>
    <cellStyle name="Normal 17 7 3" xfId="21151"/>
    <cellStyle name="Normal 17 7 3 2" xfId="21152"/>
    <cellStyle name="Normal 17 7 3 2 2" xfId="21153"/>
    <cellStyle name="Normal 17 7 3 3" xfId="21154"/>
    <cellStyle name="Normal 17 7 4" xfId="21155"/>
    <cellStyle name="Normal 17 7 4 2" xfId="21156"/>
    <cellStyle name="Normal 17 7 5" xfId="21157"/>
    <cellStyle name="Normal 17 7 5 2" xfId="21158"/>
    <cellStyle name="Normal 17 7 6" xfId="21159"/>
    <cellStyle name="Normal 17 8" xfId="21160"/>
    <cellStyle name="Normal 17 8 2" xfId="21161"/>
    <cellStyle name="Normal 17 8 2 2" xfId="21162"/>
    <cellStyle name="Normal 17 8 3" xfId="21163"/>
    <cellStyle name="Normal 17 9" xfId="21164"/>
    <cellStyle name="Normal 17 9 2" xfId="21165"/>
    <cellStyle name="Normal 17 9 2 2" xfId="21166"/>
    <cellStyle name="Normal 17 9 3" xfId="21167"/>
    <cellStyle name="Normal 17_EAI Workpapers" xfId="21168"/>
    <cellStyle name="Normal 18" xfId="21169"/>
    <cellStyle name="Normal 18 10" xfId="21170"/>
    <cellStyle name="Normal 18 10 2" xfId="21171"/>
    <cellStyle name="Normal 18 11" xfId="21172"/>
    <cellStyle name="Normal 18 11 2" xfId="21173"/>
    <cellStyle name="Normal 18 12" xfId="21174"/>
    <cellStyle name="Normal 18 2" xfId="21175"/>
    <cellStyle name="Normal 18 2 10" xfId="21176"/>
    <cellStyle name="Normal 18 2 10 2" xfId="21177"/>
    <cellStyle name="Normal 18 2 11" xfId="21178"/>
    <cellStyle name="Normal 18 2 2" xfId="21179"/>
    <cellStyle name="Normal 18 2 2 10" xfId="21180"/>
    <cellStyle name="Normal 18 2 2 2" xfId="21181"/>
    <cellStyle name="Normal 18 2 2 2 2" xfId="21182"/>
    <cellStyle name="Normal 18 2 2 2 2 2" xfId="21183"/>
    <cellStyle name="Normal 18 2 2 2 2 2 2" xfId="21184"/>
    <cellStyle name="Normal 18 2 2 2 2 2 2 2" xfId="21185"/>
    <cellStyle name="Normal 18 2 2 2 2 2 2 2 2" xfId="21186"/>
    <cellStyle name="Normal 18 2 2 2 2 2 2 3" xfId="21187"/>
    <cellStyle name="Normal 18 2 2 2 2 2 3" xfId="21188"/>
    <cellStyle name="Normal 18 2 2 2 2 2 3 2" xfId="21189"/>
    <cellStyle name="Normal 18 2 2 2 2 2 3 2 2" xfId="21190"/>
    <cellStyle name="Normal 18 2 2 2 2 2 3 3" xfId="21191"/>
    <cellStyle name="Normal 18 2 2 2 2 2 4" xfId="21192"/>
    <cellStyle name="Normal 18 2 2 2 2 2 4 2" xfId="21193"/>
    <cellStyle name="Normal 18 2 2 2 2 2 5" xfId="21194"/>
    <cellStyle name="Normal 18 2 2 2 2 2 5 2" xfId="21195"/>
    <cellStyle name="Normal 18 2 2 2 2 2 6" xfId="21196"/>
    <cellStyle name="Normal 18 2 2 2 2 3" xfId="21197"/>
    <cellStyle name="Normal 18 2 2 2 2 3 2" xfId="21198"/>
    <cellStyle name="Normal 18 2 2 2 2 3 2 2" xfId="21199"/>
    <cellStyle name="Normal 18 2 2 2 2 3 3" xfId="21200"/>
    <cellStyle name="Normal 18 2 2 2 2 4" xfId="21201"/>
    <cellStyle name="Normal 18 2 2 2 2 4 2" xfId="21202"/>
    <cellStyle name="Normal 18 2 2 2 2 4 2 2" xfId="21203"/>
    <cellStyle name="Normal 18 2 2 2 2 4 3" xfId="21204"/>
    <cellStyle name="Normal 18 2 2 2 2 5" xfId="21205"/>
    <cellStyle name="Normal 18 2 2 2 2 5 2" xfId="21206"/>
    <cellStyle name="Normal 18 2 2 2 2 6" xfId="21207"/>
    <cellStyle name="Normal 18 2 2 2 2 6 2" xfId="21208"/>
    <cellStyle name="Normal 18 2 2 2 2 7" xfId="21209"/>
    <cellStyle name="Normal 18 2 2 2 3" xfId="21210"/>
    <cellStyle name="Normal 18 2 2 2 3 2" xfId="21211"/>
    <cellStyle name="Normal 18 2 2 2 3 2 2" xfId="21212"/>
    <cellStyle name="Normal 18 2 2 2 3 2 2 2" xfId="21213"/>
    <cellStyle name="Normal 18 2 2 2 3 2 3" xfId="21214"/>
    <cellStyle name="Normal 18 2 2 2 3 3" xfId="21215"/>
    <cellStyle name="Normal 18 2 2 2 3 3 2" xfId="21216"/>
    <cellStyle name="Normal 18 2 2 2 3 3 2 2" xfId="21217"/>
    <cellStyle name="Normal 18 2 2 2 3 3 3" xfId="21218"/>
    <cellStyle name="Normal 18 2 2 2 3 4" xfId="21219"/>
    <cellStyle name="Normal 18 2 2 2 3 4 2" xfId="21220"/>
    <cellStyle name="Normal 18 2 2 2 3 5" xfId="21221"/>
    <cellStyle name="Normal 18 2 2 2 3 5 2" xfId="21222"/>
    <cellStyle name="Normal 18 2 2 2 3 6" xfId="21223"/>
    <cellStyle name="Normal 18 2 2 2 4" xfId="21224"/>
    <cellStyle name="Normal 18 2 2 2 4 2" xfId="21225"/>
    <cellStyle name="Normal 18 2 2 2 4 2 2" xfId="21226"/>
    <cellStyle name="Normal 18 2 2 2 4 3" xfId="21227"/>
    <cellStyle name="Normal 18 2 2 2 5" xfId="21228"/>
    <cellStyle name="Normal 18 2 2 2 5 2" xfId="21229"/>
    <cellStyle name="Normal 18 2 2 2 5 2 2" xfId="21230"/>
    <cellStyle name="Normal 18 2 2 2 5 3" xfId="21231"/>
    <cellStyle name="Normal 18 2 2 2 6" xfId="21232"/>
    <cellStyle name="Normal 18 2 2 2 6 2" xfId="21233"/>
    <cellStyle name="Normal 18 2 2 2 7" xfId="21234"/>
    <cellStyle name="Normal 18 2 2 2 7 2" xfId="21235"/>
    <cellStyle name="Normal 18 2 2 2 8" xfId="21236"/>
    <cellStyle name="Normal 18 2 2 3" xfId="21237"/>
    <cellStyle name="Normal 18 2 2 3 2" xfId="21238"/>
    <cellStyle name="Normal 18 2 2 3 2 2" xfId="21239"/>
    <cellStyle name="Normal 18 2 2 3 2 2 2" xfId="21240"/>
    <cellStyle name="Normal 18 2 2 3 2 2 2 2" xfId="21241"/>
    <cellStyle name="Normal 18 2 2 3 2 2 3" xfId="21242"/>
    <cellStyle name="Normal 18 2 2 3 2 3" xfId="21243"/>
    <cellStyle name="Normal 18 2 2 3 2 3 2" xfId="21244"/>
    <cellStyle name="Normal 18 2 2 3 2 3 2 2" xfId="21245"/>
    <cellStyle name="Normal 18 2 2 3 2 3 3" xfId="21246"/>
    <cellStyle name="Normal 18 2 2 3 2 4" xfId="21247"/>
    <cellStyle name="Normal 18 2 2 3 2 4 2" xfId="21248"/>
    <cellStyle name="Normal 18 2 2 3 2 5" xfId="21249"/>
    <cellStyle name="Normal 18 2 2 3 2 5 2" xfId="21250"/>
    <cellStyle name="Normal 18 2 2 3 2 6" xfId="21251"/>
    <cellStyle name="Normal 18 2 2 3 3" xfId="21252"/>
    <cellStyle name="Normal 18 2 2 3 3 2" xfId="21253"/>
    <cellStyle name="Normal 18 2 2 3 3 2 2" xfId="21254"/>
    <cellStyle name="Normal 18 2 2 3 3 3" xfId="21255"/>
    <cellStyle name="Normal 18 2 2 3 4" xfId="21256"/>
    <cellStyle name="Normal 18 2 2 3 4 2" xfId="21257"/>
    <cellStyle name="Normal 18 2 2 3 4 2 2" xfId="21258"/>
    <cellStyle name="Normal 18 2 2 3 4 3" xfId="21259"/>
    <cellStyle name="Normal 18 2 2 3 5" xfId="21260"/>
    <cellStyle name="Normal 18 2 2 3 5 2" xfId="21261"/>
    <cellStyle name="Normal 18 2 2 3 6" xfId="21262"/>
    <cellStyle name="Normal 18 2 2 3 6 2" xfId="21263"/>
    <cellStyle name="Normal 18 2 2 3 7" xfId="21264"/>
    <cellStyle name="Normal 18 2 2 4" xfId="21265"/>
    <cellStyle name="Normal 18 2 2 4 2" xfId="21266"/>
    <cellStyle name="Normal 18 2 2 4 2 2" xfId="21267"/>
    <cellStyle name="Normal 18 2 2 4 2 2 2" xfId="21268"/>
    <cellStyle name="Normal 18 2 2 4 2 2 2 2" xfId="21269"/>
    <cellStyle name="Normal 18 2 2 4 2 2 3" xfId="21270"/>
    <cellStyle name="Normal 18 2 2 4 2 3" xfId="21271"/>
    <cellStyle name="Normal 18 2 2 4 2 3 2" xfId="21272"/>
    <cellStyle name="Normal 18 2 2 4 2 3 2 2" xfId="21273"/>
    <cellStyle name="Normal 18 2 2 4 2 3 3" xfId="21274"/>
    <cellStyle name="Normal 18 2 2 4 2 4" xfId="21275"/>
    <cellStyle name="Normal 18 2 2 4 2 4 2" xfId="21276"/>
    <cellStyle name="Normal 18 2 2 4 2 5" xfId="21277"/>
    <cellStyle name="Normal 18 2 2 4 2 5 2" xfId="21278"/>
    <cellStyle name="Normal 18 2 2 4 2 6" xfId="21279"/>
    <cellStyle name="Normal 18 2 2 4 3" xfId="21280"/>
    <cellStyle name="Normal 18 2 2 4 3 2" xfId="21281"/>
    <cellStyle name="Normal 18 2 2 4 3 2 2" xfId="21282"/>
    <cellStyle name="Normal 18 2 2 4 3 3" xfId="21283"/>
    <cellStyle name="Normal 18 2 2 4 4" xfId="21284"/>
    <cellStyle name="Normal 18 2 2 4 4 2" xfId="21285"/>
    <cellStyle name="Normal 18 2 2 4 4 2 2" xfId="21286"/>
    <cellStyle name="Normal 18 2 2 4 4 3" xfId="21287"/>
    <cellStyle name="Normal 18 2 2 4 5" xfId="21288"/>
    <cellStyle name="Normal 18 2 2 4 5 2" xfId="21289"/>
    <cellStyle name="Normal 18 2 2 4 6" xfId="21290"/>
    <cellStyle name="Normal 18 2 2 4 6 2" xfId="21291"/>
    <cellStyle name="Normal 18 2 2 4 7" xfId="21292"/>
    <cellStyle name="Normal 18 2 2 5" xfId="21293"/>
    <cellStyle name="Normal 18 2 2 5 2" xfId="21294"/>
    <cellStyle name="Normal 18 2 2 5 2 2" xfId="21295"/>
    <cellStyle name="Normal 18 2 2 5 2 2 2" xfId="21296"/>
    <cellStyle name="Normal 18 2 2 5 2 3" xfId="21297"/>
    <cellStyle name="Normal 18 2 2 5 3" xfId="21298"/>
    <cellStyle name="Normal 18 2 2 5 3 2" xfId="21299"/>
    <cellStyle name="Normal 18 2 2 5 3 2 2" xfId="21300"/>
    <cellStyle name="Normal 18 2 2 5 3 3" xfId="21301"/>
    <cellStyle name="Normal 18 2 2 5 4" xfId="21302"/>
    <cellStyle name="Normal 18 2 2 5 4 2" xfId="21303"/>
    <cellStyle name="Normal 18 2 2 5 5" xfId="21304"/>
    <cellStyle name="Normal 18 2 2 5 5 2" xfId="21305"/>
    <cellStyle name="Normal 18 2 2 5 6" xfId="21306"/>
    <cellStyle name="Normal 18 2 2 6" xfId="21307"/>
    <cellStyle name="Normal 18 2 2 6 2" xfId="21308"/>
    <cellStyle name="Normal 18 2 2 6 2 2" xfId="21309"/>
    <cellStyle name="Normal 18 2 2 6 3" xfId="21310"/>
    <cellStyle name="Normal 18 2 2 7" xfId="21311"/>
    <cellStyle name="Normal 18 2 2 7 2" xfId="21312"/>
    <cellStyle name="Normal 18 2 2 7 2 2" xfId="21313"/>
    <cellStyle name="Normal 18 2 2 7 3" xfId="21314"/>
    <cellStyle name="Normal 18 2 2 8" xfId="21315"/>
    <cellStyle name="Normal 18 2 2 8 2" xfId="21316"/>
    <cellStyle name="Normal 18 2 2 9" xfId="21317"/>
    <cellStyle name="Normal 18 2 2 9 2" xfId="21318"/>
    <cellStyle name="Normal 18 2 3" xfId="21319"/>
    <cellStyle name="Normal 18 2 3 2" xfId="21320"/>
    <cellStyle name="Normal 18 2 3 2 2" xfId="21321"/>
    <cellStyle name="Normal 18 2 3 2 2 2" xfId="21322"/>
    <cellStyle name="Normal 18 2 3 2 2 2 2" xfId="21323"/>
    <cellStyle name="Normal 18 2 3 2 2 2 2 2" xfId="21324"/>
    <cellStyle name="Normal 18 2 3 2 2 2 3" xfId="21325"/>
    <cellStyle name="Normal 18 2 3 2 2 3" xfId="21326"/>
    <cellStyle name="Normal 18 2 3 2 2 3 2" xfId="21327"/>
    <cellStyle name="Normal 18 2 3 2 2 3 2 2" xfId="21328"/>
    <cellStyle name="Normal 18 2 3 2 2 3 3" xfId="21329"/>
    <cellStyle name="Normal 18 2 3 2 2 4" xfId="21330"/>
    <cellStyle name="Normal 18 2 3 2 2 4 2" xfId="21331"/>
    <cellStyle name="Normal 18 2 3 2 2 5" xfId="21332"/>
    <cellStyle name="Normal 18 2 3 2 2 5 2" xfId="21333"/>
    <cellStyle name="Normal 18 2 3 2 2 6" xfId="21334"/>
    <cellStyle name="Normal 18 2 3 2 3" xfId="21335"/>
    <cellStyle name="Normal 18 2 3 2 3 2" xfId="21336"/>
    <cellStyle name="Normal 18 2 3 2 3 2 2" xfId="21337"/>
    <cellStyle name="Normal 18 2 3 2 3 3" xfId="21338"/>
    <cellStyle name="Normal 18 2 3 2 4" xfId="21339"/>
    <cellStyle name="Normal 18 2 3 2 4 2" xfId="21340"/>
    <cellStyle name="Normal 18 2 3 2 4 2 2" xfId="21341"/>
    <cellStyle name="Normal 18 2 3 2 4 3" xfId="21342"/>
    <cellStyle name="Normal 18 2 3 2 5" xfId="21343"/>
    <cellStyle name="Normal 18 2 3 2 5 2" xfId="21344"/>
    <cellStyle name="Normal 18 2 3 2 6" xfId="21345"/>
    <cellStyle name="Normal 18 2 3 2 6 2" xfId="21346"/>
    <cellStyle name="Normal 18 2 3 2 7" xfId="21347"/>
    <cellStyle name="Normal 18 2 3 3" xfId="21348"/>
    <cellStyle name="Normal 18 2 3 3 2" xfId="21349"/>
    <cellStyle name="Normal 18 2 3 3 2 2" xfId="21350"/>
    <cellStyle name="Normal 18 2 3 3 2 2 2" xfId="21351"/>
    <cellStyle name="Normal 18 2 3 3 2 3" xfId="21352"/>
    <cellStyle name="Normal 18 2 3 3 3" xfId="21353"/>
    <cellStyle name="Normal 18 2 3 3 3 2" xfId="21354"/>
    <cellStyle name="Normal 18 2 3 3 3 2 2" xfId="21355"/>
    <cellStyle name="Normal 18 2 3 3 3 3" xfId="21356"/>
    <cellStyle name="Normal 18 2 3 3 4" xfId="21357"/>
    <cellStyle name="Normal 18 2 3 3 4 2" xfId="21358"/>
    <cellStyle name="Normal 18 2 3 3 5" xfId="21359"/>
    <cellStyle name="Normal 18 2 3 3 5 2" xfId="21360"/>
    <cellStyle name="Normal 18 2 3 3 6" xfId="21361"/>
    <cellStyle name="Normal 18 2 3 4" xfId="21362"/>
    <cellStyle name="Normal 18 2 3 4 2" xfId="21363"/>
    <cellStyle name="Normal 18 2 3 4 2 2" xfId="21364"/>
    <cellStyle name="Normal 18 2 3 4 3" xfId="21365"/>
    <cellStyle name="Normal 18 2 3 5" xfId="21366"/>
    <cellStyle name="Normal 18 2 3 5 2" xfId="21367"/>
    <cellStyle name="Normal 18 2 3 5 2 2" xfId="21368"/>
    <cellStyle name="Normal 18 2 3 5 3" xfId="21369"/>
    <cellStyle name="Normal 18 2 3 6" xfId="21370"/>
    <cellStyle name="Normal 18 2 3 6 2" xfId="21371"/>
    <cellStyle name="Normal 18 2 3 7" xfId="21372"/>
    <cellStyle name="Normal 18 2 3 7 2" xfId="21373"/>
    <cellStyle name="Normal 18 2 3 8" xfId="21374"/>
    <cellStyle name="Normal 18 2 4" xfId="21375"/>
    <cellStyle name="Normal 18 2 4 2" xfId="21376"/>
    <cellStyle name="Normal 18 2 4 2 2" xfId="21377"/>
    <cellStyle name="Normal 18 2 4 2 2 2" xfId="21378"/>
    <cellStyle name="Normal 18 2 4 2 2 2 2" xfId="21379"/>
    <cellStyle name="Normal 18 2 4 2 2 3" xfId="21380"/>
    <cellStyle name="Normal 18 2 4 2 3" xfId="21381"/>
    <cellStyle name="Normal 18 2 4 2 3 2" xfId="21382"/>
    <cellStyle name="Normal 18 2 4 2 3 2 2" xfId="21383"/>
    <cellStyle name="Normal 18 2 4 2 3 3" xfId="21384"/>
    <cellStyle name="Normal 18 2 4 2 4" xfId="21385"/>
    <cellStyle name="Normal 18 2 4 2 4 2" xfId="21386"/>
    <cellStyle name="Normal 18 2 4 2 5" xfId="21387"/>
    <cellStyle name="Normal 18 2 4 2 5 2" xfId="21388"/>
    <cellStyle name="Normal 18 2 4 2 6" xfId="21389"/>
    <cellStyle name="Normal 18 2 4 3" xfId="21390"/>
    <cellStyle name="Normal 18 2 4 3 2" xfId="21391"/>
    <cellStyle name="Normal 18 2 4 3 2 2" xfId="21392"/>
    <cellStyle name="Normal 18 2 4 3 3" xfId="21393"/>
    <cellStyle name="Normal 18 2 4 4" xfId="21394"/>
    <cellStyle name="Normal 18 2 4 4 2" xfId="21395"/>
    <cellStyle name="Normal 18 2 4 4 2 2" xfId="21396"/>
    <cellStyle name="Normal 18 2 4 4 3" xfId="21397"/>
    <cellStyle name="Normal 18 2 4 5" xfId="21398"/>
    <cellStyle name="Normal 18 2 4 5 2" xfId="21399"/>
    <cellStyle name="Normal 18 2 4 6" xfId="21400"/>
    <cellStyle name="Normal 18 2 4 6 2" xfId="21401"/>
    <cellStyle name="Normal 18 2 4 7" xfId="21402"/>
    <cellStyle name="Normal 18 2 5" xfId="21403"/>
    <cellStyle name="Normal 18 2 5 2" xfId="21404"/>
    <cellStyle name="Normal 18 2 5 2 2" xfId="21405"/>
    <cellStyle name="Normal 18 2 5 2 2 2" xfId="21406"/>
    <cellStyle name="Normal 18 2 5 2 2 2 2" xfId="21407"/>
    <cellStyle name="Normal 18 2 5 2 2 3" xfId="21408"/>
    <cellStyle name="Normal 18 2 5 2 3" xfId="21409"/>
    <cellStyle name="Normal 18 2 5 2 3 2" xfId="21410"/>
    <cellStyle name="Normal 18 2 5 2 3 2 2" xfId="21411"/>
    <cellStyle name="Normal 18 2 5 2 3 3" xfId="21412"/>
    <cellStyle name="Normal 18 2 5 2 4" xfId="21413"/>
    <cellStyle name="Normal 18 2 5 2 4 2" xfId="21414"/>
    <cellStyle name="Normal 18 2 5 2 5" xfId="21415"/>
    <cellStyle name="Normal 18 2 5 2 5 2" xfId="21416"/>
    <cellStyle name="Normal 18 2 5 2 6" xfId="21417"/>
    <cellStyle name="Normal 18 2 5 3" xfId="21418"/>
    <cellStyle name="Normal 18 2 5 3 2" xfId="21419"/>
    <cellStyle name="Normal 18 2 5 3 2 2" xfId="21420"/>
    <cellStyle name="Normal 18 2 5 3 3" xfId="21421"/>
    <cellStyle name="Normal 18 2 5 4" xfId="21422"/>
    <cellStyle name="Normal 18 2 5 4 2" xfId="21423"/>
    <cellStyle name="Normal 18 2 5 4 2 2" xfId="21424"/>
    <cellStyle name="Normal 18 2 5 4 3" xfId="21425"/>
    <cellStyle name="Normal 18 2 5 5" xfId="21426"/>
    <cellStyle name="Normal 18 2 5 5 2" xfId="21427"/>
    <cellStyle name="Normal 18 2 5 6" xfId="21428"/>
    <cellStyle name="Normal 18 2 5 6 2" xfId="21429"/>
    <cellStyle name="Normal 18 2 5 7" xfId="21430"/>
    <cellStyle name="Normal 18 2 6" xfId="21431"/>
    <cellStyle name="Normal 18 2 6 2" xfId="21432"/>
    <cellStyle name="Normal 18 2 6 2 2" xfId="21433"/>
    <cellStyle name="Normal 18 2 6 2 2 2" xfId="21434"/>
    <cellStyle name="Normal 18 2 6 2 3" xfId="21435"/>
    <cellStyle name="Normal 18 2 6 3" xfId="21436"/>
    <cellStyle name="Normal 18 2 6 3 2" xfId="21437"/>
    <cellStyle name="Normal 18 2 6 3 2 2" xfId="21438"/>
    <cellStyle name="Normal 18 2 6 3 3" xfId="21439"/>
    <cellStyle name="Normal 18 2 6 4" xfId="21440"/>
    <cellStyle name="Normal 18 2 6 4 2" xfId="21441"/>
    <cellStyle name="Normal 18 2 6 5" xfId="21442"/>
    <cellStyle name="Normal 18 2 6 5 2" xfId="21443"/>
    <cellStyle name="Normal 18 2 6 6" xfId="21444"/>
    <cellStyle name="Normal 18 2 7" xfId="21445"/>
    <cellStyle name="Normal 18 2 7 2" xfId="21446"/>
    <cellStyle name="Normal 18 2 7 2 2" xfId="21447"/>
    <cellStyle name="Normal 18 2 7 3" xfId="21448"/>
    <cellStyle name="Normal 18 2 8" xfId="21449"/>
    <cellStyle name="Normal 18 2 8 2" xfId="21450"/>
    <cellStyle name="Normal 18 2 8 2 2" xfId="21451"/>
    <cellStyle name="Normal 18 2 8 3" xfId="21452"/>
    <cellStyle name="Normal 18 2 9" xfId="21453"/>
    <cellStyle name="Normal 18 2 9 2" xfId="21454"/>
    <cellStyle name="Normal 18 3" xfId="21455"/>
    <cellStyle name="Normal 18 3 10" xfId="21456"/>
    <cellStyle name="Normal 18 3 2" xfId="21457"/>
    <cellStyle name="Normal 18 3 2 2" xfId="21458"/>
    <cellStyle name="Normal 18 3 2 2 2" xfId="21459"/>
    <cellStyle name="Normal 18 3 2 2 2 2" xfId="21460"/>
    <cellStyle name="Normal 18 3 2 2 2 2 2" xfId="21461"/>
    <cellStyle name="Normal 18 3 2 2 2 2 2 2" xfId="21462"/>
    <cellStyle name="Normal 18 3 2 2 2 2 3" xfId="21463"/>
    <cellStyle name="Normal 18 3 2 2 2 3" xfId="21464"/>
    <cellStyle name="Normal 18 3 2 2 2 3 2" xfId="21465"/>
    <cellStyle name="Normal 18 3 2 2 2 3 2 2" xfId="21466"/>
    <cellStyle name="Normal 18 3 2 2 2 3 3" xfId="21467"/>
    <cellStyle name="Normal 18 3 2 2 2 4" xfId="21468"/>
    <cellStyle name="Normal 18 3 2 2 2 4 2" xfId="21469"/>
    <cellStyle name="Normal 18 3 2 2 2 5" xfId="21470"/>
    <cellStyle name="Normal 18 3 2 2 2 5 2" xfId="21471"/>
    <cellStyle name="Normal 18 3 2 2 2 6" xfId="21472"/>
    <cellStyle name="Normal 18 3 2 2 3" xfId="21473"/>
    <cellStyle name="Normal 18 3 2 2 3 2" xfId="21474"/>
    <cellStyle name="Normal 18 3 2 2 3 2 2" xfId="21475"/>
    <cellStyle name="Normal 18 3 2 2 3 3" xfId="21476"/>
    <cellStyle name="Normal 18 3 2 2 4" xfId="21477"/>
    <cellStyle name="Normal 18 3 2 2 4 2" xfId="21478"/>
    <cellStyle name="Normal 18 3 2 2 4 2 2" xfId="21479"/>
    <cellStyle name="Normal 18 3 2 2 4 3" xfId="21480"/>
    <cellStyle name="Normal 18 3 2 2 5" xfId="21481"/>
    <cellStyle name="Normal 18 3 2 2 5 2" xfId="21482"/>
    <cellStyle name="Normal 18 3 2 2 6" xfId="21483"/>
    <cellStyle name="Normal 18 3 2 2 6 2" xfId="21484"/>
    <cellStyle name="Normal 18 3 2 2 7" xfId="21485"/>
    <cellStyle name="Normal 18 3 2 3" xfId="21486"/>
    <cellStyle name="Normal 18 3 2 3 2" xfId="21487"/>
    <cellStyle name="Normal 18 3 2 3 2 2" xfId="21488"/>
    <cellStyle name="Normal 18 3 2 3 2 2 2" xfId="21489"/>
    <cellStyle name="Normal 18 3 2 3 2 3" xfId="21490"/>
    <cellStyle name="Normal 18 3 2 3 3" xfId="21491"/>
    <cellStyle name="Normal 18 3 2 3 3 2" xfId="21492"/>
    <cellStyle name="Normal 18 3 2 3 3 2 2" xfId="21493"/>
    <cellStyle name="Normal 18 3 2 3 3 3" xfId="21494"/>
    <cellStyle name="Normal 18 3 2 3 4" xfId="21495"/>
    <cellStyle name="Normal 18 3 2 3 4 2" xfId="21496"/>
    <cellStyle name="Normal 18 3 2 3 5" xfId="21497"/>
    <cellStyle name="Normal 18 3 2 3 5 2" xfId="21498"/>
    <cellStyle name="Normal 18 3 2 3 6" xfId="21499"/>
    <cellStyle name="Normal 18 3 2 4" xfId="21500"/>
    <cellStyle name="Normal 18 3 2 4 2" xfId="21501"/>
    <cellStyle name="Normal 18 3 2 4 2 2" xfId="21502"/>
    <cellStyle name="Normal 18 3 2 4 3" xfId="21503"/>
    <cellStyle name="Normal 18 3 2 5" xfId="21504"/>
    <cellStyle name="Normal 18 3 2 5 2" xfId="21505"/>
    <cellStyle name="Normal 18 3 2 5 2 2" xfId="21506"/>
    <cellStyle name="Normal 18 3 2 5 3" xfId="21507"/>
    <cellStyle name="Normal 18 3 2 6" xfId="21508"/>
    <cellStyle name="Normal 18 3 2 6 2" xfId="21509"/>
    <cellStyle name="Normal 18 3 2 7" xfId="21510"/>
    <cellStyle name="Normal 18 3 2 7 2" xfId="21511"/>
    <cellStyle name="Normal 18 3 2 8" xfId="21512"/>
    <cellStyle name="Normal 18 3 3" xfId="21513"/>
    <cellStyle name="Normal 18 3 3 2" xfId="21514"/>
    <cellStyle name="Normal 18 3 3 2 2" xfId="21515"/>
    <cellStyle name="Normal 18 3 3 2 2 2" xfId="21516"/>
    <cellStyle name="Normal 18 3 3 2 2 2 2" xfId="21517"/>
    <cellStyle name="Normal 18 3 3 2 2 3" xfId="21518"/>
    <cellStyle name="Normal 18 3 3 2 3" xfId="21519"/>
    <cellStyle name="Normal 18 3 3 2 3 2" xfId="21520"/>
    <cellStyle name="Normal 18 3 3 2 3 2 2" xfId="21521"/>
    <cellStyle name="Normal 18 3 3 2 3 3" xfId="21522"/>
    <cellStyle name="Normal 18 3 3 2 4" xfId="21523"/>
    <cellStyle name="Normal 18 3 3 2 4 2" xfId="21524"/>
    <cellStyle name="Normal 18 3 3 2 5" xfId="21525"/>
    <cellStyle name="Normal 18 3 3 2 5 2" xfId="21526"/>
    <cellStyle name="Normal 18 3 3 2 6" xfId="21527"/>
    <cellStyle name="Normal 18 3 3 3" xfId="21528"/>
    <cellStyle name="Normal 18 3 3 3 2" xfId="21529"/>
    <cellStyle name="Normal 18 3 3 3 2 2" xfId="21530"/>
    <cellStyle name="Normal 18 3 3 3 3" xfId="21531"/>
    <cellStyle name="Normal 18 3 3 4" xfId="21532"/>
    <cellStyle name="Normal 18 3 3 4 2" xfId="21533"/>
    <cellStyle name="Normal 18 3 3 4 2 2" xfId="21534"/>
    <cellStyle name="Normal 18 3 3 4 3" xfId="21535"/>
    <cellStyle name="Normal 18 3 3 5" xfId="21536"/>
    <cellStyle name="Normal 18 3 3 5 2" xfId="21537"/>
    <cellStyle name="Normal 18 3 3 6" xfId="21538"/>
    <cellStyle name="Normal 18 3 3 6 2" xfId="21539"/>
    <cellStyle name="Normal 18 3 3 7" xfId="21540"/>
    <cellStyle name="Normal 18 3 4" xfId="21541"/>
    <cellStyle name="Normal 18 3 4 2" xfId="21542"/>
    <cellStyle name="Normal 18 3 4 2 2" xfId="21543"/>
    <cellStyle name="Normal 18 3 4 2 2 2" xfId="21544"/>
    <cellStyle name="Normal 18 3 4 2 2 2 2" xfId="21545"/>
    <cellStyle name="Normal 18 3 4 2 2 3" xfId="21546"/>
    <cellStyle name="Normal 18 3 4 2 3" xfId="21547"/>
    <cellStyle name="Normal 18 3 4 2 3 2" xfId="21548"/>
    <cellStyle name="Normal 18 3 4 2 3 2 2" xfId="21549"/>
    <cellStyle name="Normal 18 3 4 2 3 3" xfId="21550"/>
    <cellStyle name="Normal 18 3 4 2 4" xfId="21551"/>
    <cellStyle name="Normal 18 3 4 2 4 2" xfId="21552"/>
    <cellStyle name="Normal 18 3 4 2 5" xfId="21553"/>
    <cellStyle name="Normal 18 3 4 2 5 2" xfId="21554"/>
    <cellStyle name="Normal 18 3 4 2 6" xfId="21555"/>
    <cellStyle name="Normal 18 3 4 3" xfId="21556"/>
    <cellStyle name="Normal 18 3 4 3 2" xfId="21557"/>
    <cellStyle name="Normal 18 3 4 3 2 2" xfId="21558"/>
    <cellStyle name="Normal 18 3 4 3 3" xfId="21559"/>
    <cellStyle name="Normal 18 3 4 4" xfId="21560"/>
    <cellStyle name="Normal 18 3 4 4 2" xfId="21561"/>
    <cellStyle name="Normal 18 3 4 4 2 2" xfId="21562"/>
    <cellStyle name="Normal 18 3 4 4 3" xfId="21563"/>
    <cellStyle name="Normal 18 3 4 5" xfId="21564"/>
    <cellStyle name="Normal 18 3 4 5 2" xfId="21565"/>
    <cellStyle name="Normal 18 3 4 6" xfId="21566"/>
    <cellStyle name="Normal 18 3 4 6 2" xfId="21567"/>
    <cellStyle name="Normal 18 3 4 7" xfId="21568"/>
    <cellStyle name="Normal 18 3 5" xfId="21569"/>
    <cellStyle name="Normal 18 3 5 2" xfId="21570"/>
    <cellStyle name="Normal 18 3 5 2 2" xfId="21571"/>
    <cellStyle name="Normal 18 3 5 2 2 2" xfId="21572"/>
    <cellStyle name="Normal 18 3 5 2 3" xfId="21573"/>
    <cellStyle name="Normal 18 3 5 3" xfId="21574"/>
    <cellStyle name="Normal 18 3 5 3 2" xfId="21575"/>
    <cellStyle name="Normal 18 3 5 3 2 2" xfId="21576"/>
    <cellStyle name="Normal 18 3 5 3 3" xfId="21577"/>
    <cellStyle name="Normal 18 3 5 4" xfId="21578"/>
    <cellStyle name="Normal 18 3 5 4 2" xfId="21579"/>
    <cellStyle name="Normal 18 3 5 5" xfId="21580"/>
    <cellStyle name="Normal 18 3 5 5 2" xfId="21581"/>
    <cellStyle name="Normal 18 3 5 6" xfId="21582"/>
    <cellStyle name="Normal 18 3 6" xfId="21583"/>
    <cellStyle name="Normal 18 3 6 2" xfId="21584"/>
    <cellStyle name="Normal 18 3 6 2 2" xfId="21585"/>
    <cellStyle name="Normal 18 3 6 3" xfId="21586"/>
    <cellStyle name="Normal 18 3 7" xfId="21587"/>
    <cellStyle name="Normal 18 3 7 2" xfId="21588"/>
    <cellStyle name="Normal 18 3 7 2 2" xfId="21589"/>
    <cellStyle name="Normal 18 3 7 3" xfId="21590"/>
    <cellStyle name="Normal 18 3 8" xfId="21591"/>
    <cellStyle name="Normal 18 3 8 2" xfId="21592"/>
    <cellStyle name="Normal 18 3 9" xfId="21593"/>
    <cellStyle name="Normal 18 3 9 2" xfId="21594"/>
    <cellStyle name="Normal 18 4" xfId="21595"/>
    <cellStyle name="Normal 18 4 2" xfId="21596"/>
    <cellStyle name="Normal 18 4 2 2" xfId="21597"/>
    <cellStyle name="Normal 18 4 2 2 2" xfId="21598"/>
    <cellStyle name="Normal 18 4 2 2 2 2" xfId="21599"/>
    <cellStyle name="Normal 18 4 2 2 2 2 2" xfId="21600"/>
    <cellStyle name="Normal 18 4 2 2 2 3" xfId="21601"/>
    <cellStyle name="Normal 18 4 2 2 3" xfId="21602"/>
    <cellStyle name="Normal 18 4 2 2 3 2" xfId="21603"/>
    <cellStyle name="Normal 18 4 2 2 3 2 2" xfId="21604"/>
    <cellStyle name="Normal 18 4 2 2 3 3" xfId="21605"/>
    <cellStyle name="Normal 18 4 2 2 4" xfId="21606"/>
    <cellStyle name="Normal 18 4 2 2 4 2" xfId="21607"/>
    <cellStyle name="Normal 18 4 2 2 5" xfId="21608"/>
    <cellStyle name="Normal 18 4 2 2 5 2" xfId="21609"/>
    <cellStyle name="Normal 18 4 2 2 6" xfId="21610"/>
    <cellStyle name="Normal 18 4 2 3" xfId="21611"/>
    <cellStyle name="Normal 18 4 2 3 2" xfId="21612"/>
    <cellStyle name="Normal 18 4 2 3 2 2" xfId="21613"/>
    <cellStyle name="Normal 18 4 2 3 3" xfId="21614"/>
    <cellStyle name="Normal 18 4 2 4" xfId="21615"/>
    <cellStyle name="Normal 18 4 2 4 2" xfId="21616"/>
    <cellStyle name="Normal 18 4 2 4 2 2" xfId="21617"/>
    <cellStyle name="Normal 18 4 2 4 3" xfId="21618"/>
    <cellStyle name="Normal 18 4 2 5" xfId="21619"/>
    <cellStyle name="Normal 18 4 2 5 2" xfId="21620"/>
    <cellStyle name="Normal 18 4 2 6" xfId="21621"/>
    <cellStyle name="Normal 18 4 2 6 2" xfId="21622"/>
    <cellStyle name="Normal 18 4 2 7" xfId="21623"/>
    <cellStyle name="Normal 18 4 3" xfId="21624"/>
    <cellStyle name="Normal 18 4 3 2" xfId="21625"/>
    <cellStyle name="Normal 18 4 3 2 2" xfId="21626"/>
    <cellStyle name="Normal 18 4 3 2 2 2" xfId="21627"/>
    <cellStyle name="Normal 18 4 3 2 3" xfId="21628"/>
    <cellStyle name="Normal 18 4 3 3" xfId="21629"/>
    <cellStyle name="Normal 18 4 3 3 2" xfId="21630"/>
    <cellStyle name="Normal 18 4 3 3 2 2" xfId="21631"/>
    <cellStyle name="Normal 18 4 3 3 3" xfId="21632"/>
    <cellStyle name="Normal 18 4 3 4" xfId="21633"/>
    <cellStyle name="Normal 18 4 3 4 2" xfId="21634"/>
    <cellStyle name="Normal 18 4 3 5" xfId="21635"/>
    <cellStyle name="Normal 18 4 3 5 2" xfId="21636"/>
    <cellStyle name="Normal 18 4 3 6" xfId="21637"/>
    <cellStyle name="Normal 18 4 4" xfId="21638"/>
    <cellStyle name="Normal 18 4 4 2" xfId="21639"/>
    <cellStyle name="Normal 18 4 4 2 2" xfId="21640"/>
    <cellStyle name="Normal 18 4 4 3" xfId="21641"/>
    <cellStyle name="Normal 18 4 5" xfId="21642"/>
    <cellStyle name="Normal 18 4 5 2" xfId="21643"/>
    <cellStyle name="Normal 18 4 5 2 2" xfId="21644"/>
    <cellStyle name="Normal 18 4 5 3" xfId="21645"/>
    <cellStyle name="Normal 18 4 6" xfId="21646"/>
    <cellStyle name="Normal 18 4 6 2" xfId="21647"/>
    <cellStyle name="Normal 18 4 7" xfId="21648"/>
    <cellStyle name="Normal 18 4 7 2" xfId="21649"/>
    <cellStyle name="Normal 18 4 8" xfId="21650"/>
    <cellStyle name="Normal 18 5" xfId="21651"/>
    <cellStyle name="Normal 18 5 2" xfId="21652"/>
    <cellStyle name="Normal 18 5 2 2" xfId="21653"/>
    <cellStyle name="Normal 18 5 2 2 2" xfId="21654"/>
    <cellStyle name="Normal 18 5 2 2 2 2" xfId="21655"/>
    <cellStyle name="Normal 18 5 2 2 3" xfId="21656"/>
    <cellStyle name="Normal 18 5 2 3" xfId="21657"/>
    <cellStyle name="Normal 18 5 2 3 2" xfId="21658"/>
    <cellStyle name="Normal 18 5 2 3 2 2" xfId="21659"/>
    <cellStyle name="Normal 18 5 2 3 3" xfId="21660"/>
    <cellStyle name="Normal 18 5 2 4" xfId="21661"/>
    <cellStyle name="Normal 18 5 2 4 2" xfId="21662"/>
    <cellStyle name="Normal 18 5 2 5" xfId="21663"/>
    <cellStyle name="Normal 18 5 2 5 2" xfId="21664"/>
    <cellStyle name="Normal 18 5 2 6" xfId="21665"/>
    <cellStyle name="Normal 18 5 3" xfId="21666"/>
    <cellStyle name="Normal 18 5 3 2" xfId="21667"/>
    <cellStyle name="Normal 18 5 3 2 2" xfId="21668"/>
    <cellStyle name="Normal 18 5 3 3" xfId="21669"/>
    <cellStyle name="Normal 18 5 4" xfId="21670"/>
    <cellStyle name="Normal 18 5 4 2" xfId="21671"/>
    <cellStyle name="Normal 18 5 4 2 2" xfId="21672"/>
    <cellStyle name="Normal 18 5 4 3" xfId="21673"/>
    <cellStyle name="Normal 18 5 5" xfId="21674"/>
    <cellStyle name="Normal 18 5 5 2" xfId="21675"/>
    <cellStyle name="Normal 18 5 6" xfId="21676"/>
    <cellStyle name="Normal 18 5 6 2" xfId="21677"/>
    <cellStyle name="Normal 18 5 7" xfId="21678"/>
    <cellStyle name="Normal 18 6" xfId="21679"/>
    <cellStyle name="Normal 18 6 2" xfId="21680"/>
    <cellStyle name="Normal 18 6 2 2" xfId="21681"/>
    <cellStyle name="Normal 18 6 2 2 2" xfId="21682"/>
    <cellStyle name="Normal 18 6 2 2 2 2" xfId="21683"/>
    <cellStyle name="Normal 18 6 2 2 3" xfId="21684"/>
    <cellStyle name="Normal 18 6 2 3" xfId="21685"/>
    <cellStyle name="Normal 18 6 2 3 2" xfId="21686"/>
    <cellStyle name="Normal 18 6 2 3 2 2" xfId="21687"/>
    <cellStyle name="Normal 18 6 2 3 3" xfId="21688"/>
    <cellStyle name="Normal 18 6 2 4" xfId="21689"/>
    <cellStyle name="Normal 18 6 2 4 2" xfId="21690"/>
    <cellStyle name="Normal 18 6 2 5" xfId="21691"/>
    <cellStyle name="Normal 18 6 2 5 2" xfId="21692"/>
    <cellStyle name="Normal 18 6 2 6" xfId="21693"/>
    <cellStyle name="Normal 18 6 3" xfId="21694"/>
    <cellStyle name="Normal 18 6 3 2" xfId="21695"/>
    <cellStyle name="Normal 18 6 3 2 2" xfId="21696"/>
    <cellStyle name="Normal 18 6 3 3" xfId="21697"/>
    <cellStyle name="Normal 18 6 4" xfId="21698"/>
    <cellStyle name="Normal 18 6 4 2" xfId="21699"/>
    <cellStyle name="Normal 18 6 4 2 2" xfId="21700"/>
    <cellStyle name="Normal 18 6 4 3" xfId="21701"/>
    <cellStyle name="Normal 18 6 5" xfId="21702"/>
    <cellStyle name="Normal 18 6 5 2" xfId="21703"/>
    <cellStyle name="Normal 18 6 6" xfId="21704"/>
    <cellStyle name="Normal 18 6 6 2" xfId="21705"/>
    <cellStyle name="Normal 18 6 7" xfId="21706"/>
    <cellStyle name="Normal 18 7" xfId="21707"/>
    <cellStyle name="Normal 18 7 2" xfId="21708"/>
    <cellStyle name="Normal 18 7 2 2" xfId="21709"/>
    <cellStyle name="Normal 18 7 2 2 2" xfId="21710"/>
    <cellStyle name="Normal 18 7 2 3" xfId="21711"/>
    <cellStyle name="Normal 18 7 3" xfId="21712"/>
    <cellStyle name="Normal 18 7 3 2" xfId="21713"/>
    <cellStyle name="Normal 18 7 3 2 2" xfId="21714"/>
    <cellStyle name="Normal 18 7 3 3" xfId="21715"/>
    <cellStyle name="Normal 18 7 4" xfId="21716"/>
    <cellStyle name="Normal 18 7 4 2" xfId="21717"/>
    <cellStyle name="Normal 18 7 5" xfId="21718"/>
    <cellStyle name="Normal 18 7 5 2" xfId="21719"/>
    <cellStyle name="Normal 18 7 6" xfId="21720"/>
    <cellStyle name="Normal 18 8" xfId="21721"/>
    <cellStyle name="Normal 18 8 2" xfId="21722"/>
    <cellStyle name="Normal 18 8 2 2" xfId="21723"/>
    <cellStyle name="Normal 18 8 3" xfId="21724"/>
    <cellStyle name="Normal 18 9" xfId="21725"/>
    <cellStyle name="Normal 18 9 2" xfId="21726"/>
    <cellStyle name="Normal 18 9 2 2" xfId="21727"/>
    <cellStyle name="Normal 18 9 3" xfId="21728"/>
    <cellStyle name="Normal 19" xfId="21729"/>
    <cellStyle name="Normal 19 2" xfId="21730"/>
    <cellStyle name="Normal 19 2 2" xfId="21731"/>
    <cellStyle name="Normal 19 2 2 2" xfId="21732"/>
    <cellStyle name="Normal 19 2 3" xfId="21733"/>
    <cellStyle name="Normal 19 3" xfId="21734"/>
    <cellStyle name="Normal 19 3 2" xfId="21735"/>
    <cellStyle name="Normal 19 3 2 2" xfId="21736"/>
    <cellStyle name="Normal 19 3 3" xfId="21737"/>
    <cellStyle name="Normal 19 4" xfId="21738"/>
    <cellStyle name="Normal 19 4 2" xfId="21739"/>
    <cellStyle name="Normal 19 5" xfId="21740"/>
    <cellStyle name="Normal 19 5 2" xfId="21741"/>
    <cellStyle name="Normal 19 6" xfId="21742"/>
    <cellStyle name="Normal 2" xfId="52"/>
    <cellStyle name="Normal 2 2" xfId="523"/>
    <cellStyle name="Normal 2 2 2" xfId="653"/>
    <cellStyle name="Normal 2 2 2 2" xfId="21743"/>
    <cellStyle name="Normal 2 2 2 2 2" xfId="21744"/>
    <cellStyle name="Normal 2 2 3" xfId="21745"/>
    <cellStyle name="Normal 2 2 3 2" xfId="21746"/>
    <cellStyle name="Normal 2 2 3 2 2" xfId="21747"/>
    <cellStyle name="Normal 2 2 3 2 2 2" xfId="21748"/>
    <cellStyle name="Normal 2 2 3 2 3" xfId="21749"/>
    <cellStyle name="Normal 2 2 3 3" xfId="21750"/>
    <cellStyle name="Normal 2 2 3 3 2" xfId="21751"/>
    <cellStyle name="Normal 2 2 3 3 2 2" xfId="21752"/>
    <cellStyle name="Normal 2 2 3 3 3" xfId="21753"/>
    <cellStyle name="Normal 2 2 3 4" xfId="21754"/>
    <cellStyle name="Normal 2 2 3 4 2" xfId="21755"/>
    <cellStyle name="Normal 2 2 3 5" xfId="21756"/>
    <cellStyle name="Normal 2 2 3 5 2" xfId="21757"/>
    <cellStyle name="Normal 2 2 3 6" xfId="21758"/>
    <cellStyle name="Normal 2 2 4" xfId="626"/>
    <cellStyle name="Normal 2 2_1 - ADIT" xfId="21759"/>
    <cellStyle name="Normal 2 3" xfId="652"/>
    <cellStyle name="Normal 2 3 2" xfId="21760"/>
    <cellStyle name="Normal 2 4" xfId="21761"/>
    <cellStyle name="Normal 2 5" xfId="21762"/>
    <cellStyle name="Normal 2 5 10" xfId="21763"/>
    <cellStyle name="Normal 2 5 10 2" xfId="21764"/>
    <cellStyle name="Normal 2 5 11" xfId="21765"/>
    <cellStyle name="Normal 2 5 11 2" xfId="21766"/>
    <cellStyle name="Normal 2 5 12" xfId="21767"/>
    <cellStyle name="Normal 2 5 2" xfId="21768"/>
    <cellStyle name="Normal 2 5 2 10" xfId="21769"/>
    <cellStyle name="Normal 2 5 2 10 2" xfId="21770"/>
    <cellStyle name="Normal 2 5 2 11" xfId="21771"/>
    <cellStyle name="Normal 2 5 2 2" xfId="21772"/>
    <cellStyle name="Normal 2 5 2 2 10" xfId="21773"/>
    <cellStyle name="Normal 2 5 2 2 2" xfId="21774"/>
    <cellStyle name="Normal 2 5 2 2 2 2" xfId="21775"/>
    <cellStyle name="Normal 2 5 2 2 2 2 2" xfId="21776"/>
    <cellStyle name="Normal 2 5 2 2 2 2 2 2" xfId="21777"/>
    <cellStyle name="Normal 2 5 2 2 2 2 2 2 2" xfId="21778"/>
    <cellStyle name="Normal 2 5 2 2 2 2 2 2 2 2" xfId="21779"/>
    <cellStyle name="Normal 2 5 2 2 2 2 2 2 3" xfId="21780"/>
    <cellStyle name="Normal 2 5 2 2 2 2 2 3" xfId="21781"/>
    <cellStyle name="Normal 2 5 2 2 2 2 2 3 2" xfId="21782"/>
    <cellStyle name="Normal 2 5 2 2 2 2 2 3 2 2" xfId="21783"/>
    <cellStyle name="Normal 2 5 2 2 2 2 2 3 3" xfId="21784"/>
    <cellStyle name="Normal 2 5 2 2 2 2 2 4" xfId="21785"/>
    <cellStyle name="Normal 2 5 2 2 2 2 2 4 2" xfId="21786"/>
    <cellStyle name="Normal 2 5 2 2 2 2 2 5" xfId="21787"/>
    <cellStyle name="Normal 2 5 2 2 2 2 2 5 2" xfId="21788"/>
    <cellStyle name="Normal 2 5 2 2 2 2 2 6" xfId="21789"/>
    <cellStyle name="Normal 2 5 2 2 2 2 3" xfId="21790"/>
    <cellStyle name="Normal 2 5 2 2 2 2 3 2" xfId="21791"/>
    <cellStyle name="Normal 2 5 2 2 2 2 3 2 2" xfId="21792"/>
    <cellStyle name="Normal 2 5 2 2 2 2 3 3" xfId="21793"/>
    <cellStyle name="Normal 2 5 2 2 2 2 4" xfId="21794"/>
    <cellStyle name="Normal 2 5 2 2 2 2 4 2" xfId="21795"/>
    <cellStyle name="Normal 2 5 2 2 2 2 4 2 2" xfId="21796"/>
    <cellStyle name="Normal 2 5 2 2 2 2 4 3" xfId="21797"/>
    <cellStyle name="Normal 2 5 2 2 2 2 5" xfId="21798"/>
    <cellStyle name="Normal 2 5 2 2 2 2 5 2" xfId="21799"/>
    <cellStyle name="Normal 2 5 2 2 2 2 6" xfId="21800"/>
    <cellStyle name="Normal 2 5 2 2 2 2 6 2" xfId="21801"/>
    <cellStyle name="Normal 2 5 2 2 2 2 7" xfId="21802"/>
    <cellStyle name="Normal 2 5 2 2 2 3" xfId="21803"/>
    <cellStyle name="Normal 2 5 2 2 2 3 2" xfId="21804"/>
    <cellStyle name="Normal 2 5 2 2 2 3 2 2" xfId="21805"/>
    <cellStyle name="Normal 2 5 2 2 2 3 2 2 2" xfId="21806"/>
    <cellStyle name="Normal 2 5 2 2 2 3 2 3" xfId="21807"/>
    <cellStyle name="Normal 2 5 2 2 2 3 3" xfId="21808"/>
    <cellStyle name="Normal 2 5 2 2 2 3 3 2" xfId="21809"/>
    <cellStyle name="Normal 2 5 2 2 2 3 3 2 2" xfId="21810"/>
    <cellStyle name="Normal 2 5 2 2 2 3 3 3" xfId="21811"/>
    <cellStyle name="Normal 2 5 2 2 2 3 4" xfId="21812"/>
    <cellStyle name="Normal 2 5 2 2 2 3 4 2" xfId="21813"/>
    <cellStyle name="Normal 2 5 2 2 2 3 5" xfId="21814"/>
    <cellStyle name="Normal 2 5 2 2 2 3 5 2" xfId="21815"/>
    <cellStyle name="Normal 2 5 2 2 2 3 6" xfId="21816"/>
    <cellStyle name="Normal 2 5 2 2 2 4" xfId="21817"/>
    <cellStyle name="Normal 2 5 2 2 2 4 2" xfId="21818"/>
    <cellStyle name="Normal 2 5 2 2 2 4 2 2" xfId="21819"/>
    <cellStyle name="Normal 2 5 2 2 2 4 3" xfId="21820"/>
    <cellStyle name="Normal 2 5 2 2 2 5" xfId="21821"/>
    <cellStyle name="Normal 2 5 2 2 2 5 2" xfId="21822"/>
    <cellStyle name="Normal 2 5 2 2 2 5 2 2" xfId="21823"/>
    <cellStyle name="Normal 2 5 2 2 2 5 3" xfId="21824"/>
    <cellStyle name="Normal 2 5 2 2 2 6" xfId="21825"/>
    <cellStyle name="Normal 2 5 2 2 2 6 2" xfId="21826"/>
    <cellStyle name="Normal 2 5 2 2 2 7" xfId="21827"/>
    <cellStyle name="Normal 2 5 2 2 2 7 2" xfId="21828"/>
    <cellStyle name="Normal 2 5 2 2 2 8" xfId="21829"/>
    <cellStyle name="Normal 2 5 2 2 3" xfId="21830"/>
    <cellStyle name="Normal 2 5 2 2 3 2" xfId="21831"/>
    <cellStyle name="Normal 2 5 2 2 3 2 2" xfId="21832"/>
    <cellStyle name="Normal 2 5 2 2 3 2 2 2" xfId="21833"/>
    <cellStyle name="Normal 2 5 2 2 3 2 2 2 2" xfId="21834"/>
    <cellStyle name="Normal 2 5 2 2 3 2 2 3" xfId="21835"/>
    <cellStyle name="Normal 2 5 2 2 3 2 3" xfId="21836"/>
    <cellStyle name="Normal 2 5 2 2 3 2 3 2" xfId="21837"/>
    <cellStyle name="Normal 2 5 2 2 3 2 3 2 2" xfId="21838"/>
    <cellStyle name="Normal 2 5 2 2 3 2 3 3" xfId="21839"/>
    <cellStyle name="Normal 2 5 2 2 3 2 4" xfId="21840"/>
    <cellStyle name="Normal 2 5 2 2 3 2 4 2" xfId="21841"/>
    <cellStyle name="Normal 2 5 2 2 3 2 5" xfId="21842"/>
    <cellStyle name="Normal 2 5 2 2 3 2 5 2" xfId="21843"/>
    <cellStyle name="Normal 2 5 2 2 3 2 6" xfId="21844"/>
    <cellStyle name="Normal 2 5 2 2 3 3" xfId="21845"/>
    <cellStyle name="Normal 2 5 2 2 3 3 2" xfId="21846"/>
    <cellStyle name="Normal 2 5 2 2 3 3 2 2" xfId="21847"/>
    <cellStyle name="Normal 2 5 2 2 3 3 3" xfId="21848"/>
    <cellStyle name="Normal 2 5 2 2 3 4" xfId="21849"/>
    <cellStyle name="Normal 2 5 2 2 3 4 2" xfId="21850"/>
    <cellStyle name="Normal 2 5 2 2 3 4 2 2" xfId="21851"/>
    <cellStyle name="Normal 2 5 2 2 3 4 3" xfId="21852"/>
    <cellStyle name="Normal 2 5 2 2 3 5" xfId="21853"/>
    <cellStyle name="Normal 2 5 2 2 3 5 2" xfId="21854"/>
    <cellStyle name="Normal 2 5 2 2 3 6" xfId="21855"/>
    <cellStyle name="Normal 2 5 2 2 3 6 2" xfId="21856"/>
    <cellStyle name="Normal 2 5 2 2 3 7" xfId="21857"/>
    <cellStyle name="Normal 2 5 2 2 4" xfId="21858"/>
    <cellStyle name="Normal 2 5 2 2 4 2" xfId="21859"/>
    <cellStyle name="Normal 2 5 2 2 4 2 2" xfId="21860"/>
    <cellStyle name="Normal 2 5 2 2 4 2 2 2" xfId="21861"/>
    <cellStyle name="Normal 2 5 2 2 4 2 2 2 2" xfId="21862"/>
    <cellStyle name="Normal 2 5 2 2 4 2 2 3" xfId="21863"/>
    <cellStyle name="Normal 2 5 2 2 4 2 3" xfId="21864"/>
    <cellStyle name="Normal 2 5 2 2 4 2 3 2" xfId="21865"/>
    <cellStyle name="Normal 2 5 2 2 4 2 3 2 2" xfId="21866"/>
    <cellStyle name="Normal 2 5 2 2 4 2 3 3" xfId="21867"/>
    <cellStyle name="Normal 2 5 2 2 4 2 4" xfId="21868"/>
    <cellStyle name="Normal 2 5 2 2 4 2 4 2" xfId="21869"/>
    <cellStyle name="Normal 2 5 2 2 4 2 5" xfId="21870"/>
    <cellStyle name="Normal 2 5 2 2 4 2 5 2" xfId="21871"/>
    <cellStyle name="Normal 2 5 2 2 4 2 6" xfId="21872"/>
    <cellStyle name="Normal 2 5 2 2 4 3" xfId="21873"/>
    <cellStyle name="Normal 2 5 2 2 4 3 2" xfId="21874"/>
    <cellStyle name="Normal 2 5 2 2 4 3 2 2" xfId="21875"/>
    <cellStyle name="Normal 2 5 2 2 4 3 3" xfId="21876"/>
    <cellStyle name="Normal 2 5 2 2 4 4" xfId="21877"/>
    <cellStyle name="Normal 2 5 2 2 4 4 2" xfId="21878"/>
    <cellStyle name="Normal 2 5 2 2 4 4 2 2" xfId="21879"/>
    <cellStyle name="Normal 2 5 2 2 4 4 3" xfId="21880"/>
    <cellStyle name="Normal 2 5 2 2 4 5" xfId="21881"/>
    <cellStyle name="Normal 2 5 2 2 4 5 2" xfId="21882"/>
    <cellStyle name="Normal 2 5 2 2 4 6" xfId="21883"/>
    <cellStyle name="Normal 2 5 2 2 4 6 2" xfId="21884"/>
    <cellStyle name="Normal 2 5 2 2 4 7" xfId="21885"/>
    <cellStyle name="Normal 2 5 2 2 5" xfId="21886"/>
    <cellStyle name="Normal 2 5 2 2 5 2" xfId="21887"/>
    <cellStyle name="Normal 2 5 2 2 5 2 2" xfId="21888"/>
    <cellStyle name="Normal 2 5 2 2 5 2 2 2" xfId="21889"/>
    <cellStyle name="Normal 2 5 2 2 5 2 3" xfId="21890"/>
    <cellStyle name="Normal 2 5 2 2 5 3" xfId="21891"/>
    <cellStyle name="Normal 2 5 2 2 5 3 2" xfId="21892"/>
    <cellStyle name="Normal 2 5 2 2 5 3 2 2" xfId="21893"/>
    <cellStyle name="Normal 2 5 2 2 5 3 3" xfId="21894"/>
    <cellStyle name="Normal 2 5 2 2 5 4" xfId="21895"/>
    <cellStyle name="Normal 2 5 2 2 5 4 2" xfId="21896"/>
    <cellStyle name="Normal 2 5 2 2 5 5" xfId="21897"/>
    <cellStyle name="Normal 2 5 2 2 5 5 2" xfId="21898"/>
    <cellStyle name="Normal 2 5 2 2 5 6" xfId="21899"/>
    <cellStyle name="Normal 2 5 2 2 6" xfId="21900"/>
    <cellStyle name="Normal 2 5 2 2 6 2" xfId="21901"/>
    <cellStyle name="Normal 2 5 2 2 6 2 2" xfId="21902"/>
    <cellStyle name="Normal 2 5 2 2 6 3" xfId="21903"/>
    <cellStyle name="Normal 2 5 2 2 7" xfId="21904"/>
    <cellStyle name="Normal 2 5 2 2 7 2" xfId="21905"/>
    <cellStyle name="Normal 2 5 2 2 7 2 2" xfId="21906"/>
    <cellStyle name="Normal 2 5 2 2 7 3" xfId="21907"/>
    <cellStyle name="Normal 2 5 2 2 8" xfId="21908"/>
    <cellStyle name="Normal 2 5 2 2 8 2" xfId="21909"/>
    <cellStyle name="Normal 2 5 2 2 9" xfId="21910"/>
    <cellStyle name="Normal 2 5 2 2 9 2" xfId="21911"/>
    <cellStyle name="Normal 2 5 2 3" xfId="21912"/>
    <cellStyle name="Normal 2 5 2 3 2" xfId="21913"/>
    <cellStyle name="Normal 2 5 2 3 2 2" xfId="21914"/>
    <cellStyle name="Normal 2 5 2 3 2 2 2" xfId="21915"/>
    <cellStyle name="Normal 2 5 2 3 2 2 2 2" xfId="21916"/>
    <cellStyle name="Normal 2 5 2 3 2 2 2 2 2" xfId="21917"/>
    <cellStyle name="Normal 2 5 2 3 2 2 2 3" xfId="21918"/>
    <cellStyle name="Normal 2 5 2 3 2 2 3" xfId="21919"/>
    <cellStyle name="Normal 2 5 2 3 2 2 3 2" xfId="21920"/>
    <cellStyle name="Normal 2 5 2 3 2 2 3 2 2" xfId="21921"/>
    <cellStyle name="Normal 2 5 2 3 2 2 3 3" xfId="21922"/>
    <cellStyle name="Normal 2 5 2 3 2 2 4" xfId="21923"/>
    <cellStyle name="Normal 2 5 2 3 2 2 4 2" xfId="21924"/>
    <cellStyle name="Normal 2 5 2 3 2 2 5" xfId="21925"/>
    <cellStyle name="Normal 2 5 2 3 2 2 5 2" xfId="21926"/>
    <cellStyle name="Normal 2 5 2 3 2 2 6" xfId="21927"/>
    <cellStyle name="Normal 2 5 2 3 2 3" xfId="21928"/>
    <cellStyle name="Normal 2 5 2 3 2 3 2" xfId="21929"/>
    <cellStyle name="Normal 2 5 2 3 2 3 2 2" xfId="21930"/>
    <cellStyle name="Normal 2 5 2 3 2 3 3" xfId="21931"/>
    <cellStyle name="Normal 2 5 2 3 2 4" xfId="21932"/>
    <cellStyle name="Normal 2 5 2 3 2 4 2" xfId="21933"/>
    <cellStyle name="Normal 2 5 2 3 2 4 2 2" xfId="21934"/>
    <cellStyle name="Normal 2 5 2 3 2 4 3" xfId="21935"/>
    <cellStyle name="Normal 2 5 2 3 2 5" xfId="21936"/>
    <cellStyle name="Normal 2 5 2 3 2 5 2" xfId="21937"/>
    <cellStyle name="Normal 2 5 2 3 2 6" xfId="21938"/>
    <cellStyle name="Normal 2 5 2 3 2 6 2" xfId="21939"/>
    <cellStyle name="Normal 2 5 2 3 2 7" xfId="21940"/>
    <cellStyle name="Normal 2 5 2 3 3" xfId="21941"/>
    <cellStyle name="Normal 2 5 2 3 3 2" xfId="21942"/>
    <cellStyle name="Normal 2 5 2 3 3 2 2" xfId="21943"/>
    <cellStyle name="Normal 2 5 2 3 3 2 2 2" xfId="21944"/>
    <cellStyle name="Normal 2 5 2 3 3 2 3" xfId="21945"/>
    <cellStyle name="Normal 2 5 2 3 3 3" xfId="21946"/>
    <cellStyle name="Normal 2 5 2 3 3 3 2" xfId="21947"/>
    <cellStyle name="Normal 2 5 2 3 3 3 2 2" xfId="21948"/>
    <cellStyle name="Normal 2 5 2 3 3 3 3" xfId="21949"/>
    <cellStyle name="Normal 2 5 2 3 3 4" xfId="21950"/>
    <cellStyle name="Normal 2 5 2 3 3 4 2" xfId="21951"/>
    <cellStyle name="Normal 2 5 2 3 3 5" xfId="21952"/>
    <cellStyle name="Normal 2 5 2 3 3 5 2" xfId="21953"/>
    <cellStyle name="Normal 2 5 2 3 3 6" xfId="21954"/>
    <cellStyle name="Normal 2 5 2 3 4" xfId="21955"/>
    <cellStyle name="Normal 2 5 2 3 4 2" xfId="21956"/>
    <cellStyle name="Normal 2 5 2 3 4 2 2" xfId="21957"/>
    <cellStyle name="Normal 2 5 2 3 4 3" xfId="21958"/>
    <cellStyle name="Normal 2 5 2 3 5" xfId="21959"/>
    <cellStyle name="Normal 2 5 2 3 5 2" xfId="21960"/>
    <cellStyle name="Normal 2 5 2 3 5 2 2" xfId="21961"/>
    <cellStyle name="Normal 2 5 2 3 5 3" xfId="21962"/>
    <cellStyle name="Normal 2 5 2 3 6" xfId="21963"/>
    <cellStyle name="Normal 2 5 2 3 6 2" xfId="21964"/>
    <cellStyle name="Normal 2 5 2 3 7" xfId="21965"/>
    <cellStyle name="Normal 2 5 2 3 7 2" xfId="21966"/>
    <cellStyle name="Normal 2 5 2 3 8" xfId="21967"/>
    <cellStyle name="Normal 2 5 2 4" xfId="21968"/>
    <cellStyle name="Normal 2 5 2 4 2" xfId="21969"/>
    <cellStyle name="Normal 2 5 2 4 2 2" xfId="21970"/>
    <cellStyle name="Normal 2 5 2 4 2 2 2" xfId="21971"/>
    <cellStyle name="Normal 2 5 2 4 2 2 2 2" xfId="21972"/>
    <cellStyle name="Normal 2 5 2 4 2 2 3" xfId="21973"/>
    <cellStyle name="Normal 2 5 2 4 2 3" xfId="21974"/>
    <cellStyle name="Normal 2 5 2 4 2 3 2" xfId="21975"/>
    <cellStyle name="Normal 2 5 2 4 2 3 2 2" xfId="21976"/>
    <cellStyle name="Normal 2 5 2 4 2 3 3" xfId="21977"/>
    <cellStyle name="Normal 2 5 2 4 2 4" xfId="21978"/>
    <cellStyle name="Normal 2 5 2 4 2 4 2" xfId="21979"/>
    <cellStyle name="Normal 2 5 2 4 2 5" xfId="21980"/>
    <cellStyle name="Normal 2 5 2 4 2 5 2" xfId="21981"/>
    <cellStyle name="Normal 2 5 2 4 2 6" xfId="21982"/>
    <cellStyle name="Normal 2 5 2 4 3" xfId="21983"/>
    <cellStyle name="Normal 2 5 2 4 3 2" xfId="21984"/>
    <cellStyle name="Normal 2 5 2 4 3 2 2" xfId="21985"/>
    <cellStyle name="Normal 2 5 2 4 3 3" xfId="21986"/>
    <cellStyle name="Normal 2 5 2 4 4" xfId="21987"/>
    <cellStyle name="Normal 2 5 2 4 4 2" xfId="21988"/>
    <cellStyle name="Normal 2 5 2 4 4 2 2" xfId="21989"/>
    <cellStyle name="Normal 2 5 2 4 4 3" xfId="21990"/>
    <cellStyle name="Normal 2 5 2 4 5" xfId="21991"/>
    <cellStyle name="Normal 2 5 2 4 5 2" xfId="21992"/>
    <cellStyle name="Normal 2 5 2 4 6" xfId="21993"/>
    <cellStyle name="Normal 2 5 2 4 6 2" xfId="21994"/>
    <cellStyle name="Normal 2 5 2 4 7" xfId="21995"/>
    <cellStyle name="Normal 2 5 2 5" xfId="21996"/>
    <cellStyle name="Normal 2 5 2 5 2" xfId="21997"/>
    <cellStyle name="Normal 2 5 2 5 2 2" xfId="21998"/>
    <cellStyle name="Normal 2 5 2 5 2 2 2" xfId="21999"/>
    <cellStyle name="Normal 2 5 2 5 2 2 2 2" xfId="22000"/>
    <cellStyle name="Normal 2 5 2 5 2 2 3" xfId="22001"/>
    <cellStyle name="Normal 2 5 2 5 2 3" xfId="22002"/>
    <cellStyle name="Normal 2 5 2 5 2 3 2" xfId="22003"/>
    <cellStyle name="Normal 2 5 2 5 2 3 2 2" xfId="22004"/>
    <cellStyle name="Normal 2 5 2 5 2 3 3" xfId="22005"/>
    <cellStyle name="Normal 2 5 2 5 2 4" xfId="22006"/>
    <cellStyle name="Normal 2 5 2 5 2 4 2" xfId="22007"/>
    <cellStyle name="Normal 2 5 2 5 2 5" xfId="22008"/>
    <cellStyle name="Normal 2 5 2 5 2 5 2" xfId="22009"/>
    <cellStyle name="Normal 2 5 2 5 2 6" xfId="22010"/>
    <cellStyle name="Normal 2 5 2 5 3" xfId="22011"/>
    <cellStyle name="Normal 2 5 2 5 3 2" xfId="22012"/>
    <cellStyle name="Normal 2 5 2 5 3 2 2" xfId="22013"/>
    <cellStyle name="Normal 2 5 2 5 3 3" xfId="22014"/>
    <cellStyle name="Normal 2 5 2 5 4" xfId="22015"/>
    <cellStyle name="Normal 2 5 2 5 4 2" xfId="22016"/>
    <cellStyle name="Normal 2 5 2 5 4 2 2" xfId="22017"/>
    <cellStyle name="Normal 2 5 2 5 4 3" xfId="22018"/>
    <cellStyle name="Normal 2 5 2 5 5" xfId="22019"/>
    <cellStyle name="Normal 2 5 2 5 5 2" xfId="22020"/>
    <cellStyle name="Normal 2 5 2 5 6" xfId="22021"/>
    <cellStyle name="Normal 2 5 2 5 6 2" xfId="22022"/>
    <cellStyle name="Normal 2 5 2 5 7" xfId="22023"/>
    <cellStyle name="Normal 2 5 2 6" xfId="22024"/>
    <cellStyle name="Normal 2 5 2 6 2" xfId="22025"/>
    <cellStyle name="Normal 2 5 2 6 2 2" xfId="22026"/>
    <cellStyle name="Normal 2 5 2 6 2 2 2" xfId="22027"/>
    <cellStyle name="Normal 2 5 2 6 2 3" xfId="22028"/>
    <cellStyle name="Normal 2 5 2 6 3" xfId="22029"/>
    <cellStyle name="Normal 2 5 2 6 3 2" xfId="22030"/>
    <cellStyle name="Normal 2 5 2 6 3 2 2" xfId="22031"/>
    <cellStyle name="Normal 2 5 2 6 3 3" xfId="22032"/>
    <cellStyle name="Normal 2 5 2 6 4" xfId="22033"/>
    <cellStyle name="Normal 2 5 2 6 4 2" xfId="22034"/>
    <cellStyle name="Normal 2 5 2 6 5" xfId="22035"/>
    <cellStyle name="Normal 2 5 2 6 5 2" xfId="22036"/>
    <cellStyle name="Normal 2 5 2 6 6" xfId="22037"/>
    <cellStyle name="Normal 2 5 2 7" xfId="22038"/>
    <cellStyle name="Normal 2 5 2 7 2" xfId="22039"/>
    <cellStyle name="Normal 2 5 2 7 2 2" xfId="22040"/>
    <cellStyle name="Normal 2 5 2 7 3" xfId="22041"/>
    <cellStyle name="Normal 2 5 2 8" xfId="22042"/>
    <cellStyle name="Normal 2 5 2 8 2" xfId="22043"/>
    <cellStyle name="Normal 2 5 2 8 2 2" xfId="22044"/>
    <cellStyle name="Normal 2 5 2 8 3" xfId="22045"/>
    <cellStyle name="Normal 2 5 2 9" xfId="22046"/>
    <cellStyle name="Normal 2 5 2 9 2" xfId="22047"/>
    <cellStyle name="Normal 2 5 3" xfId="22048"/>
    <cellStyle name="Normal 2 5 3 10" xfId="22049"/>
    <cellStyle name="Normal 2 5 3 2" xfId="22050"/>
    <cellStyle name="Normal 2 5 3 2 2" xfId="22051"/>
    <cellStyle name="Normal 2 5 3 2 2 2" xfId="22052"/>
    <cellStyle name="Normal 2 5 3 2 2 2 2" xfId="22053"/>
    <cellStyle name="Normal 2 5 3 2 2 2 2 2" xfId="22054"/>
    <cellStyle name="Normal 2 5 3 2 2 2 2 2 2" xfId="22055"/>
    <cellStyle name="Normal 2 5 3 2 2 2 2 3" xfId="22056"/>
    <cellStyle name="Normal 2 5 3 2 2 2 3" xfId="22057"/>
    <cellStyle name="Normal 2 5 3 2 2 2 3 2" xfId="22058"/>
    <cellStyle name="Normal 2 5 3 2 2 2 3 2 2" xfId="22059"/>
    <cellStyle name="Normal 2 5 3 2 2 2 3 3" xfId="22060"/>
    <cellStyle name="Normal 2 5 3 2 2 2 4" xfId="22061"/>
    <cellStyle name="Normal 2 5 3 2 2 2 4 2" xfId="22062"/>
    <cellStyle name="Normal 2 5 3 2 2 2 5" xfId="22063"/>
    <cellStyle name="Normal 2 5 3 2 2 2 5 2" xfId="22064"/>
    <cellStyle name="Normal 2 5 3 2 2 2 6" xfId="22065"/>
    <cellStyle name="Normal 2 5 3 2 2 3" xfId="22066"/>
    <cellStyle name="Normal 2 5 3 2 2 3 2" xfId="22067"/>
    <cellStyle name="Normal 2 5 3 2 2 3 2 2" xfId="22068"/>
    <cellStyle name="Normal 2 5 3 2 2 3 3" xfId="22069"/>
    <cellStyle name="Normal 2 5 3 2 2 4" xfId="22070"/>
    <cellStyle name="Normal 2 5 3 2 2 4 2" xfId="22071"/>
    <cellStyle name="Normal 2 5 3 2 2 4 2 2" xfId="22072"/>
    <cellStyle name="Normal 2 5 3 2 2 4 3" xfId="22073"/>
    <cellStyle name="Normal 2 5 3 2 2 5" xfId="22074"/>
    <cellStyle name="Normal 2 5 3 2 2 5 2" xfId="22075"/>
    <cellStyle name="Normal 2 5 3 2 2 6" xfId="22076"/>
    <cellStyle name="Normal 2 5 3 2 2 6 2" xfId="22077"/>
    <cellStyle name="Normal 2 5 3 2 2 7" xfId="22078"/>
    <cellStyle name="Normal 2 5 3 2 3" xfId="22079"/>
    <cellStyle name="Normal 2 5 3 2 3 2" xfId="22080"/>
    <cellStyle name="Normal 2 5 3 2 3 2 2" xfId="22081"/>
    <cellStyle name="Normal 2 5 3 2 3 2 2 2" xfId="22082"/>
    <cellStyle name="Normal 2 5 3 2 3 2 3" xfId="22083"/>
    <cellStyle name="Normal 2 5 3 2 3 3" xfId="22084"/>
    <cellStyle name="Normal 2 5 3 2 3 3 2" xfId="22085"/>
    <cellStyle name="Normal 2 5 3 2 3 3 2 2" xfId="22086"/>
    <cellStyle name="Normal 2 5 3 2 3 3 3" xfId="22087"/>
    <cellStyle name="Normal 2 5 3 2 3 4" xfId="22088"/>
    <cellStyle name="Normal 2 5 3 2 3 4 2" xfId="22089"/>
    <cellStyle name="Normal 2 5 3 2 3 5" xfId="22090"/>
    <cellStyle name="Normal 2 5 3 2 3 5 2" xfId="22091"/>
    <cellStyle name="Normal 2 5 3 2 3 6" xfId="22092"/>
    <cellStyle name="Normal 2 5 3 2 4" xfId="22093"/>
    <cellStyle name="Normal 2 5 3 2 4 2" xfId="22094"/>
    <cellStyle name="Normal 2 5 3 2 4 2 2" xfId="22095"/>
    <cellStyle name="Normal 2 5 3 2 4 3" xfId="22096"/>
    <cellStyle name="Normal 2 5 3 2 5" xfId="22097"/>
    <cellStyle name="Normal 2 5 3 2 5 2" xfId="22098"/>
    <cellStyle name="Normal 2 5 3 2 5 2 2" xfId="22099"/>
    <cellStyle name="Normal 2 5 3 2 5 3" xfId="22100"/>
    <cellStyle name="Normal 2 5 3 2 6" xfId="22101"/>
    <cellStyle name="Normal 2 5 3 2 6 2" xfId="22102"/>
    <cellStyle name="Normal 2 5 3 2 7" xfId="22103"/>
    <cellStyle name="Normal 2 5 3 2 7 2" xfId="22104"/>
    <cellStyle name="Normal 2 5 3 2 8" xfId="22105"/>
    <cellStyle name="Normal 2 5 3 3" xfId="22106"/>
    <cellStyle name="Normal 2 5 3 3 2" xfId="22107"/>
    <cellStyle name="Normal 2 5 3 3 2 2" xfId="22108"/>
    <cellStyle name="Normal 2 5 3 3 2 2 2" xfId="22109"/>
    <cellStyle name="Normal 2 5 3 3 2 2 2 2" xfId="22110"/>
    <cellStyle name="Normal 2 5 3 3 2 2 3" xfId="22111"/>
    <cellStyle name="Normal 2 5 3 3 2 3" xfId="22112"/>
    <cellStyle name="Normal 2 5 3 3 2 3 2" xfId="22113"/>
    <cellStyle name="Normal 2 5 3 3 2 3 2 2" xfId="22114"/>
    <cellStyle name="Normal 2 5 3 3 2 3 3" xfId="22115"/>
    <cellStyle name="Normal 2 5 3 3 2 4" xfId="22116"/>
    <cellStyle name="Normal 2 5 3 3 2 4 2" xfId="22117"/>
    <cellStyle name="Normal 2 5 3 3 2 5" xfId="22118"/>
    <cellStyle name="Normal 2 5 3 3 2 5 2" xfId="22119"/>
    <cellStyle name="Normal 2 5 3 3 2 6" xfId="22120"/>
    <cellStyle name="Normal 2 5 3 3 3" xfId="22121"/>
    <cellStyle name="Normal 2 5 3 3 3 2" xfId="22122"/>
    <cellStyle name="Normal 2 5 3 3 3 2 2" xfId="22123"/>
    <cellStyle name="Normal 2 5 3 3 3 3" xfId="22124"/>
    <cellStyle name="Normal 2 5 3 3 4" xfId="22125"/>
    <cellStyle name="Normal 2 5 3 3 4 2" xfId="22126"/>
    <cellStyle name="Normal 2 5 3 3 4 2 2" xfId="22127"/>
    <cellStyle name="Normal 2 5 3 3 4 3" xfId="22128"/>
    <cellStyle name="Normal 2 5 3 3 5" xfId="22129"/>
    <cellStyle name="Normal 2 5 3 3 5 2" xfId="22130"/>
    <cellStyle name="Normal 2 5 3 3 6" xfId="22131"/>
    <cellStyle name="Normal 2 5 3 3 6 2" xfId="22132"/>
    <cellStyle name="Normal 2 5 3 3 7" xfId="22133"/>
    <cellStyle name="Normal 2 5 3 4" xfId="22134"/>
    <cellStyle name="Normal 2 5 3 4 2" xfId="22135"/>
    <cellStyle name="Normal 2 5 3 4 2 2" xfId="22136"/>
    <cellStyle name="Normal 2 5 3 4 2 2 2" xfId="22137"/>
    <cellStyle name="Normal 2 5 3 4 2 2 2 2" xfId="22138"/>
    <cellStyle name="Normal 2 5 3 4 2 2 3" xfId="22139"/>
    <cellStyle name="Normal 2 5 3 4 2 3" xfId="22140"/>
    <cellStyle name="Normal 2 5 3 4 2 3 2" xfId="22141"/>
    <cellStyle name="Normal 2 5 3 4 2 3 2 2" xfId="22142"/>
    <cellStyle name="Normal 2 5 3 4 2 3 3" xfId="22143"/>
    <cellStyle name="Normal 2 5 3 4 2 4" xfId="22144"/>
    <cellStyle name="Normal 2 5 3 4 2 4 2" xfId="22145"/>
    <cellStyle name="Normal 2 5 3 4 2 5" xfId="22146"/>
    <cellStyle name="Normal 2 5 3 4 2 5 2" xfId="22147"/>
    <cellStyle name="Normal 2 5 3 4 2 6" xfId="22148"/>
    <cellStyle name="Normal 2 5 3 4 3" xfId="22149"/>
    <cellStyle name="Normal 2 5 3 4 3 2" xfId="22150"/>
    <cellStyle name="Normal 2 5 3 4 3 2 2" xfId="22151"/>
    <cellStyle name="Normal 2 5 3 4 3 3" xfId="22152"/>
    <cellStyle name="Normal 2 5 3 4 4" xfId="22153"/>
    <cellStyle name="Normal 2 5 3 4 4 2" xfId="22154"/>
    <cellStyle name="Normal 2 5 3 4 4 2 2" xfId="22155"/>
    <cellStyle name="Normal 2 5 3 4 4 3" xfId="22156"/>
    <cellStyle name="Normal 2 5 3 4 5" xfId="22157"/>
    <cellStyle name="Normal 2 5 3 4 5 2" xfId="22158"/>
    <cellStyle name="Normal 2 5 3 4 6" xfId="22159"/>
    <cellStyle name="Normal 2 5 3 4 6 2" xfId="22160"/>
    <cellStyle name="Normal 2 5 3 4 7" xfId="22161"/>
    <cellStyle name="Normal 2 5 3 5" xfId="22162"/>
    <cellStyle name="Normal 2 5 3 5 2" xfId="22163"/>
    <cellStyle name="Normal 2 5 3 5 2 2" xfId="22164"/>
    <cellStyle name="Normal 2 5 3 5 2 2 2" xfId="22165"/>
    <cellStyle name="Normal 2 5 3 5 2 3" xfId="22166"/>
    <cellStyle name="Normal 2 5 3 5 3" xfId="22167"/>
    <cellStyle name="Normal 2 5 3 5 3 2" xfId="22168"/>
    <cellStyle name="Normal 2 5 3 5 3 2 2" xfId="22169"/>
    <cellStyle name="Normal 2 5 3 5 3 3" xfId="22170"/>
    <cellStyle name="Normal 2 5 3 5 4" xfId="22171"/>
    <cellStyle name="Normal 2 5 3 5 4 2" xfId="22172"/>
    <cellStyle name="Normal 2 5 3 5 5" xfId="22173"/>
    <cellStyle name="Normal 2 5 3 5 5 2" xfId="22174"/>
    <cellStyle name="Normal 2 5 3 5 6" xfId="22175"/>
    <cellStyle name="Normal 2 5 3 6" xfId="22176"/>
    <cellStyle name="Normal 2 5 3 6 2" xfId="22177"/>
    <cellStyle name="Normal 2 5 3 6 2 2" xfId="22178"/>
    <cellStyle name="Normal 2 5 3 6 3" xfId="22179"/>
    <cellStyle name="Normal 2 5 3 7" xfId="22180"/>
    <cellStyle name="Normal 2 5 3 7 2" xfId="22181"/>
    <cellStyle name="Normal 2 5 3 7 2 2" xfId="22182"/>
    <cellStyle name="Normal 2 5 3 7 3" xfId="22183"/>
    <cellStyle name="Normal 2 5 3 8" xfId="22184"/>
    <cellStyle name="Normal 2 5 3 8 2" xfId="22185"/>
    <cellStyle name="Normal 2 5 3 9" xfId="22186"/>
    <cellStyle name="Normal 2 5 3 9 2" xfId="22187"/>
    <cellStyle name="Normal 2 5 4" xfId="22188"/>
    <cellStyle name="Normal 2 5 4 2" xfId="22189"/>
    <cellStyle name="Normal 2 5 4 2 2" xfId="22190"/>
    <cellStyle name="Normal 2 5 4 2 2 2" xfId="22191"/>
    <cellStyle name="Normal 2 5 4 2 2 2 2" xfId="22192"/>
    <cellStyle name="Normal 2 5 4 2 2 2 2 2" xfId="22193"/>
    <cellStyle name="Normal 2 5 4 2 2 2 3" xfId="22194"/>
    <cellStyle name="Normal 2 5 4 2 2 3" xfId="22195"/>
    <cellStyle name="Normal 2 5 4 2 2 3 2" xfId="22196"/>
    <cellStyle name="Normal 2 5 4 2 2 3 2 2" xfId="22197"/>
    <cellStyle name="Normal 2 5 4 2 2 3 3" xfId="22198"/>
    <cellStyle name="Normal 2 5 4 2 2 4" xfId="22199"/>
    <cellStyle name="Normal 2 5 4 2 2 4 2" xfId="22200"/>
    <cellStyle name="Normal 2 5 4 2 2 5" xfId="22201"/>
    <cellStyle name="Normal 2 5 4 2 2 5 2" xfId="22202"/>
    <cellStyle name="Normal 2 5 4 2 2 6" xfId="22203"/>
    <cellStyle name="Normal 2 5 4 2 3" xfId="22204"/>
    <cellStyle name="Normal 2 5 4 2 3 2" xfId="22205"/>
    <cellStyle name="Normal 2 5 4 2 3 2 2" xfId="22206"/>
    <cellStyle name="Normal 2 5 4 2 3 3" xfId="22207"/>
    <cellStyle name="Normal 2 5 4 2 4" xfId="22208"/>
    <cellStyle name="Normal 2 5 4 2 4 2" xfId="22209"/>
    <cellStyle name="Normal 2 5 4 2 4 2 2" xfId="22210"/>
    <cellStyle name="Normal 2 5 4 2 4 3" xfId="22211"/>
    <cellStyle name="Normal 2 5 4 2 5" xfId="22212"/>
    <cellStyle name="Normal 2 5 4 2 5 2" xfId="22213"/>
    <cellStyle name="Normal 2 5 4 2 6" xfId="22214"/>
    <cellStyle name="Normal 2 5 4 2 6 2" xfId="22215"/>
    <cellStyle name="Normal 2 5 4 2 7" xfId="22216"/>
    <cellStyle name="Normal 2 5 4 3" xfId="22217"/>
    <cellStyle name="Normal 2 5 4 3 2" xfId="22218"/>
    <cellStyle name="Normal 2 5 4 3 2 2" xfId="22219"/>
    <cellStyle name="Normal 2 5 4 3 2 2 2" xfId="22220"/>
    <cellStyle name="Normal 2 5 4 3 2 3" xfId="22221"/>
    <cellStyle name="Normal 2 5 4 3 3" xfId="22222"/>
    <cellStyle name="Normal 2 5 4 3 3 2" xfId="22223"/>
    <cellStyle name="Normal 2 5 4 3 3 2 2" xfId="22224"/>
    <cellStyle name="Normal 2 5 4 3 3 3" xfId="22225"/>
    <cellStyle name="Normal 2 5 4 3 4" xfId="22226"/>
    <cellStyle name="Normal 2 5 4 3 4 2" xfId="22227"/>
    <cellStyle name="Normal 2 5 4 3 5" xfId="22228"/>
    <cellStyle name="Normal 2 5 4 3 5 2" xfId="22229"/>
    <cellStyle name="Normal 2 5 4 3 6" xfId="22230"/>
    <cellStyle name="Normal 2 5 4 4" xfId="22231"/>
    <cellStyle name="Normal 2 5 4 4 2" xfId="22232"/>
    <cellStyle name="Normal 2 5 4 4 2 2" xfId="22233"/>
    <cellStyle name="Normal 2 5 4 4 3" xfId="22234"/>
    <cellStyle name="Normal 2 5 4 5" xfId="22235"/>
    <cellStyle name="Normal 2 5 4 5 2" xfId="22236"/>
    <cellStyle name="Normal 2 5 4 5 2 2" xfId="22237"/>
    <cellStyle name="Normal 2 5 4 5 3" xfId="22238"/>
    <cellStyle name="Normal 2 5 4 6" xfId="22239"/>
    <cellStyle name="Normal 2 5 4 6 2" xfId="22240"/>
    <cellStyle name="Normal 2 5 4 7" xfId="22241"/>
    <cellStyle name="Normal 2 5 4 7 2" xfId="22242"/>
    <cellStyle name="Normal 2 5 4 8" xfId="22243"/>
    <cellStyle name="Normal 2 5 5" xfId="22244"/>
    <cellStyle name="Normal 2 5 5 2" xfId="22245"/>
    <cellStyle name="Normal 2 5 5 2 2" xfId="22246"/>
    <cellStyle name="Normal 2 5 5 2 2 2" xfId="22247"/>
    <cellStyle name="Normal 2 5 5 2 2 2 2" xfId="22248"/>
    <cellStyle name="Normal 2 5 5 2 2 3" xfId="22249"/>
    <cellStyle name="Normal 2 5 5 2 3" xfId="22250"/>
    <cellStyle name="Normal 2 5 5 2 3 2" xfId="22251"/>
    <cellStyle name="Normal 2 5 5 2 3 2 2" xfId="22252"/>
    <cellStyle name="Normal 2 5 5 2 3 3" xfId="22253"/>
    <cellStyle name="Normal 2 5 5 2 4" xfId="22254"/>
    <cellStyle name="Normal 2 5 5 2 4 2" xfId="22255"/>
    <cellStyle name="Normal 2 5 5 2 5" xfId="22256"/>
    <cellStyle name="Normal 2 5 5 2 5 2" xfId="22257"/>
    <cellStyle name="Normal 2 5 5 2 6" xfId="22258"/>
    <cellStyle name="Normal 2 5 5 3" xfId="22259"/>
    <cellStyle name="Normal 2 5 5 3 2" xfId="22260"/>
    <cellStyle name="Normal 2 5 5 3 2 2" xfId="22261"/>
    <cellStyle name="Normal 2 5 5 3 3" xfId="22262"/>
    <cellStyle name="Normal 2 5 5 4" xfId="22263"/>
    <cellStyle name="Normal 2 5 5 4 2" xfId="22264"/>
    <cellStyle name="Normal 2 5 5 4 2 2" xfId="22265"/>
    <cellStyle name="Normal 2 5 5 4 3" xfId="22266"/>
    <cellStyle name="Normal 2 5 5 5" xfId="22267"/>
    <cellStyle name="Normal 2 5 5 5 2" xfId="22268"/>
    <cellStyle name="Normal 2 5 5 6" xfId="22269"/>
    <cellStyle name="Normal 2 5 5 6 2" xfId="22270"/>
    <cellStyle name="Normal 2 5 5 7" xfId="22271"/>
    <cellStyle name="Normal 2 5 6" xfId="22272"/>
    <cellStyle name="Normal 2 5 6 2" xfId="22273"/>
    <cellStyle name="Normal 2 5 6 2 2" xfId="22274"/>
    <cellStyle name="Normal 2 5 6 2 2 2" xfId="22275"/>
    <cellStyle name="Normal 2 5 6 2 2 2 2" xfId="22276"/>
    <cellStyle name="Normal 2 5 6 2 2 3" xfId="22277"/>
    <cellStyle name="Normal 2 5 6 2 3" xfId="22278"/>
    <cellStyle name="Normal 2 5 6 2 3 2" xfId="22279"/>
    <cellStyle name="Normal 2 5 6 2 3 2 2" xfId="22280"/>
    <cellStyle name="Normal 2 5 6 2 3 3" xfId="22281"/>
    <cellStyle name="Normal 2 5 6 2 4" xfId="22282"/>
    <cellStyle name="Normal 2 5 6 2 4 2" xfId="22283"/>
    <cellStyle name="Normal 2 5 6 2 5" xfId="22284"/>
    <cellStyle name="Normal 2 5 6 2 5 2" xfId="22285"/>
    <cellStyle name="Normal 2 5 6 2 6" xfId="22286"/>
    <cellStyle name="Normal 2 5 6 3" xfId="22287"/>
    <cellStyle name="Normal 2 5 6 3 2" xfId="22288"/>
    <cellStyle name="Normal 2 5 6 3 2 2" xfId="22289"/>
    <cellStyle name="Normal 2 5 6 3 3" xfId="22290"/>
    <cellStyle name="Normal 2 5 6 4" xfId="22291"/>
    <cellStyle name="Normal 2 5 6 4 2" xfId="22292"/>
    <cellStyle name="Normal 2 5 6 4 2 2" xfId="22293"/>
    <cellStyle name="Normal 2 5 6 4 3" xfId="22294"/>
    <cellStyle name="Normal 2 5 6 5" xfId="22295"/>
    <cellStyle name="Normal 2 5 6 5 2" xfId="22296"/>
    <cellStyle name="Normal 2 5 6 6" xfId="22297"/>
    <cellStyle name="Normal 2 5 6 6 2" xfId="22298"/>
    <cellStyle name="Normal 2 5 6 7" xfId="22299"/>
    <cellStyle name="Normal 2 5 7" xfId="22300"/>
    <cellStyle name="Normal 2 5 7 2" xfId="22301"/>
    <cellStyle name="Normal 2 5 7 2 2" xfId="22302"/>
    <cellStyle name="Normal 2 5 7 2 2 2" xfId="22303"/>
    <cellStyle name="Normal 2 5 7 2 3" xfId="22304"/>
    <cellStyle name="Normal 2 5 7 3" xfId="22305"/>
    <cellStyle name="Normal 2 5 7 3 2" xfId="22306"/>
    <cellStyle name="Normal 2 5 7 3 2 2" xfId="22307"/>
    <cellStyle name="Normal 2 5 7 3 3" xfId="22308"/>
    <cellStyle name="Normal 2 5 7 4" xfId="22309"/>
    <cellStyle name="Normal 2 5 7 4 2" xfId="22310"/>
    <cellStyle name="Normal 2 5 7 5" xfId="22311"/>
    <cellStyle name="Normal 2 5 7 5 2" xfId="22312"/>
    <cellStyle name="Normal 2 5 7 6" xfId="22313"/>
    <cellStyle name="Normal 2 5 8" xfId="22314"/>
    <cellStyle name="Normal 2 5 8 2" xfId="22315"/>
    <cellStyle name="Normal 2 5 8 2 2" xfId="22316"/>
    <cellStyle name="Normal 2 5 8 3" xfId="22317"/>
    <cellStyle name="Normal 2 5 9" xfId="22318"/>
    <cellStyle name="Normal 2 5 9 2" xfId="22319"/>
    <cellStyle name="Normal 2 5 9 2 2" xfId="22320"/>
    <cellStyle name="Normal 2 5 9 3" xfId="22321"/>
    <cellStyle name="Normal 2 6" xfId="22322"/>
    <cellStyle name="Normal 2 7" xfId="22323"/>
    <cellStyle name="Normal 2 7 2" xfId="38266"/>
    <cellStyle name="Normal 2 8" xfId="533"/>
    <cellStyle name="Normal 2 9" xfId="38280"/>
    <cellStyle name="Normal 2_1 - ADIT" xfId="22324"/>
    <cellStyle name="Normal 20" xfId="22325"/>
    <cellStyle name="Normal 20 2" xfId="22326"/>
    <cellStyle name="Normal 20 2 2" xfId="22327"/>
    <cellStyle name="Normal 20 2 2 2" xfId="22328"/>
    <cellStyle name="Normal 20 2 2 2 2" xfId="22329"/>
    <cellStyle name="Normal 20 2 2 2 2 2" xfId="22330"/>
    <cellStyle name="Normal 20 2 2 2 3" xfId="22331"/>
    <cellStyle name="Normal 20 2 2 3" xfId="22332"/>
    <cellStyle name="Normal 20 2 2 3 2" xfId="22333"/>
    <cellStyle name="Normal 20 2 2 3 2 2" xfId="22334"/>
    <cellStyle name="Normal 20 2 2 3 3" xfId="22335"/>
    <cellStyle name="Normal 20 2 2 4" xfId="22336"/>
    <cellStyle name="Normal 20 2 2 4 2" xfId="22337"/>
    <cellStyle name="Normal 20 2 2 5" xfId="22338"/>
    <cellStyle name="Normal 20 2 2 5 2" xfId="22339"/>
    <cellStyle name="Normal 20 2 2 6" xfId="22340"/>
    <cellStyle name="Normal 20 2 3" xfId="22341"/>
    <cellStyle name="Normal 20 2 3 2" xfId="22342"/>
    <cellStyle name="Normal 20 2 3 2 2" xfId="22343"/>
    <cellStyle name="Normal 20 2 3 3" xfId="22344"/>
    <cellStyle name="Normal 20 2 4" xfId="22345"/>
    <cellStyle name="Normal 20 2 4 2" xfId="22346"/>
    <cellStyle name="Normal 20 2 4 2 2" xfId="22347"/>
    <cellStyle name="Normal 20 2 4 3" xfId="22348"/>
    <cellStyle name="Normal 20 2 5" xfId="22349"/>
    <cellStyle name="Normal 20 2 5 2" xfId="22350"/>
    <cellStyle name="Normal 20 2 6" xfId="22351"/>
    <cellStyle name="Normal 20 2 6 2" xfId="22352"/>
    <cellStyle name="Normal 20 2 7" xfId="22353"/>
    <cellStyle name="Normal 20 3" xfId="22354"/>
    <cellStyle name="Normal 20 3 2" xfId="22355"/>
    <cellStyle name="Normal 20 3 2 2" xfId="22356"/>
    <cellStyle name="Normal 20 3 2 2 2" xfId="22357"/>
    <cellStyle name="Normal 20 3 2 3" xfId="22358"/>
    <cellStyle name="Normal 20 3 3" xfId="22359"/>
    <cellStyle name="Normal 20 3 3 2" xfId="22360"/>
    <cellStyle name="Normal 20 3 3 2 2" xfId="22361"/>
    <cellStyle name="Normal 20 3 3 3" xfId="22362"/>
    <cellStyle name="Normal 20 3 4" xfId="22363"/>
    <cellStyle name="Normal 20 3 4 2" xfId="22364"/>
    <cellStyle name="Normal 20 3 5" xfId="22365"/>
    <cellStyle name="Normal 20 3 5 2" xfId="22366"/>
    <cellStyle name="Normal 20 3 6" xfId="22367"/>
    <cellStyle name="Normal 20 4" xfId="22368"/>
    <cellStyle name="Normal 20 4 2" xfId="22369"/>
    <cellStyle name="Normal 20 4 2 2" xfId="22370"/>
    <cellStyle name="Normal 20 4 3" xfId="22371"/>
    <cellStyle name="Normal 20 5" xfId="22372"/>
    <cellStyle name="Normal 20 5 2" xfId="22373"/>
    <cellStyle name="Normal 20 5 2 2" xfId="22374"/>
    <cellStyle name="Normal 20 5 3" xfId="22375"/>
    <cellStyle name="Normal 20 6" xfId="22376"/>
    <cellStyle name="Normal 20 6 2" xfId="22377"/>
    <cellStyle name="Normal 20 7" xfId="22378"/>
    <cellStyle name="Normal 20 7 2" xfId="22379"/>
    <cellStyle name="Normal 20 8" xfId="22380"/>
    <cellStyle name="Normal 21" xfId="22381"/>
    <cellStyle name="Normal 21 2" xfId="22382"/>
    <cellStyle name="Normal 21 3" xfId="674"/>
    <cellStyle name="Normal 22" xfId="22383"/>
    <cellStyle name="Normal 22 2" xfId="22384"/>
    <cellStyle name="Normal 23" xfId="22385"/>
    <cellStyle name="Normal 24" xfId="22386"/>
    <cellStyle name="Normal 24 2" xfId="22387"/>
    <cellStyle name="Normal 24 2 2" xfId="22388"/>
    <cellStyle name="Normal 24 2 2 2" xfId="22389"/>
    <cellStyle name="Normal 24 2 3" xfId="22390"/>
    <cellStyle name="Normal 24 3" xfId="22391"/>
    <cellStyle name="Normal 24 3 2" xfId="22392"/>
    <cellStyle name="Normal 24 3 2 2" xfId="22393"/>
    <cellStyle name="Normal 24 3 3" xfId="22394"/>
    <cellStyle name="Normal 24 4" xfId="22395"/>
    <cellStyle name="Normal 24 4 2" xfId="22396"/>
    <cellStyle name="Normal 24 5" xfId="22397"/>
    <cellStyle name="Normal 24 5 2" xfId="22398"/>
    <cellStyle name="Normal 24 6" xfId="22399"/>
    <cellStyle name="Normal 25" xfId="22400"/>
    <cellStyle name="Normal 26" xfId="22401"/>
    <cellStyle name="Normal 27" xfId="22402"/>
    <cellStyle name="Normal 28" xfId="22403"/>
    <cellStyle name="Normal 28 2" xfId="38273"/>
    <cellStyle name="Normal 28 2 2" xfId="38282"/>
    <cellStyle name="Normal 29" xfId="22404"/>
    <cellStyle name="Normal 3" xfId="53"/>
    <cellStyle name="Normal 3 2" xfId="54"/>
    <cellStyle name="Normal 3 2 2" xfId="22405"/>
    <cellStyle name="Normal 3 2 2 2" xfId="22406"/>
    <cellStyle name="Normal 3 2 3" xfId="22407"/>
    <cellStyle name="Normal 3 2 4" xfId="22408"/>
    <cellStyle name="Normal 3 2_5 - Cost Support" xfId="22409"/>
    <cellStyle name="Normal 3 3" xfId="650"/>
    <cellStyle name="Normal 3 3 2" xfId="22410"/>
    <cellStyle name="Normal 3 3 2 2" xfId="22411"/>
    <cellStyle name="Normal 3 3 3" xfId="22412"/>
    <cellStyle name="Normal 3 4" xfId="22413"/>
    <cellStyle name="Normal 3 4 2" xfId="22414"/>
    <cellStyle name="Normal 3 5" xfId="22415"/>
    <cellStyle name="Normal 3 6" xfId="22416"/>
    <cellStyle name="Normal 3 7" xfId="22417"/>
    <cellStyle name="Normal 3_10-15-10-Stmt AU - Period I - Working 1 0" xfId="22418"/>
    <cellStyle name="Normal 3_Attach O, GG, Support -New Method 2-14-11" xfId="55"/>
    <cellStyle name="Normal 30" xfId="22419"/>
    <cellStyle name="Normal 31" xfId="22420"/>
    <cellStyle name="Normal 32" xfId="22421"/>
    <cellStyle name="Normal 33" xfId="627"/>
    <cellStyle name="Normal 34" xfId="628"/>
    <cellStyle name="Normal 35" xfId="22422"/>
    <cellStyle name="Normal 36" xfId="22423"/>
    <cellStyle name="Normal 37" xfId="22424"/>
    <cellStyle name="Normal 38" xfId="22425"/>
    <cellStyle name="Normal 39" xfId="22426"/>
    <cellStyle name="Normal 4" xfId="56"/>
    <cellStyle name="Normal 4 2" xfId="57"/>
    <cellStyle name="Normal 4 2 2" xfId="22427"/>
    <cellStyle name="Normal 4 3" xfId="670"/>
    <cellStyle name="Normal 4 4" xfId="671"/>
    <cellStyle name="Normal 4 4 2" xfId="22428"/>
    <cellStyle name="Normal 4 4 2 2" xfId="22429"/>
    <cellStyle name="Normal 4 4 3" xfId="22430"/>
    <cellStyle name="Normal 4 5" xfId="22431"/>
    <cellStyle name="Normal 4 5 2" xfId="22432"/>
    <cellStyle name="Normal 4 5 2 2" xfId="22433"/>
    <cellStyle name="Normal 4 5 3" xfId="22434"/>
    <cellStyle name="Normal 4 6" xfId="22435"/>
    <cellStyle name="Normal 4 6 2" xfId="22436"/>
    <cellStyle name="Normal 4 7" xfId="22437"/>
    <cellStyle name="Normal 4 7 2" xfId="22438"/>
    <cellStyle name="Normal 4 8" xfId="22439"/>
    <cellStyle name="Normal 4_3 - Revenue Credits" xfId="22440"/>
    <cellStyle name="Normal 40" xfId="22441"/>
    <cellStyle name="Normal 41" xfId="22442"/>
    <cellStyle name="Normal 42" xfId="22443"/>
    <cellStyle name="Normal 43" xfId="22444"/>
    <cellStyle name="Normal 44" xfId="38262"/>
    <cellStyle name="Normal 45" xfId="38260"/>
    <cellStyle name="Normal 46" xfId="38261"/>
    <cellStyle name="Normal 47" xfId="38263"/>
    <cellStyle name="Normal 48" xfId="38264"/>
    <cellStyle name="Normal 49" xfId="38277"/>
    <cellStyle name="Normal 5" xfId="109"/>
    <cellStyle name="Normal 5 10" xfId="22445"/>
    <cellStyle name="Normal 5 10 2" xfId="22446"/>
    <cellStyle name="Normal 5 10 2 2" xfId="22447"/>
    <cellStyle name="Normal 5 10 3" xfId="22448"/>
    <cellStyle name="Normal 5 11" xfId="22449"/>
    <cellStyle name="Normal 5 11 2" xfId="22450"/>
    <cellStyle name="Normal 5 11 2 2" xfId="22451"/>
    <cellStyle name="Normal 5 11 3" xfId="22452"/>
    <cellStyle name="Normal 5 12" xfId="22453"/>
    <cellStyle name="Normal 5 12 2" xfId="22454"/>
    <cellStyle name="Normal 5 13" xfId="22455"/>
    <cellStyle name="Normal 5 13 2" xfId="22456"/>
    <cellStyle name="Normal 5 14" xfId="22457"/>
    <cellStyle name="Normal 5 15" xfId="629"/>
    <cellStyle name="Normal 5 2" xfId="520"/>
    <cellStyle name="Normal 5 2 2" xfId="22459"/>
    <cellStyle name="Normal 5 2 2 2" xfId="22460"/>
    <cellStyle name="Normal 5 2 3" xfId="22461"/>
    <cellStyle name="Normal 5 2 4" xfId="22458"/>
    <cellStyle name="Normal 5 3" xfId="22462"/>
    <cellStyle name="Normal 5 3 2" xfId="22463"/>
    <cellStyle name="Normal 5 3 2 2" xfId="22464"/>
    <cellStyle name="Normal 5 3 3" xfId="22465"/>
    <cellStyle name="Normal 5 3_EAI Workpapers" xfId="22466"/>
    <cellStyle name="Normal 5 4" xfId="22467"/>
    <cellStyle name="Normal 5 4 2" xfId="22468"/>
    <cellStyle name="Normal 5 5" xfId="22469"/>
    <cellStyle name="Normal 5 6" xfId="22470"/>
    <cellStyle name="Normal 5 7" xfId="22471"/>
    <cellStyle name="Normal 5 7 2" xfId="22472"/>
    <cellStyle name="Normal 5 7 2 2" xfId="22473"/>
    <cellStyle name="Normal 5 7 3" xfId="22474"/>
    <cellStyle name="Normal 5 8" xfId="22475"/>
    <cellStyle name="Normal 5 8 2" xfId="22476"/>
    <cellStyle name="Normal 5 8 2 2" xfId="22477"/>
    <cellStyle name="Normal 5 8 3" xfId="22478"/>
    <cellStyle name="Normal 5 9" xfId="22479"/>
    <cellStyle name="Normal 5 9 2" xfId="22480"/>
    <cellStyle name="Normal 5 9 2 2" xfId="22481"/>
    <cellStyle name="Normal 5 9 3" xfId="22482"/>
    <cellStyle name="Normal 5_10-15-10-Stmt AU - Period I - Working 1 0" xfId="22483"/>
    <cellStyle name="Normal 6" xfId="522"/>
    <cellStyle name="Normal 6 2" xfId="521"/>
    <cellStyle name="Normal 6 2 2" xfId="646"/>
    <cellStyle name="Normal 6 2 2 2" xfId="22484"/>
    <cellStyle name="Normal 6 2 3" xfId="22485"/>
    <cellStyle name="Normal 6 2 4" xfId="631"/>
    <cellStyle name="Normal 6 3" xfId="645"/>
    <cellStyle name="Normal 6 3 2" xfId="22486"/>
    <cellStyle name="Normal 6 3 2 2" xfId="22487"/>
    <cellStyle name="Normal 6 3 3" xfId="22488"/>
    <cellStyle name="Normal 6 4" xfId="22489"/>
    <cellStyle name="Normal 6 4 2" xfId="22490"/>
    <cellStyle name="Normal 6 5" xfId="22491"/>
    <cellStyle name="Normal 6 6" xfId="22492"/>
    <cellStyle name="Normal 6 7" xfId="630"/>
    <cellStyle name="Normal 6_10-15-10-Stmt AU - Period I - Working 1 0" xfId="22493"/>
    <cellStyle name="Normal 69 2" xfId="38265"/>
    <cellStyle name="Normal 69 2 2" xfId="38276"/>
    <cellStyle name="Normal 69 2 3" xfId="38281"/>
    <cellStyle name="Normal 69 3 2" xfId="38270"/>
    <cellStyle name="Normal 7" xfId="58"/>
    <cellStyle name="Normal 7 10" xfId="22494"/>
    <cellStyle name="Normal 7 10 2" xfId="22495"/>
    <cellStyle name="Normal 7 10 2 2" xfId="22496"/>
    <cellStyle name="Normal 7 10 2 2 2" xfId="22497"/>
    <cellStyle name="Normal 7 10 2 2 2 2" xfId="22498"/>
    <cellStyle name="Normal 7 10 2 2 3" xfId="22499"/>
    <cellStyle name="Normal 7 10 2 3" xfId="22500"/>
    <cellStyle name="Normal 7 10 2 3 2" xfId="22501"/>
    <cellStyle name="Normal 7 10 2 3 2 2" xfId="22502"/>
    <cellStyle name="Normal 7 10 2 3 3" xfId="22503"/>
    <cellStyle name="Normal 7 10 2 4" xfId="22504"/>
    <cellStyle name="Normal 7 10 2 4 2" xfId="22505"/>
    <cellStyle name="Normal 7 10 2 5" xfId="22506"/>
    <cellStyle name="Normal 7 10 2 5 2" xfId="22507"/>
    <cellStyle name="Normal 7 10 2 6" xfId="22508"/>
    <cellStyle name="Normal 7 10 3" xfId="22509"/>
    <cellStyle name="Normal 7 10 3 2" xfId="22510"/>
    <cellStyle name="Normal 7 10 3 2 2" xfId="22511"/>
    <cellStyle name="Normal 7 10 3 3" xfId="22512"/>
    <cellStyle name="Normal 7 10 4" xfId="22513"/>
    <cellStyle name="Normal 7 10 4 2" xfId="22514"/>
    <cellStyle name="Normal 7 10 4 2 2" xfId="22515"/>
    <cellStyle name="Normal 7 10 4 3" xfId="22516"/>
    <cellStyle name="Normal 7 10 5" xfId="22517"/>
    <cellStyle name="Normal 7 10 5 2" xfId="22518"/>
    <cellStyle name="Normal 7 10 6" xfId="22519"/>
    <cellStyle name="Normal 7 10 6 2" xfId="22520"/>
    <cellStyle name="Normal 7 10 7" xfId="22521"/>
    <cellStyle name="Normal 7 11" xfId="22522"/>
    <cellStyle name="Normal 7 11 2" xfId="22523"/>
    <cellStyle name="Normal 7 11 2 2" xfId="22524"/>
    <cellStyle name="Normal 7 11 2 2 2" xfId="22525"/>
    <cellStyle name="Normal 7 11 2 2 2 2" xfId="22526"/>
    <cellStyle name="Normal 7 11 2 2 3" xfId="22527"/>
    <cellStyle name="Normal 7 11 2 3" xfId="22528"/>
    <cellStyle name="Normal 7 11 2 3 2" xfId="22529"/>
    <cellStyle name="Normal 7 11 2 3 2 2" xfId="22530"/>
    <cellStyle name="Normal 7 11 2 3 3" xfId="22531"/>
    <cellStyle name="Normal 7 11 2 4" xfId="22532"/>
    <cellStyle name="Normal 7 11 2 4 2" xfId="22533"/>
    <cellStyle name="Normal 7 11 2 5" xfId="22534"/>
    <cellStyle name="Normal 7 11 2 5 2" xfId="22535"/>
    <cellStyle name="Normal 7 11 2 6" xfId="22536"/>
    <cellStyle name="Normal 7 11 3" xfId="22537"/>
    <cellStyle name="Normal 7 11 3 2" xfId="22538"/>
    <cellStyle name="Normal 7 11 3 2 2" xfId="22539"/>
    <cellStyle name="Normal 7 11 3 3" xfId="22540"/>
    <cellStyle name="Normal 7 11 4" xfId="22541"/>
    <cellStyle name="Normal 7 11 4 2" xfId="22542"/>
    <cellStyle name="Normal 7 11 4 2 2" xfId="22543"/>
    <cellStyle name="Normal 7 11 4 3" xfId="22544"/>
    <cellStyle name="Normal 7 11 5" xfId="22545"/>
    <cellStyle name="Normal 7 11 5 2" xfId="22546"/>
    <cellStyle name="Normal 7 11 6" xfId="22547"/>
    <cellStyle name="Normal 7 11 6 2" xfId="22548"/>
    <cellStyle name="Normal 7 11 7" xfId="22549"/>
    <cellStyle name="Normal 7 12" xfId="22550"/>
    <cellStyle name="Normal 7 12 2" xfId="22551"/>
    <cellStyle name="Normal 7 12 2 2" xfId="22552"/>
    <cellStyle name="Normal 7 12 2 2 2" xfId="22553"/>
    <cellStyle name="Normal 7 12 2 3" xfId="22554"/>
    <cellStyle name="Normal 7 12 3" xfId="22555"/>
    <cellStyle name="Normal 7 12 3 2" xfId="22556"/>
    <cellStyle name="Normal 7 12 3 2 2" xfId="22557"/>
    <cellStyle name="Normal 7 12 3 3" xfId="22558"/>
    <cellStyle name="Normal 7 12 4" xfId="22559"/>
    <cellStyle name="Normal 7 12 4 2" xfId="22560"/>
    <cellStyle name="Normal 7 12 5" xfId="22561"/>
    <cellStyle name="Normal 7 12 5 2" xfId="22562"/>
    <cellStyle name="Normal 7 12 6" xfId="22563"/>
    <cellStyle name="Normal 7 13" xfId="632"/>
    <cellStyle name="Normal 7 13 2" xfId="677"/>
    <cellStyle name="Normal 7 2" xfId="647"/>
    <cellStyle name="Normal 7 2 2" xfId="22564"/>
    <cellStyle name="Normal 7 2 2 2" xfId="22565"/>
    <cellStyle name="Normal 7 2 3" xfId="22566"/>
    <cellStyle name="Normal 7 2 4" xfId="22567"/>
    <cellStyle name="Normal 7 2 4 2" xfId="22568"/>
    <cellStyle name="Normal 7 3" xfId="22569"/>
    <cellStyle name="Normal 7 3 2" xfId="22570"/>
    <cellStyle name="Normal 7 3 2 2" xfId="22571"/>
    <cellStyle name="Normal 7 3 3" xfId="22572"/>
    <cellStyle name="Normal 7 4" xfId="22573"/>
    <cellStyle name="Normal 7 4 2" xfId="22574"/>
    <cellStyle name="Normal 7 5" xfId="22575"/>
    <cellStyle name="Normal 7 6" xfId="22576"/>
    <cellStyle name="Normal 7 6 10" xfId="22577"/>
    <cellStyle name="Normal 7 6 10 2" xfId="22578"/>
    <cellStyle name="Normal 7 6 11" xfId="22579"/>
    <cellStyle name="Normal 7 6 11 2" xfId="22580"/>
    <cellStyle name="Normal 7 6 12" xfId="22581"/>
    <cellStyle name="Normal 7 6 2" xfId="22582"/>
    <cellStyle name="Normal 7 6 2 10" xfId="22583"/>
    <cellStyle name="Normal 7 6 2 10 2" xfId="22584"/>
    <cellStyle name="Normal 7 6 2 11" xfId="22585"/>
    <cellStyle name="Normal 7 6 2 2" xfId="22586"/>
    <cellStyle name="Normal 7 6 2 2 10" xfId="22587"/>
    <cellStyle name="Normal 7 6 2 2 2" xfId="22588"/>
    <cellStyle name="Normal 7 6 2 2 2 2" xfId="22589"/>
    <cellStyle name="Normal 7 6 2 2 2 2 2" xfId="22590"/>
    <cellStyle name="Normal 7 6 2 2 2 2 2 2" xfId="22591"/>
    <cellStyle name="Normal 7 6 2 2 2 2 2 2 2" xfId="22592"/>
    <cellStyle name="Normal 7 6 2 2 2 2 2 2 2 2" xfId="22593"/>
    <cellStyle name="Normal 7 6 2 2 2 2 2 2 3" xfId="22594"/>
    <cellStyle name="Normal 7 6 2 2 2 2 2 3" xfId="22595"/>
    <cellStyle name="Normal 7 6 2 2 2 2 2 3 2" xfId="22596"/>
    <cellStyle name="Normal 7 6 2 2 2 2 2 3 2 2" xfId="22597"/>
    <cellStyle name="Normal 7 6 2 2 2 2 2 3 3" xfId="22598"/>
    <cellStyle name="Normal 7 6 2 2 2 2 2 4" xfId="22599"/>
    <cellStyle name="Normal 7 6 2 2 2 2 2 4 2" xfId="22600"/>
    <cellStyle name="Normal 7 6 2 2 2 2 2 5" xfId="22601"/>
    <cellStyle name="Normal 7 6 2 2 2 2 2 5 2" xfId="22602"/>
    <cellStyle name="Normal 7 6 2 2 2 2 2 6" xfId="22603"/>
    <cellStyle name="Normal 7 6 2 2 2 2 3" xfId="22604"/>
    <cellStyle name="Normal 7 6 2 2 2 2 3 2" xfId="22605"/>
    <cellStyle name="Normal 7 6 2 2 2 2 3 2 2" xfId="22606"/>
    <cellStyle name="Normal 7 6 2 2 2 2 3 3" xfId="22607"/>
    <cellStyle name="Normal 7 6 2 2 2 2 4" xfId="22608"/>
    <cellStyle name="Normal 7 6 2 2 2 2 4 2" xfId="22609"/>
    <cellStyle name="Normal 7 6 2 2 2 2 4 2 2" xfId="22610"/>
    <cellStyle name="Normal 7 6 2 2 2 2 4 3" xfId="22611"/>
    <cellStyle name="Normal 7 6 2 2 2 2 5" xfId="22612"/>
    <cellStyle name="Normal 7 6 2 2 2 2 5 2" xfId="22613"/>
    <cellStyle name="Normal 7 6 2 2 2 2 6" xfId="22614"/>
    <cellStyle name="Normal 7 6 2 2 2 2 6 2" xfId="22615"/>
    <cellStyle name="Normal 7 6 2 2 2 2 7" xfId="22616"/>
    <cellStyle name="Normal 7 6 2 2 2 3" xfId="22617"/>
    <cellStyle name="Normal 7 6 2 2 2 3 2" xfId="22618"/>
    <cellStyle name="Normal 7 6 2 2 2 3 2 2" xfId="22619"/>
    <cellStyle name="Normal 7 6 2 2 2 3 2 2 2" xfId="22620"/>
    <cellStyle name="Normal 7 6 2 2 2 3 2 3" xfId="22621"/>
    <cellStyle name="Normal 7 6 2 2 2 3 3" xfId="22622"/>
    <cellStyle name="Normal 7 6 2 2 2 3 3 2" xfId="22623"/>
    <cellStyle name="Normal 7 6 2 2 2 3 3 2 2" xfId="22624"/>
    <cellStyle name="Normal 7 6 2 2 2 3 3 3" xfId="22625"/>
    <cellStyle name="Normal 7 6 2 2 2 3 4" xfId="22626"/>
    <cellStyle name="Normal 7 6 2 2 2 3 4 2" xfId="22627"/>
    <cellStyle name="Normal 7 6 2 2 2 3 5" xfId="22628"/>
    <cellStyle name="Normal 7 6 2 2 2 3 5 2" xfId="22629"/>
    <cellStyle name="Normal 7 6 2 2 2 3 6" xfId="22630"/>
    <cellStyle name="Normal 7 6 2 2 2 4" xfId="22631"/>
    <cellStyle name="Normal 7 6 2 2 2 4 2" xfId="22632"/>
    <cellStyle name="Normal 7 6 2 2 2 4 2 2" xfId="22633"/>
    <cellStyle name="Normal 7 6 2 2 2 4 3" xfId="22634"/>
    <cellStyle name="Normal 7 6 2 2 2 5" xfId="22635"/>
    <cellStyle name="Normal 7 6 2 2 2 5 2" xfId="22636"/>
    <cellStyle name="Normal 7 6 2 2 2 5 2 2" xfId="22637"/>
    <cellStyle name="Normal 7 6 2 2 2 5 3" xfId="22638"/>
    <cellStyle name="Normal 7 6 2 2 2 6" xfId="22639"/>
    <cellStyle name="Normal 7 6 2 2 2 6 2" xfId="22640"/>
    <cellStyle name="Normal 7 6 2 2 2 7" xfId="22641"/>
    <cellStyle name="Normal 7 6 2 2 2 7 2" xfId="22642"/>
    <cellStyle name="Normal 7 6 2 2 2 8" xfId="22643"/>
    <cellStyle name="Normal 7 6 2 2 3" xfId="22644"/>
    <cellStyle name="Normal 7 6 2 2 3 2" xfId="22645"/>
    <cellStyle name="Normal 7 6 2 2 3 2 2" xfId="22646"/>
    <cellStyle name="Normal 7 6 2 2 3 2 2 2" xfId="22647"/>
    <cellStyle name="Normal 7 6 2 2 3 2 2 2 2" xfId="22648"/>
    <cellStyle name="Normal 7 6 2 2 3 2 2 3" xfId="22649"/>
    <cellStyle name="Normal 7 6 2 2 3 2 3" xfId="22650"/>
    <cellStyle name="Normal 7 6 2 2 3 2 3 2" xfId="22651"/>
    <cellStyle name="Normal 7 6 2 2 3 2 3 2 2" xfId="22652"/>
    <cellStyle name="Normal 7 6 2 2 3 2 3 3" xfId="22653"/>
    <cellStyle name="Normal 7 6 2 2 3 2 4" xfId="22654"/>
    <cellStyle name="Normal 7 6 2 2 3 2 4 2" xfId="22655"/>
    <cellStyle name="Normal 7 6 2 2 3 2 5" xfId="22656"/>
    <cellStyle name="Normal 7 6 2 2 3 2 5 2" xfId="22657"/>
    <cellStyle name="Normal 7 6 2 2 3 2 6" xfId="22658"/>
    <cellStyle name="Normal 7 6 2 2 3 3" xfId="22659"/>
    <cellStyle name="Normal 7 6 2 2 3 3 2" xfId="22660"/>
    <cellStyle name="Normal 7 6 2 2 3 3 2 2" xfId="22661"/>
    <cellStyle name="Normal 7 6 2 2 3 3 3" xfId="22662"/>
    <cellStyle name="Normal 7 6 2 2 3 4" xfId="22663"/>
    <cellStyle name="Normal 7 6 2 2 3 4 2" xfId="22664"/>
    <cellStyle name="Normal 7 6 2 2 3 4 2 2" xfId="22665"/>
    <cellStyle name="Normal 7 6 2 2 3 4 3" xfId="22666"/>
    <cellStyle name="Normal 7 6 2 2 3 5" xfId="22667"/>
    <cellStyle name="Normal 7 6 2 2 3 5 2" xfId="22668"/>
    <cellStyle name="Normal 7 6 2 2 3 6" xfId="22669"/>
    <cellStyle name="Normal 7 6 2 2 3 6 2" xfId="22670"/>
    <cellStyle name="Normal 7 6 2 2 3 7" xfId="22671"/>
    <cellStyle name="Normal 7 6 2 2 4" xfId="22672"/>
    <cellStyle name="Normal 7 6 2 2 4 2" xfId="22673"/>
    <cellStyle name="Normal 7 6 2 2 4 2 2" xfId="22674"/>
    <cellStyle name="Normal 7 6 2 2 4 2 2 2" xfId="22675"/>
    <cellStyle name="Normal 7 6 2 2 4 2 2 2 2" xfId="22676"/>
    <cellStyle name="Normal 7 6 2 2 4 2 2 3" xfId="22677"/>
    <cellStyle name="Normal 7 6 2 2 4 2 3" xfId="22678"/>
    <cellStyle name="Normal 7 6 2 2 4 2 3 2" xfId="22679"/>
    <cellStyle name="Normal 7 6 2 2 4 2 3 2 2" xfId="22680"/>
    <cellStyle name="Normal 7 6 2 2 4 2 3 3" xfId="22681"/>
    <cellStyle name="Normal 7 6 2 2 4 2 4" xfId="22682"/>
    <cellStyle name="Normal 7 6 2 2 4 2 4 2" xfId="22683"/>
    <cellStyle name="Normal 7 6 2 2 4 2 5" xfId="22684"/>
    <cellStyle name="Normal 7 6 2 2 4 2 5 2" xfId="22685"/>
    <cellStyle name="Normal 7 6 2 2 4 2 6" xfId="22686"/>
    <cellStyle name="Normal 7 6 2 2 4 3" xfId="22687"/>
    <cellStyle name="Normal 7 6 2 2 4 3 2" xfId="22688"/>
    <cellStyle name="Normal 7 6 2 2 4 3 2 2" xfId="22689"/>
    <cellStyle name="Normal 7 6 2 2 4 3 3" xfId="22690"/>
    <cellStyle name="Normal 7 6 2 2 4 4" xfId="22691"/>
    <cellStyle name="Normal 7 6 2 2 4 4 2" xfId="22692"/>
    <cellStyle name="Normal 7 6 2 2 4 4 2 2" xfId="22693"/>
    <cellStyle name="Normal 7 6 2 2 4 4 3" xfId="22694"/>
    <cellStyle name="Normal 7 6 2 2 4 5" xfId="22695"/>
    <cellStyle name="Normal 7 6 2 2 4 5 2" xfId="22696"/>
    <cellStyle name="Normal 7 6 2 2 4 6" xfId="22697"/>
    <cellStyle name="Normal 7 6 2 2 4 6 2" xfId="22698"/>
    <cellStyle name="Normal 7 6 2 2 4 7" xfId="22699"/>
    <cellStyle name="Normal 7 6 2 2 5" xfId="22700"/>
    <cellStyle name="Normal 7 6 2 2 5 2" xfId="22701"/>
    <cellStyle name="Normal 7 6 2 2 5 2 2" xfId="22702"/>
    <cellStyle name="Normal 7 6 2 2 5 2 2 2" xfId="22703"/>
    <cellStyle name="Normal 7 6 2 2 5 2 3" xfId="22704"/>
    <cellStyle name="Normal 7 6 2 2 5 3" xfId="22705"/>
    <cellStyle name="Normal 7 6 2 2 5 3 2" xfId="22706"/>
    <cellStyle name="Normal 7 6 2 2 5 3 2 2" xfId="22707"/>
    <cellStyle name="Normal 7 6 2 2 5 3 3" xfId="22708"/>
    <cellStyle name="Normal 7 6 2 2 5 4" xfId="22709"/>
    <cellStyle name="Normal 7 6 2 2 5 4 2" xfId="22710"/>
    <cellStyle name="Normal 7 6 2 2 5 5" xfId="22711"/>
    <cellStyle name="Normal 7 6 2 2 5 5 2" xfId="22712"/>
    <cellStyle name="Normal 7 6 2 2 5 6" xfId="22713"/>
    <cellStyle name="Normal 7 6 2 2 6" xfId="22714"/>
    <cellStyle name="Normal 7 6 2 2 6 2" xfId="22715"/>
    <cellStyle name="Normal 7 6 2 2 6 2 2" xfId="22716"/>
    <cellStyle name="Normal 7 6 2 2 6 3" xfId="22717"/>
    <cellStyle name="Normal 7 6 2 2 7" xfId="22718"/>
    <cellStyle name="Normal 7 6 2 2 7 2" xfId="22719"/>
    <cellStyle name="Normal 7 6 2 2 7 2 2" xfId="22720"/>
    <cellStyle name="Normal 7 6 2 2 7 3" xfId="22721"/>
    <cellStyle name="Normal 7 6 2 2 8" xfId="22722"/>
    <cellStyle name="Normal 7 6 2 2 8 2" xfId="22723"/>
    <cellStyle name="Normal 7 6 2 2 9" xfId="22724"/>
    <cellStyle name="Normal 7 6 2 2 9 2" xfId="22725"/>
    <cellStyle name="Normal 7 6 2 3" xfId="22726"/>
    <cellStyle name="Normal 7 6 2 3 2" xfId="22727"/>
    <cellStyle name="Normal 7 6 2 3 2 2" xfId="22728"/>
    <cellStyle name="Normal 7 6 2 3 2 2 2" xfId="22729"/>
    <cellStyle name="Normal 7 6 2 3 2 2 2 2" xfId="22730"/>
    <cellStyle name="Normal 7 6 2 3 2 2 2 2 2" xfId="22731"/>
    <cellStyle name="Normal 7 6 2 3 2 2 2 3" xfId="22732"/>
    <cellStyle name="Normal 7 6 2 3 2 2 3" xfId="22733"/>
    <cellStyle name="Normal 7 6 2 3 2 2 3 2" xfId="22734"/>
    <cellStyle name="Normal 7 6 2 3 2 2 3 2 2" xfId="22735"/>
    <cellStyle name="Normal 7 6 2 3 2 2 3 3" xfId="22736"/>
    <cellStyle name="Normal 7 6 2 3 2 2 4" xfId="22737"/>
    <cellStyle name="Normal 7 6 2 3 2 2 4 2" xfId="22738"/>
    <cellStyle name="Normal 7 6 2 3 2 2 5" xfId="22739"/>
    <cellStyle name="Normal 7 6 2 3 2 2 5 2" xfId="22740"/>
    <cellStyle name="Normal 7 6 2 3 2 2 6" xfId="22741"/>
    <cellStyle name="Normal 7 6 2 3 2 3" xfId="22742"/>
    <cellStyle name="Normal 7 6 2 3 2 3 2" xfId="22743"/>
    <cellStyle name="Normal 7 6 2 3 2 3 2 2" xfId="22744"/>
    <cellStyle name="Normal 7 6 2 3 2 3 3" xfId="22745"/>
    <cellStyle name="Normal 7 6 2 3 2 4" xfId="22746"/>
    <cellStyle name="Normal 7 6 2 3 2 4 2" xfId="22747"/>
    <cellStyle name="Normal 7 6 2 3 2 4 2 2" xfId="22748"/>
    <cellStyle name="Normal 7 6 2 3 2 4 3" xfId="22749"/>
    <cellStyle name="Normal 7 6 2 3 2 5" xfId="22750"/>
    <cellStyle name="Normal 7 6 2 3 2 5 2" xfId="22751"/>
    <cellStyle name="Normal 7 6 2 3 2 6" xfId="22752"/>
    <cellStyle name="Normal 7 6 2 3 2 6 2" xfId="22753"/>
    <cellStyle name="Normal 7 6 2 3 2 7" xfId="22754"/>
    <cellStyle name="Normal 7 6 2 3 3" xfId="22755"/>
    <cellStyle name="Normal 7 6 2 3 3 2" xfId="22756"/>
    <cellStyle name="Normal 7 6 2 3 3 2 2" xfId="22757"/>
    <cellStyle name="Normal 7 6 2 3 3 2 2 2" xfId="22758"/>
    <cellStyle name="Normal 7 6 2 3 3 2 3" xfId="22759"/>
    <cellStyle name="Normal 7 6 2 3 3 3" xfId="22760"/>
    <cellStyle name="Normal 7 6 2 3 3 3 2" xfId="22761"/>
    <cellStyle name="Normal 7 6 2 3 3 3 2 2" xfId="22762"/>
    <cellStyle name="Normal 7 6 2 3 3 3 3" xfId="22763"/>
    <cellStyle name="Normal 7 6 2 3 3 4" xfId="22764"/>
    <cellStyle name="Normal 7 6 2 3 3 4 2" xfId="22765"/>
    <cellStyle name="Normal 7 6 2 3 3 5" xfId="22766"/>
    <cellStyle name="Normal 7 6 2 3 3 5 2" xfId="22767"/>
    <cellStyle name="Normal 7 6 2 3 3 6" xfId="22768"/>
    <cellStyle name="Normal 7 6 2 3 4" xfId="22769"/>
    <cellStyle name="Normal 7 6 2 3 4 2" xfId="22770"/>
    <cellStyle name="Normal 7 6 2 3 4 2 2" xfId="22771"/>
    <cellStyle name="Normal 7 6 2 3 4 3" xfId="22772"/>
    <cellStyle name="Normal 7 6 2 3 5" xfId="22773"/>
    <cellStyle name="Normal 7 6 2 3 5 2" xfId="22774"/>
    <cellStyle name="Normal 7 6 2 3 5 2 2" xfId="22775"/>
    <cellStyle name="Normal 7 6 2 3 5 3" xfId="22776"/>
    <cellStyle name="Normal 7 6 2 3 6" xfId="22777"/>
    <cellStyle name="Normal 7 6 2 3 6 2" xfId="22778"/>
    <cellStyle name="Normal 7 6 2 3 7" xfId="22779"/>
    <cellStyle name="Normal 7 6 2 3 7 2" xfId="22780"/>
    <cellStyle name="Normal 7 6 2 3 8" xfId="22781"/>
    <cellStyle name="Normal 7 6 2 4" xfId="22782"/>
    <cellStyle name="Normal 7 6 2 4 2" xfId="22783"/>
    <cellStyle name="Normal 7 6 2 4 2 2" xfId="22784"/>
    <cellStyle name="Normal 7 6 2 4 2 2 2" xfId="22785"/>
    <cellStyle name="Normal 7 6 2 4 2 2 2 2" xfId="22786"/>
    <cellStyle name="Normal 7 6 2 4 2 2 3" xfId="22787"/>
    <cellStyle name="Normal 7 6 2 4 2 3" xfId="22788"/>
    <cellStyle name="Normal 7 6 2 4 2 3 2" xfId="22789"/>
    <cellStyle name="Normal 7 6 2 4 2 3 2 2" xfId="22790"/>
    <cellStyle name="Normal 7 6 2 4 2 3 3" xfId="22791"/>
    <cellStyle name="Normal 7 6 2 4 2 4" xfId="22792"/>
    <cellStyle name="Normal 7 6 2 4 2 4 2" xfId="22793"/>
    <cellStyle name="Normal 7 6 2 4 2 5" xfId="22794"/>
    <cellStyle name="Normal 7 6 2 4 2 5 2" xfId="22795"/>
    <cellStyle name="Normal 7 6 2 4 2 6" xfId="22796"/>
    <cellStyle name="Normal 7 6 2 4 3" xfId="22797"/>
    <cellStyle name="Normal 7 6 2 4 3 2" xfId="22798"/>
    <cellStyle name="Normal 7 6 2 4 3 2 2" xfId="22799"/>
    <cellStyle name="Normal 7 6 2 4 3 3" xfId="22800"/>
    <cellStyle name="Normal 7 6 2 4 4" xfId="22801"/>
    <cellStyle name="Normal 7 6 2 4 4 2" xfId="22802"/>
    <cellStyle name="Normal 7 6 2 4 4 2 2" xfId="22803"/>
    <cellStyle name="Normal 7 6 2 4 4 3" xfId="22804"/>
    <cellStyle name="Normal 7 6 2 4 5" xfId="22805"/>
    <cellStyle name="Normal 7 6 2 4 5 2" xfId="22806"/>
    <cellStyle name="Normal 7 6 2 4 6" xfId="22807"/>
    <cellStyle name="Normal 7 6 2 4 6 2" xfId="22808"/>
    <cellStyle name="Normal 7 6 2 4 7" xfId="22809"/>
    <cellStyle name="Normal 7 6 2 5" xfId="22810"/>
    <cellStyle name="Normal 7 6 2 5 2" xfId="22811"/>
    <cellStyle name="Normal 7 6 2 5 2 2" xfId="22812"/>
    <cellStyle name="Normal 7 6 2 5 2 2 2" xfId="22813"/>
    <cellStyle name="Normal 7 6 2 5 2 2 2 2" xfId="22814"/>
    <cellStyle name="Normal 7 6 2 5 2 2 3" xfId="22815"/>
    <cellStyle name="Normal 7 6 2 5 2 3" xfId="22816"/>
    <cellStyle name="Normal 7 6 2 5 2 3 2" xfId="22817"/>
    <cellStyle name="Normal 7 6 2 5 2 3 2 2" xfId="22818"/>
    <cellStyle name="Normal 7 6 2 5 2 3 3" xfId="22819"/>
    <cellStyle name="Normal 7 6 2 5 2 4" xfId="22820"/>
    <cellStyle name="Normal 7 6 2 5 2 4 2" xfId="22821"/>
    <cellStyle name="Normal 7 6 2 5 2 5" xfId="22822"/>
    <cellStyle name="Normal 7 6 2 5 2 5 2" xfId="22823"/>
    <cellStyle name="Normal 7 6 2 5 2 6" xfId="22824"/>
    <cellStyle name="Normal 7 6 2 5 3" xfId="22825"/>
    <cellStyle name="Normal 7 6 2 5 3 2" xfId="22826"/>
    <cellStyle name="Normal 7 6 2 5 3 2 2" xfId="22827"/>
    <cellStyle name="Normal 7 6 2 5 3 3" xfId="22828"/>
    <cellStyle name="Normal 7 6 2 5 4" xfId="22829"/>
    <cellStyle name="Normal 7 6 2 5 4 2" xfId="22830"/>
    <cellStyle name="Normal 7 6 2 5 4 2 2" xfId="22831"/>
    <cellStyle name="Normal 7 6 2 5 4 3" xfId="22832"/>
    <cellStyle name="Normal 7 6 2 5 5" xfId="22833"/>
    <cellStyle name="Normal 7 6 2 5 5 2" xfId="22834"/>
    <cellStyle name="Normal 7 6 2 5 6" xfId="22835"/>
    <cellStyle name="Normal 7 6 2 5 6 2" xfId="22836"/>
    <cellStyle name="Normal 7 6 2 5 7" xfId="22837"/>
    <cellStyle name="Normal 7 6 2 6" xfId="22838"/>
    <cellStyle name="Normal 7 6 2 6 2" xfId="22839"/>
    <cellStyle name="Normal 7 6 2 6 2 2" xfId="22840"/>
    <cellStyle name="Normal 7 6 2 6 2 2 2" xfId="22841"/>
    <cellStyle name="Normal 7 6 2 6 2 3" xfId="22842"/>
    <cellStyle name="Normal 7 6 2 6 3" xfId="22843"/>
    <cellStyle name="Normal 7 6 2 6 3 2" xfId="22844"/>
    <cellStyle name="Normal 7 6 2 6 3 2 2" xfId="22845"/>
    <cellStyle name="Normal 7 6 2 6 3 3" xfId="22846"/>
    <cellStyle name="Normal 7 6 2 6 4" xfId="22847"/>
    <cellStyle name="Normal 7 6 2 6 4 2" xfId="22848"/>
    <cellStyle name="Normal 7 6 2 6 5" xfId="22849"/>
    <cellStyle name="Normal 7 6 2 6 5 2" xfId="22850"/>
    <cellStyle name="Normal 7 6 2 6 6" xfId="22851"/>
    <cellStyle name="Normal 7 6 2 7" xfId="22852"/>
    <cellStyle name="Normal 7 6 2 7 2" xfId="22853"/>
    <cellStyle name="Normal 7 6 2 7 2 2" xfId="22854"/>
    <cellStyle name="Normal 7 6 2 7 3" xfId="22855"/>
    <cellStyle name="Normal 7 6 2 8" xfId="22856"/>
    <cellStyle name="Normal 7 6 2 8 2" xfId="22857"/>
    <cellStyle name="Normal 7 6 2 8 2 2" xfId="22858"/>
    <cellStyle name="Normal 7 6 2 8 3" xfId="22859"/>
    <cellStyle name="Normal 7 6 2 9" xfId="22860"/>
    <cellStyle name="Normal 7 6 2 9 2" xfId="22861"/>
    <cellStyle name="Normal 7 6 3" xfId="22862"/>
    <cellStyle name="Normal 7 6 3 10" xfId="22863"/>
    <cellStyle name="Normal 7 6 3 2" xfId="22864"/>
    <cellStyle name="Normal 7 6 3 2 2" xfId="22865"/>
    <cellStyle name="Normal 7 6 3 2 2 2" xfId="22866"/>
    <cellStyle name="Normal 7 6 3 2 2 2 2" xfId="22867"/>
    <cellStyle name="Normal 7 6 3 2 2 2 2 2" xfId="22868"/>
    <cellStyle name="Normal 7 6 3 2 2 2 2 2 2" xfId="22869"/>
    <cellStyle name="Normal 7 6 3 2 2 2 2 3" xfId="22870"/>
    <cellStyle name="Normal 7 6 3 2 2 2 3" xfId="22871"/>
    <cellStyle name="Normal 7 6 3 2 2 2 3 2" xfId="22872"/>
    <cellStyle name="Normal 7 6 3 2 2 2 3 2 2" xfId="22873"/>
    <cellStyle name="Normal 7 6 3 2 2 2 3 3" xfId="22874"/>
    <cellStyle name="Normal 7 6 3 2 2 2 4" xfId="22875"/>
    <cellStyle name="Normal 7 6 3 2 2 2 4 2" xfId="22876"/>
    <cellStyle name="Normal 7 6 3 2 2 2 5" xfId="22877"/>
    <cellStyle name="Normal 7 6 3 2 2 2 5 2" xfId="22878"/>
    <cellStyle name="Normal 7 6 3 2 2 2 6" xfId="22879"/>
    <cellStyle name="Normal 7 6 3 2 2 3" xfId="22880"/>
    <cellStyle name="Normal 7 6 3 2 2 3 2" xfId="22881"/>
    <cellStyle name="Normal 7 6 3 2 2 3 2 2" xfId="22882"/>
    <cellStyle name="Normal 7 6 3 2 2 3 3" xfId="22883"/>
    <cellStyle name="Normal 7 6 3 2 2 4" xfId="22884"/>
    <cellStyle name="Normal 7 6 3 2 2 4 2" xfId="22885"/>
    <cellStyle name="Normal 7 6 3 2 2 4 2 2" xfId="22886"/>
    <cellStyle name="Normal 7 6 3 2 2 4 3" xfId="22887"/>
    <cellStyle name="Normal 7 6 3 2 2 5" xfId="22888"/>
    <cellStyle name="Normal 7 6 3 2 2 5 2" xfId="22889"/>
    <cellStyle name="Normal 7 6 3 2 2 6" xfId="22890"/>
    <cellStyle name="Normal 7 6 3 2 2 6 2" xfId="22891"/>
    <cellStyle name="Normal 7 6 3 2 2 7" xfId="22892"/>
    <cellStyle name="Normal 7 6 3 2 3" xfId="22893"/>
    <cellStyle name="Normal 7 6 3 2 3 2" xfId="22894"/>
    <cellStyle name="Normal 7 6 3 2 3 2 2" xfId="22895"/>
    <cellStyle name="Normal 7 6 3 2 3 2 2 2" xfId="22896"/>
    <cellStyle name="Normal 7 6 3 2 3 2 3" xfId="22897"/>
    <cellStyle name="Normal 7 6 3 2 3 3" xfId="22898"/>
    <cellStyle name="Normal 7 6 3 2 3 3 2" xfId="22899"/>
    <cellStyle name="Normal 7 6 3 2 3 3 2 2" xfId="22900"/>
    <cellStyle name="Normal 7 6 3 2 3 3 3" xfId="22901"/>
    <cellStyle name="Normal 7 6 3 2 3 4" xfId="22902"/>
    <cellStyle name="Normal 7 6 3 2 3 4 2" xfId="22903"/>
    <cellStyle name="Normal 7 6 3 2 3 5" xfId="22904"/>
    <cellStyle name="Normal 7 6 3 2 3 5 2" xfId="22905"/>
    <cellStyle name="Normal 7 6 3 2 3 6" xfId="22906"/>
    <cellStyle name="Normal 7 6 3 2 4" xfId="22907"/>
    <cellStyle name="Normal 7 6 3 2 4 2" xfId="22908"/>
    <cellStyle name="Normal 7 6 3 2 4 2 2" xfId="22909"/>
    <cellStyle name="Normal 7 6 3 2 4 3" xfId="22910"/>
    <cellStyle name="Normal 7 6 3 2 5" xfId="22911"/>
    <cellStyle name="Normal 7 6 3 2 5 2" xfId="22912"/>
    <cellStyle name="Normal 7 6 3 2 5 2 2" xfId="22913"/>
    <cellStyle name="Normal 7 6 3 2 5 3" xfId="22914"/>
    <cellStyle name="Normal 7 6 3 2 6" xfId="22915"/>
    <cellStyle name="Normal 7 6 3 2 6 2" xfId="22916"/>
    <cellStyle name="Normal 7 6 3 2 7" xfId="22917"/>
    <cellStyle name="Normal 7 6 3 2 7 2" xfId="22918"/>
    <cellStyle name="Normal 7 6 3 2 8" xfId="22919"/>
    <cellStyle name="Normal 7 6 3 3" xfId="22920"/>
    <cellStyle name="Normal 7 6 3 3 2" xfId="22921"/>
    <cellStyle name="Normal 7 6 3 3 2 2" xfId="22922"/>
    <cellStyle name="Normal 7 6 3 3 2 2 2" xfId="22923"/>
    <cellStyle name="Normal 7 6 3 3 2 2 2 2" xfId="22924"/>
    <cellStyle name="Normal 7 6 3 3 2 2 3" xfId="22925"/>
    <cellStyle name="Normal 7 6 3 3 2 3" xfId="22926"/>
    <cellStyle name="Normal 7 6 3 3 2 3 2" xfId="22927"/>
    <cellStyle name="Normal 7 6 3 3 2 3 2 2" xfId="22928"/>
    <cellStyle name="Normal 7 6 3 3 2 3 3" xfId="22929"/>
    <cellStyle name="Normal 7 6 3 3 2 4" xfId="22930"/>
    <cellStyle name="Normal 7 6 3 3 2 4 2" xfId="22931"/>
    <cellStyle name="Normal 7 6 3 3 2 5" xfId="22932"/>
    <cellStyle name="Normal 7 6 3 3 2 5 2" xfId="22933"/>
    <cellStyle name="Normal 7 6 3 3 2 6" xfId="22934"/>
    <cellStyle name="Normal 7 6 3 3 3" xfId="22935"/>
    <cellStyle name="Normal 7 6 3 3 3 2" xfId="22936"/>
    <cellStyle name="Normal 7 6 3 3 3 2 2" xfId="22937"/>
    <cellStyle name="Normal 7 6 3 3 3 3" xfId="22938"/>
    <cellStyle name="Normal 7 6 3 3 4" xfId="22939"/>
    <cellStyle name="Normal 7 6 3 3 4 2" xfId="22940"/>
    <cellStyle name="Normal 7 6 3 3 4 2 2" xfId="22941"/>
    <cellStyle name="Normal 7 6 3 3 4 3" xfId="22942"/>
    <cellStyle name="Normal 7 6 3 3 5" xfId="22943"/>
    <cellStyle name="Normal 7 6 3 3 5 2" xfId="22944"/>
    <cellStyle name="Normal 7 6 3 3 6" xfId="22945"/>
    <cellStyle name="Normal 7 6 3 3 6 2" xfId="22946"/>
    <cellStyle name="Normal 7 6 3 3 7" xfId="22947"/>
    <cellStyle name="Normal 7 6 3 4" xfId="22948"/>
    <cellStyle name="Normal 7 6 3 4 2" xfId="22949"/>
    <cellStyle name="Normal 7 6 3 4 2 2" xfId="22950"/>
    <cellStyle name="Normal 7 6 3 4 2 2 2" xfId="22951"/>
    <cellStyle name="Normal 7 6 3 4 2 2 2 2" xfId="22952"/>
    <cellStyle name="Normal 7 6 3 4 2 2 3" xfId="22953"/>
    <cellStyle name="Normal 7 6 3 4 2 3" xfId="22954"/>
    <cellStyle name="Normal 7 6 3 4 2 3 2" xfId="22955"/>
    <cellStyle name="Normal 7 6 3 4 2 3 2 2" xfId="22956"/>
    <cellStyle name="Normal 7 6 3 4 2 3 3" xfId="22957"/>
    <cellStyle name="Normal 7 6 3 4 2 4" xfId="22958"/>
    <cellStyle name="Normal 7 6 3 4 2 4 2" xfId="22959"/>
    <cellStyle name="Normal 7 6 3 4 2 5" xfId="22960"/>
    <cellStyle name="Normal 7 6 3 4 2 5 2" xfId="22961"/>
    <cellStyle name="Normal 7 6 3 4 2 6" xfId="22962"/>
    <cellStyle name="Normal 7 6 3 4 3" xfId="22963"/>
    <cellStyle name="Normal 7 6 3 4 3 2" xfId="22964"/>
    <cellStyle name="Normal 7 6 3 4 3 2 2" xfId="22965"/>
    <cellStyle name="Normal 7 6 3 4 3 3" xfId="22966"/>
    <cellStyle name="Normal 7 6 3 4 4" xfId="22967"/>
    <cellStyle name="Normal 7 6 3 4 4 2" xfId="22968"/>
    <cellStyle name="Normal 7 6 3 4 4 2 2" xfId="22969"/>
    <cellStyle name="Normal 7 6 3 4 4 3" xfId="22970"/>
    <cellStyle name="Normal 7 6 3 4 5" xfId="22971"/>
    <cellStyle name="Normal 7 6 3 4 5 2" xfId="22972"/>
    <cellStyle name="Normal 7 6 3 4 6" xfId="22973"/>
    <cellStyle name="Normal 7 6 3 4 6 2" xfId="22974"/>
    <cellStyle name="Normal 7 6 3 4 7" xfId="22975"/>
    <cellStyle name="Normal 7 6 3 5" xfId="22976"/>
    <cellStyle name="Normal 7 6 3 5 2" xfId="22977"/>
    <cellStyle name="Normal 7 6 3 5 2 2" xfId="22978"/>
    <cellStyle name="Normal 7 6 3 5 2 2 2" xfId="22979"/>
    <cellStyle name="Normal 7 6 3 5 2 3" xfId="22980"/>
    <cellStyle name="Normal 7 6 3 5 3" xfId="22981"/>
    <cellStyle name="Normal 7 6 3 5 3 2" xfId="22982"/>
    <cellStyle name="Normal 7 6 3 5 3 2 2" xfId="22983"/>
    <cellStyle name="Normal 7 6 3 5 3 3" xfId="22984"/>
    <cellStyle name="Normal 7 6 3 5 4" xfId="22985"/>
    <cellStyle name="Normal 7 6 3 5 4 2" xfId="22986"/>
    <cellStyle name="Normal 7 6 3 5 5" xfId="22987"/>
    <cellStyle name="Normal 7 6 3 5 5 2" xfId="22988"/>
    <cellStyle name="Normal 7 6 3 5 6" xfId="22989"/>
    <cellStyle name="Normal 7 6 3 6" xfId="22990"/>
    <cellStyle name="Normal 7 6 3 6 2" xfId="22991"/>
    <cellStyle name="Normal 7 6 3 6 2 2" xfId="22992"/>
    <cellStyle name="Normal 7 6 3 6 3" xfId="22993"/>
    <cellStyle name="Normal 7 6 3 7" xfId="22994"/>
    <cellStyle name="Normal 7 6 3 7 2" xfId="22995"/>
    <cellStyle name="Normal 7 6 3 7 2 2" xfId="22996"/>
    <cellStyle name="Normal 7 6 3 7 3" xfId="22997"/>
    <cellStyle name="Normal 7 6 3 8" xfId="22998"/>
    <cellStyle name="Normal 7 6 3 8 2" xfId="22999"/>
    <cellStyle name="Normal 7 6 3 9" xfId="23000"/>
    <cellStyle name="Normal 7 6 3 9 2" xfId="23001"/>
    <cellStyle name="Normal 7 6 4" xfId="23002"/>
    <cellStyle name="Normal 7 6 4 2" xfId="23003"/>
    <cellStyle name="Normal 7 6 4 2 2" xfId="23004"/>
    <cellStyle name="Normal 7 6 4 2 2 2" xfId="23005"/>
    <cellStyle name="Normal 7 6 4 2 2 2 2" xfId="23006"/>
    <cellStyle name="Normal 7 6 4 2 2 2 2 2" xfId="23007"/>
    <cellStyle name="Normal 7 6 4 2 2 2 3" xfId="23008"/>
    <cellStyle name="Normal 7 6 4 2 2 3" xfId="23009"/>
    <cellStyle name="Normal 7 6 4 2 2 3 2" xfId="23010"/>
    <cellStyle name="Normal 7 6 4 2 2 3 2 2" xfId="23011"/>
    <cellStyle name="Normal 7 6 4 2 2 3 3" xfId="23012"/>
    <cellStyle name="Normal 7 6 4 2 2 4" xfId="23013"/>
    <cellStyle name="Normal 7 6 4 2 2 4 2" xfId="23014"/>
    <cellStyle name="Normal 7 6 4 2 2 5" xfId="23015"/>
    <cellStyle name="Normal 7 6 4 2 2 5 2" xfId="23016"/>
    <cellStyle name="Normal 7 6 4 2 2 6" xfId="23017"/>
    <cellStyle name="Normal 7 6 4 2 3" xfId="23018"/>
    <cellStyle name="Normal 7 6 4 2 3 2" xfId="23019"/>
    <cellStyle name="Normal 7 6 4 2 3 2 2" xfId="23020"/>
    <cellStyle name="Normal 7 6 4 2 3 3" xfId="23021"/>
    <cellStyle name="Normal 7 6 4 2 4" xfId="23022"/>
    <cellStyle name="Normal 7 6 4 2 4 2" xfId="23023"/>
    <cellStyle name="Normal 7 6 4 2 4 2 2" xfId="23024"/>
    <cellStyle name="Normal 7 6 4 2 4 3" xfId="23025"/>
    <cellStyle name="Normal 7 6 4 2 5" xfId="23026"/>
    <cellStyle name="Normal 7 6 4 2 5 2" xfId="23027"/>
    <cellStyle name="Normal 7 6 4 2 6" xfId="23028"/>
    <cellStyle name="Normal 7 6 4 2 6 2" xfId="23029"/>
    <cellStyle name="Normal 7 6 4 2 7" xfId="23030"/>
    <cellStyle name="Normal 7 6 4 3" xfId="23031"/>
    <cellStyle name="Normal 7 6 4 3 2" xfId="23032"/>
    <cellStyle name="Normal 7 6 4 3 2 2" xfId="23033"/>
    <cellStyle name="Normal 7 6 4 3 2 2 2" xfId="23034"/>
    <cellStyle name="Normal 7 6 4 3 2 3" xfId="23035"/>
    <cellStyle name="Normal 7 6 4 3 3" xfId="23036"/>
    <cellStyle name="Normal 7 6 4 3 3 2" xfId="23037"/>
    <cellStyle name="Normal 7 6 4 3 3 2 2" xfId="23038"/>
    <cellStyle name="Normal 7 6 4 3 3 3" xfId="23039"/>
    <cellStyle name="Normal 7 6 4 3 4" xfId="23040"/>
    <cellStyle name="Normal 7 6 4 3 4 2" xfId="23041"/>
    <cellStyle name="Normal 7 6 4 3 5" xfId="23042"/>
    <cellStyle name="Normal 7 6 4 3 5 2" xfId="23043"/>
    <cellStyle name="Normal 7 6 4 3 6" xfId="23044"/>
    <cellStyle name="Normal 7 6 4 4" xfId="23045"/>
    <cellStyle name="Normal 7 6 4 4 2" xfId="23046"/>
    <cellStyle name="Normal 7 6 4 4 2 2" xfId="23047"/>
    <cellStyle name="Normal 7 6 4 4 3" xfId="23048"/>
    <cellStyle name="Normal 7 6 4 5" xfId="23049"/>
    <cellStyle name="Normal 7 6 4 5 2" xfId="23050"/>
    <cellStyle name="Normal 7 6 4 5 2 2" xfId="23051"/>
    <cellStyle name="Normal 7 6 4 5 3" xfId="23052"/>
    <cellStyle name="Normal 7 6 4 6" xfId="23053"/>
    <cellStyle name="Normal 7 6 4 6 2" xfId="23054"/>
    <cellStyle name="Normal 7 6 4 7" xfId="23055"/>
    <cellStyle name="Normal 7 6 4 7 2" xfId="23056"/>
    <cellStyle name="Normal 7 6 4 8" xfId="23057"/>
    <cellStyle name="Normal 7 6 5" xfId="23058"/>
    <cellStyle name="Normal 7 6 5 2" xfId="23059"/>
    <cellStyle name="Normal 7 6 5 2 2" xfId="23060"/>
    <cellStyle name="Normal 7 6 5 2 2 2" xfId="23061"/>
    <cellStyle name="Normal 7 6 5 2 2 2 2" xfId="23062"/>
    <cellStyle name="Normal 7 6 5 2 2 3" xfId="23063"/>
    <cellStyle name="Normal 7 6 5 2 3" xfId="23064"/>
    <cellStyle name="Normal 7 6 5 2 3 2" xfId="23065"/>
    <cellStyle name="Normal 7 6 5 2 3 2 2" xfId="23066"/>
    <cellStyle name="Normal 7 6 5 2 3 3" xfId="23067"/>
    <cellStyle name="Normal 7 6 5 2 4" xfId="23068"/>
    <cellStyle name="Normal 7 6 5 2 4 2" xfId="23069"/>
    <cellStyle name="Normal 7 6 5 2 5" xfId="23070"/>
    <cellStyle name="Normal 7 6 5 2 5 2" xfId="23071"/>
    <cellStyle name="Normal 7 6 5 2 6" xfId="23072"/>
    <cellStyle name="Normal 7 6 5 3" xfId="23073"/>
    <cellStyle name="Normal 7 6 5 3 2" xfId="23074"/>
    <cellStyle name="Normal 7 6 5 3 2 2" xfId="23075"/>
    <cellStyle name="Normal 7 6 5 3 3" xfId="23076"/>
    <cellStyle name="Normal 7 6 5 4" xfId="23077"/>
    <cellStyle name="Normal 7 6 5 4 2" xfId="23078"/>
    <cellStyle name="Normal 7 6 5 4 2 2" xfId="23079"/>
    <cellStyle name="Normal 7 6 5 4 3" xfId="23080"/>
    <cellStyle name="Normal 7 6 5 5" xfId="23081"/>
    <cellStyle name="Normal 7 6 5 5 2" xfId="23082"/>
    <cellStyle name="Normal 7 6 5 6" xfId="23083"/>
    <cellStyle name="Normal 7 6 5 6 2" xfId="23084"/>
    <cellStyle name="Normal 7 6 5 7" xfId="23085"/>
    <cellStyle name="Normal 7 6 6" xfId="23086"/>
    <cellStyle name="Normal 7 6 6 2" xfId="23087"/>
    <cellStyle name="Normal 7 6 6 2 2" xfId="23088"/>
    <cellStyle name="Normal 7 6 6 2 2 2" xfId="23089"/>
    <cellStyle name="Normal 7 6 6 2 2 2 2" xfId="23090"/>
    <cellStyle name="Normal 7 6 6 2 2 3" xfId="23091"/>
    <cellStyle name="Normal 7 6 6 2 3" xfId="23092"/>
    <cellStyle name="Normal 7 6 6 2 3 2" xfId="23093"/>
    <cellStyle name="Normal 7 6 6 2 3 2 2" xfId="23094"/>
    <cellStyle name="Normal 7 6 6 2 3 3" xfId="23095"/>
    <cellStyle name="Normal 7 6 6 2 4" xfId="23096"/>
    <cellStyle name="Normal 7 6 6 2 4 2" xfId="23097"/>
    <cellStyle name="Normal 7 6 6 2 5" xfId="23098"/>
    <cellStyle name="Normal 7 6 6 2 5 2" xfId="23099"/>
    <cellStyle name="Normal 7 6 6 2 6" xfId="23100"/>
    <cellStyle name="Normal 7 6 6 3" xfId="23101"/>
    <cellStyle name="Normal 7 6 6 3 2" xfId="23102"/>
    <cellStyle name="Normal 7 6 6 3 2 2" xfId="23103"/>
    <cellStyle name="Normal 7 6 6 3 3" xfId="23104"/>
    <cellStyle name="Normal 7 6 6 4" xfId="23105"/>
    <cellStyle name="Normal 7 6 6 4 2" xfId="23106"/>
    <cellStyle name="Normal 7 6 6 4 2 2" xfId="23107"/>
    <cellStyle name="Normal 7 6 6 4 3" xfId="23108"/>
    <cellStyle name="Normal 7 6 6 5" xfId="23109"/>
    <cellStyle name="Normal 7 6 6 5 2" xfId="23110"/>
    <cellStyle name="Normal 7 6 6 6" xfId="23111"/>
    <cellStyle name="Normal 7 6 6 6 2" xfId="23112"/>
    <cellStyle name="Normal 7 6 6 7" xfId="23113"/>
    <cellStyle name="Normal 7 6 7" xfId="23114"/>
    <cellStyle name="Normal 7 6 7 2" xfId="23115"/>
    <cellStyle name="Normal 7 6 7 2 2" xfId="23116"/>
    <cellStyle name="Normal 7 6 7 2 2 2" xfId="23117"/>
    <cellStyle name="Normal 7 6 7 2 3" xfId="23118"/>
    <cellStyle name="Normal 7 6 7 3" xfId="23119"/>
    <cellStyle name="Normal 7 6 7 3 2" xfId="23120"/>
    <cellStyle name="Normal 7 6 7 3 2 2" xfId="23121"/>
    <cellStyle name="Normal 7 6 7 3 3" xfId="23122"/>
    <cellStyle name="Normal 7 6 7 4" xfId="23123"/>
    <cellStyle name="Normal 7 6 7 4 2" xfId="23124"/>
    <cellStyle name="Normal 7 6 7 5" xfId="23125"/>
    <cellStyle name="Normal 7 6 7 5 2" xfId="23126"/>
    <cellStyle name="Normal 7 6 7 6" xfId="23127"/>
    <cellStyle name="Normal 7 6 8" xfId="23128"/>
    <cellStyle name="Normal 7 6 8 2" xfId="23129"/>
    <cellStyle name="Normal 7 6 8 2 2" xfId="23130"/>
    <cellStyle name="Normal 7 6 8 3" xfId="23131"/>
    <cellStyle name="Normal 7 6 9" xfId="23132"/>
    <cellStyle name="Normal 7 6 9 2" xfId="23133"/>
    <cellStyle name="Normal 7 6 9 2 2" xfId="23134"/>
    <cellStyle name="Normal 7 6 9 3" xfId="23135"/>
    <cellStyle name="Normal 7 7" xfId="23136"/>
    <cellStyle name="Normal 7 7 10" xfId="23137"/>
    <cellStyle name="Normal 7 7 10 2" xfId="23138"/>
    <cellStyle name="Normal 7 7 11" xfId="23139"/>
    <cellStyle name="Normal 7 7 2" xfId="23140"/>
    <cellStyle name="Normal 7 7 2 10" xfId="23141"/>
    <cellStyle name="Normal 7 7 2 2" xfId="23142"/>
    <cellStyle name="Normal 7 7 2 2 2" xfId="23143"/>
    <cellStyle name="Normal 7 7 2 2 2 2" xfId="23144"/>
    <cellStyle name="Normal 7 7 2 2 2 2 2" xfId="23145"/>
    <cellStyle name="Normal 7 7 2 2 2 2 2 2" xfId="23146"/>
    <cellStyle name="Normal 7 7 2 2 2 2 2 2 2" xfId="23147"/>
    <cellStyle name="Normal 7 7 2 2 2 2 2 3" xfId="23148"/>
    <cellStyle name="Normal 7 7 2 2 2 2 3" xfId="23149"/>
    <cellStyle name="Normal 7 7 2 2 2 2 3 2" xfId="23150"/>
    <cellStyle name="Normal 7 7 2 2 2 2 3 2 2" xfId="23151"/>
    <cellStyle name="Normal 7 7 2 2 2 2 3 3" xfId="23152"/>
    <cellStyle name="Normal 7 7 2 2 2 2 4" xfId="23153"/>
    <cellStyle name="Normal 7 7 2 2 2 2 4 2" xfId="23154"/>
    <cellStyle name="Normal 7 7 2 2 2 2 5" xfId="23155"/>
    <cellStyle name="Normal 7 7 2 2 2 2 5 2" xfId="23156"/>
    <cellStyle name="Normal 7 7 2 2 2 2 6" xfId="23157"/>
    <cellStyle name="Normal 7 7 2 2 2 3" xfId="23158"/>
    <cellStyle name="Normal 7 7 2 2 2 3 2" xfId="23159"/>
    <cellStyle name="Normal 7 7 2 2 2 3 2 2" xfId="23160"/>
    <cellStyle name="Normal 7 7 2 2 2 3 3" xfId="23161"/>
    <cellStyle name="Normal 7 7 2 2 2 4" xfId="23162"/>
    <cellStyle name="Normal 7 7 2 2 2 4 2" xfId="23163"/>
    <cellStyle name="Normal 7 7 2 2 2 4 2 2" xfId="23164"/>
    <cellStyle name="Normal 7 7 2 2 2 4 3" xfId="23165"/>
    <cellStyle name="Normal 7 7 2 2 2 5" xfId="23166"/>
    <cellStyle name="Normal 7 7 2 2 2 5 2" xfId="23167"/>
    <cellStyle name="Normal 7 7 2 2 2 6" xfId="23168"/>
    <cellStyle name="Normal 7 7 2 2 2 6 2" xfId="23169"/>
    <cellStyle name="Normal 7 7 2 2 2 7" xfId="23170"/>
    <cellStyle name="Normal 7 7 2 2 3" xfId="23171"/>
    <cellStyle name="Normal 7 7 2 2 3 2" xfId="23172"/>
    <cellStyle name="Normal 7 7 2 2 3 2 2" xfId="23173"/>
    <cellStyle name="Normal 7 7 2 2 3 2 2 2" xfId="23174"/>
    <cellStyle name="Normal 7 7 2 2 3 2 3" xfId="23175"/>
    <cellStyle name="Normal 7 7 2 2 3 3" xfId="23176"/>
    <cellStyle name="Normal 7 7 2 2 3 3 2" xfId="23177"/>
    <cellStyle name="Normal 7 7 2 2 3 3 2 2" xfId="23178"/>
    <cellStyle name="Normal 7 7 2 2 3 3 3" xfId="23179"/>
    <cellStyle name="Normal 7 7 2 2 3 4" xfId="23180"/>
    <cellStyle name="Normal 7 7 2 2 3 4 2" xfId="23181"/>
    <cellStyle name="Normal 7 7 2 2 3 5" xfId="23182"/>
    <cellStyle name="Normal 7 7 2 2 3 5 2" xfId="23183"/>
    <cellStyle name="Normal 7 7 2 2 3 6" xfId="23184"/>
    <cellStyle name="Normal 7 7 2 2 4" xfId="23185"/>
    <cellStyle name="Normal 7 7 2 2 4 2" xfId="23186"/>
    <cellStyle name="Normal 7 7 2 2 4 2 2" xfId="23187"/>
    <cellStyle name="Normal 7 7 2 2 4 3" xfId="23188"/>
    <cellStyle name="Normal 7 7 2 2 5" xfId="23189"/>
    <cellStyle name="Normal 7 7 2 2 5 2" xfId="23190"/>
    <cellStyle name="Normal 7 7 2 2 5 2 2" xfId="23191"/>
    <cellStyle name="Normal 7 7 2 2 5 3" xfId="23192"/>
    <cellStyle name="Normal 7 7 2 2 6" xfId="23193"/>
    <cellStyle name="Normal 7 7 2 2 6 2" xfId="23194"/>
    <cellStyle name="Normal 7 7 2 2 7" xfId="23195"/>
    <cellStyle name="Normal 7 7 2 2 7 2" xfId="23196"/>
    <cellStyle name="Normal 7 7 2 2 8" xfId="23197"/>
    <cellStyle name="Normal 7 7 2 3" xfId="23198"/>
    <cellStyle name="Normal 7 7 2 3 2" xfId="23199"/>
    <cellStyle name="Normal 7 7 2 3 2 2" xfId="23200"/>
    <cellStyle name="Normal 7 7 2 3 2 2 2" xfId="23201"/>
    <cellStyle name="Normal 7 7 2 3 2 2 2 2" xfId="23202"/>
    <cellStyle name="Normal 7 7 2 3 2 2 3" xfId="23203"/>
    <cellStyle name="Normal 7 7 2 3 2 3" xfId="23204"/>
    <cellStyle name="Normal 7 7 2 3 2 3 2" xfId="23205"/>
    <cellStyle name="Normal 7 7 2 3 2 3 2 2" xfId="23206"/>
    <cellStyle name="Normal 7 7 2 3 2 3 3" xfId="23207"/>
    <cellStyle name="Normal 7 7 2 3 2 4" xfId="23208"/>
    <cellStyle name="Normal 7 7 2 3 2 4 2" xfId="23209"/>
    <cellStyle name="Normal 7 7 2 3 2 5" xfId="23210"/>
    <cellStyle name="Normal 7 7 2 3 2 5 2" xfId="23211"/>
    <cellStyle name="Normal 7 7 2 3 2 6" xfId="23212"/>
    <cellStyle name="Normal 7 7 2 3 3" xfId="23213"/>
    <cellStyle name="Normal 7 7 2 3 3 2" xfId="23214"/>
    <cellStyle name="Normal 7 7 2 3 3 2 2" xfId="23215"/>
    <cellStyle name="Normal 7 7 2 3 3 3" xfId="23216"/>
    <cellStyle name="Normal 7 7 2 3 4" xfId="23217"/>
    <cellStyle name="Normal 7 7 2 3 4 2" xfId="23218"/>
    <cellStyle name="Normal 7 7 2 3 4 2 2" xfId="23219"/>
    <cellStyle name="Normal 7 7 2 3 4 3" xfId="23220"/>
    <cellStyle name="Normal 7 7 2 3 5" xfId="23221"/>
    <cellStyle name="Normal 7 7 2 3 5 2" xfId="23222"/>
    <cellStyle name="Normal 7 7 2 3 6" xfId="23223"/>
    <cellStyle name="Normal 7 7 2 3 6 2" xfId="23224"/>
    <cellStyle name="Normal 7 7 2 3 7" xfId="23225"/>
    <cellStyle name="Normal 7 7 2 4" xfId="23226"/>
    <cellStyle name="Normal 7 7 2 4 2" xfId="23227"/>
    <cellStyle name="Normal 7 7 2 4 2 2" xfId="23228"/>
    <cellStyle name="Normal 7 7 2 4 2 2 2" xfId="23229"/>
    <cellStyle name="Normal 7 7 2 4 2 2 2 2" xfId="23230"/>
    <cellStyle name="Normal 7 7 2 4 2 2 3" xfId="23231"/>
    <cellStyle name="Normal 7 7 2 4 2 3" xfId="23232"/>
    <cellStyle name="Normal 7 7 2 4 2 3 2" xfId="23233"/>
    <cellStyle name="Normal 7 7 2 4 2 3 2 2" xfId="23234"/>
    <cellStyle name="Normal 7 7 2 4 2 3 3" xfId="23235"/>
    <cellStyle name="Normal 7 7 2 4 2 4" xfId="23236"/>
    <cellStyle name="Normal 7 7 2 4 2 4 2" xfId="23237"/>
    <cellStyle name="Normal 7 7 2 4 2 5" xfId="23238"/>
    <cellStyle name="Normal 7 7 2 4 2 5 2" xfId="23239"/>
    <cellStyle name="Normal 7 7 2 4 2 6" xfId="23240"/>
    <cellStyle name="Normal 7 7 2 4 3" xfId="23241"/>
    <cellStyle name="Normal 7 7 2 4 3 2" xfId="23242"/>
    <cellStyle name="Normal 7 7 2 4 3 2 2" xfId="23243"/>
    <cellStyle name="Normal 7 7 2 4 3 3" xfId="23244"/>
    <cellStyle name="Normal 7 7 2 4 4" xfId="23245"/>
    <cellStyle name="Normal 7 7 2 4 4 2" xfId="23246"/>
    <cellStyle name="Normal 7 7 2 4 4 2 2" xfId="23247"/>
    <cellStyle name="Normal 7 7 2 4 4 3" xfId="23248"/>
    <cellStyle name="Normal 7 7 2 4 5" xfId="23249"/>
    <cellStyle name="Normal 7 7 2 4 5 2" xfId="23250"/>
    <cellStyle name="Normal 7 7 2 4 6" xfId="23251"/>
    <cellStyle name="Normal 7 7 2 4 6 2" xfId="23252"/>
    <cellStyle name="Normal 7 7 2 4 7" xfId="23253"/>
    <cellStyle name="Normal 7 7 2 5" xfId="23254"/>
    <cellStyle name="Normal 7 7 2 5 2" xfId="23255"/>
    <cellStyle name="Normal 7 7 2 5 2 2" xfId="23256"/>
    <cellStyle name="Normal 7 7 2 5 2 2 2" xfId="23257"/>
    <cellStyle name="Normal 7 7 2 5 2 3" xfId="23258"/>
    <cellStyle name="Normal 7 7 2 5 3" xfId="23259"/>
    <cellStyle name="Normal 7 7 2 5 3 2" xfId="23260"/>
    <cellStyle name="Normal 7 7 2 5 3 2 2" xfId="23261"/>
    <cellStyle name="Normal 7 7 2 5 3 3" xfId="23262"/>
    <cellStyle name="Normal 7 7 2 5 4" xfId="23263"/>
    <cellStyle name="Normal 7 7 2 5 4 2" xfId="23264"/>
    <cellStyle name="Normal 7 7 2 5 5" xfId="23265"/>
    <cellStyle name="Normal 7 7 2 5 5 2" xfId="23266"/>
    <cellStyle name="Normal 7 7 2 5 6" xfId="23267"/>
    <cellStyle name="Normal 7 7 2 6" xfId="23268"/>
    <cellStyle name="Normal 7 7 2 6 2" xfId="23269"/>
    <cellStyle name="Normal 7 7 2 6 2 2" xfId="23270"/>
    <cellStyle name="Normal 7 7 2 6 3" xfId="23271"/>
    <cellStyle name="Normal 7 7 2 7" xfId="23272"/>
    <cellStyle name="Normal 7 7 2 7 2" xfId="23273"/>
    <cellStyle name="Normal 7 7 2 7 2 2" xfId="23274"/>
    <cellStyle name="Normal 7 7 2 7 3" xfId="23275"/>
    <cellStyle name="Normal 7 7 2 8" xfId="23276"/>
    <cellStyle name="Normal 7 7 2 8 2" xfId="23277"/>
    <cellStyle name="Normal 7 7 2 9" xfId="23278"/>
    <cellStyle name="Normal 7 7 2 9 2" xfId="23279"/>
    <cellStyle name="Normal 7 7 3" xfId="23280"/>
    <cellStyle name="Normal 7 7 3 2" xfId="23281"/>
    <cellStyle name="Normal 7 7 3 2 2" xfId="23282"/>
    <cellStyle name="Normal 7 7 3 2 2 2" xfId="23283"/>
    <cellStyle name="Normal 7 7 3 2 2 2 2" xfId="23284"/>
    <cellStyle name="Normal 7 7 3 2 2 2 2 2" xfId="23285"/>
    <cellStyle name="Normal 7 7 3 2 2 2 3" xfId="23286"/>
    <cellStyle name="Normal 7 7 3 2 2 3" xfId="23287"/>
    <cellStyle name="Normal 7 7 3 2 2 3 2" xfId="23288"/>
    <cellStyle name="Normal 7 7 3 2 2 3 2 2" xfId="23289"/>
    <cellStyle name="Normal 7 7 3 2 2 3 3" xfId="23290"/>
    <cellStyle name="Normal 7 7 3 2 2 4" xfId="23291"/>
    <cellStyle name="Normal 7 7 3 2 2 4 2" xfId="23292"/>
    <cellStyle name="Normal 7 7 3 2 2 5" xfId="23293"/>
    <cellStyle name="Normal 7 7 3 2 2 5 2" xfId="23294"/>
    <cellStyle name="Normal 7 7 3 2 2 6" xfId="23295"/>
    <cellStyle name="Normal 7 7 3 2 3" xfId="23296"/>
    <cellStyle name="Normal 7 7 3 2 3 2" xfId="23297"/>
    <cellStyle name="Normal 7 7 3 2 3 2 2" xfId="23298"/>
    <cellStyle name="Normal 7 7 3 2 3 3" xfId="23299"/>
    <cellStyle name="Normal 7 7 3 2 4" xfId="23300"/>
    <cellStyle name="Normal 7 7 3 2 4 2" xfId="23301"/>
    <cellStyle name="Normal 7 7 3 2 4 2 2" xfId="23302"/>
    <cellStyle name="Normal 7 7 3 2 4 3" xfId="23303"/>
    <cellStyle name="Normal 7 7 3 2 5" xfId="23304"/>
    <cellStyle name="Normal 7 7 3 2 5 2" xfId="23305"/>
    <cellStyle name="Normal 7 7 3 2 6" xfId="23306"/>
    <cellStyle name="Normal 7 7 3 2 6 2" xfId="23307"/>
    <cellStyle name="Normal 7 7 3 2 7" xfId="23308"/>
    <cellStyle name="Normal 7 7 3 3" xfId="23309"/>
    <cellStyle name="Normal 7 7 3 3 2" xfId="23310"/>
    <cellStyle name="Normal 7 7 3 3 2 2" xfId="23311"/>
    <cellStyle name="Normal 7 7 3 3 2 2 2" xfId="23312"/>
    <cellStyle name="Normal 7 7 3 3 2 3" xfId="23313"/>
    <cellStyle name="Normal 7 7 3 3 3" xfId="23314"/>
    <cellStyle name="Normal 7 7 3 3 3 2" xfId="23315"/>
    <cellStyle name="Normal 7 7 3 3 3 2 2" xfId="23316"/>
    <cellStyle name="Normal 7 7 3 3 3 3" xfId="23317"/>
    <cellStyle name="Normal 7 7 3 3 4" xfId="23318"/>
    <cellStyle name="Normal 7 7 3 3 4 2" xfId="23319"/>
    <cellStyle name="Normal 7 7 3 3 5" xfId="23320"/>
    <cellStyle name="Normal 7 7 3 3 5 2" xfId="23321"/>
    <cellStyle name="Normal 7 7 3 3 6" xfId="23322"/>
    <cellStyle name="Normal 7 7 3 4" xfId="23323"/>
    <cellStyle name="Normal 7 7 3 4 2" xfId="23324"/>
    <cellStyle name="Normal 7 7 3 4 2 2" xfId="23325"/>
    <cellStyle name="Normal 7 7 3 4 3" xfId="23326"/>
    <cellStyle name="Normal 7 7 3 5" xfId="23327"/>
    <cellStyle name="Normal 7 7 3 5 2" xfId="23328"/>
    <cellStyle name="Normal 7 7 3 5 2 2" xfId="23329"/>
    <cellStyle name="Normal 7 7 3 5 3" xfId="23330"/>
    <cellStyle name="Normal 7 7 3 6" xfId="23331"/>
    <cellStyle name="Normal 7 7 3 6 2" xfId="23332"/>
    <cellStyle name="Normal 7 7 3 7" xfId="23333"/>
    <cellStyle name="Normal 7 7 3 7 2" xfId="23334"/>
    <cellStyle name="Normal 7 7 3 8" xfId="23335"/>
    <cellStyle name="Normal 7 7 4" xfId="23336"/>
    <cellStyle name="Normal 7 7 4 2" xfId="23337"/>
    <cellStyle name="Normal 7 7 4 2 2" xfId="23338"/>
    <cellStyle name="Normal 7 7 4 2 2 2" xfId="23339"/>
    <cellStyle name="Normal 7 7 4 2 2 2 2" xfId="23340"/>
    <cellStyle name="Normal 7 7 4 2 2 3" xfId="23341"/>
    <cellStyle name="Normal 7 7 4 2 3" xfId="23342"/>
    <cellStyle name="Normal 7 7 4 2 3 2" xfId="23343"/>
    <cellStyle name="Normal 7 7 4 2 3 2 2" xfId="23344"/>
    <cellStyle name="Normal 7 7 4 2 3 3" xfId="23345"/>
    <cellStyle name="Normal 7 7 4 2 4" xfId="23346"/>
    <cellStyle name="Normal 7 7 4 2 4 2" xfId="23347"/>
    <cellStyle name="Normal 7 7 4 2 5" xfId="23348"/>
    <cellStyle name="Normal 7 7 4 2 5 2" xfId="23349"/>
    <cellStyle name="Normal 7 7 4 2 6" xfId="23350"/>
    <cellStyle name="Normal 7 7 4 3" xfId="23351"/>
    <cellStyle name="Normal 7 7 4 3 2" xfId="23352"/>
    <cellStyle name="Normal 7 7 4 3 2 2" xfId="23353"/>
    <cellStyle name="Normal 7 7 4 3 3" xfId="23354"/>
    <cellStyle name="Normal 7 7 4 4" xfId="23355"/>
    <cellStyle name="Normal 7 7 4 4 2" xfId="23356"/>
    <cellStyle name="Normal 7 7 4 4 2 2" xfId="23357"/>
    <cellStyle name="Normal 7 7 4 4 3" xfId="23358"/>
    <cellStyle name="Normal 7 7 4 5" xfId="23359"/>
    <cellStyle name="Normal 7 7 4 5 2" xfId="23360"/>
    <cellStyle name="Normal 7 7 4 6" xfId="23361"/>
    <cellStyle name="Normal 7 7 4 6 2" xfId="23362"/>
    <cellStyle name="Normal 7 7 4 7" xfId="23363"/>
    <cellStyle name="Normal 7 7 5" xfId="23364"/>
    <cellStyle name="Normal 7 7 5 2" xfId="23365"/>
    <cellStyle name="Normal 7 7 5 2 2" xfId="23366"/>
    <cellStyle name="Normal 7 7 5 2 2 2" xfId="23367"/>
    <cellStyle name="Normal 7 7 5 2 2 2 2" xfId="23368"/>
    <cellStyle name="Normal 7 7 5 2 2 3" xfId="23369"/>
    <cellStyle name="Normal 7 7 5 2 3" xfId="23370"/>
    <cellStyle name="Normal 7 7 5 2 3 2" xfId="23371"/>
    <cellStyle name="Normal 7 7 5 2 3 2 2" xfId="23372"/>
    <cellStyle name="Normal 7 7 5 2 3 3" xfId="23373"/>
    <cellStyle name="Normal 7 7 5 2 4" xfId="23374"/>
    <cellStyle name="Normal 7 7 5 2 4 2" xfId="23375"/>
    <cellStyle name="Normal 7 7 5 2 5" xfId="23376"/>
    <cellStyle name="Normal 7 7 5 2 5 2" xfId="23377"/>
    <cellStyle name="Normal 7 7 5 2 6" xfId="23378"/>
    <cellStyle name="Normal 7 7 5 3" xfId="23379"/>
    <cellStyle name="Normal 7 7 5 3 2" xfId="23380"/>
    <cellStyle name="Normal 7 7 5 3 2 2" xfId="23381"/>
    <cellStyle name="Normal 7 7 5 3 3" xfId="23382"/>
    <cellStyle name="Normal 7 7 5 4" xfId="23383"/>
    <cellStyle name="Normal 7 7 5 4 2" xfId="23384"/>
    <cellStyle name="Normal 7 7 5 4 2 2" xfId="23385"/>
    <cellStyle name="Normal 7 7 5 4 3" xfId="23386"/>
    <cellStyle name="Normal 7 7 5 5" xfId="23387"/>
    <cellStyle name="Normal 7 7 5 5 2" xfId="23388"/>
    <cellStyle name="Normal 7 7 5 6" xfId="23389"/>
    <cellStyle name="Normal 7 7 5 6 2" xfId="23390"/>
    <cellStyle name="Normal 7 7 5 7" xfId="23391"/>
    <cellStyle name="Normal 7 7 6" xfId="23392"/>
    <cellStyle name="Normal 7 7 6 2" xfId="23393"/>
    <cellStyle name="Normal 7 7 6 2 2" xfId="23394"/>
    <cellStyle name="Normal 7 7 6 2 2 2" xfId="23395"/>
    <cellStyle name="Normal 7 7 6 2 3" xfId="23396"/>
    <cellStyle name="Normal 7 7 6 3" xfId="23397"/>
    <cellStyle name="Normal 7 7 6 3 2" xfId="23398"/>
    <cellStyle name="Normal 7 7 6 3 2 2" xfId="23399"/>
    <cellStyle name="Normal 7 7 6 3 3" xfId="23400"/>
    <cellStyle name="Normal 7 7 6 4" xfId="23401"/>
    <cellStyle name="Normal 7 7 6 4 2" xfId="23402"/>
    <cellStyle name="Normal 7 7 6 5" xfId="23403"/>
    <cellStyle name="Normal 7 7 6 5 2" xfId="23404"/>
    <cellStyle name="Normal 7 7 6 6" xfId="23405"/>
    <cellStyle name="Normal 7 7 7" xfId="23406"/>
    <cellStyle name="Normal 7 7 7 2" xfId="23407"/>
    <cellStyle name="Normal 7 7 7 2 2" xfId="23408"/>
    <cellStyle name="Normal 7 7 7 3" xfId="23409"/>
    <cellStyle name="Normal 7 7 8" xfId="23410"/>
    <cellStyle name="Normal 7 7 8 2" xfId="23411"/>
    <cellStyle name="Normal 7 7 8 2 2" xfId="23412"/>
    <cellStyle name="Normal 7 7 8 3" xfId="23413"/>
    <cellStyle name="Normal 7 7 9" xfId="23414"/>
    <cellStyle name="Normal 7 7 9 2" xfId="23415"/>
    <cellStyle name="Normal 7 8" xfId="23416"/>
    <cellStyle name="Normal 7 8 10" xfId="23417"/>
    <cellStyle name="Normal 7 8 2" xfId="23418"/>
    <cellStyle name="Normal 7 8 2 2" xfId="23419"/>
    <cellStyle name="Normal 7 8 2 2 2" xfId="23420"/>
    <cellStyle name="Normal 7 8 2 2 2 2" xfId="23421"/>
    <cellStyle name="Normal 7 8 2 2 2 2 2" xfId="23422"/>
    <cellStyle name="Normal 7 8 2 2 2 2 2 2" xfId="23423"/>
    <cellStyle name="Normal 7 8 2 2 2 2 3" xfId="23424"/>
    <cellStyle name="Normal 7 8 2 2 2 3" xfId="23425"/>
    <cellStyle name="Normal 7 8 2 2 2 3 2" xfId="23426"/>
    <cellStyle name="Normal 7 8 2 2 2 3 2 2" xfId="23427"/>
    <cellStyle name="Normal 7 8 2 2 2 3 3" xfId="23428"/>
    <cellStyle name="Normal 7 8 2 2 2 4" xfId="23429"/>
    <cellStyle name="Normal 7 8 2 2 2 4 2" xfId="23430"/>
    <cellStyle name="Normal 7 8 2 2 2 5" xfId="23431"/>
    <cellStyle name="Normal 7 8 2 2 2 5 2" xfId="23432"/>
    <cellStyle name="Normal 7 8 2 2 2 6" xfId="23433"/>
    <cellStyle name="Normal 7 8 2 2 3" xfId="23434"/>
    <cellStyle name="Normal 7 8 2 2 3 2" xfId="23435"/>
    <cellStyle name="Normal 7 8 2 2 3 2 2" xfId="23436"/>
    <cellStyle name="Normal 7 8 2 2 3 3" xfId="23437"/>
    <cellStyle name="Normal 7 8 2 2 4" xfId="23438"/>
    <cellStyle name="Normal 7 8 2 2 4 2" xfId="23439"/>
    <cellStyle name="Normal 7 8 2 2 4 2 2" xfId="23440"/>
    <cellStyle name="Normal 7 8 2 2 4 3" xfId="23441"/>
    <cellStyle name="Normal 7 8 2 2 5" xfId="23442"/>
    <cellStyle name="Normal 7 8 2 2 5 2" xfId="23443"/>
    <cellStyle name="Normal 7 8 2 2 6" xfId="23444"/>
    <cellStyle name="Normal 7 8 2 2 6 2" xfId="23445"/>
    <cellStyle name="Normal 7 8 2 2 7" xfId="23446"/>
    <cellStyle name="Normal 7 8 2 3" xfId="23447"/>
    <cellStyle name="Normal 7 8 2 3 2" xfId="23448"/>
    <cellStyle name="Normal 7 8 2 3 2 2" xfId="23449"/>
    <cellStyle name="Normal 7 8 2 3 2 2 2" xfId="23450"/>
    <cellStyle name="Normal 7 8 2 3 2 3" xfId="23451"/>
    <cellStyle name="Normal 7 8 2 3 3" xfId="23452"/>
    <cellStyle name="Normal 7 8 2 3 3 2" xfId="23453"/>
    <cellStyle name="Normal 7 8 2 3 3 2 2" xfId="23454"/>
    <cellStyle name="Normal 7 8 2 3 3 3" xfId="23455"/>
    <cellStyle name="Normal 7 8 2 3 4" xfId="23456"/>
    <cellStyle name="Normal 7 8 2 3 4 2" xfId="23457"/>
    <cellStyle name="Normal 7 8 2 3 5" xfId="23458"/>
    <cellStyle name="Normal 7 8 2 3 5 2" xfId="23459"/>
    <cellStyle name="Normal 7 8 2 3 6" xfId="23460"/>
    <cellStyle name="Normal 7 8 2 4" xfId="23461"/>
    <cellStyle name="Normal 7 8 2 4 2" xfId="23462"/>
    <cellStyle name="Normal 7 8 2 4 2 2" xfId="23463"/>
    <cellStyle name="Normal 7 8 2 4 3" xfId="23464"/>
    <cellStyle name="Normal 7 8 2 5" xfId="23465"/>
    <cellStyle name="Normal 7 8 2 5 2" xfId="23466"/>
    <cellStyle name="Normal 7 8 2 5 2 2" xfId="23467"/>
    <cellStyle name="Normal 7 8 2 5 3" xfId="23468"/>
    <cellStyle name="Normal 7 8 2 6" xfId="23469"/>
    <cellStyle name="Normal 7 8 2 6 2" xfId="23470"/>
    <cellStyle name="Normal 7 8 2 7" xfId="23471"/>
    <cellStyle name="Normal 7 8 2 7 2" xfId="23472"/>
    <cellStyle name="Normal 7 8 2 8" xfId="23473"/>
    <cellStyle name="Normal 7 8 3" xfId="23474"/>
    <cellStyle name="Normal 7 8 3 2" xfId="23475"/>
    <cellStyle name="Normal 7 8 3 2 2" xfId="23476"/>
    <cellStyle name="Normal 7 8 3 2 2 2" xfId="23477"/>
    <cellStyle name="Normal 7 8 3 2 2 2 2" xfId="23478"/>
    <cellStyle name="Normal 7 8 3 2 2 3" xfId="23479"/>
    <cellStyle name="Normal 7 8 3 2 3" xfId="23480"/>
    <cellStyle name="Normal 7 8 3 2 3 2" xfId="23481"/>
    <cellStyle name="Normal 7 8 3 2 3 2 2" xfId="23482"/>
    <cellStyle name="Normal 7 8 3 2 3 3" xfId="23483"/>
    <cellStyle name="Normal 7 8 3 2 4" xfId="23484"/>
    <cellStyle name="Normal 7 8 3 2 4 2" xfId="23485"/>
    <cellStyle name="Normal 7 8 3 2 5" xfId="23486"/>
    <cellStyle name="Normal 7 8 3 2 5 2" xfId="23487"/>
    <cellStyle name="Normal 7 8 3 2 6" xfId="23488"/>
    <cellStyle name="Normal 7 8 3 3" xfId="23489"/>
    <cellStyle name="Normal 7 8 3 3 2" xfId="23490"/>
    <cellStyle name="Normal 7 8 3 3 2 2" xfId="23491"/>
    <cellStyle name="Normal 7 8 3 3 3" xfId="23492"/>
    <cellStyle name="Normal 7 8 3 4" xfId="23493"/>
    <cellStyle name="Normal 7 8 3 4 2" xfId="23494"/>
    <cellStyle name="Normal 7 8 3 4 2 2" xfId="23495"/>
    <cellStyle name="Normal 7 8 3 4 3" xfId="23496"/>
    <cellStyle name="Normal 7 8 3 5" xfId="23497"/>
    <cellStyle name="Normal 7 8 3 5 2" xfId="23498"/>
    <cellStyle name="Normal 7 8 3 6" xfId="23499"/>
    <cellStyle name="Normal 7 8 3 6 2" xfId="23500"/>
    <cellStyle name="Normal 7 8 3 7" xfId="23501"/>
    <cellStyle name="Normal 7 8 4" xfId="23502"/>
    <cellStyle name="Normal 7 8 4 2" xfId="23503"/>
    <cellStyle name="Normal 7 8 4 2 2" xfId="23504"/>
    <cellStyle name="Normal 7 8 4 2 2 2" xfId="23505"/>
    <cellStyle name="Normal 7 8 4 2 2 2 2" xfId="23506"/>
    <cellStyle name="Normal 7 8 4 2 2 3" xfId="23507"/>
    <cellStyle name="Normal 7 8 4 2 3" xfId="23508"/>
    <cellStyle name="Normal 7 8 4 2 3 2" xfId="23509"/>
    <cellStyle name="Normal 7 8 4 2 3 2 2" xfId="23510"/>
    <cellStyle name="Normal 7 8 4 2 3 3" xfId="23511"/>
    <cellStyle name="Normal 7 8 4 2 4" xfId="23512"/>
    <cellStyle name="Normal 7 8 4 2 4 2" xfId="23513"/>
    <cellStyle name="Normal 7 8 4 2 5" xfId="23514"/>
    <cellStyle name="Normal 7 8 4 2 5 2" xfId="23515"/>
    <cellStyle name="Normal 7 8 4 2 6" xfId="23516"/>
    <cellStyle name="Normal 7 8 4 3" xfId="23517"/>
    <cellStyle name="Normal 7 8 4 3 2" xfId="23518"/>
    <cellStyle name="Normal 7 8 4 3 2 2" xfId="23519"/>
    <cellStyle name="Normal 7 8 4 3 3" xfId="23520"/>
    <cellStyle name="Normal 7 8 4 4" xfId="23521"/>
    <cellStyle name="Normal 7 8 4 4 2" xfId="23522"/>
    <cellStyle name="Normal 7 8 4 4 2 2" xfId="23523"/>
    <cellStyle name="Normal 7 8 4 4 3" xfId="23524"/>
    <cellStyle name="Normal 7 8 4 5" xfId="23525"/>
    <cellStyle name="Normal 7 8 4 5 2" xfId="23526"/>
    <cellStyle name="Normal 7 8 4 6" xfId="23527"/>
    <cellStyle name="Normal 7 8 4 6 2" xfId="23528"/>
    <cellStyle name="Normal 7 8 4 7" xfId="23529"/>
    <cellStyle name="Normal 7 8 5" xfId="23530"/>
    <cellStyle name="Normal 7 8 5 2" xfId="23531"/>
    <cellStyle name="Normal 7 8 5 2 2" xfId="23532"/>
    <cellStyle name="Normal 7 8 5 2 2 2" xfId="23533"/>
    <cellStyle name="Normal 7 8 5 2 3" xfId="23534"/>
    <cellStyle name="Normal 7 8 5 3" xfId="23535"/>
    <cellStyle name="Normal 7 8 5 3 2" xfId="23536"/>
    <cellStyle name="Normal 7 8 5 3 2 2" xfId="23537"/>
    <cellStyle name="Normal 7 8 5 3 3" xfId="23538"/>
    <cellStyle name="Normal 7 8 5 4" xfId="23539"/>
    <cellStyle name="Normal 7 8 5 4 2" xfId="23540"/>
    <cellStyle name="Normal 7 8 5 5" xfId="23541"/>
    <cellStyle name="Normal 7 8 5 5 2" xfId="23542"/>
    <cellStyle name="Normal 7 8 5 6" xfId="23543"/>
    <cellStyle name="Normal 7 8 6" xfId="23544"/>
    <cellStyle name="Normal 7 8 6 2" xfId="23545"/>
    <cellStyle name="Normal 7 8 6 2 2" xfId="23546"/>
    <cellStyle name="Normal 7 8 6 3" xfId="23547"/>
    <cellStyle name="Normal 7 8 7" xfId="23548"/>
    <cellStyle name="Normal 7 8 7 2" xfId="23549"/>
    <cellStyle name="Normal 7 8 7 2 2" xfId="23550"/>
    <cellStyle name="Normal 7 8 7 3" xfId="23551"/>
    <cellStyle name="Normal 7 8 8" xfId="23552"/>
    <cellStyle name="Normal 7 8 8 2" xfId="23553"/>
    <cellStyle name="Normal 7 8 9" xfId="23554"/>
    <cellStyle name="Normal 7 8 9 2" xfId="23555"/>
    <cellStyle name="Normal 7 9" xfId="23556"/>
    <cellStyle name="Normal 7 9 2" xfId="23557"/>
    <cellStyle name="Normal 7 9 2 2" xfId="23558"/>
    <cellStyle name="Normal 7 9 2 2 2" xfId="23559"/>
    <cellStyle name="Normal 7 9 2 2 2 2" xfId="23560"/>
    <cellStyle name="Normal 7 9 2 2 2 2 2" xfId="23561"/>
    <cellStyle name="Normal 7 9 2 2 2 3" xfId="23562"/>
    <cellStyle name="Normal 7 9 2 2 3" xfId="23563"/>
    <cellStyle name="Normal 7 9 2 2 3 2" xfId="23564"/>
    <cellStyle name="Normal 7 9 2 2 3 2 2" xfId="23565"/>
    <cellStyle name="Normal 7 9 2 2 3 3" xfId="23566"/>
    <cellStyle name="Normal 7 9 2 2 4" xfId="23567"/>
    <cellStyle name="Normal 7 9 2 2 4 2" xfId="23568"/>
    <cellStyle name="Normal 7 9 2 2 5" xfId="23569"/>
    <cellStyle name="Normal 7 9 2 2 5 2" xfId="23570"/>
    <cellStyle name="Normal 7 9 2 2 6" xfId="23571"/>
    <cellStyle name="Normal 7 9 2 3" xfId="23572"/>
    <cellStyle name="Normal 7 9 2 3 2" xfId="23573"/>
    <cellStyle name="Normal 7 9 2 3 2 2" xfId="23574"/>
    <cellStyle name="Normal 7 9 2 3 3" xfId="23575"/>
    <cellStyle name="Normal 7 9 2 4" xfId="23576"/>
    <cellStyle name="Normal 7 9 2 4 2" xfId="23577"/>
    <cellStyle name="Normal 7 9 2 4 2 2" xfId="23578"/>
    <cellStyle name="Normal 7 9 2 4 3" xfId="23579"/>
    <cellStyle name="Normal 7 9 2 5" xfId="23580"/>
    <cellStyle name="Normal 7 9 2 5 2" xfId="23581"/>
    <cellStyle name="Normal 7 9 2 6" xfId="23582"/>
    <cellStyle name="Normal 7 9 2 6 2" xfId="23583"/>
    <cellStyle name="Normal 7 9 2 7" xfId="23584"/>
    <cellStyle name="Normal 7 9 3" xfId="23585"/>
    <cellStyle name="Normal 7 9 3 2" xfId="23586"/>
    <cellStyle name="Normal 7 9 3 2 2" xfId="23587"/>
    <cellStyle name="Normal 7 9 3 2 2 2" xfId="23588"/>
    <cellStyle name="Normal 7 9 3 2 3" xfId="23589"/>
    <cellStyle name="Normal 7 9 3 3" xfId="23590"/>
    <cellStyle name="Normal 7 9 3 3 2" xfId="23591"/>
    <cellStyle name="Normal 7 9 3 3 2 2" xfId="23592"/>
    <cellStyle name="Normal 7 9 3 3 3" xfId="23593"/>
    <cellStyle name="Normal 7 9 3 4" xfId="23594"/>
    <cellStyle name="Normal 7 9 3 4 2" xfId="23595"/>
    <cellStyle name="Normal 7 9 3 5" xfId="23596"/>
    <cellStyle name="Normal 7 9 3 5 2" xfId="23597"/>
    <cellStyle name="Normal 7 9 3 6" xfId="23598"/>
    <cellStyle name="Normal 7 9 4" xfId="23599"/>
    <cellStyle name="Normal 7 9 4 2" xfId="23600"/>
    <cellStyle name="Normal 7 9 4 2 2" xfId="23601"/>
    <cellStyle name="Normal 7 9 4 3" xfId="23602"/>
    <cellStyle name="Normal 7 9 5" xfId="23603"/>
    <cellStyle name="Normal 7 9 5 2" xfId="23604"/>
    <cellStyle name="Normal 7 9 5 2 2" xfId="23605"/>
    <cellStyle name="Normal 7 9 5 3" xfId="23606"/>
    <cellStyle name="Normal 7 9 6" xfId="23607"/>
    <cellStyle name="Normal 7 9 6 2" xfId="23608"/>
    <cellStyle name="Normal 7 9 7" xfId="23609"/>
    <cellStyle name="Normal 7 9 7 2" xfId="23610"/>
    <cellStyle name="Normal 7 9 8" xfId="23611"/>
    <cellStyle name="Normal 7_10-15-10-Stmt AU - Period I - Working 1 0" xfId="23612"/>
    <cellStyle name="Normal 8" xfId="517"/>
    <cellStyle name="Normal 8 10" xfId="23613"/>
    <cellStyle name="Normal 8 10 2" xfId="23614"/>
    <cellStyle name="Normal 8 10 2 2" xfId="23615"/>
    <cellStyle name="Normal 8 10 2 2 2" xfId="23616"/>
    <cellStyle name="Normal 8 10 2 3" xfId="23617"/>
    <cellStyle name="Normal 8 10 3" xfId="23618"/>
    <cellStyle name="Normal 8 10 3 2" xfId="23619"/>
    <cellStyle name="Normal 8 10 3 2 2" xfId="23620"/>
    <cellStyle name="Normal 8 10 3 3" xfId="23621"/>
    <cellStyle name="Normal 8 10 4" xfId="23622"/>
    <cellStyle name="Normal 8 10 4 2" xfId="23623"/>
    <cellStyle name="Normal 8 10 5" xfId="23624"/>
    <cellStyle name="Normal 8 10 5 2" xfId="23625"/>
    <cellStyle name="Normal 8 10 6" xfId="23626"/>
    <cellStyle name="Normal 8 11" xfId="23627"/>
    <cellStyle name="Normal 8 11 2" xfId="23628"/>
    <cellStyle name="Normal 8 11 2 2" xfId="23629"/>
    <cellStyle name="Normal 8 11 2 2 2" xfId="23630"/>
    <cellStyle name="Normal 8 11 2 3" xfId="23631"/>
    <cellStyle name="Normal 8 11 3" xfId="23632"/>
    <cellStyle name="Normal 8 11 3 2" xfId="23633"/>
    <cellStyle name="Normal 8 11 3 2 2" xfId="23634"/>
    <cellStyle name="Normal 8 11 3 3" xfId="23635"/>
    <cellStyle name="Normal 8 11 4" xfId="23636"/>
    <cellStyle name="Normal 8 11 4 2" xfId="23637"/>
    <cellStyle name="Normal 8 11 5" xfId="23638"/>
    <cellStyle name="Normal 8 11 5 2" xfId="23639"/>
    <cellStyle name="Normal 8 11 6" xfId="23640"/>
    <cellStyle name="Normal 8 12" xfId="23641"/>
    <cellStyle name="Normal 8 13" xfId="633"/>
    <cellStyle name="Normal 8 2" xfId="23642"/>
    <cellStyle name="Normal 8 2 10" xfId="23643"/>
    <cellStyle name="Normal 8 2 2" xfId="23644"/>
    <cellStyle name="Normal 8 2 3" xfId="23645"/>
    <cellStyle name="Normal 8 2 3 10" xfId="23646"/>
    <cellStyle name="Normal 8 2 3 10 2" xfId="23647"/>
    <cellStyle name="Normal 8 2 3 11" xfId="23648"/>
    <cellStyle name="Normal 8 2 3 11 2" xfId="23649"/>
    <cellStyle name="Normal 8 2 3 12" xfId="23650"/>
    <cellStyle name="Normal 8 2 3 2" xfId="23651"/>
    <cellStyle name="Normal 8 2 3 2 10" xfId="23652"/>
    <cellStyle name="Normal 8 2 3 2 10 2" xfId="23653"/>
    <cellStyle name="Normal 8 2 3 2 11" xfId="23654"/>
    <cellStyle name="Normal 8 2 3 2 2" xfId="23655"/>
    <cellStyle name="Normal 8 2 3 2 2 10" xfId="23656"/>
    <cellStyle name="Normal 8 2 3 2 2 2" xfId="23657"/>
    <cellStyle name="Normal 8 2 3 2 2 2 2" xfId="23658"/>
    <cellStyle name="Normal 8 2 3 2 2 2 2 2" xfId="23659"/>
    <cellStyle name="Normal 8 2 3 2 2 2 2 2 2" xfId="23660"/>
    <cellStyle name="Normal 8 2 3 2 2 2 2 2 2 2" xfId="23661"/>
    <cellStyle name="Normal 8 2 3 2 2 2 2 2 2 2 2" xfId="23662"/>
    <cellStyle name="Normal 8 2 3 2 2 2 2 2 2 3" xfId="23663"/>
    <cellStyle name="Normal 8 2 3 2 2 2 2 2 3" xfId="23664"/>
    <cellStyle name="Normal 8 2 3 2 2 2 2 2 3 2" xfId="23665"/>
    <cellStyle name="Normal 8 2 3 2 2 2 2 2 3 2 2" xfId="23666"/>
    <cellStyle name="Normal 8 2 3 2 2 2 2 2 3 3" xfId="23667"/>
    <cellStyle name="Normal 8 2 3 2 2 2 2 2 4" xfId="23668"/>
    <cellStyle name="Normal 8 2 3 2 2 2 2 2 4 2" xfId="23669"/>
    <cellStyle name="Normal 8 2 3 2 2 2 2 2 5" xfId="23670"/>
    <cellStyle name="Normal 8 2 3 2 2 2 2 2 5 2" xfId="23671"/>
    <cellStyle name="Normal 8 2 3 2 2 2 2 2 6" xfId="23672"/>
    <cellStyle name="Normal 8 2 3 2 2 2 2 3" xfId="23673"/>
    <cellStyle name="Normal 8 2 3 2 2 2 2 3 2" xfId="23674"/>
    <cellStyle name="Normal 8 2 3 2 2 2 2 3 2 2" xfId="23675"/>
    <cellStyle name="Normal 8 2 3 2 2 2 2 3 3" xfId="23676"/>
    <cellStyle name="Normal 8 2 3 2 2 2 2 4" xfId="23677"/>
    <cellStyle name="Normal 8 2 3 2 2 2 2 4 2" xfId="23678"/>
    <cellStyle name="Normal 8 2 3 2 2 2 2 4 2 2" xfId="23679"/>
    <cellStyle name="Normal 8 2 3 2 2 2 2 4 3" xfId="23680"/>
    <cellStyle name="Normal 8 2 3 2 2 2 2 5" xfId="23681"/>
    <cellStyle name="Normal 8 2 3 2 2 2 2 5 2" xfId="23682"/>
    <cellStyle name="Normal 8 2 3 2 2 2 2 6" xfId="23683"/>
    <cellStyle name="Normal 8 2 3 2 2 2 2 6 2" xfId="23684"/>
    <cellStyle name="Normal 8 2 3 2 2 2 2 7" xfId="23685"/>
    <cellStyle name="Normal 8 2 3 2 2 2 3" xfId="23686"/>
    <cellStyle name="Normal 8 2 3 2 2 2 3 2" xfId="23687"/>
    <cellStyle name="Normal 8 2 3 2 2 2 3 2 2" xfId="23688"/>
    <cellStyle name="Normal 8 2 3 2 2 2 3 2 2 2" xfId="23689"/>
    <cellStyle name="Normal 8 2 3 2 2 2 3 2 3" xfId="23690"/>
    <cellStyle name="Normal 8 2 3 2 2 2 3 3" xfId="23691"/>
    <cellStyle name="Normal 8 2 3 2 2 2 3 3 2" xfId="23692"/>
    <cellStyle name="Normal 8 2 3 2 2 2 3 3 2 2" xfId="23693"/>
    <cellStyle name="Normal 8 2 3 2 2 2 3 3 3" xfId="23694"/>
    <cellStyle name="Normal 8 2 3 2 2 2 3 4" xfId="23695"/>
    <cellStyle name="Normal 8 2 3 2 2 2 3 4 2" xfId="23696"/>
    <cellStyle name="Normal 8 2 3 2 2 2 3 5" xfId="23697"/>
    <cellStyle name="Normal 8 2 3 2 2 2 3 5 2" xfId="23698"/>
    <cellStyle name="Normal 8 2 3 2 2 2 3 6" xfId="23699"/>
    <cellStyle name="Normal 8 2 3 2 2 2 4" xfId="23700"/>
    <cellStyle name="Normal 8 2 3 2 2 2 4 2" xfId="23701"/>
    <cellStyle name="Normal 8 2 3 2 2 2 4 2 2" xfId="23702"/>
    <cellStyle name="Normal 8 2 3 2 2 2 4 3" xfId="23703"/>
    <cellStyle name="Normal 8 2 3 2 2 2 5" xfId="23704"/>
    <cellStyle name="Normal 8 2 3 2 2 2 5 2" xfId="23705"/>
    <cellStyle name="Normal 8 2 3 2 2 2 5 2 2" xfId="23706"/>
    <cellStyle name="Normal 8 2 3 2 2 2 5 3" xfId="23707"/>
    <cellStyle name="Normal 8 2 3 2 2 2 6" xfId="23708"/>
    <cellStyle name="Normal 8 2 3 2 2 2 6 2" xfId="23709"/>
    <cellStyle name="Normal 8 2 3 2 2 2 7" xfId="23710"/>
    <cellStyle name="Normal 8 2 3 2 2 2 7 2" xfId="23711"/>
    <cellStyle name="Normal 8 2 3 2 2 2 8" xfId="23712"/>
    <cellStyle name="Normal 8 2 3 2 2 3" xfId="23713"/>
    <cellStyle name="Normal 8 2 3 2 2 3 2" xfId="23714"/>
    <cellStyle name="Normal 8 2 3 2 2 3 2 2" xfId="23715"/>
    <cellStyle name="Normal 8 2 3 2 2 3 2 2 2" xfId="23716"/>
    <cellStyle name="Normal 8 2 3 2 2 3 2 2 2 2" xfId="23717"/>
    <cellStyle name="Normal 8 2 3 2 2 3 2 2 3" xfId="23718"/>
    <cellStyle name="Normal 8 2 3 2 2 3 2 3" xfId="23719"/>
    <cellStyle name="Normal 8 2 3 2 2 3 2 3 2" xfId="23720"/>
    <cellStyle name="Normal 8 2 3 2 2 3 2 3 2 2" xfId="23721"/>
    <cellStyle name="Normal 8 2 3 2 2 3 2 3 3" xfId="23722"/>
    <cellStyle name="Normal 8 2 3 2 2 3 2 4" xfId="23723"/>
    <cellStyle name="Normal 8 2 3 2 2 3 2 4 2" xfId="23724"/>
    <cellStyle name="Normal 8 2 3 2 2 3 2 5" xfId="23725"/>
    <cellStyle name="Normal 8 2 3 2 2 3 2 5 2" xfId="23726"/>
    <cellStyle name="Normal 8 2 3 2 2 3 2 6" xfId="23727"/>
    <cellStyle name="Normal 8 2 3 2 2 3 3" xfId="23728"/>
    <cellStyle name="Normal 8 2 3 2 2 3 3 2" xfId="23729"/>
    <cellStyle name="Normal 8 2 3 2 2 3 3 2 2" xfId="23730"/>
    <cellStyle name="Normal 8 2 3 2 2 3 3 3" xfId="23731"/>
    <cellStyle name="Normal 8 2 3 2 2 3 4" xfId="23732"/>
    <cellStyle name="Normal 8 2 3 2 2 3 4 2" xfId="23733"/>
    <cellStyle name="Normal 8 2 3 2 2 3 4 2 2" xfId="23734"/>
    <cellStyle name="Normal 8 2 3 2 2 3 4 3" xfId="23735"/>
    <cellStyle name="Normal 8 2 3 2 2 3 5" xfId="23736"/>
    <cellStyle name="Normal 8 2 3 2 2 3 5 2" xfId="23737"/>
    <cellStyle name="Normal 8 2 3 2 2 3 6" xfId="23738"/>
    <cellStyle name="Normal 8 2 3 2 2 3 6 2" xfId="23739"/>
    <cellStyle name="Normal 8 2 3 2 2 3 7" xfId="23740"/>
    <cellStyle name="Normal 8 2 3 2 2 4" xfId="23741"/>
    <cellStyle name="Normal 8 2 3 2 2 4 2" xfId="23742"/>
    <cellStyle name="Normal 8 2 3 2 2 4 2 2" xfId="23743"/>
    <cellStyle name="Normal 8 2 3 2 2 4 2 2 2" xfId="23744"/>
    <cellStyle name="Normal 8 2 3 2 2 4 2 2 2 2" xfId="23745"/>
    <cellStyle name="Normal 8 2 3 2 2 4 2 2 3" xfId="23746"/>
    <cellStyle name="Normal 8 2 3 2 2 4 2 3" xfId="23747"/>
    <cellStyle name="Normal 8 2 3 2 2 4 2 3 2" xfId="23748"/>
    <cellStyle name="Normal 8 2 3 2 2 4 2 3 2 2" xfId="23749"/>
    <cellStyle name="Normal 8 2 3 2 2 4 2 3 3" xfId="23750"/>
    <cellStyle name="Normal 8 2 3 2 2 4 2 4" xfId="23751"/>
    <cellStyle name="Normal 8 2 3 2 2 4 2 4 2" xfId="23752"/>
    <cellStyle name="Normal 8 2 3 2 2 4 2 5" xfId="23753"/>
    <cellStyle name="Normal 8 2 3 2 2 4 2 5 2" xfId="23754"/>
    <cellStyle name="Normal 8 2 3 2 2 4 2 6" xfId="23755"/>
    <cellStyle name="Normal 8 2 3 2 2 4 3" xfId="23756"/>
    <cellStyle name="Normal 8 2 3 2 2 4 3 2" xfId="23757"/>
    <cellStyle name="Normal 8 2 3 2 2 4 3 2 2" xfId="23758"/>
    <cellStyle name="Normal 8 2 3 2 2 4 3 3" xfId="23759"/>
    <cellStyle name="Normal 8 2 3 2 2 4 4" xfId="23760"/>
    <cellStyle name="Normal 8 2 3 2 2 4 4 2" xfId="23761"/>
    <cellStyle name="Normal 8 2 3 2 2 4 4 2 2" xfId="23762"/>
    <cellStyle name="Normal 8 2 3 2 2 4 4 3" xfId="23763"/>
    <cellStyle name="Normal 8 2 3 2 2 4 5" xfId="23764"/>
    <cellStyle name="Normal 8 2 3 2 2 4 5 2" xfId="23765"/>
    <cellStyle name="Normal 8 2 3 2 2 4 6" xfId="23766"/>
    <cellStyle name="Normal 8 2 3 2 2 4 6 2" xfId="23767"/>
    <cellStyle name="Normal 8 2 3 2 2 4 7" xfId="23768"/>
    <cellStyle name="Normal 8 2 3 2 2 5" xfId="23769"/>
    <cellStyle name="Normal 8 2 3 2 2 5 2" xfId="23770"/>
    <cellStyle name="Normal 8 2 3 2 2 5 2 2" xfId="23771"/>
    <cellStyle name="Normal 8 2 3 2 2 5 2 2 2" xfId="23772"/>
    <cellStyle name="Normal 8 2 3 2 2 5 2 3" xfId="23773"/>
    <cellStyle name="Normal 8 2 3 2 2 5 3" xfId="23774"/>
    <cellStyle name="Normal 8 2 3 2 2 5 3 2" xfId="23775"/>
    <cellStyle name="Normal 8 2 3 2 2 5 3 2 2" xfId="23776"/>
    <cellStyle name="Normal 8 2 3 2 2 5 3 3" xfId="23777"/>
    <cellStyle name="Normal 8 2 3 2 2 5 4" xfId="23778"/>
    <cellStyle name="Normal 8 2 3 2 2 5 4 2" xfId="23779"/>
    <cellStyle name="Normal 8 2 3 2 2 5 5" xfId="23780"/>
    <cellStyle name="Normal 8 2 3 2 2 5 5 2" xfId="23781"/>
    <cellStyle name="Normal 8 2 3 2 2 5 6" xfId="23782"/>
    <cellStyle name="Normal 8 2 3 2 2 6" xfId="23783"/>
    <cellStyle name="Normal 8 2 3 2 2 6 2" xfId="23784"/>
    <cellStyle name="Normal 8 2 3 2 2 6 2 2" xfId="23785"/>
    <cellStyle name="Normal 8 2 3 2 2 6 3" xfId="23786"/>
    <cellStyle name="Normal 8 2 3 2 2 7" xfId="23787"/>
    <cellStyle name="Normal 8 2 3 2 2 7 2" xfId="23788"/>
    <cellStyle name="Normal 8 2 3 2 2 7 2 2" xfId="23789"/>
    <cellStyle name="Normal 8 2 3 2 2 7 3" xfId="23790"/>
    <cellStyle name="Normal 8 2 3 2 2 8" xfId="23791"/>
    <cellStyle name="Normal 8 2 3 2 2 8 2" xfId="23792"/>
    <cellStyle name="Normal 8 2 3 2 2 9" xfId="23793"/>
    <cellStyle name="Normal 8 2 3 2 2 9 2" xfId="23794"/>
    <cellStyle name="Normal 8 2 3 2 3" xfId="23795"/>
    <cellStyle name="Normal 8 2 3 2 3 2" xfId="23796"/>
    <cellStyle name="Normal 8 2 3 2 3 2 2" xfId="23797"/>
    <cellStyle name="Normal 8 2 3 2 3 2 2 2" xfId="23798"/>
    <cellStyle name="Normal 8 2 3 2 3 2 2 2 2" xfId="23799"/>
    <cellStyle name="Normal 8 2 3 2 3 2 2 2 2 2" xfId="23800"/>
    <cellStyle name="Normal 8 2 3 2 3 2 2 2 3" xfId="23801"/>
    <cellStyle name="Normal 8 2 3 2 3 2 2 3" xfId="23802"/>
    <cellStyle name="Normal 8 2 3 2 3 2 2 3 2" xfId="23803"/>
    <cellStyle name="Normal 8 2 3 2 3 2 2 3 2 2" xfId="23804"/>
    <cellStyle name="Normal 8 2 3 2 3 2 2 3 3" xfId="23805"/>
    <cellStyle name="Normal 8 2 3 2 3 2 2 4" xfId="23806"/>
    <cellStyle name="Normal 8 2 3 2 3 2 2 4 2" xfId="23807"/>
    <cellStyle name="Normal 8 2 3 2 3 2 2 5" xfId="23808"/>
    <cellStyle name="Normal 8 2 3 2 3 2 2 5 2" xfId="23809"/>
    <cellStyle name="Normal 8 2 3 2 3 2 2 6" xfId="23810"/>
    <cellStyle name="Normal 8 2 3 2 3 2 3" xfId="23811"/>
    <cellStyle name="Normal 8 2 3 2 3 2 3 2" xfId="23812"/>
    <cellStyle name="Normal 8 2 3 2 3 2 3 2 2" xfId="23813"/>
    <cellStyle name="Normal 8 2 3 2 3 2 3 3" xfId="23814"/>
    <cellStyle name="Normal 8 2 3 2 3 2 4" xfId="23815"/>
    <cellStyle name="Normal 8 2 3 2 3 2 4 2" xfId="23816"/>
    <cellStyle name="Normal 8 2 3 2 3 2 4 2 2" xfId="23817"/>
    <cellStyle name="Normal 8 2 3 2 3 2 4 3" xfId="23818"/>
    <cellStyle name="Normal 8 2 3 2 3 2 5" xfId="23819"/>
    <cellStyle name="Normal 8 2 3 2 3 2 5 2" xfId="23820"/>
    <cellStyle name="Normal 8 2 3 2 3 2 6" xfId="23821"/>
    <cellStyle name="Normal 8 2 3 2 3 2 6 2" xfId="23822"/>
    <cellStyle name="Normal 8 2 3 2 3 2 7" xfId="23823"/>
    <cellStyle name="Normal 8 2 3 2 3 3" xfId="23824"/>
    <cellStyle name="Normal 8 2 3 2 3 3 2" xfId="23825"/>
    <cellStyle name="Normal 8 2 3 2 3 3 2 2" xfId="23826"/>
    <cellStyle name="Normal 8 2 3 2 3 3 2 2 2" xfId="23827"/>
    <cellStyle name="Normal 8 2 3 2 3 3 2 3" xfId="23828"/>
    <cellStyle name="Normal 8 2 3 2 3 3 3" xfId="23829"/>
    <cellStyle name="Normal 8 2 3 2 3 3 3 2" xfId="23830"/>
    <cellStyle name="Normal 8 2 3 2 3 3 3 2 2" xfId="23831"/>
    <cellStyle name="Normal 8 2 3 2 3 3 3 3" xfId="23832"/>
    <cellStyle name="Normal 8 2 3 2 3 3 4" xfId="23833"/>
    <cellStyle name="Normal 8 2 3 2 3 3 4 2" xfId="23834"/>
    <cellStyle name="Normal 8 2 3 2 3 3 5" xfId="23835"/>
    <cellStyle name="Normal 8 2 3 2 3 3 5 2" xfId="23836"/>
    <cellStyle name="Normal 8 2 3 2 3 3 6" xfId="23837"/>
    <cellStyle name="Normal 8 2 3 2 3 4" xfId="23838"/>
    <cellStyle name="Normal 8 2 3 2 3 4 2" xfId="23839"/>
    <cellStyle name="Normal 8 2 3 2 3 4 2 2" xfId="23840"/>
    <cellStyle name="Normal 8 2 3 2 3 4 3" xfId="23841"/>
    <cellStyle name="Normal 8 2 3 2 3 5" xfId="23842"/>
    <cellStyle name="Normal 8 2 3 2 3 5 2" xfId="23843"/>
    <cellStyle name="Normal 8 2 3 2 3 5 2 2" xfId="23844"/>
    <cellStyle name="Normal 8 2 3 2 3 5 3" xfId="23845"/>
    <cellStyle name="Normal 8 2 3 2 3 6" xfId="23846"/>
    <cellStyle name="Normal 8 2 3 2 3 6 2" xfId="23847"/>
    <cellStyle name="Normal 8 2 3 2 3 7" xfId="23848"/>
    <cellStyle name="Normal 8 2 3 2 3 7 2" xfId="23849"/>
    <cellStyle name="Normal 8 2 3 2 3 8" xfId="23850"/>
    <cellStyle name="Normal 8 2 3 2 4" xfId="23851"/>
    <cellStyle name="Normal 8 2 3 2 4 2" xfId="23852"/>
    <cellStyle name="Normal 8 2 3 2 4 2 2" xfId="23853"/>
    <cellStyle name="Normal 8 2 3 2 4 2 2 2" xfId="23854"/>
    <cellStyle name="Normal 8 2 3 2 4 2 2 2 2" xfId="23855"/>
    <cellStyle name="Normal 8 2 3 2 4 2 2 3" xfId="23856"/>
    <cellStyle name="Normal 8 2 3 2 4 2 3" xfId="23857"/>
    <cellStyle name="Normal 8 2 3 2 4 2 3 2" xfId="23858"/>
    <cellStyle name="Normal 8 2 3 2 4 2 3 2 2" xfId="23859"/>
    <cellStyle name="Normal 8 2 3 2 4 2 3 3" xfId="23860"/>
    <cellStyle name="Normal 8 2 3 2 4 2 4" xfId="23861"/>
    <cellStyle name="Normal 8 2 3 2 4 2 4 2" xfId="23862"/>
    <cellStyle name="Normal 8 2 3 2 4 2 5" xfId="23863"/>
    <cellStyle name="Normal 8 2 3 2 4 2 5 2" xfId="23864"/>
    <cellStyle name="Normal 8 2 3 2 4 2 6" xfId="23865"/>
    <cellStyle name="Normal 8 2 3 2 4 3" xfId="23866"/>
    <cellStyle name="Normal 8 2 3 2 4 3 2" xfId="23867"/>
    <cellStyle name="Normal 8 2 3 2 4 3 2 2" xfId="23868"/>
    <cellStyle name="Normal 8 2 3 2 4 3 3" xfId="23869"/>
    <cellStyle name="Normal 8 2 3 2 4 4" xfId="23870"/>
    <cellStyle name="Normal 8 2 3 2 4 4 2" xfId="23871"/>
    <cellStyle name="Normal 8 2 3 2 4 4 2 2" xfId="23872"/>
    <cellStyle name="Normal 8 2 3 2 4 4 3" xfId="23873"/>
    <cellStyle name="Normal 8 2 3 2 4 5" xfId="23874"/>
    <cellStyle name="Normal 8 2 3 2 4 5 2" xfId="23875"/>
    <cellStyle name="Normal 8 2 3 2 4 6" xfId="23876"/>
    <cellStyle name="Normal 8 2 3 2 4 6 2" xfId="23877"/>
    <cellStyle name="Normal 8 2 3 2 4 7" xfId="23878"/>
    <cellStyle name="Normal 8 2 3 2 5" xfId="23879"/>
    <cellStyle name="Normal 8 2 3 2 5 2" xfId="23880"/>
    <cellStyle name="Normal 8 2 3 2 5 2 2" xfId="23881"/>
    <cellStyle name="Normal 8 2 3 2 5 2 2 2" xfId="23882"/>
    <cellStyle name="Normal 8 2 3 2 5 2 2 2 2" xfId="23883"/>
    <cellStyle name="Normal 8 2 3 2 5 2 2 3" xfId="23884"/>
    <cellStyle name="Normal 8 2 3 2 5 2 3" xfId="23885"/>
    <cellStyle name="Normal 8 2 3 2 5 2 3 2" xfId="23886"/>
    <cellStyle name="Normal 8 2 3 2 5 2 3 2 2" xfId="23887"/>
    <cellStyle name="Normal 8 2 3 2 5 2 3 3" xfId="23888"/>
    <cellStyle name="Normal 8 2 3 2 5 2 4" xfId="23889"/>
    <cellStyle name="Normal 8 2 3 2 5 2 4 2" xfId="23890"/>
    <cellStyle name="Normal 8 2 3 2 5 2 5" xfId="23891"/>
    <cellStyle name="Normal 8 2 3 2 5 2 5 2" xfId="23892"/>
    <cellStyle name="Normal 8 2 3 2 5 2 6" xfId="23893"/>
    <cellStyle name="Normal 8 2 3 2 5 3" xfId="23894"/>
    <cellStyle name="Normal 8 2 3 2 5 3 2" xfId="23895"/>
    <cellStyle name="Normal 8 2 3 2 5 3 2 2" xfId="23896"/>
    <cellStyle name="Normal 8 2 3 2 5 3 3" xfId="23897"/>
    <cellStyle name="Normal 8 2 3 2 5 4" xfId="23898"/>
    <cellStyle name="Normal 8 2 3 2 5 4 2" xfId="23899"/>
    <cellStyle name="Normal 8 2 3 2 5 4 2 2" xfId="23900"/>
    <cellStyle name="Normal 8 2 3 2 5 4 3" xfId="23901"/>
    <cellStyle name="Normal 8 2 3 2 5 5" xfId="23902"/>
    <cellStyle name="Normal 8 2 3 2 5 5 2" xfId="23903"/>
    <cellStyle name="Normal 8 2 3 2 5 6" xfId="23904"/>
    <cellStyle name="Normal 8 2 3 2 5 6 2" xfId="23905"/>
    <cellStyle name="Normal 8 2 3 2 5 7" xfId="23906"/>
    <cellStyle name="Normal 8 2 3 2 6" xfId="23907"/>
    <cellStyle name="Normal 8 2 3 2 6 2" xfId="23908"/>
    <cellStyle name="Normal 8 2 3 2 6 2 2" xfId="23909"/>
    <cellStyle name="Normal 8 2 3 2 6 2 2 2" xfId="23910"/>
    <cellStyle name="Normal 8 2 3 2 6 2 3" xfId="23911"/>
    <cellStyle name="Normal 8 2 3 2 6 3" xfId="23912"/>
    <cellStyle name="Normal 8 2 3 2 6 3 2" xfId="23913"/>
    <cellStyle name="Normal 8 2 3 2 6 3 2 2" xfId="23914"/>
    <cellStyle name="Normal 8 2 3 2 6 3 3" xfId="23915"/>
    <cellStyle name="Normal 8 2 3 2 6 4" xfId="23916"/>
    <cellStyle name="Normal 8 2 3 2 6 4 2" xfId="23917"/>
    <cellStyle name="Normal 8 2 3 2 6 5" xfId="23918"/>
    <cellStyle name="Normal 8 2 3 2 6 5 2" xfId="23919"/>
    <cellStyle name="Normal 8 2 3 2 6 6" xfId="23920"/>
    <cellStyle name="Normal 8 2 3 2 7" xfId="23921"/>
    <cellStyle name="Normal 8 2 3 2 7 2" xfId="23922"/>
    <cellStyle name="Normal 8 2 3 2 7 2 2" xfId="23923"/>
    <cellStyle name="Normal 8 2 3 2 7 3" xfId="23924"/>
    <cellStyle name="Normal 8 2 3 2 8" xfId="23925"/>
    <cellStyle name="Normal 8 2 3 2 8 2" xfId="23926"/>
    <cellStyle name="Normal 8 2 3 2 8 2 2" xfId="23927"/>
    <cellStyle name="Normal 8 2 3 2 8 3" xfId="23928"/>
    <cellStyle name="Normal 8 2 3 2 9" xfId="23929"/>
    <cellStyle name="Normal 8 2 3 2 9 2" xfId="23930"/>
    <cellStyle name="Normal 8 2 3 3" xfId="23931"/>
    <cellStyle name="Normal 8 2 3 3 10" xfId="23932"/>
    <cellStyle name="Normal 8 2 3 3 2" xfId="23933"/>
    <cellStyle name="Normal 8 2 3 3 2 2" xfId="23934"/>
    <cellStyle name="Normal 8 2 3 3 2 2 2" xfId="23935"/>
    <cellStyle name="Normal 8 2 3 3 2 2 2 2" xfId="23936"/>
    <cellStyle name="Normal 8 2 3 3 2 2 2 2 2" xfId="23937"/>
    <cellStyle name="Normal 8 2 3 3 2 2 2 2 2 2" xfId="23938"/>
    <cellStyle name="Normal 8 2 3 3 2 2 2 2 3" xfId="23939"/>
    <cellStyle name="Normal 8 2 3 3 2 2 2 3" xfId="23940"/>
    <cellStyle name="Normal 8 2 3 3 2 2 2 3 2" xfId="23941"/>
    <cellStyle name="Normal 8 2 3 3 2 2 2 3 2 2" xfId="23942"/>
    <cellStyle name="Normal 8 2 3 3 2 2 2 3 3" xfId="23943"/>
    <cellStyle name="Normal 8 2 3 3 2 2 2 4" xfId="23944"/>
    <cellStyle name="Normal 8 2 3 3 2 2 2 4 2" xfId="23945"/>
    <cellStyle name="Normal 8 2 3 3 2 2 2 5" xfId="23946"/>
    <cellStyle name="Normal 8 2 3 3 2 2 2 5 2" xfId="23947"/>
    <cellStyle name="Normal 8 2 3 3 2 2 2 6" xfId="23948"/>
    <cellStyle name="Normal 8 2 3 3 2 2 3" xfId="23949"/>
    <cellStyle name="Normal 8 2 3 3 2 2 3 2" xfId="23950"/>
    <cellStyle name="Normal 8 2 3 3 2 2 3 2 2" xfId="23951"/>
    <cellStyle name="Normal 8 2 3 3 2 2 3 3" xfId="23952"/>
    <cellStyle name="Normal 8 2 3 3 2 2 4" xfId="23953"/>
    <cellStyle name="Normal 8 2 3 3 2 2 4 2" xfId="23954"/>
    <cellStyle name="Normal 8 2 3 3 2 2 4 2 2" xfId="23955"/>
    <cellStyle name="Normal 8 2 3 3 2 2 4 3" xfId="23956"/>
    <cellStyle name="Normal 8 2 3 3 2 2 5" xfId="23957"/>
    <cellStyle name="Normal 8 2 3 3 2 2 5 2" xfId="23958"/>
    <cellStyle name="Normal 8 2 3 3 2 2 6" xfId="23959"/>
    <cellStyle name="Normal 8 2 3 3 2 2 6 2" xfId="23960"/>
    <cellStyle name="Normal 8 2 3 3 2 2 7" xfId="23961"/>
    <cellStyle name="Normal 8 2 3 3 2 3" xfId="23962"/>
    <cellStyle name="Normal 8 2 3 3 2 3 2" xfId="23963"/>
    <cellStyle name="Normal 8 2 3 3 2 3 2 2" xfId="23964"/>
    <cellStyle name="Normal 8 2 3 3 2 3 2 2 2" xfId="23965"/>
    <cellStyle name="Normal 8 2 3 3 2 3 2 3" xfId="23966"/>
    <cellStyle name="Normal 8 2 3 3 2 3 3" xfId="23967"/>
    <cellStyle name="Normal 8 2 3 3 2 3 3 2" xfId="23968"/>
    <cellStyle name="Normal 8 2 3 3 2 3 3 2 2" xfId="23969"/>
    <cellStyle name="Normal 8 2 3 3 2 3 3 3" xfId="23970"/>
    <cellStyle name="Normal 8 2 3 3 2 3 4" xfId="23971"/>
    <cellStyle name="Normal 8 2 3 3 2 3 4 2" xfId="23972"/>
    <cellStyle name="Normal 8 2 3 3 2 3 5" xfId="23973"/>
    <cellStyle name="Normal 8 2 3 3 2 3 5 2" xfId="23974"/>
    <cellStyle name="Normal 8 2 3 3 2 3 6" xfId="23975"/>
    <cellStyle name="Normal 8 2 3 3 2 4" xfId="23976"/>
    <cellStyle name="Normal 8 2 3 3 2 4 2" xfId="23977"/>
    <cellStyle name="Normal 8 2 3 3 2 4 2 2" xfId="23978"/>
    <cellStyle name="Normal 8 2 3 3 2 4 3" xfId="23979"/>
    <cellStyle name="Normal 8 2 3 3 2 5" xfId="23980"/>
    <cellStyle name="Normal 8 2 3 3 2 5 2" xfId="23981"/>
    <cellStyle name="Normal 8 2 3 3 2 5 2 2" xfId="23982"/>
    <cellStyle name="Normal 8 2 3 3 2 5 3" xfId="23983"/>
    <cellStyle name="Normal 8 2 3 3 2 6" xfId="23984"/>
    <cellStyle name="Normal 8 2 3 3 2 6 2" xfId="23985"/>
    <cellStyle name="Normal 8 2 3 3 2 7" xfId="23986"/>
    <cellStyle name="Normal 8 2 3 3 2 7 2" xfId="23987"/>
    <cellStyle name="Normal 8 2 3 3 2 8" xfId="23988"/>
    <cellStyle name="Normal 8 2 3 3 3" xfId="23989"/>
    <cellStyle name="Normal 8 2 3 3 3 2" xfId="23990"/>
    <cellStyle name="Normal 8 2 3 3 3 2 2" xfId="23991"/>
    <cellStyle name="Normal 8 2 3 3 3 2 2 2" xfId="23992"/>
    <cellStyle name="Normal 8 2 3 3 3 2 2 2 2" xfId="23993"/>
    <cellStyle name="Normal 8 2 3 3 3 2 2 3" xfId="23994"/>
    <cellStyle name="Normal 8 2 3 3 3 2 3" xfId="23995"/>
    <cellStyle name="Normal 8 2 3 3 3 2 3 2" xfId="23996"/>
    <cellStyle name="Normal 8 2 3 3 3 2 3 2 2" xfId="23997"/>
    <cellStyle name="Normal 8 2 3 3 3 2 3 3" xfId="23998"/>
    <cellStyle name="Normal 8 2 3 3 3 2 4" xfId="23999"/>
    <cellStyle name="Normal 8 2 3 3 3 2 4 2" xfId="24000"/>
    <cellStyle name="Normal 8 2 3 3 3 2 5" xfId="24001"/>
    <cellStyle name="Normal 8 2 3 3 3 2 5 2" xfId="24002"/>
    <cellStyle name="Normal 8 2 3 3 3 2 6" xfId="24003"/>
    <cellStyle name="Normal 8 2 3 3 3 3" xfId="24004"/>
    <cellStyle name="Normal 8 2 3 3 3 3 2" xfId="24005"/>
    <cellStyle name="Normal 8 2 3 3 3 3 2 2" xfId="24006"/>
    <cellStyle name="Normal 8 2 3 3 3 3 3" xfId="24007"/>
    <cellStyle name="Normal 8 2 3 3 3 4" xfId="24008"/>
    <cellStyle name="Normal 8 2 3 3 3 4 2" xfId="24009"/>
    <cellStyle name="Normal 8 2 3 3 3 4 2 2" xfId="24010"/>
    <cellStyle name="Normal 8 2 3 3 3 4 3" xfId="24011"/>
    <cellStyle name="Normal 8 2 3 3 3 5" xfId="24012"/>
    <cellStyle name="Normal 8 2 3 3 3 5 2" xfId="24013"/>
    <cellStyle name="Normal 8 2 3 3 3 6" xfId="24014"/>
    <cellStyle name="Normal 8 2 3 3 3 6 2" xfId="24015"/>
    <cellStyle name="Normal 8 2 3 3 3 7" xfId="24016"/>
    <cellStyle name="Normal 8 2 3 3 4" xfId="24017"/>
    <cellStyle name="Normal 8 2 3 3 4 2" xfId="24018"/>
    <cellStyle name="Normal 8 2 3 3 4 2 2" xfId="24019"/>
    <cellStyle name="Normal 8 2 3 3 4 2 2 2" xfId="24020"/>
    <cellStyle name="Normal 8 2 3 3 4 2 2 2 2" xfId="24021"/>
    <cellStyle name="Normal 8 2 3 3 4 2 2 3" xfId="24022"/>
    <cellStyle name="Normal 8 2 3 3 4 2 3" xfId="24023"/>
    <cellStyle name="Normal 8 2 3 3 4 2 3 2" xfId="24024"/>
    <cellStyle name="Normal 8 2 3 3 4 2 3 2 2" xfId="24025"/>
    <cellStyle name="Normal 8 2 3 3 4 2 3 3" xfId="24026"/>
    <cellStyle name="Normal 8 2 3 3 4 2 4" xfId="24027"/>
    <cellStyle name="Normal 8 2 3 3 4 2 4 2" xfId="24028"/>
    <cellStyle name="Normal 8 2 3 3 4 2 5" xfId="24029"/>
    <cellStyle name="Normal 8 2 3 3 4 2 5 2" xfId="24030"/>
    <cellStyle name="Normal 8 2 3 3 4 2 6" xfId="24031"/>
    <cellStyle name="Normal 8 2 3 3 4 3" xfId="24032"/>
    <cellStyle name="Normal 8 2 3 3 4 3 2" xfId="24033"/>
    <cellStyle name="Normal 8 2 3 3 4 3 2 2" xfId="24034"/>
    <cellStyle name="Normal 8 2 3 3 4 3 3" xfId="24035"/>
    <cellStyle name="Normal 8 2 3 3 4 4" xfId="24036"/>
    <cellStyle name="Normal 8 2 3 3 4 4 2" xfId="24037"/>
    <cellStyle name="Normal 8 2 3 3 4 4 2 2" xfId="24038"/>
    <cellStyle name="Normal 8 2 3 3 4 4 3" xfId="24039"/>
    <cellStyle name="Normal 8 2 3 3 4 5" xfId="24040"/>
    <cellStyle name="Normal 8 2 3 3 4 5 2" xfId="24041"/>
    <cellStyle name="Normal 8 2 3 3 4 6" xfId="24042"/>
    <cellStyle name="Normal 8 2 3 3 4 6 2" xfId="24043"/>
    <cellStyle name="Normal 8 2 3 3 4 7" xfId="24044"/>
    <cellStyle name="Normal 8 2 3 3 5" xfId="24045"/>
    <cellStyle name="Normal 8 2 3 3 5 2" xfId="24046"/>
    <cellStyle name="Normal 8 2 3 3 5 2 2" xfId="24047"/>
    <cellStyle name="Normal 8 2 3 3 5 2 2 2" xfId="24048"/>
    <cellStyle name="Normal 8 2 3 3 5 2 3" xfId="24049"/>
    <cellStyle name="Normal 8 2 3 3 5 3" xfId="24050"/>
    <cellStyle name="Normal 8 2 3 3 5 3 2" xfId="24051"/>
    <cellStyle name="Normal 8 2 3 3 5 3 2 2" xfId="24052"/>
    <cellStyle name="Normal 8 2 3 3 5 3 3" xfId="24053"/>
    <cellStyle name="Normal 8 2 3 3 5 4" xfId="24054"/>
    <cellStyle name="Normal 8 2 3 3 5 4 2" xfId="24055"/>
    <cellStyle name="Normal 8 2 3 3 5 5" xfId="24056"/>
    <cellStyle name="Normal 8 2 3 3 5 5 2" xfId="24057"/>
    <cellStyle name="Normal 8 2 3 3 5 6" xfId="24058"/>
    <cellStyle name="Normal 8 2 3 3 6" xfId="24059"/>
    <cellStyle name="Normal 8 2 3 3 6 2" xfId="24060"/>
    <cellStyle name="Normal 8 2 3 3 6 2 2" xfId="24061"/>
    <cellStyle name="Normal 8 2 3 3 6 3" xfId="24062"/>
    <cellStyle name="Normal 8 2 3 3 7" xfId="24063"/>
    <cellStyle name="Normal 8 2 3 3 7 2" xfId="24064"/>
    <cellStyle name="Normal 8 2 3 3 7 2 2" xfId="24065"/>
    <cellStyle name="Normal 8 2 3 3 7 3" xfId="24066"/>
    <cellStyle name="Normal 8 2 3 3 8" xfId="24067"/>
    <cellStyle name="Normal 8 2 3 3 8 2" xfId="24068"/>
    <cellStyle name="Normal 8 2 3 3 9" xfId="24069"/>
    <cellStyle name="Normal 8 2 3 3 9 2" xfId="24070"/>
    <cellStyle name="Normal 8 2 3 4" xfId="24071"/>
    <cellStyle name="Normal 8 2 3 4 2" xfId="24072"/>
    <cellStyle name="Normal 8 2 3 4 2 2" xfId="24073"/>
    <cellStyle name="Normal 8 2 3 4 2 2 2" xfId="24074"/>
    <cellStyle name="Normal 8 2 3 4 2 2 2 2" xfId="24075"/>
    <cellStyle name="Normal 8 2 3 4 2 2 2 2 2" xfId="24076"/>
    <cellStyle name="Normal 8 2 3 4 2 2 2 3" xfId="24077"/>
    <cellStyle name="Normal 8 2 3 4 2 2 3" xfId="24078"/>
    <cellStyle name="Normal 8 2 3 4 2 2 3 2" xfId="24079"/>
    <cellStyle name="Normal 8 2 3 4 2 2 3 2 2" xfId="24080"/>
    <cellStyle name="Normal 8 2 3 4 2 2 3 3" xfId="24081"/>
    <cellStyle name="Normal 8 2 3 4 2 2 4" xfId="24082"/>
    <cellStyle name="Normal 8 2 3 4 2 2 4 2" xfId="24083"/>
    <cellStyle name="Normal 8 2 3 4 2 2 5" xfId="24084"/>
    <cellStyle name="Normal 8 2 3 4 2 2 5 2" xfId="24085"/>
    <cellStyle name="Normal 8 2 3 4 2 2 6" xfId="24086"/>
    <cellStyle name="Normal 8 2 3 4 2 3" xfId="24087"/>
    <cellStyle name="Normal 8 2 3 4 2 3 2" xfId="24088"/>
    <cellStyle name="Normal 8 2 3 4 2 3 2 2" xfId="24089"/>
    <cellStyle name="Normal 8 2 3 4 2 3 3" xfId="24090"/>
    <cellStyle name="Normal 8 2 3 4 2 4" xfId="24091"/>
    <cellStyle name="Normal 8 2 3 4 2 4 2" xfId="24092"/>
    <cellStyle name="Normal 8 2 3 4 2 4 2 2" xfId="24093"/>
    <cellStyle name="Normal 8 2 3 4 2 4 3" xfId="24094"/>
    <cellStyle name="Normal 8 2 3 4 2 5" xfId="24095"/>
    <cellStyle name="Normal 8 2 3 4 2 5 2" xfId="24096"/>
    <cellStyle name="Normal 8 2 3 4 2 6" xfId="24097"/>
    <cellStyle name="Normal 8 2 3 4 2 6 2" xfId="24098"/>
    <cellStyle name="Normal 8 2 3 4 2 7" xfId="24099"/>
    <cellStyle name="Normal 8 2 3 4 3" xfId="24100"/>
    <cellStyle name="Normal 8 2 3 4 3 2" xfId="24101"/>
    <cellStyle name="Normal 8 2 3 4 3 2 2" xfId="24102"/>
    <cellStyle name="Normal 8 2 3 4 3 2 2 2" xfId="24103"/>
    <cellStyle name="Normal 8 2 3 4 3 2 3" xfId="24104"/>
    <cellStyle name="Normal 8 2 3 4 3 3" xfId="24105"/>
    <cellStyle name="Normal 8 2 3 4 3 3 2" xfId="24106"/>
    <cellStyle name="Normal 8 2 3 4 3 3 2 2" xfId="24107"/>
    <cellStyle name="Normal 8 2 3 4 3 3 3" xfId="24108"/>
    <cellStyle name="Normal 8 2 3 4 3 4" xfId="24109"/>
    <cellStyle name="Normal 8 2 3 4 3 4 2" xfId="24110"/>
    <cellStyle name="Normal 8 2 3 4 3 5" xfId="24111"/>
    <cellStyle name="Normal 8 2 3 4 3 5 2" xfId="24112"/>
    <cellStyle name="Normal 8 2 3 4 3 6" xfId="24113"/>
    <cellStyle name="Normal 8 2 3 4 4" xfId="24114"/>
    <cellStyle name="Normal 8 2 3 4 4 2" xfId="24115"/>
    <cellStyle name="Normal 8 2 3 4 4 2 2" xfId="24116"/>
    <cellStyle name="Normal 8 2 3 4 4 3" xfId="24117"/>
    <cellStyle name="Normal 8 2 3 4 5" xfId="24118"/>
    <cellStyle name="Normal 8 2 3 4 5 2" xfId="24119"/>
    <cellStyle name="Normal 8 2 3 4 5 2 2" xfId="24120"/>
    <cellStyle name="Normal 8 2 3 4 5 3" xfId="24121"/>
    <cellStyle name="Normal 8 2 3 4 6" xfId="24122"/>
    <cellStyle name="Normal 8 2 3 4 6 2" xfId="24123"/>
    <cellStyle name="Normal 8 2 3 4 7" xfId="24124"/>
    <cellStyle name="Normal 8 2 3 4 7 2" xfId="24125"/>
    <cellStyle name="Normal 8 2 3 4 8" xfId="24126"/>
    <cellStyle name="Normal 8 2 3 5" xfId="24127"/>
    <cellStyle name="Normal 8 2 3 5 2" xfId="24128"/>
    <cellStyle name="Normal 8 2 3 5 2 2" xfId="24129"/>
    <cellStyle name="Normal 8 2 3 5 2 2 2" xfId="24130"/>
    <cellStyle name="Normal 8 2 3 5 2 2 2 2" xfId="24131"/>
    <cellStyle name="Normal 8 2 3 5 2 2 3" xfId="24132"/>
    <cellStyle name="Normal 8 2 3 5 2 3" xfId="24133"/>
    <cellStyle name="Normal 8 2 3 5 2 3 2" xfId="24134"/>
    <cellStyle name="Normal 8 2 3 5 2 3 2 2" xfId="24135"/>
    <cellStyle name="Normal 8 2 3 5 2 3 3" xfId="24136"/>
    <cellStyle name="Normal 8 2 3 5 2 4" xfId="24137"/>
    <cellStyle name="Normal 8 2 3 5 2 4 2" xfId="24138"/>
    <cellStyle name="Normal 8 2 3 5 2 5" xfId="24139"/>
    <cellStyle name="Normal 8 2 3 5 2 5 2" xfId="24140"/>
    <cellStyle name="Normal 8 2 3 5 2 6" xfId="24141"/>
    <cellStyle name="Normal 8 2 3 5 3" xfId="24142"/>
    <cellStyle name="Normal 8 2 3 5 3 2" xfId="24143"/>
    <cellStyle name="Normal 8 2 3 5 3 2 2" xfId="24144"/>
    <cellStyle name="Normal 8 2 3 5 3 3" xfId="24145"/>
    <cellStyle name="Normal 8 2 3 5 4" xfId="24146"/>
    <cellStyle name="Normal 8 2 3 5 4 2" xfId="24147"/>
    <cellStyle name="Normal 8 2 3 5 4 2 2" xfId="24148"/>
    <cellStyle name="Normal 8 2 3 5 4 3" xfId="24149"/>
    <cellStyle name="Normal 8 2 3 5 5" xfId="24150"/>
    <cellStyle name="Normal 8 2 3 5 5 2" xfId="24151"/>
    <cellStyle name="Normal 8 2 3 5 6" xfId="24152"/>
    <cellStyle name="Normal 8 2 3 5 6 2" xfId="24153"/>
    <cellStyle name="Normal 8 2 3 5 7" xfId="24154"/>
    <cellStyle name="Normal 8 2 3 6" xfId="24155"/>
    <cellStyle name="Normal 8 2 3 6 2" xfId="24156"/>
    <cellStyle name="Normal 8 2 3 6 2 2" xfId="24157"/>
    <cellStyle name="Normal 8 2 3 6 2 2 2" xfId="24158"/>
    <cellStyle name="Normal 8 2 3 6 2 2 2 2" xfId="24159"/>
    <cellStyle name="Normal 8 2 3 6 2 2 3" xfId="24160"/>
    <cellStyle name="Normal 8 2 3 6 2 3" xfId="24161"/>
    <cellStyle name="Normal 8 2 3 6 2 3 2" xfId="24162"/>
    <cellStyle name="Normal 8 2 3 6 2 3 2 2" xfId="24163"/>
    <cellStyle name="Normal 8 2 3 6 2 3 3" xfId="24164"/>
    <cellStyle name="Normal 8 2 3 6 2 4" xfId="24165"/>
    <cellStyle name="Normal 8 2 3 6 2 4 2" xfId="24166"/>
    <cellStyle name="Normal 8 2 3 6 2 5" xfId="24167"/>
    <cellStyle name="Normal 8 2 3 6 2 5 2" xfId="24168"/>
    <cellStyle name="Normal 8 2 3 6 2 6" xfId="24169"/>
    <cellStyle name="Normal 8 2 3 6 3" xfId="24170"/>
    <cellStyle name="Normal 8 2 3 6 3 2" xfId="24171"/>
    <cellStyle name="Normal 8 2 3 6 3 2 2" xfId="24172"/>
    <cellStyle name="Normal 8 2 3 6 3 3" xfId="24173"/>
    <cellStyle name="Normal 8 2 3 6 4" xfId="24174"/>
    <cellStyle name="Normal 8 2 3 6 4 2" xfId="24175"/>
    <cellStyle name="Normal 8 2 3 6 4 2 2" xfId="24176"/>
    <cellStyle name="Normal 8 2 3 6 4 3" xfId="24177"/>
    <cellStyle name="Normal 8 2 3 6 5" xfId="24178"/>
    <cellStyle name="Normal 8 2 3 6 5 2" xfId="24179"/>
    <cellStyle name="Normal 8 2 3 6 6" xfId="24180"/>
    <cellStyle name="Normal 8 2 3 6 6 2" xfId="24181"/>
    <cellStyle name="Normal 8 2 3 6 7" xfId="24182"/>
    <cellStyle name="Normal 8 2 3 7" xfId="24183"/>
    <cellStyle name="Normal 8 2 3 7 2" xfId="24184"/>
    <cellStyle name="Normal 8 2 3 7 2 2" xfId="24185"/>
    <cellStyle name="Normal 8 2 3 7 2 2 2" xfId="24186"/>
    <cellStyle name="Normal 8 2 3 7 2 3" xfId="24187"/>
    <cellStyle name="Normal 8 2 3 7 3" xfId="24188"/>
    <cellStyle name="Normal 8 2 3 7 3 2" xfId="24189"/>
    <cellStyle name="Normal 8 2 3 7 3 2 2" xfId="24190"/>
    <cellStyle name="Normal 8 2 3 7 3 3" xfId="24191"/>
    <cellStyle name="Normal 8 2 3 7 4" xfId="24192"/>
    <cellStyle name="Normal 8 2 3 7 4 2" xfId="24193"/>
    <cellStyle name="Normal 8 2 3 7 5" xfId="24194"/>
    <cellStyle name="Normal 8 2 3 7 5 2" xfId="24195"/>
    <cellStyle name="Normal 8 2 3 7 6" xfId="24196"/>
    <cellStyle name="Normal 8 2 3 8" xfId="24197"/>
    <cellStyle name="Normal 8 2 3 8 2" xfId="24198"/>
    <cellStyle name="Normal 8 2 3 8 2 2" xfId="24199"/>
    <cellStyle name="Normal 8 2 3 8 3" xfId="24200"/>
    <cellStyle name="Normal 8 2 3 9" xfId="24201"/>
    <cellStyle name="Normal 8 2 3 9 2" xfId="24202"/>
    <cellStyle name="Normal 8 2 3 9 2 2" xfId="24203"/>
    <cellStyle name="Normal 8 2 3 9 3" xfId="24204"/>
    <cellStyle name="Normal 8 2 4" xfId="24205"/>
    <cellStyle name="Normal 8 2 4 10" xfId="24206"/>
    <cellStyle name="Normal 8 2 4 10 2" xfId="24207"/>
    <cellStyle name="Normal 8 2 4 11" xfId="24208"/>
    <cellStyle name="Normal 8 2 4 2" xfId="24209"/>
    <cellStyle name="Normal 8 2 4 2 10" xfId="24210"/>
    <cellStyle name="Normal 8 2 4 2 2" xfId="24211"/>
    <cellStyle name="Normal 8 2 4 2 2 2" xfId="24212"/>
    <cellStyle name="Normal 8 2 4 2 2 2 2" xfId="24213"/>
    <cellStyle name="Normal 8 2 4 2 2 2 2 2" xfId="24214"/>
    <cellStyle name="Normal 8 2 4 2 2 2 2 2 2" xfId="24215"/>
    <cellStyle name="Normal 8 2 4 2 2 2 2 2 2 2" xfId="24216"/>
    <cellStyle name="Normal 8 2 4 2 2 2 2 2 3" xfId="24217"/>
    <cellStyle name="Normal 8 2 4 2 2 2 2 3" xfId="24218"/>
    <cellStyle name="Normal 8 2 4 2 2 2 2 3 2" xfId="24219"/>
    <cellStyle name="Normal 8 2 4 2 2 2 2 3 2 2" xfId="24220"/>
    <cellStyle name="Normal 8 2 4 2 2 2 2 3 3" xfId="24221"/>
    <cellStyle name="Normal 8 2 4 2 2 2 2 4" xfId="24222"/>
    <cellStyle name="Normal 8 2 4 2 2 2 2 4 2" xfId="24223"/>
    <cellStyle name="Normal 8 2 4 2 2 2 2 5" xfId="24224"/>
    <cellStyle name="Normal 8 2 4 2 2 2 2 5 2" xfId="24225"/>
    <cellStyle name="Normal 8 2 4 2 2 2 2 6" xfId="24226"/>
    <cellStyle name="Normal 8 2 4 2 2 2 3" xfId="24227"/>
    <cellStyle name="Normal 8 2 4 2 2 2 3 2" xfId="24228"/>
    <cellStyle name="Normal 8 2 4 2 2 2 3 2 2" xfId="24229"/>
    <cellStyle name="Normal 8 2 4 2 2 2 3 3" xfId="24230"/>
    <cellStyle name="Normal 8 2 4 2 2 2 4" xfId="24231"/>
    <cellStyle name="Normal 8 2 4 2 2 2 4 2" xfId="24232"/>
    <cellStyle name="Normal 8 2 4 2 2 2 4 2 2" xfId="24233"/>
    <cellStyle name="Normal 8 2 4 2 2 2 4 3" xfId="24234"/>
    <cellStyle name="Normal 8 2 4 2 2 2 5" xfId="24235"/>
    <cellStyle name="Normal 8 2 4 2 2 2 5 2" xfId="24236"/>
    <cellStyle name="Normal 8 2 4 2 2 2 6" xfId="24237"/>
    <cellStyle name="Normal 8 2 4 2 2 2 6 2" xfId="24238"/>
    <cellStyle name="Normal 8 2 4 2 2 2 7" xfId="24239"/>
    <cellStyle name="Normal 8 2 4 2 2 3" xfId="24240"/>
    <cellStyle name="Normal 8 2 4 2 2 3 2" xfId="24241"/>
    <cellStyle name="Normal 8 2 4 2 2 3 2 2" xfId="24242"/>
    <cellStyle name="Normal 8 2 4 2 2 3 2 2 2" xfId="24243"/>
    <cellStyle name="Normal 8 2 4 2 2 3 2 3" xfId="24244"/>
    <cellStyle name="Normal 8 2 4 2 2 3 3" xfId="24245"/>
    <cellStyle name="Normal 8 2 4 2 2 3 3 2" xfId="24246"/>
    <cellStyle name="Normal 8 2 4 2 2 3 3 2 2" xfId="24247"/>
    <cellStyle name="Normal 8 2 4 2 2 3 3 3" xfId="24248"/>
    <cellStyle name="Normal 8 2 4 2 2 3 4" xfId="24249"/>
    <cellStyle name="Normal 8 2 4 2 2 3 4 2" xfId="24250"/>
    <cellStyle name="Normal 8 2 4 2 2 3 5" xfId="24251"/>
    <cellStyle name="Normal 8 2 4 2 2 3 5 2" xfId="24252"/>
    <cellStyle name="Normal 8 2 4 2 2 3 6" xfId="24253"/>
    <cellStyle name="Normal 8 2 4 2 2 4" xfId="24254"/>
    <cellStyle name="Normal 8 2 4 2 2 4 2" xfId="24255"/>
    <cellStyle name="Normal 8 2 4 2 2 4 2 2" xfId="24256"/>
    <cellStyle name="Normal 8 2 4 2 2 4 3" xfId="24257"/>
    <cellStyle name="Normal 8 2 4 2 2 5" xfId="24258"/>
    <cellStyle name="Normal 8 2 4 2 2 5 2" xfId="24259"/>
    <cellStyle name="Normal 8 2 4 2 2 5 2 2" xfId="24260"/>
    <cellStyle name="Normal 8 2 4 2 2 5 3" xfId="24261"/>
    <cellStyle name="Normal 8 2 4 2 2 6" xfId="24262"/>
    <cellStyle name="Normal 8 2 4 2 2 6 2" xfId="24263"/>
    <cellStyle name="Normal 8 2 4 2 2 7" xfId="24264"/>
    <cellStyle name="Normal 8 2 4 2 2 7 2" xfId="24265"/>
    <cellStyle name="Normal 8 2 4 2 2 8" xfId="24266"/>
    <cellStyle name="Normal 8 2 4 2 3" xfId="24267"/>
    <cellStyle name="Normal 8 2 4 2 3 2" xfId="24268"/>
    <cellStyle name="Normal 8 2 4 2 3 2 2" xfId="24269"/>
    <cellStyle name="Normal 8 2 4 2 3 2 2 2" xfId="24270"/>
    <cellStyle name="Normal 8 2 4 2 3 2 2 2 2" xfId="24271"/>
    <cellStyle name="Normal 8 2 4 2 3 2 2 3" xfId="24272"/>
    <cellStyle name="Normal 8 2 4 2 3 2 3" xfId="24273"/>
    <cellStyle name="Normal 8 2 4 2 3 2 3 2" xfId="24274"/>
    <cellStyle name="Normal 8 2 4 2 3 2 3 2 2" xfId="24275"/>
    <cellStyle name="Normal 8 2 4 2 3 2 3 3" xfId="24276"/>
    <cellStyle name="Normal 8 2 4 2 3 2 4" xfId="24277"/>
    <cellStyle name="Normal 8 2 4 2 3 2 4 2" xfId="24278"/>
    <cellStyle name="Normal 8 2 4 2 3 2 5" xfId="24279"/>
    <cellStyle name="Normal 8 2 4 2 3 2 5 2" xfId="24280"/>
    <cellStyle name="Normal 8 2 4 2 3 2 6" xfId="24281"/>
    <cellStyle name="Normal 8 2 4 2 3 3" xfId="24282"/>
    <cellStyle name="Normal 8 2 4 2 3 3 2" xfId="24283"/>
    <cellStyle name="Normal 8 2 4 2 3 3 2 2" xfId="24284"/>
    <cellStyle name="Normal 8 2 4 2 3 3 3" xfId="24285"/>
    <cellStyle name="Normal 8 2 4 2 3 4" xfId="24286"/>
    <cellStyle name="Normal 8 2 4 2 3 4 2" xfId="24287"/>
    <cellStyle name="Normal 8 2 4 2 3 4 2 2" xfId="24288"/>
    <cellStyle name="Normal 8 2 4 2 3 4 3" xfId="24289"/>
    <cellStyle name="Normal 8 2 4 2 3 5" xfId="24290"/>
    <cellStyle name="Normal 8 2 4 2 3 5 2" xfId="24291"/>
    <cellStyle name="Normal 8 2 4 2 3 6" xfId="24292"/>
    <cellStyle name="Normal 8 2 4 2 3 6 2" xfId="24293"/>
    <cellStyle name="Normal 8 2 4 2 3 7" xfId="24294"/>
    <cellStyle name="Normal 8 2 4 2 4" xfId="24295"/>
    <cellStyle name="Normal 8 2 4 2 4 2" xfId="24296"/>
    <cellStyle name="Normal 8 2 4 2 4 2 2" xfId="24297"/>
    <cellStyle name="Normal 8 2 4 2 4 2 2 2" xfId="24298"/>
    <cellStyle name="Normal 8 2 4 2 4 2 2 2 2" xfId="24299"/>
    <cellStyle name="Normal 8 2 4 2 4 2 2 3" xfId="24300"/>
    <cellStyle name="Normal 8 2 4 2 4 2 3" xfId="24301"/>
    <cellStyle name="Normal 8 2 4 2 4 2 3 2" xfId="24302"/>
    <cellStyle name="Normal 8 2 4 2 4 2 3 2 2" xfId="24303"/>
    <cellStyle name="Normal 8 2 4 2 4 2 3 3" xfId="24304"/>
    <cellStyle name="Normal 8 2 4 2 4 2 4" xfId="24305"/>
    <cellStyle name="Normal 8 2 4 2 4 2 4 2" xfId="24306"/>
    <cellStyle name="Normal 8 2 4 2 4 2 5" xfId="24307"/>
    <cellStyle name="Normal 8 2 4 2 4 2 5 2" xfId="24308"/>
    <cellStyle name="Normal 8 2 4 2 4 2 6" xfId="24309"/>
    <cellStyle name="Normal 8 2 4 2 4 3" xfId="24310"/>
    <cellStyle name="Normal 8 2 4 2 4 3 2" xfId="24311"/>
    <cellStyle name="Normal 8 2 4 2 4 3 2 2" xfId="24312"/>
    <cellStyle name="Normal 8 2 4 2 4 3 3" xfId="24313"/>
    <cellStyle name="Normal 8 2 4 2 4 4" xfId="24314"/>
    <cellStyle name="Normal 8 2 4 2 4 4 2" xfId="24315"/>
    <cellStyle name="Normal 8 2 4 2 4 4 2 2" xfId="24316"/>
    <cellStyle name="Normal 8 2 4 2 4 4 3" xfId="24317"/>
    <cellStyle name="Normal 8 2 4 2 4 5" xfId="24318"/>
    <cellStyle name="Normal 8 2 4 2 4 5 2" xfId="24319"/>
    <cellStyle name="Normal 8 2 4 2 4 6" xfId="24320"/>
    <cellStyle name="Normal 8 2 4 2 4 6 2" xfId="24321"/>
    <cellStyle name="Normal 8 2 4 2 4 7" xfId="24322"/>
    <cellStyle name="Normal 8 2 4 2 5" xfId="24323"/>
    <cellStyle name="Normal 8 2 4 2 5 2" xfId="24324"/>
    <cellStyle name="Normal 8 2 4 2 5 2 2" xfId="24325"/>
    <cellStyle name="Normal 8 2 4 2 5 2 2 2" xfId="24326"/>
    <cellStyle name="Normal 8 2 4 2 5 2 3" xfId="24327"/>
    <cellStyle name="Normal 8 2 4 2 5 3" xfId="24328"/>
    <cellStyle name="Normal 8 2 4 2 5 3 2" xfId="24329"/>
    <cellStyle name="Normal 8 2 4 2 5 3 2 2" xfId="24330"/>
    <cellStyle name="Normal 8 2 4 2 5 3 3" xfId="24331"/>
    <cellStyle name="Normal 8 2 4 2 5 4" xfId="24332"/>
    <cellStyle name="Normal 8 2 4 2 5 4 2" xfId="24333"/>
    <cellStyle name="Normal 8 2 4 2 5 5" xfId="24334"/>
    <cellStyle name="Normal 8 2 4 2 5 5 2" xfId="24335"/>
    <cellStyle name="Normal 8 2 4 2 5 6" xfId="24336"/>
    <cellStyle name="Normal 8 2 4 2 6" xfId="24337"/>
    <cellStyle name="Normal 8 2 4 2 6 2" xfId="24338"/>
    <cellStyle name="Normal 8 2 4 2 6 2 2" xfId="24339"/>
    <cellStyle name="Normal 8 2 4 2 6 3" xfId="24340"/>
    <cellStyle name="Normal 8 2 4 2 7" xfId="24341"/>
    <cellStyle name="Normal 8 2 4 2 7 2" xfId="24342"/>
    <cellStyle name="Normal 8 2 4 2 7 2 2" xfId="24343"/>
    <cellStyle name="Normal 8 2 4 2 7 3" xfId="24344"/>
    <cellStyle name="Normal 8 2 4 2 8" xfId="24345"/>
    <cellStyle name="Normal 8 2 4 2 8 2" xfId="24346"/>
    <cellStyle name="Normal 8 2 4 2 9" xfId="24347"/>
    <cellStyle name="Normal 8 2 4 2 9 2" xfId="24348"/>
    <cellStyle name="Normal 8 2 4 3" xfId="24349"/>
    <cellStyle name="Normal 8 2 4 3 2" xfId="24350"/>
    <cellStyle name="Normal 8 2 4 3 2 2" xfId="24351"/>
    <cellStyle name="Normal 8 2 4 3 2 2 2" xfId="24352"/>
    <cellStyle name="Normal 8 2 4 3 2 2 2 2" xfId="24353"/>
    <cellStyle name="Normal 8 2 4 3 2 2 2 2 2" xfId="24354"/>
    <cellStyle name="Normal 8 2 4 3 2 2 2 3" xfId="24355"/>
    <cellStyle name="Normal 8 2 4 3 2 2 3" xfId="24356"/>
    <cellStyle name="Normal 8 2 4 3 2 2 3 2" xfId="24357"/>
    <cellStyle name="Normal 8 2 4 3 2 2 3 2 2" xfId="24358"/>
    <cellStyle name="Normal 8 2 4 3 2 2 3 3" xfId="24359"/>
    <cellStyle name="Normal 8 2 4 3 2 2 4" xfId="24360"/>
    <cellStyle name="Normal 8 2 4 3 2 2 4 2" xfId="24361"/>
    <cellStyle name="Normal 8 2 4 3 2 2 5" xfId="24362"/>
    <cellStyle name="Normal 8 2 4 3 2 2 5 2" xfId="24363"/>
    <cellStyle name="Normal 8 2 4 3 2 2 6" xfId="24364"/>
    <cellStyle name="Normal 8 2 4 3 2 3" xfId="24365"/>
    <cellStyle name="Normal 8 2 4 3 2 3 2" xfId="24366"/>
    <cellStyle name="Normal 8 2 4 3 2 3 2 2" xfId="24367"/>
    <cellStyle name="Normal 8 2 4 3 2 3 3" xfId="24368"/>
    <cellStyle name="Normal 8 2 4 3 2 4" xfId="24369"/>
    <cellStyle name="Normal 8 2 4 3 2 4 2" xfId="24370"/>
    <cellStyle name="Normal 8 2 4 3 2 4 2 2" xfId="24371"/>
    <cellStyle name="Normal 8 2 4 3 2 4 3" xfId="24372"/>
    <cellStyle name="Normal 8 2 4 3 2 5" xfId="24373"/>
    <cellStyle name="Normal 8 2 4 3 2 5 2" xfId="24374"/>
    <cellStyle name="Normal 8 2 4 3 2 6" xfId="24375"/>
    <cellStyle name="Normal 8 2 4 3 2 6 2" xfId="24376"/>
    <cellStyle name="Normal 8 2 4 3 2 7" xfId="24377"/>
    <cellStyle name="Normal 8 2 4 3 3" xfId="24378"/>
    <cellStyle name="Normal 8 2 4 3 3 2" xfId="24379"/>
    <cellStyle name="Normal 8 2 4 3 3 2 2" xfId="24380"/>
    <cellStyle name="Normal 8 2 4 3 3 2 2 2" xfId="24381"/>
    <cellStyle name="Normal 8 2 4 3 3 2 3" xfId="24382"/>
    <cellStyle name="Normal 8 2 4 3 3 3" xfId="24383"/>
    <cellStyle name="Normal 8 2 4 3 3 3 2" xfId="24384"/>
    <cellStyle name="Normal 8 2 4 3 3 3 2 2" xfId="24385"/>
    <cellStyle name="Normal 8 2 4 3 3 3 3" xfId="24386"/>
    <cellStyle name="Normal 8 2 4 3 3 4" xfId="24387"/>
    <cellStyle name="Normal 8 2 4 3 3 4 2" xfId="24388"/>
    <cellStyle name="Normal 8 2 4 3 3 5" xfId="24389"/>
    <cellStyle name="Normal 8 2 4 3 3 5 2" xfId="24390"/>
    <cellStyle name="Normal 8 2 4 3 3 6" xfId="24391"/>
    <cellStyle name="Normal 8 2 4 3 4" xfId="24392"/>
    <cellStyle name="Normal 8 2 4 3 4 2" xfId="24393"/>
    <cellStyle name="Normal 8 2 4 3 4 2 2" xfId="24394"/>
    <cellStyle name="Normal 8 2 4 3 4 3" xfId="24395"/>
    <cellStyle name="Normal 8 2 4 3 5" xfId="24396"/>
    <cellStyle name="Normal 8 2 4 3 5 2" xfId="24397"/>
    <cellStyle name="Normal 8 2 4 3 5 2 2" xfId="24398"/>
    <cellStyle name="Normal 8 2 4 3 5 3" xfId="24399"/>
    <cellStyle name="Normal 8 2 4 3 6" xfId="24400"/>
    <cellStyle name="Normal 8 2 4 3 6 2" xfId="24401"/>
    <cellStyle name="Normal 8 2 4 3 7" xfId="24402"/>
    <cellStyle name="Normal 8 2 4 3 7 2" xfId="24403"/>
    <cellStyle name="Normal 8 2 4 3 8" xfId="24404"/>
    <cellStyle name="Normal 8 2 4 4" xfId="24405"/>
    <cellStyle name="Normal 8 2 4 4 2" xfId="24406"/>
    <cellStyle name="Normal 8 2 4 4 2 2" xfId="24407"/>
    <cellStyle name="Normal 8 2 4 4 2 2 2" xfId="24408"/>
    <cellStyle name="Normal 8 2 4 4 2 2 2 2" xfId="24409"/>
    <cellStyle name="Normal 8 2 4 4 2 2 3" xfId="24410"/>
    <cellStyle name="Normal 8 2 4 4 2 3" xfId="24411"/>
    <cellStyle name="Normal 8 2 4 4 2 3 2" xfId="24412"/>
    <cellStyle name="Normal 8 2 4 4 2 3 2 2" xfId="24413"/>
    <cellStyle name="Normal 8 2 4 4 2 3 3" xfId="24414"/>
    <cellStyle name="Normal 8 2 4 4 2 4" xfId="24415"/>
    <cellStyle name="Normal 8 2 4 4 2 4 2" xfId="24416"/>
    <cellStyle name="Normal 8 2 4 4 2 5" xfId="24417"/>
    <cellStyle name="Normal 8 2 4 4 2 5 2" xfId="24418"/>
    <cellStyle name="Normal 8 2 4 4 2 6" xfId="24419"/>
    <cellStyle name="Normal 8 2 4 4 3" xfId="24420"/>
    <cellStyle name="Normal 8 2 4 4 3 2" xfId="24421"/>
    <cellStyle name="Normal 8 2 4 4 3 2 2" xfId="24422"/>
    <cellStyle name="Normal 8 2 4 4 3 3" xfId="24423"/>
    <cellStyle name="Normal 8 2 4 4 4" xfId="24424"/>
    <cellStyle name="Normal 8 2 4 4 4 2" xfId="24425"/>
    <cellStyle name="Normal 8 2 4 4 4 2 2" xfId="24426"/>
    <cellStyle name="Normal 8 2 4 4 4 3" xfId="24427"/>
    <cellStyle name="Normal 8 2 4 4 5" xfId="24428"/>
    <cellStyle name="Normal 8 2 4 4 5 2" xfId="24429"/>
    <cellStyle name="Normal 8 2 4 4 6" xfId="24430"/>
    <cellStyle name="Normal 8 2 4 4 6 2" xfId="24431"/>
    <cellStyle name="Normal 8 2 4 4 7" xfId="24432"/>
    <cellStyle name="Normal 8 2 4 5" xfId="24433"/>
    <cellStyle name="Normal 8 2 4 5 2" xfId="24434"/>
    <cellStyle name="Normal 8 2 4 5 2 2" xfId="24435"/>
    <cellStyle name="Normal 8 2 4 5 2 2 2" xfId="24436"/>
    <cellStyle name="Normal 8 2 4 5 2 2 2 2" xfId="24437"/>
    <cellStyle name="Normal 8 2 4 5 2 2 3" xfId="24438"/>
    <cellStyle name="Normal 8 2 4 5 2 3" xfId="24439"/>
    <cellStyle name="Normal 8 2 4 5 2 3 2" xfId="24440"/>
    <cellStyle name="Normal 8 2 4 5 2 3 2 2" xfId="24441"/>
    <cellStyle name="Normal 8 2 4 5 2 3 3" xfId="24442"/>
    <cellStyle name="Normal 8 2 4 5 2 4" xfId="24443"/>
    <cellStyle name="Normal 8 2 4 5 2 4 2" xfId="24444"/>
    <cellStyle name="Normal 8 2 4 5 2 5" xfId="24445"/>
    <cellStyle name="Normal 8 2 4 5 2 5 2" xfId="24446"/>
    <cellStyle name="Normal 8 2 4 5 2 6" xfId="24447"/>
    <cellStyle name="Normal 8 2 4 5 3" xfId="24448"/>
    <cellStyle name="Normal 8 2 4 5 3 2" xfId="24449"/>
    <cellStyle name="Normal 8 2 4 5 3 2 2" xfId="24450"/>
    <cellStyle name="Normal 8 2 4 5 3 3" xfId="24451"/>
    <cellStyle name="Normal 8 2 4 5 4" xfId="24452"/>
    <cellStyle name="Normal 8 2 4 5 4 2" xfId="24453"/>
    <cellStyle name="Normal 8 2 4 5 4 2 2" xfId="24454"/>
    <cellStyle name="Normal 8 2 4 5 4 3" xfId="24455"/>
    <cellStyle name="Normal 8 2 4 5 5" xfId="24456"/>
    <cellStyle name="Normal 8 2 4 5 5 2" xfId="24457"/>
    <cellStyle name="Normal 8 2 4 5 6" xfId="24458"/>
    <cellStyle name="Normal 8 2 4 5 6 2" xfId="24459"/>
    <cellStyle name="Normal 8 2 4 5 7" xfId="24460"/>
    <cellStyle name="Normal 8 2 4 6" xfId="24461"/>
    <cellStyle name="Normal 8 2 4 6 2" xfId="24462"/>
    <cellStyle name="Normal 8 2 4 6 2 2" xfId="24463"/>
    <cellStyle name="Normal 8 2 4 6 2 2 2" xfId="24464"/>
    <cellStyle name="Normal 8 2 4 6 2 3" xfId="24465"/>
    <cellStyle name="Normal 8 2 4 6 3" xfId="24466"/>
    <cellStyle name="Normal 8 2 4 6 3 2" xfId="24467"/>
    <cellStyle name="Normal 8 2 4 6 3 2 2" xfId="24468"/>
    <cellStyle name="Normal 8 2 4 6 3 3" xfId="24469"/>
    <cellStyle name="Normal 8 2 4 6 4" xfId="24470"/>
    <cellStyle name="Normal 8 2 4 6 4 2" xfId="24471"/>
    <cellStyle name="Normal 8 2 4 6 5" xfId="24472"/>
    <cellStyle name="Normal 8 2 4 6 5 2" xfId="24473"/>
    <cellStyle name="Normal 8 2 4 6 6" xfId="24474"/>
    <cellStyle name="Normal 8 2 4 7" xfId="24475"/>
    <cellStyle name="Normal 8 2 4 7 2" xfId="24476"/>
    <cellStyle name="Normal 8 2 4 7 2 2" xfId="24477"/>
    <cellStyle name="Normal 8 2 4 7 3" xfId="24478"/>
    <cellStyle name="Normal 8 2 4 8" xfId="24479"/>
    <cellStyle name="Normal 8 2 4 8 2" xfId="24480"/>
    <cellStyle name="Normal 8 2 4 8 2 2" xfId="24481"/>
    <cellStyle name="Normal 8 2 4 8 3" xfId="24482"/>
    <cellStyle name="Normal 8 2 4 9" xfId="24483"/>
    <cellStyle name="Normal 8 2 4 9 2" xfId="24484"/>
    <cellStyle name="Normal 8 2 5" xfId="24485"/>
    <cellStyle name="Normal 8 2 5 10" xfId="24486"/>
    <cellStyle name="Normal 8 2 5 2" xfId="24487"/>
    <cellStyle name="Normal 8 2 5 2 2" xfId="24488"/>
    <cellStyle name="Normal 8 2 5 2 2 2" xfId="24489"/>
    <cellStyle name="Normal 8 2 5 2 2 2 2" xfId="24490"/>
    <cellStyle name="Normal 8 2 5 2 2 2 2 2" xfId="24491"/>
    <cellStyle name="Normal 8 2 5 2 2 2 2 2 2" xfId="24492"/>
    <cellStyle name="Normal 8 2 5 2 2 2 2 3" xfId="24493"/>
    <cellStyle name="Normal 8 2 5 2 2 2 3" xfId="24494"/>
    <cellStyle name="Normal 8 2 5 2 2 2 3 2" xfId="24495"/>
    <cellStyle name="Normal 8 2 5 2 2 2 3 2 2" xfId="24496"/>
    <cellStyle name="Normal 8 2 5 2 2 2 3 3" xfId="24497"/>
    <cellStyle name="Normal 8 2 5 2 2 2 4" xfId="24498"/>
    <cellStyle name="Normal 8 2 5 2 2 2 4 2" xfId="24499"/>
    <cellStyle name="Normal 8 2 5 2 2 2 5" xfId="24500"/>
    <cellStyle name="Normal 8 2 5 2 2 2 5 2" xfId="24501"/>
    <cellStyle name="Normal 8 2 5 2 2 2 6" xfId="24502"/>
    <cellStyle name="Normal 8 2 5 2 2 3" xfId="24503"/>
    <cellStyle name="Normal 8 2 5 2 2 3 2" xfId="24504"/>
    <cellStyle name="Normal 8 2 5 2 2 3 2 2" xfId="24505"/>
    <cellStyle name="Normal 8 2 5 2 2 3 3" xfId="24506"/>
    <cellStyle name="Normal 8 2 5 2 2 4" xfId="24507"/>
    <cellStyle name="Normal 8 2 5 2 2 4 2" xfId="24508"/>
    <cellStyle name="Normal 8 2 5 2 2 4 2 2" xfId="24509"/>
    <cellStyle name="Normal 8 2 5 2 2 4 3" xfId="24510"/>
    <cellStyle name="Normal 8 2 5 2 2 5" xfId="24511"/>
    <cellStyle name="Normal 8 2 5 2 2 5 2" xfId="24512"/>
    <cellStyle name="Normal 8 2 5 2 2 6" xfId="24513"/>
    <cellStyle name="Normal 8 2 5 2 2 6 2" xfId="24514"/>
    <cellStyle name="Normal 8 2 5 2 2 7" xfId="24515"/>
    <cellStyle name="Normal 8 2 5 2 3" xfId="24516"/>
    <cellStyle name="Normal 8 2 5 2 3 2" xfId="24517"/>
    <cellStyle name="Normal 8 2 5 2 3 2 2" xfId="24518"/>
    <cellStyle name="Normal 8 2 5 2 3 2 2 2" xfId="24519"/>
    <cellStyle name="Normal 8 2 5 2 3 2 3" xfId="24520"/>
    <cellStyle name="Normal 8 2 5 2 3 3" xfId="24521"/>
    <cellStyle name="Normal 8 2 5 2 3 3 2" xfId="24522"/>
    <cellStyle name="Normal 8 2 5 2 3 3 2 2" xfId="24523"/>
    <cellStyle name="Normal 8 2 5 2 3 3 3" xfId="24524"/>
    <cellStyle name="Normal 8 2 5 2 3 4" xfId="24525"/>
    <cellStyle name="Normal 8 2 5 2 3 4 2" xfId="24526"/>
    <cellStyle name="Normal 8 2 5 2 3 5" xfId="24527"/>
    <cellStyle name="Normal 8 2 5 2 3 5 2" xfId="24528"/>
    <cellStyle name="Normal 8 2 5 2 3 6" xfId="24529"/>
    <cellStyle name="Normal 8 2 5 2 4" xfId="24530"/>
    <cellStyle name="Normal 8 2 5 2 4 2" xfId="24531"/>
    <cellStyle name="Normal 8 2 5 2 4 2 2" xfId="24532"/>
    <cellStyle name="Normal 8 2 5 2 4 3" xfId="24533"/>
    <cellStyle name="Normal 8 2 5 2 5" xfId="24534"/>
    <cellStyle name="Normal 8 2 5 2 5 2" xfId="24535"/>
    <cellStyle name="Normal 8 2 5 2 5 2 2" xfId="24536"/>
    <cellStyle name="Normal 8 2 5 2 5 3" xfId="24537"/>
    <cellStyle name="Normal 8 2 5 2 6" xfId="24538"/>
    <cellStyle name="Normal 8 2 5 2 6 2" xfId="24539"/>
    <cellStyle name="Normal 8 2 5 2 7" xfId="24540"/>
    <cellStyle name="Normal 8 2 5 2 7 2" xfId="24541"/>
    <cellStyle name="Normal 8 2 5 2 8" xfId="24542"/>
    <cellStyle name="Normal 8 2 5 3" xfId="24543"/>
    <cellStyle name="Normal 8 2 5 3 2" xfId="24544"/>
    <cellStyle name="Normal 8 2 5 3 2 2" xfId="24545"/>
    <cellStyle name="Normal 8 2 5 3 2 2 2" xfId="24546"/>
    <cellStyle name="Normal 8 2 5 3 2 2 2 2" xfId="24547"/>
    <cellStyle name="Normal 8 2 5 3 2 2 3" xfId="24548"/>
    <cellStyle name="Normal 8 2 5 3 2 3" xfId="24549"/>
    <cellStyle name="Normal 8 2 5 3 2 3 2" xfId="24550"/>
    <cellStyle name="Normal 8 2 5 3 2 3 2 2" xfId="24551"/>
    <cellStyle name="Normal 8 2 5 3 2 3 3" xfId="24552"/>
    <cellStyle name="Normal 8 2 5 3 2 4" xfId="24553"/>
    <cellStyle name="Normal 8 2 5 3 2 4 2" xfId="24554"/>
    <cellStyle name="Normal 8 2 5 3 2 5" xfId="24555"/>
    <cellStyle name="Normal 8 2 5 3 2 5 2" xfId="24556"/>
    <cellStyle name="Normal 8 2 5 3 2 6" xfId="24557"/>
    <cellStyle name="Normal 8 2 5 3 3" xfId="24558"/>
    <cellStyle name="Normal 8 2 5 3 3 2" xfId="24559"/>
    <cellStyle name="Normal 8 2 5 3 3 2 2" xfId="24560"/>
    <cellStyle name="Normal 8 2 5 3 3 3" xfId="24561"/>
    <cellStyle name="Normal 8 2 5 3 4" xfId="24562"/>
    <cellStyle name="Normal 8 2 5 3 4 2" xfId="24563"/>
    <cellStyle name="Normal 8 2 5 3 4 2 2" xfId="24564"/>
    <cellStyle name="Normal 8 2 5 3 4 3" xfId="24565"/>
    <cellStyle name="Normal 8 2 5 3 5" xfId="24566"/>
    <cellStyle name="Normal 8 2 5 3 5 2" xfId="24567"/>
    <cellStyle name="Normal 8 2 5 3 6" xfId="24568"/>
    <cellStyle name="Normal 8 2 5 3 6 2" xfId="24569"/>
    <cellStyle name="Normal 8 2 5 3 7" xfId="24570"/>
    <cellStyle name="Normal 8 2 5 4" xfId="24571"/>
    <cellStyle name="Normal 8 2 5 4 2" xfId="24572"/>
    <cellStyle name="Normal 8 2 5 4 2 2" xfId="24573"/>
    <cellStyle name="Normal 8 2 5 4 2 2 2" xfId="24574"/>
    <cellStyle name="Normal 8 2 5 4 2 2 2 2" xfId="24575"/>
    <cellStyle name="Normal 8 2 5 4 2 2 3" xfId="24576"/>
    <cellStyle name="Normal 8 2 5 4 2 3" xfId="24577"/>
    <cellStyle name="Normal 8 2 5 4 2 3 2" xfId="24578"/>
    <cellStyle name="Normal 8 2 5 4 2 3 2 2" xfId="24579"/>
    <cellStyle name="Normal 8 2 5 4 2 3 3" xfId="24580"/>
    <cellStyle name="Normal 8 2 5 4 2 4" xfId="24581"/>
    <cellStyle name="Normal 8 2 5 4 2 4 2" xfId="24582"/>
    <cellStyle name="Normal 8 2 5 4 2 5" xfId="24583"/>
    <cellStyle name="Normal 8 2 5 4 2 5 2" xfId="24584"/>
    <cellStyle name="Normal 8 2 5 4 2 6" xfId="24585"/>
    <cellStyle name="Normal 8 2 5 4 3" xfId="24586"/>
    <cellStyle name="Normal 8 2 5 4 3 2" xfId="24587"/>
    <cellStyle name="Normal 8 2 5 4 3 2 2" xfId="24588"/>
    <cellStyle name="Normal 8 2 5 4 3 3" xfId="24589"/>
    <cellStyle name="Normal 8 2 5 4 4" xfId="24590"/>
    <cellStyle name="Normal 8 2 5 4 4 2" xfId="24591"/>
    <cellStyle name="Normal 8 2 5 4 4 2 2" xfId="24592"/>
    <cellStyle name="Normal 8 2 5 4 4 3" xfId="24593"/>
    <cellStyle name="Normal 8 2 5 4 5" xfId="24594"/>
    <cellStyle name="Normal 8 2 5 4 5 2" xfId="24595"/>
    <cellStyle name="Normal 8 2 5 4 6" xfId="24596"/>
    <cellStyle name="Normal 8 2 5 4 6 2" xfId="24597"/>
    <cellStyle name="Normal 8 2 5 4 7" xfId="24598"/>
    <cellStyle name="Normal 8 2 5 5" xfId="24599"/>
    <cellStyle name="Normal 8 2 5 5 2" xfId="24600"/>
    <cellStyle name="Normal 8 2 5 5 2 2" xfId="24601"/>
    <cellStyle name="Normal 8 2 5 5 2 2 2" xfId="24602"/>
    <cellStyle name="Normal 8 2 5 5 2 3" xfId="24603"/>
    <cellStyle name="Normal 8 2 5 5 3" xfId="24604"/>
    <cellStyle name="Normal 8 2 5 5 3 2" xfId="24605"/>
    <cellStyle name="Normal 8 2 5 5 3 2 2" xfId="24606"/>
    <cellStyle name="Normal 8 2 5 5 3 3" xfId="24607"/>
    <cellStyle name="Normal 8 2 5 5 4" xfId="24608"/>
    <cellStyle name="Normal 8 2 5 5 4 2" xfId="24609"/>
    <cellStyle name="Normal 8 2 5 5 5" xfId="24610"/>
    <cellStyle name="Normal 8 2 5 5 5 2" xfId="24611"/>
    <cellStyle name="Normal 8 2 5 5 6" xfId="24612"/>
    <cellStyle name="Normal 8 2 5 6" xfId="24613"/>
    <cellStyle name="Normal 8 2 5 6 2" xfId="24614"/>
    <cellStyle name="Normal 8 2 5 6 2 2" xfId="24615"/>
    <cellStyle name="Normal 8 2 5 6 3" xfId="24616"/>
    <cellStyle name="Normal 8 2 5 7" xfId="24617"/>
    <cellStyle name="Normal 8 2 5 7 2" xfId="24618"/>
    <cellStyle name="Normal 8 2 5 7 2 2" xfId="24619"/>
    <cellStyle name="Normal 8 2 5 7 3" xfId="24620"/>
    <cellStyle name="Normal 8 2 5 8" xfId="24621"/>
    <cellStyle name="Normal 8 2 5 8 2" xfId="24622"/>
    <cellStyle name="Normal 8 2 5 9" xfId="24623"/>
    <cellStyle name="Normal 8 2 5 9 2" xfId="24624"/>
    <cellStyle name="Normal 8 2 6" xfId="24625"/>
    <cellStyle name="Normal 8 2 6 2" xfId="24626"/>
    <cellStyle name="Normal 8 2 6 2 2" xfId="24627"/>
    <cellStyle name="Normal 8 2 6 2 2 2" xfId="24628"/>
    <cellStyle name="Normal 8 2 6 2 2 2 2" xfId="24629"/>
    <cellStyle name="Normal 8 2 6 2 2 2 2 2" xfId="24630"/>
    <cellStyle name="Normal 8 2 6 2 2 2 3" xfId="24631"/>
    <cellStyle name="Normal 8 2 6 2 2 3" xfId="24632"/>
    <cellStyle name="Normal 8 2 6 2 2 3 2" xfId="24633"/>
    <cellStyle name="Normal 8 2 6 2 2 3 2 2" xfId="24634"/>
    <cellStyle name="Normal 8 2 6 2 2 3 3" xfId="24635"/>
    <cellStyle name="Normal 8 2 6 2 2 4" xfId="24636"/>
    <cellStyle name="Normal 8 2 6 2 2 4 2" xfId="24637"/>
    <cellStyle name="Normal 8 2 6 2 2 5" xfId="24638"/>
    <cellStyle name="Normal 8 2 6 2 2 5 2" xfId="24639"/>
    <cellStyle name="Normal 8 2 6 2 2 6" xfId="24640"/>
    <cellStyle name="Normal 8 2 6 2 3" xfId="24641"/>
    <cellStyle name="Normal 8 2 6 2 3 2" xfId="24642"/>
    <cellStyle name="Normal 8 2 6 2 3 2 2" xfId="24643"/>
    <cellStyle name="Normal 8 2 6 2 3 3" xfId="24644"/>
    <cellStyle name="Normal 8 2 6 2 4" xfId="24645"/>
    <cellStyle name="Normal 8 2 6 2 4 2" xfId="24646"/>
    <cellStyle name="Normal 8 2 6 2 4 2 2" xfId="24647"/>
    <cellStyle name="Normal 8 2 6 2 4 3" xfId="24648"/>
    <cellStyle name="Normal 8 2 6 2 5" xfId="24649"/>
    <cellStyle name="Normal 8 2 6 2 5 2" xfId="24650"/>
    <cellStyle name="Normal 8 2 6 2 6" xfId="24651"/>
    <cellStyle name="Normal 8 2 6 2 6 2" xfId="24652"/>
    <cellStyle name="Normal 8 2 6 2 7" xfId="24653"/>
    <cellStyle name="Normal 8 2 6 3" xfId="24654"/>
    <cellStyle name="Normal 8 2 6 3 2" xfId="24655"/>
    <cellStyle name="Normal 8 2 6 3 2 2" xfId="24656"/>
    <cellStyle name="Normal 8 2 6 3 2 2 2" xfId="24657"/>
    <cellStyle name="Normal 8 2 6 3 2 3" xfId="24658"/>
    <cellStyle name="Normal 8 2 6 3 3" xfId="24659"/>
    <cellStyle name="Normal 8 2 6 3 3 2" xfId="24660"/>
    <cellStyle name="Normal 8 2 6 3 3 2 2" xfId="24661"/>
    <cellStyle name="Normal 8 2 6 3 3 3" xfId="24662"/>
    <cellStyle name="Normal 8 2 6 3 4" xfId="24663"/>
    <cellStyle name="Normal 8 2 6 3 4 2" xfId="24664"/>
    <cellStyle name="Normal 8 2 6 3 5" xfId="24665"/>
    <cellStyle name="Normal 8 2 6 3 5 2" xfId="24666"/>
    <cellStyle name="Normal 8 2 6 3 6" xfId="24667"/>
    <cellStyle name="Normal 8 2 6 4" xfId="24668"/>
    <cellStyle name="Normal 8 2 6 4 2" xfId="24669"/>
    <cellStyle name="Normal 8 2 6 4 2 2" xfId="24670"/>
    <cellStyle name="Normal 8 2 6 4 3" xfId="24671"/>
    <cellStyle name="Normal 8 2 6 5" xfId="24672"/>
    <cellStyle name="Normal 8 2 6 5 2" xfId="24673"/>
    <cellStyle name="Normal 8 2 6 5 2 2" xfId="24674"/>
    <cellStyle name="Normal 8 2 6 5 3" xfId="24675"/>
    <cellStyle name="Normal 8 2 6 6" xfId="24676"/>
    <cellStyle name="Normal 8 2 6 6 2" xfId="24677"/>
    <cellStyle name="Normal 8 2 6 7" xfId="24678"/>
    <cellStyle name="Normal 8 2 6 7 2" xfId="24679"/>
    <cellStyle name="Normal 8 2 6 8" xfId="24680"/>
    <cellStyle name="Normal 8 2 7" xfId="24681"/>
    <cellStyle name="Normal 8 2 7 2" xfId="24682"/>
    <cellStyle name="Normal 8 2 7 2 2" xfId="24683"/>
    <cellStyle name="Normal 8 2 7 2 2 2" xfId="24684"/>
    <cellStyle name="Normal 8 2 7 2 2 2 2" xfId="24685"/>
    <cellStyle name="Normal 8 2 7 2 2 3" xfId="24686"/>
    <cellStyle name="Normal 8 2 7 2 3" xfId="24687"/>
    <cellStyle name="Normal 8 2 7 2 3 2" xfId="24688"/>
    <cellStyle name="Normal 8 2 7 2 3 2 2" xfId="24689"/>
    <cellStyle name="Normal 8 2 7 2 3 3" xfId="24690"/>
    <cellStyle name="Normal 8 2 7 2 4" xfId="24691"/>
    <cellStyle name="Normal 8 2 7 2 4 2" xfId="24692"/>
    <cellStyle name="Normal 8 2 7 2 5" xfId="24693"/>
    <cellStyle name="Normal 8 2 7 2 5 2" xfId="24694"/>
    <cellStyle name="Normal 8 2 7 2 6" xfId="24695"/>
    <cellStyle name="Normal 8 2 7 3" xfId="24696"/>
    <cellStyle name="Normal 8 2 7 3 2" xfId="24697"/>
    <cellStyle name="Normal 8 2 7 3 2 2" xfId="24698"/>
    <cellStyle name="Normal 8 2 7 3 3" xfId="24699"/>
    <cellStyle name="Normal 8 2 7 4" xfId="24700"/>
    <cellStyle name="Normal 8 2 7 4 2" xfId="24701"/>
    <cellStyle name="Normal 8 2 7 4 2 2" xfId="24702"/>
    <cellStyle name="Normal 8 2 7 4 3" xfId="24703"/>
    <cellStyle name="Normal 8 2 7 5" xfId="24704"/>
    <cellStyle name="Normal 8 2 7 5 2" xfId="24705"/>
    <cellStyle name="Normal 8 2 7 6" xfId="24706"/>
    <cellStyle name="Normal 8 2 7 6 2" xfId="24707"/>
    <cellStyle name="Normal 8 2 7 7" xfId="24708"/>
    <cellStyle name="Normal 8 2 8" xfId="24709"/>
    <cellStyle name="Normal 8 2 8 2" xfId="24710"/>
    <cellStyle name="Normal 8 2 8 2 2" xfId="24711"/>
    <cellStyle name="Normal 8 2 8 2 2 2" xfId="24712"/>
    <cellStyle name="Normal 8 2 8 2 2 2 2" xfId="24713"/>
    <cellStyle name="Normal 8 2 8 2 2 3" xfId="24714"/>
    <cellStyle name="Normal 8 2 8 2 3" xfId="24715"/>
    <cellStyle name="Normal 8 2 8 2 3 2" xfId="24716"/>
    <cellStyle name="Normal 8 2 8 2 3 2 2" xfId="24717"/>
    <cellStyle name="Normal 8 2 8 2 3 3" xfId="24718"/>
    <cellStyle name="Normal 8 2 8 2 4" xfId="24719"/>
    <cellStyle name="Normal 8 2 8 2 4 2" xfId="24720"/>
    <cellStyle name="Normal 8 2 8 2 5" xfId="24721"/>
    <cellStyle name="Normal 8 2 8 2 5 2" xfId="24722"/>
    <cellStyle name="Normal 8 2 8 2 6" xfId="24723"/>
    <cellStyle name="Normal 8 2 8 3" xfId="24724"/>
    <cellStyle name="Normal 8 2 8 3 2" xfId="24725"/>
    <cellStyle name="Normal 8 2 8 3 2 2" xfId="24726"/>
    <cellStyle name="Normal 8 2 8 3 3" xfId="24727"/>
    <cellStyle name="Normal 8 2 8 4" xfId="24728"/>
    <cellStyle name="Normal 8 2 8 4 2" xfId="24729"/>
    <cellStyle name="Normal 8 2 8 4 2 2" xfId="24730"/>
    <cellStyle name="Normal 8 2 8 4 3" xfId="24731"/>
    <cellStyle name="Normal 8 2 8 5" xfId="24732"/>
    <cellStyle name="Normal 8 2 8 5 2" xfId="24733"/>
    <cellStyle name="Normal 8 2 8 6" xfId="24734"/>
    <cellStyle name="Normal 8 2 8 6 2" xfId="24735"/>
    <cellStyle name="Normal 8 2 8 7" xfId="24736"/>
    <cellStyle name="Normal 8 2 9" xfId="24737"/>
    <cellStyle name="Normal 8 2 9 2" xfId="24738"/>
    <cellStyle name="Normal 8 2 9 2 2" xfId="24739"/>
    <cellStyle name="Normal 8 2 9 2 2 2" xfId="24740"/>
    <cellStyle name="Normal 8 2 9 2 3" xfId="24741"/>
    <cellStyle name="Normal 8 2 9 3" xfId="24742"/>
    <cellStyle name="Normal 8 2 9 3 2" xfId="24743"/>
    <cellStyle name="Normal 8 2 9 3 2 2" xfId="24744"/>
    <cellStyle name="Normal 8 2 9 3 3" xfId="24745"/>
    <cellStyle name="Normal 8 2 9 4" xfId="24746"/>
    <cellStyle name="Normal 8 2 9 4 2" xfId="24747"/>
    <cellStyle name="Normal 8 2 9 5" xfId="24748"/>
    <cellStyle name="Normal 8 2 9 5 2" xfId="24749"/>
    <cellStyle name="Normal 8 2 9 6" xfId="24750"/>
    <cellStyle name="Normal 8 2_3 - Revenue Credits" xfId="24751"/>
    <cellStyle name="Normal 8 3" xfId="24752"/>
    <cellStyle name="Normal 8 4" xfId="24753"/>
    <cellStyle name="Normal 8 4 10" xfId="24754"/>
    <cellStyle name="Normal 8 4 10 2" xfId="24755"/>
    <cellStyle name="Normal 8 4 11" xfId="24756"/>
    <cellStyle name="Normal 8 4 11 2" xfId="24757"/>
    <cellStyle name="Normal 8 4 12" xfId="24758"/>
    <cellStyle name="Normal 8 4 2" xfId="24759"/>
    <cellStyle name="Normal 8 4 2 10" xfId="24760"/>
    <cellStyle name="Normal 8 4 2 10 2" xfId="24761"/>
    <cellStyle name="Normal 8 4 2 11" xfId="24762"/>
    <cellStyle name="Normal 8 4 2 2" xfId="24763"/>
    <cellStyle name="Normal 8 4 2 2 10" xfId="24764"/>
    <cellStyle name="Normal 8 4 2 2 2" xfId="24765"/>
    <cellStyle name="Normal 8 4 2 2 2 2" xfId="24766"/>
    <cellStyle name="Normal 8 4 2 2 2 2 2" xfId="24767"/>
    <cellStyle name="Normal 8 4 2 2 2 2 2 2" xfId="24768"/>
    <cellStyle name="Normal 8 4 2 2 2 2 2 2 2" xfId="24769"/>
    <cellStyle name="Normal 8 4 2 2 2 2 2 2 2 2" xfId="24770"/>
    <cellStyle name="Normal 8 4 2 2 2 2 2 2 3" xfId="24771"/>
    <cellStyle name="Normal 8 4 2 2 2 2 2 3" xfId="24772"/>
    <cellStyle name="Normal 8 4 2 2 2 2 2 3 2" xfId="24773"/>
    <cellStyle name="Normal 8 4 2 2 2 2 2 3 2 2" xfId="24774"/>
    <cellStyle name="Normal 8 4 2 2 2 2 2 3 3" xfId="24775"/>
    <cellStyle name="Normal 8 4 2 2 2 2 2 4" xfId="24776"/>
    <cellStyle name="Normal 8 4 2 2 2 2 2 4 2" xfId="24777"/>
    <cellStyle name="Normal 8 4 2 2 2 2 2 5" xfId="24778"/>
    <cellStyle name="Normal 8 4 2 2 2 2 2 5 2" xfId="24779"/>
    <cellStyle name="Normal 8 4 2 2 2 2 2 6" xfId="24780"/>
    <cellStyle name="Normal 8 4 2 2 2 2 3" xfId="24781"/>
    <cellStyle name="Normal 8 4 2 2 2 2 3 2" xfId="24782"/>
    <cellStyle name="Normal 8 4 2 2 2 2 3 2 2" xfId="24783"/>
    <cellStyle name="Normal 8 4 2 2 2 2 3 3" xfId="24784"/>
    <cellStyle name="Normal 8 4 2 2 2 2 4" xfId="24785"/>
    <cellStyle name="Normal 8 4 2 2 2 2 4 2" xfId="24786"/>
    <cellStyle name="Normal 8 4 2 2 2 2 4 2 2" xfId="24787"/>
    <cellStyle name="Normal 8 4 2 2 2 2 4 3" xfId="24788"/>
    <cellStyle name="Normal 8 4 2 2 2 2 5" xfId="24789"/>
    <cellStyle name="Normal 8 4 2 2 2 2 5 2" xfId="24790"/>
    <cellStyle name="Normal 8 4 2 2 2 2 6" xfId="24791"/>
    <cellStyle name="Normal 8 4 2 2 2 2 6 2" xfId="24792"/>
    <cellStyle name="Normal 8 4 2 2 2 2 7" xfId="24793"/>
    <cellStyle name="Normal 8 4 2 2 2 3" xfId="24794"/>
    <cellStyle name="Normal 8 4 2 2 2 3 2" xfId="24795"/>
    <cellStyle name="Normal 8 4 2 2 2 3 2 2" xfId="24796"/>
    <cellStyle name="Normal 8 4 2 2 2 3 2 2 2" xfId="24797"/>
    <cellStyle name="Normal 8 4 2 2 2 3 2 3" xfId="24798"/>
    <cellStyle name="Normal 8 4 2 2 2 3 3" xfId="24799"/>
    <cellStyle name="Normal 8 4 2 2 2 3 3 2" xfId="24800"/>
    <cellStyle name="Normal 8 4 2 2 2 3 3 2 2" xfId="24801"/>
    <cellStyle name="Normal 8 4 2 2 2 3 3 3" xfId="24802"/>
    <cellStyle name="Normal 8 4 2 2 2 3 4" xfId="24803"/>
    <cellStyle name="Normal 8 4 2 2 2 3 4 2" xfId="24804"/>
    <cellStyle name="Normal 8 4 2 2 2 3 5" xfId="24805"/>
    <cellStyle name="Normal 8 4 2 2 2 3 5 2" xfId="24806"/>
    <cellStyle name="Normal 8 4 2 2 2 3 6" xfId="24807"/>
    <cellStyle name="Normal 8 4 2 2 2 4" xfId="24808"/>
    <cellStyle name="Normal 8 4 2 2 2 4 2" xfId="24809"/>
    <cellStyle name="Normal 8 4 2 2 2 4 2 2" xfId="24810"/>
    <cellStyle name="Normal 8 4 2 2 2 4 3" xfId="24811"/>
    <cellStyle name="Normal 8 4 2 2 2 5" xfId="24812"/>
    <cellStyle name="Normal 8 4 2 2 2 5 2" xfId="24813"/>
    <cellStyle name="Normal 8 4 2 2 2 5 2 2" xfId="24814"/>
    <cellStyle name="Normal 8 4 2 2 2 5 3" xfId="24815"/>
    <cellStyle name="Normal 8 4 2 2 2 6" xfId="24816"/>
    <cellStyle name="Normal 8 4 2 2 2 6 2" xfId="24817"/>
    <cellStyle name="Normal 8 4 2 2 2 7" xfId="24818"/>
    <cellStyle name="Normal 8 4 2 2 2 7 2" xfId="24819"/>
    <cellStyle name="Normal 8 4 2 2 2 8" xfId="24820"/>
    <cellStyle name="Normal 8 4 2 2 3" xfId="24821"/>
    <cellStyle name="Normal 8 4 2 2 3 2" xfId="24822"/>
    <cellStyle name="Normal 8 4 2 2 3 2 2" xfId="24823"/>
    <cellStyle name="Normal 8 4 2 2 3 2 2 2" xfId="24824"/>
    <cellStyle name="Normal 8 4 2 2 3 2 2 2 2" xfId="24825"/>
    <cellStyle name="Normal 8 4 2 2 3 2 2 3" xfId="24826"/>
    <cellStyle name="Normal 8 4 2 2 3 2 3" xfId="24827"/>
    <cellStyle name="Normal 8 4 2 2 3 2 3 2" xfId="24828"/>
    <cellStyle name="Normal 8 4 2 2 3 2 3 2 2" xfId="24829"/>
    <cellStyle name="Normal 8 4 2 2 3 2 3 3" xfId="24830"/>
    <cellStyle name="Normal 8 4 2 2 3 2 4" xfId="24831"/>
    <cellStyle name="Normal 8 4 2 2 3 2 4 2" xfId="24832"/>
    <cellStyle name="Normal 8 4 2 2 3 2 5" xfId="24833"/>
    <cellStyle name="Normal 8 4 2 2 3 2 5 2" xfId="24834"/>
    <cellStyle name="Normal 8 4 2 2 3 2 6" xfId="24835"/>
    <cellStyle name="Normal 8 4 2 2 3 3" xfId="24836"/>
    <cellStyle name="Normal 8 4 2 2 3 3 2" xfId="24837"/>
    <cellStyle name="Normal 8 4 2 2 3 3 2 2" xfId="24838"/>
    <cellStyle name="Normal 8 4 2 2 3 3 3" xfId="24839"/>
    <cellStyle name="Normal 8 4 2 2 3 4" xfId="24840"/>
    <cellStyle name="Normal 8 4 2 2 3 4 2" xfId="24841"/>
    <cellStyle name="Normal 8 4 2 2 3 4 2 2" xfId="24842"/>
    <cellStyle name="Normal 8 4 2 2 3 4 3" xfId="24843"/>
    <cellStyle name="Normal 8 4 2 2 3 5" xfId="24844"/>
    <cellStyle name="Normal 8 4 2 2 3 5 2" xfId="24845"/>
    <cellStyle name="Normal 8 4 2 2 3 6" xfId="24846"/>
    <cellStyle name="Normal 8 4 2 2 3 6 2" xfId="24847"/>
    <cellStyle name="Normal 8 4 2 2 3 7" xfId="24848"/>
    <cellStyle name="Normal 8 4 2 2 4" xfId="24849"/>
    <cellStyle name="Normal 8 4 2 2 4 2" xfId="24850"/>
    <cellStyle name="Normal 8 4 2 2 4 2 2" xfId="24851"/>
    <cellStyle name="Normal 8 4 2 2 4 2 2 2" xfId="24852"/>
    <cellStyle name="Normal 8 4 2 2 4 2 2 2 2" xfId="24853"/>
    <cellStyle name="Normal 8 4 2 2 4 2 2 3" xfId="24854"/>
    <cellStyle name="Normal 8 4 2 2 4 2 3" xfId="24855"/>
    <cellStyle name="Normal 8 4 2 2 4 2 3 2" xfId="24856"/>
    <cellStyle name="Normal 8 4 2 2 4 2 3 2 2" xfId="24857"/>
    <cellStyle name="Normal 8 4 2 2 4 2 3 3" xfId="24858"/>
    <cellStyle name="Normal 8 4 2 2 4 2 4" xfId="24859"/>
    <cellStyle name="Normal 8 4 2 2 4 2 4 2" xfId="24860"/>
    <cellStyle name="Normal 8 4 2 2 4 2 5" xfId="24861"/>
    <cellStyle name="Normal 8 4 2 2 4 2 5 2" xfId="24862"/>
    <cellStyle name="Normal 8 4 2 2 4 2 6" xfId="24863"/>
    <cellStyle name="Normal 8 4 2 2 4 3" xfId="24864"/>
    <cellStyle name="Normal 8 4 2 2 4 3 2" xfId="24865"/>
    <cellStyle name="Normal 8 4 2 2 4 3 2 2" xfId="24866"/>
    <cellStyle name="Normal 8 4 2 2 4 3 3" xfId="24867"/>
    <cellStyle name="Normal 8 4 2 2 4 4" xfId="24868"/>
    <cellStyle name="Normal 8 4 2 2 4 4 2" xfId="24869"/>
    <cellStyle name="Normal 8 4 2 2 4 4 2 2" xfId="24870"/>
    <cellStyle name="Normal 8 4 2 2 4 4 3" xfId="24871"/>
    <cellStyle name="Normal 8 4 2 2 4 5" xfId="24872"/>
    <cellStyle name="Normal 8 4 2 2 4 5 2" xfId="24873"/>
    <cellStyle name="Normal 8 4 2 2 4 6" xfId="24874"/>
    <cellStyle name="Normal 8 4 2 2 4 6 2" xfId="24875"/>
    <cellStyle name="Normal 8 4 2 2 4 7" xfId="24876"/>
    <cellStyle name="Normal 8 4 2 2 5" xfId="24877"/>
    <cellStyle name="Normal 8 4 2 2 5 2" xfId="24878"/>
    <cellStyle name="Normal 8 4 2 2 5 2 2" xfId="24879"/>
    <cellStyle name="Normal 8 4 2 2 5 2 2 2" xfId="24880"/>
    <cellStyle name="Normal 8 4 2 2 5 2 3" xfId="24881"/>
    <cellStyle name="Normal 8 4 2 2 5 3" xfId="24882"/>
    <cellStyle name="Normal 8 4 2 2 5 3 2" xfId="24883"/>
    <cellStyle name="Normal 8 4 2 2 5 3 2 2" xfId="24884"/>
    <cellStyle name="Normal 8 4 2 2 5 3 3" xfId="24885"/>
    <cellStyle name="Normal 8 4 2 2 5 4" xfId="24886"/>
    <cellStyle name="Normal 8 4 2 2 5 4 2" xfId="24887"/>
    <cellStyle name="Normal 8 4 2 2 5 5" xfId="24888"/>
    <cellStyle name="Normal 8 4 2 2 5 5 2" xfId="24889"/>
    <cellStyle name="Normal 8 4 2 2 5 6" xfId="24890"/>
    <cellStyle name="Normal 8 4 2 2 6" xfId="24891"/>
    <cellStyle name="Normal 8 4 2 2 6 2" xfId="24892"/>
    <cellStyle name="Normal 8 4 2 2 6 2 2" xfId="24893"/>
    <cellStyle name="Normal 8 4 2 2 6 3" xfId="24894"/>
    <cellStyle name="Normal 8 4 2 2 7" xfId="24895"/>
    <cellStyle name="Normal 8 4 2 2 7 2" xfId="24896"/>
    <cellStyle name="Normal 8 4 2 2 7 2 2" xfId="24897"/>
    <cellStyle name="Normal 8 4 2 2 7 3" xfId="24898"/>
    <cellStyle name="Normal 8 4 2 2 8" xfId="24899"/>
    <cellStyle name="Normal 8 4 2 2 8 2" xfId="24900"/>
    <cellStyle name="Normal 8 4 2 2 9" xfId="24901"/>
    <cellStyle name="Normal 8 4 2 2 9 2" xfId="24902"/>
    <cellStyle name="Normal 8 4 2 3" xfId="24903"/>
    <cellStyle name="Normal 8 4 2 3 2" xfId="24904"/>
    <cellStyle name="Normal 8 4 2 3 2 2" xfId="24905"/>
    <cellStyle name="Normal 8 4 2 3 2 2 2" xfId="24906"/>
    <cellStyle name="Normal 8 4 2 3 2 2 2 2" xfId="24907"/>
    <cellStyle name="Normal 8 4 2 3 2 2 2 2 2" xfId="24908"/>
    <cellStyle name="Normal 8 4 2 3 2 2 2 3" xfId="24909"/>
    <cellStyle name="Normal 8 4 2 3 2 2 3" xfId="24910"/>
    <cellStyle name="Normal 8 4 2 3 2 2 3 2" xfId="24911"/>
    <cellStyle name="Normal 8 4 2 3 2 2 3 2 2" xfId="24912"/>
    <cellStyle name="Normal 8 4 2 3 2 2 3 3" xfId="24913"/>
    <cellStyle name="Normal 8 4 2 3 2 2 4" xfId="24914"/>
    <cellStyle name="Normal 8 4 2 3 2 2 4 2" xfId="24915"/>
    <cellStyle name="Normal 8 4 2 3 2 2 5" xfId="24916"/>
    <cellStyle name="Normal 8 4 2 3 2 2 5 2" xfId="24917"/>
    <cellStyle name="Normal 8 4 2 3 2 2 6" xfId="24918"/>
    <cellStyle name="Normal 8 4 2 3 2 3" xfId="24919"/>
    <cellStyle name="Normal 8 4 2 3 2 3 2" xfId="24920"/>
    <cellStyle name="Normal 8 4 2 3 2 3 2 2" xfId="24921"/>
    <cellStyle name="Normal 8 4 2 3 2 3 3" xfId="24922"/>
    <cellStyle name="Normal 8 4 2 3 2 4" xfId="24923"/>
    <cellStyle name="Normal 8 4 2 3 2 4 2" xfId="24924"/>
    <cellStyle name="Normal 8 4 2 3 2 4 2 2" xfId="24925"/>
    <cellStyle name="Normal 8 4 2 3 2 4 3" xfId="24926"/>
    <cellStyle name="Normal 8 4 2 3 2 5" xfId="24927"/>
    <cellStyle name="Normal 8 4 2 3 2 5 2" xfId="24928"/>
    <cellStyle name="Normal 8 4 2 3 2 6" xfId="24929"/>
    <cellStyle name="Normal 8 4 2 3 2 6 2" xfId="24930"/>
    <cellStyle name="Normal 8 4 2 3 2 7" xfId="24931"/>
    <cellStyle name="Normal 8 4 2 3 3" xfId="24932"/>
    <cellStyle name="Normal 8 4 2 3 3 2" xfId="24933"/>
    <cellStyle name="Normal 8 4 2 3 3 2 2" xfId="24934"/>
    <cellStyle name="Normal 8 4 2 3 3 2 2 2" xfId="24935"/>
    <cellStyle name="Normal 8 4 2 3 3 2 3" xfId="24936"/>
    <cellStyle name="Normal 8 4 2 3 3 3" xfId="24937"/>
    <cellStyle name="Normal 8 4 2 3 3 3 2" xfId="24938"/>
    <cellStyle name="Normal 8 4 2 3 3 3 2 2" xfId="24939"/>
    <cellStyle name="Normal 8 4 2 3 3 3 3" xfId="24940"/>
    <cellStyle name="Normal 8 4 2 3 3 4" xfId="24941"/>
    <cellStyle name="Normal 8 4 2 3 3 4 2" xfId="24942"/>
    <cellStyle name="Normal 8 4 2 3 3 5" xfId="24943"/>
    <cellStyle name="Normal 8 4 2 3 3 5 2" xfId="24944"/>
    <cellStyle name="Normal 8 4 2 3 3 6" xfId="24945"/>
    <cellStyle name="Normal 8 4 2 3 4" xfId="24946"/>
    <cellStyle name="Normal 8 4 2 3 4 2" xfId="24947"/>
    <cellStyle name="Normal 8 4 2 3 4 2 2" xfId="24948"/>
    <cellStyle name="Normal 8 4 2 3 4 3" xfId="24949"/>
    <cellStyle name="Normal 8 4 2 3 5" xfId="24950"/>
    <cellStyle name="Normal 8 4 2 3 5 2" xfId="24951"/>
    <cellStyle name="Normal 8 4 2 3 5 2 2" xfId="24952"/>
    <cellStyle name="Normal 8 4 2 3 5 3" xfId="24953"/>
    <cellStyle name="Normal 8 4 2 3 6" xfId="24954"/>
    <cellStyle name="Normal 8 4 2 3 6 2" xfId="24955"/>
    <cellStyle name="Normal 8 4 2 3 7" xfId="24956"/>
    <cellStyle name="Normal 8 4 2 3 7 2" xfId="24957"/>
    <cellStyle name="Normal 8 4 2 3 8" xfId="24958"/>
    <cellStyle name="Normal 8 4 2 4" xfId="24959"/>
    <cellStyle name="Normal 8 4 2 4 2" xfId="24960"/>
    <cellStyle name="Normal 8 4 2 4 2 2" xfId="24961"/>
    <cellStyle name="Normal 8 4 2 4 2 2 2" xfId="24962"/>
    <cellStyle name="Normal 8 4 2 4 2 2 2 2" xfId="24963"/>
    <cellStyle name="Normal 8 4 2 4 2 2 3" xfId="24964"/>
    <cellStyle name="Normal 8 4 2 4 2 3" xfId="24965"/>
    <cellStyle name="Normal 8 4 2 4 2 3 2" xfId="24966"/>
    <cellStyle name="Normal 8 4 2 4 2 3 2 2" xfId="24967"/>
    <cellStyle name="Normal 8 4 2 4 2 3 3" xfId="24968"/>
    <cellStyle name="Normal 8 4 2 4 2 4" xfId="24969"/>
    <cellStyle name="Normal 8 4 2 4 2 4 2" xfId="24970"/>
    <cellStyle name="Normal 8 4 2 4 2 5" xfId="24971"/>
    <cellStyle name="Normal 8 4 2 4 2 5 2" xfId="24972"/>
    <cellStyle name="Normal 8 4 2 4 2 6" xfId="24973"/>
    <cellStyle name="Normal 8 4 2 4 3" xfId="24974"/>
    <cellStyle name="Normal 8 4 2 4 3 2" xfId="24975"/>
    <cellStyle name="Normal 8 4 2 4 3 2 2" xfId="24976"/>
    <cellStyle name="Normal 8 4 2 4 3 3" xfId="24977"/>
    <cellStyle name="Normal 8 4 2 4 4" xfId="24978"/>
    <cellStyle name="Normal 8 4 2 4 4 2" xfId="24979"/>
    <cellStyle name="Normal 8 4 2 4 4 2 2" xfId="24980"/>
    <cellStyle name="Normal 8 4 2 4 4 3" xfId="24981"/>
    <cellStyle name="Normal 8 4 2 4 5" xfId="24982"/>
    <cellStyle name="Normal 8 4 2 4 5 2" xfId="24983"/>
    <cellStyle name="Normal 8 4 2 4 6" xfId="24984"/>
    <cellStyle name="Normal 8 4 2 4 6 2" xfId="24985"/>
    <cellStyle name="Normal 8 4 2 4 7" xfId="24986"/>
    <cellStyle name="Normal 8 4 2 5" xfId="24987"/>
    <cellStyle name="Normal 8 4 2 5 2" xfId="24988"/>
    <cellStyle name="Normal 8 4 2 5 2 2" xfId="24989"/>
    <cellStyle name="Normal 8 4 2 5 2 2 2" xfId="24990"/>
    <cellStyle name="Normal 8 4 2 5 2 2 2 2" xfId="24991"/>
    <cellStyle name="Normal 8 4 2 5 2 2 3" xfId="24992"/>
    <cellStyle name="Normal 8 4 2 5 2 3" xfId="24993"/>
    <cellStyle name="Normal 8 4 2 5 2 3 2" xfId="24994"/>
    <cellStyle name="Normal 8 4 2 5 2 3 2 2" xfId="24995"/>
    <cellStyle name="Normal 8 4 2 5 2 3 3" xfId="24996"/>
    <cellStyle name="Normal 8 4 2 5 2 4" xfId="24997"/>
    <cellStyle name="Normal 8 4 2 5 2 4 2" xfId="24998"/>
    <cellStyle name="Normal 8 4 2 5 2 5" xfId="24999"/>
    <cellStyle name="Normal 8 4 2 5 2 5 2" xfId="25000"/>
    <cellStyle name="Normal 8 4 2 5 2 6" xfId="25001"/>
    <cellStyle name="Normal 8 4 2 5 3" xfId="25002"/>
    <cellStyle name="Normal 8 4 2 5 3 2" xfId="25003"/>
    <cellStyle name="Normal 8 4 2 5 3 2 2" xfId="25004"/>
    <cellStyle name="Normal 8 4 2 5 3 3" xfId="25005"/>
    <cellStyle name="Normal 8 4 2 5 4" xfId="25006"/>
    <cellStyle name="Normal 8 4 2 5 4 2" xfId="25007"/>
    <cellStyle name="Normal 8 4 2 5 4 2 2" xfId="25008"/>
    <cellStyle name="Normal 8 4 2 5 4 3" xfId="25009"/>
    <cellStyle name="Normal 8 4 2 5 5" xfId="25010"/>
    <cellStyle name="Normal 8 4 2 5 5 2" xfId="25011"/>
    <cellStyle name="Normal 8 4 2 5 6" xfId="25012"/>
    <cellStyle name="Normal 8 4 2 5 6 2" xfId="25013"/>
    <cellStyle name="Normal 8 4 2 5 7" xfId="25014"/>
    <cellStyle name="Normal 8 4 2 6" xfId="25015"/>
    <cellStyle name="Normal 8 4 2 6 2" xfId="25016"/>
    <cellStyle name="Normal 8 4 2 6 2 2" xfId="25017"/>
    <cellStyle name="Normal 8 4 2 6 2 2 2" xfId="25018"/>
    <cellStyle name="Normal 8 4 2 6 2 3" xfId="25019"/>
    <cellStyle name="Normal 8 4 2 6 3" xfId="25020"/>
    <cellStyle name="Normal 8 4 2 6 3 2" xfId="25021"/>
    <cellStyle name="Normal 8 4 2 6 3 2 2" xfId="25022"/>
    <cellStyle name="Normal 8 4 2 6 3 3" xfId="25023"/>
    <cellStyle name="Normal 8 4 2 6 4" xfId="25024"/>
    <cellStyle name="Normal 8 4 2 6 4 2" xfId="25025"/>
    <cellStyle name="Normal 8 4 2 6 5" xfId="25026"/>
    <cellStyle name="Normal 8 4 2 6 5 2" xfId="25027"/>
    <cellStyle name="Normal 8 4 2 6 6" xfId="25028"/>
    <cellStyle name="Normal 8 4 2 7" xfId="25029"/>
    <cellStyle name="Normal 8 4 2 7 2" xfId="25030"/>
    <cellStyle name="Normal 8 4 2 7 2 2" xfId="25031"/>
    <cellStyle name="Normal 8 4 2 7 3" xfId="25032"/>
    <cellStyle name="Normal 8 4 2 8" xfId="25033"/>
    <cellStyle name="Normal 8 4 2 8 2" xfId="25034"/>
    <cellStyle name="Normal 8 4 2 8 2 2" xfId="25035"/>
    <cellStyle name="Normal 8 4 2 8 3" xfId="25036"/>
    <cellStyle name="Normal 8 4 2 9" xfId="25037"/>
    <cellStyle name="Normal 8 4 2 9 2" xfId="25038"/>
    <cellStyle name="Normal 8 4 3" xfId="25039"/>
    <cellStyle name="Normal 8 4 3 10" xfId="25040"/>
    <cellStyle name="Normal 8 4 3 2" xfId="25041"/>
    <cellStyle name="Normal 8 4 3 2 2" xfId="25042"/>
    <cellStyle name="Normal 8 4 3 2 2 2" xfId="25043"/>
    <cellStyle name="Normal 8 4 3 2 2 2 2" xfId="25044"/>
    <cellStyle name="Normal 8 4 3 2 2 2 2 2" xfId="25045"/>
    <cellStyle name="Normal 8 4 3 2 2 2 2 2 2" xfId="25046"/>
    <cellStyle name="Normal 8 4 3 2 2 2 2 3" xfId="25047"/>
    <cellStyle name="Normal 8 4 3 2 2 2 3" xfId="25048"/>
    <cellStyle name="Normal 8 4 3 2 2 2 3 2" xfId="25049"/>
    <cellStyle name="Normal 8 4 3 2 2 2 3 2 2" xfId="25050"/>
    <cellStyle name="Normal 8 4 3 2 2 2 3 3" xfId="25051"/>
    <cellStyle name="Normal 8 4 3 2 2 2 4" xfId="25052"/>
    <cellStyle name="Normal 8 4 3 2 2 2 4 2" xfId="25053"/>
    <cellStyle name="Normal 8 4 3 2 2 2 5" xfId="25054"/>
    <cellStyle name="Normal 8 4 3 2 2 2 5 2" xfId="25055"/>
    <cellStyle name="Normal 8 4 3 2 2 2 6" xfId="25056"/>
    <cellStyle name="Normal 8 4 3 2 2 3" xfId="25057"/>
    <cellStyle name="Normal 8 4 3 2 2 3 2" xfId="25058"/>
    <cellStyle name="Normal 8 4 3 2 2 3 2 2" xfId="25059"/>
    <cellStyle name="Normal 8 4 3 2 2 3 3" xfId="25060"/>
    <cellStyle name="Normal 8 4 3 2 2 4" xfId="25061"/>
    <cellStyle name="Normal 8 4 3 2 2 4 2" xfId="25062"/>
    <cellStyle name="Normal 8 4 3 2 2 4 2 2" xfId="25063"/>
    <cellStyle name="Normal 8 4 3 2 2 4 3" xfId="25064"/>
    <cellStyle name="Normal 8 4 3 2 2 5" xfId="25065"/>
    <cellStyle name="Normal 8 4 3 2 2 5 2" xfId="25066"/>
    <cellStyle name="Normal 8 4 3 2 2 6" xfId="25067"/>
    <cellStyle name="Normal 8 4 3 2 2 6 2" xfId="25068"/>
    <cellStyle name="Normal 8 4 3 2 2 7" xfId="25069"/>
    <cellStyle name="Normal 8 4 3 2 3" xfId="25070"/>
    <cellStyle name="Normal 8 4 3 2 3 2" xfId="25071"/>
    <cellStyle name="Normal 8 4 3 2 3 2 2" xfId="25072"/>
    <cellStyle name="Normal 8 4 3 2 3 2 2 2" xfId="25073"/>
    <cellStyle name="Normal 8 4 3 2 3 2 3" xfId="25074"/>
    <cellStyle name="Normal 8 4 3 2 3 3" xfId="25075"/>
    <cellStyle name="Normal 8 4 3 2 3 3 2" xfId="25076"/>
    <cellStyle name="Normal 8 4 3 2 3 3 2 2" xfId="25077"/>
    <cellStyle name="Normal 8 4 3 2 3 3 3" xfId="25078"/>
    <cellStyle name="Normal 8 4 3 2 3 4" xfId="25079"/>
    <cellStyle name="Normal 8 4 3 2 3 4 2" xfId="25080"/>
    <cellStyle name="Normal 8 4 3 2 3 5" xfId="25081"/>
    <cellStyle name="Normal 8 4 3 2 3 5 2" xfId="25082"/>
    <cellStyle name="Normal 8 4 3 2 3 6" xfId="25083"/>
    <cellStyle name="Normal 8 4 3 2 4" xfId="25084"/>
    <cellStyle name="Normal 8 4 3 2 4 2" xfId="25085"/>
    <cellStyle name="Normal 8 4 3 2 4 2 2" xfId="25086"/>
    <cellStyle name="Normal 8 4 3 2 4 3" xfId="25087"/>
    <cellStyle name="Normal 8 4 3 2 5" xfId="25088"/>
    <cellStyle name="Normal 8 4 3 2 5 2" xfId="25089"/>
    <cellStyle name="Normal 8 4 3 2 5 2 2" xfId="25090"/>
    <cellStyle name="Normal 8 4 3 2 5 3" xfId="25091"/>
    <cellStyle name="Normal 8 4 3 2 6" xfId="25092"/>
    <cellStyle name="Normal 8 4 3 2 6 2" xfId="25093"/>
    <cellStyle name="Normal 8 4 3 2 7" xfId="25094"/>
    <cellStyle name="Normal 8 4 3 2 7 2" xfId="25095"/>
    <cellStyle name="Normal 8 4 3 2 8" xfId="25096"/>
    <cellStyle name="Normal 8 4 3 3" xfId="25097"/>
    <cellStyle name="Normal 8 4 3 3 2" xfId="25098"/>
    <cellStyle name="Normal 8 4 3 3 2 2" xfId="25099"/>
    <cellStyle name="Normal 8 4 3 3 2 2 2" xfId="25100"/>
    <cellStyle name="Normal 8 4 3 3 2 2 2 2" xfId="25101"/>
    <cellStyle name="Normal 8 4 3 3 2 2 3" xfId="25102"/>
    <cellStyle name="Normal 8 4 3 3 2 3" xfId="25103"/>
    <cellStyle name="Normal 8 4 3 3 2 3 2" xfId="25104"/>
    <cellStyle name="Normal 8 4 3 3 2 3 2 2" xfId="25105"/>
    <cellStyle name="Normal 8 4 3 3 2 3 3" xfId="25106"/>
    <cellStyle name="Normal 8 4 3 3 2 4" xfId="25107"/>
    <cellStyle name="Normal 8 4 3 3 2 4 2" xfId="25108"/>
    <cellStyle name="Normal 8 4 3 3 2 5" xfId="25109"/>
    <cellStyle name="Normal 8 4 3 3 2 5 2" xfId="25110"/>
    <cellStyle name="Normal 8 4 3 3 2 6" xfId="25111"/>
    <cellStyle name="Normal 8 4 3 3 3" xfId="25112"/>
    <cellStyle name="Normal 8 4 3 3 3 2" xfId="25113"/>
    <cellStyle name="Normal 8 4 3 3 3 2 2" xfId="25114"/>
    <cellStyle name="Normal 8 4 3 3 3 3" xfId="25115"/>
    <cellStyle name="Normal 8 4 3 3 4" xfId="25116"/>
    <cellStyle name="Normal 8 4 3 3 4 2" xfId="25117"/>
    <cellStyle name="Normal 8 4 3 3 4 2 2" xfId="25118"/>
    <cellStyle name="Normal 8 4 3 3 4 3" xfId="25119"/>
    <cellStyle name="Normal 8 4 3 3 5" xfId="25120"/>
    <cellStyle name="Normal 8 4 3 3 5 2" xfId="25121"/>
    <cellStyle name="Normal 8 4 3 3 6" xfId="25122"/>
    <cellStyle name="Normal 8 4 3 3 6 2" xfId="25123"/>
    <cellStyle name="Normal 8 4 3 3 7" xfId="25124"/>
    <cellStyle name="Normal 8 4 3 4" xfId="25125"/>
    <cellStyle name="Normal 8 4 3 4 2" xfId="25126"/>
    <cellStyle name="Normal 8 4 3 4 2 2" xfId="25127"/>
    <cellStyle name="Normal 8 4 3 4 2 2 2" xfId="25128"/>
    <cellStyle name="Normal 8 4 3 4 2 2 2 2" xfId="25129"/>
    <cellStyle name="Normal 8 4 3 4 2 2 3" xfId="25130"/>
    <cellStyle name="Normal 8 4 3 4 2 3" xfId="25131"/>
    <cellStyle name="Normal 8 4 3 4 2 3 2" xfId="25132"/>
    <cellStyle name="Normal 8 4 3 4 2 3 2 2" xfId="25133"/>
    <cellStyle name="Normal 8 4 3 4 2 3 3" xfId="25134"/>
    <cellStyle name="Normal 8 4 3 4 2 4" xfId="25135"/>
    <cellStyle name="Normal 8 4 3 4 2 4 2" xfId="25136"/>
    <cellStyle name="Normal 8 4 3 4 2 5" xfId="25137"/>
    <cellStyle name="Normal 8 4 3 4 2 5 2" xfId="25138"/>
    <cellStyle name="Normal 8 4 3 4 2 6" xfId="25139"/>
    <cellStyle name="Normal 8 4 3 4 3" xfId="25140"/>
    <cellStyle name="Normal 8 4 3 4 3 2" xfId="25141"/>
    <cellStyle name="Normal 8 4 3 4 3 2 2" xfId="25142"/>
    <cellStyle name="Normal 8 4 3 4 3 3" xfId="25143"/>
    <cellStyle name="Normal 8 4 3 4 4" xfId="25144"/>
    <cellStyle name="Normal 8 4 3 4 4 2" xfId="25145"/>
    <cellStyle name="Normal 8 4 3 4 4 2 2" xfId="25146"/>
    <cellStyle name="Normal 8 4 3 4 4 3" xfId="25147"/>
    <cellStyle name="Normal 8 4 3 4 5" xfId="25148"/>
    <cellStyle name="Normal 8 4 3 4 5 2" xfId="25149"/>
    <cellStyle name="Normal 8 4 3 4 6" xfId="25150"/>
    <cellStyle name="Normal 8 4 3 4 6 2" xfId="25151"/>
    <cellStyle name="Normal 8 4 3 4 7" xfId="25152"/>
    <cellStyle name="Normal 8 4 3 5" xfId="25153"/>
    <cellStyle name="Normal 8 4 3 5 2" xfId="25154"/>
    <cellStyle name="Normal 8 4 3 5 2 2" xfId="25155"/>
    <cellStyle name="Normal 8 4 3 5 2 2 2" xfId="25156"/>
    <cellStyle name="Normal 8 4 3 5 2 3" xfId="25157"/>
    <cellStyle name="Normal 8 4 3 5 3" xfId="25158"/>
    <cellStyle name="Normal 8 4 3 5 3 2" xfId="25159"/>
    <cellStyle name="Normal 8 4 3 5 3 2 2" xfId="25160"/>
    <cellStyle name="Normal 8 4 3 5 3 3" xfId="25161"/>
    <cellStyle name="Normal 8 4 3 5 4" xfId="25162"/>
    <cellStyle name="Normal 8 4 3 5 4 2" xfId="25163"/>
    <cellStyle name="Normal 8 4 3 5 5" xfId="25164"/>
    <cellStyle name="Normal 8 4 3 5 5 2" xfId="25165"/>
    <cellStyle name="Normal 8 4 3 5 6" xfId="25166"/>
    <cellStyle name="Normal 8 4 3 6" xfId="25167"/>
    <cellStyle name="Normal 8 4 3 6 2" xfId="25168"/>
    <cellStyle name="Normal 8 4 3 6 2 2" xfId="25169"/>
    <cellStyle name="Normal 8 4 3 6 3" xfId="25170"/>
    <cellStyle name="Normal 8 4 3 7" xfId="25171"/>
    <cellStyle name="Normal 8 4 3 7 2" xfId="25172"/>
    <cellStyle name="Normal 8 4 3 7 2 2" xfId="25173"/>
    <cellStyle name="Normal 8 4 3 7 3" xfId="25174"/>
    <cellStyle name="Normal 8 4 3 8" xfId="25175"/>
    <cellStyle name="Normal 8 4 3 8 2" xfId="25176"/>
    <cellStyle name="Normal 8 4 3 9" xfId="25177"/>
    <cellStyle name="Normal 8 4 3 9 2" xfId="25178"/>
    <cellStyle name="Normal 8 4 4" xfId="25179"/>
    <cellStyle name="Normal 8 4 4 2" xfId="25180"/>
    <cellStyle name="Normal 8 4 4 2 2" xfId="25181"/>
    <cellStyle name="Normal 8 4 4 2 2 2" xfId="25182"/>
    <cellStyle name="Normal 8 4 4 2 2 2 2" xfId="25183"/>
    <cellStyle name="Normal 8 4 4 2 2 2 2 2" xfId="25184"/>
    <cellStyle name="Normal 8 4 4 2 2 2 3" xfId="25185"/>
    <cellStyle name="Normal 8 4 4 2 2 3" xfId="25186"/>
    <cellStyle name="Normal 8 4 4 2 2 3 2" xfId="25187"/>
    <cellStyle name="Normal 8 4 4 2 2 3 2 2" xfId="25188"/>
    <cellStyle name="Normal 8 4 4 2 2 3 3" xfId="25189"/>
    <cellStyle name="Normal 8 4 4 2 2 4" xfId="25190"/>
    <cellStyle name="Normal 8 4 4 2 2 4 2" xfId="25191"/>
    <cellStyle name="Normal 8 4 4 2 2 5" xfId="25192"/>
    <cellStyle name="Normal 8 4 4 2 2 5 2" xfId="25193"/>
    <cellStyle name="Normal 8 4 4 2 2 6" xfId="25194"/>
    <cellStyle name="Normal 8 4 4 2 3" xfId="25195"/>
    <cellStyle name="Normal 8 4 4 2 3 2" xfId="25196"/>
    <cellStyle name="Normal 8 4 4 2 3 2 2" xfId="25197"/>
    <cellStyle name="Normal 8 4 4 2 3 3" xfId="25198"/>
    <cellStyle name="Normal 8 4 4 2 4" xfId="25199"/>
    <cellStyle name="Normal 8 4 4 2 4 2" xfId="25200"/>
    <cellStyle name="Normal 8 4 4 2 4 2 2" xfId="25201"/>
    <cellStyle name="Normal 8 4 4 2 4 3" xfId="25202"/>
    <cellStyle name="Normal 8 4 4 2 5" xfId="25203"/>
    <cellStyle name="Normal 8 4 4 2 5 2" xfId="25204"/>
    <cellStyle name="Normal 8 4 4 2 6" xfId="25205"/>
    <cellStyle name="Normal 8 4 4 2 6 2" xfId="25206"/>
    <cellStyle name="Normal 8 4 4 2 7" xfId="25207"/>
    <cellStyle name="Normal 8 4 4 3" xfId="25208"/>
    <cellStyle name="Normal 8 4 4 3 2" xfId="25209"/>
    <cellStyle name="Normal 8 4 4 3 2 2" xfId="25210"/>
    <cellStyle name="Normal 8 4 4 3 2 2 2" xfId="25211"/>
    <cellStyle name="Normal 8 4 4 3 2 3" xfId="25212"/>
    <cellStyle name="Normal 8 4 4 3 3" xfId="25213"/>
    <cellStyle name="Normal 8 4 4 3 3 2" xfId="25214"/>
    <cellStyle name="Normal 8 4 4 3 3 2 2" xfId="25215"/>
    <cellStyle name="Normal 8 4 4 3 3 3" xfId="25216"/>
    <cellStyle name="Normal 8 4 4 3 4" xfId="25217"/>
    <cellStyle name="Normal 8 4 4 3 4 2" xfId="25218"/>
    <cellStyle name="Normal 8 4 4 3 5" xfId="25219"/>
    <cellStyle name="Normal 8 4 4 3 5 2" xfId="25220"/>
    <cellStyle name="Normal 8 4 4 3 6" xfId="25221"/>
    <cellStyle name="Normal 8 4 4 4" xfId="25222"/>
    <cellStyle name="Normal 8 4 4 4 2" xfId="25223"/>
    <cellStyle name="Normal 8 4 4 4 2 2" xfId="25224"/>
    <cellStyle name="Normal 8 4 4 4 3" xfId="25225"/>
    <cellStyle name="Normal 8 4 4 5" xfId="25226"/>
    <cellStyle name="Normal 8 4 4 5 2" xfId="25227"/>
    <cellStyle name="Normal 8 4 4 5 2 2" xfId="25228"/>
    <cellStyle name="Normal 8 4 4 5 3" xfId="25229"/>
    <cellStyle name="Normal 8 4 4 6" xfId="25230"/>
    <cellStyle name="Normal 8 4 4 6 2" xfId="25231"/>
    <cellStyle name="Normal 8 4 4 7" xfId="25232"/>
    <cellStyle name="Normal 8 4 4 7 2" xfId="25233"/>
    <cellStyle name="Normal 8 4 4 8" xfId="25234"/>
    <cellStyle name="Normal 8 4 5" xfId="25235"/>
    <cellStyle name="Normal 8 4 5 2" xfId="25236"/>
    <cellStyle name="Normal 8 4 5 2 2" xfId="25237"/>
    <cellStyle name="Normal 8 4 5 2 2 2" xfId="25238"/>
    <cellStyle name="Normal 8 4 5 2 2 2 2" xfId="25239"/>
    <cellStyle name="Normal 8 4 5 2 2 3" xfId="25240"/>
    <cellStyle name="Normal 8 4 5 2 3" xfId="25241"/>
    <cellStyle name="Normal 8 4 5 2 3 2" xfId="25242"/>
    <cellStyle name="Normal 8 4 5 2 3 2 2" xfId="25243"/>
    <cellStyle name="Normal 8 4 5 2 3 3" xfId="25244"/>
    <cellStyle name="Normal 8 4 5 2 4" xfId="25245"/>
    <cellStyle name="Normal 8 4 5 2 4 2" xfId="25246"/>
    <cellStyle name="Normal 8 4 5 2 5" xfId="25247"/>
    <cellStyle name="Normal 8 4 5 2 5 2" xfId="25248"/>
    <cellStyle name="Normal 8 4 5 2 6" xfId="25249"/>
    <cellStyle name="Normal 8 4 5 3" xfId="25250"/>
    <cellStyle name="Normal 8 4 5 3 2" xfId="25251"/>
    <cellStyle name="Normal 8 4 5 3 2 2" xfId="25252"/>
    <cellStyle name="Normal 8 4 5 3 3" xfId="25253"/>
    <cellStyle name="Normal 8 4 5 4" xfId="25254"/>
    <cellStyle name="Normal 8 4 5 4 2" xfId="25255"/>
    <cellStyle name="Normal 8 4 5 4 2 2" xfId="25256"/>
    <cellStyle name="Normal 8 4 5 4 3" xfId="25257"/>
    <cellStyle name="Normal 8 4 5 5" xfId="25258"/>
    <cellStyle name="Normal 8 4 5 5 2" xfId="25259"/>
    <cellStyle name="Normal 8 4 5 6" xfId="25260"/>
    <cellStyle name="Normal 8 4 5 6 2" xfId="25261"/>
    <cellStyle name="Normal 8 4 5 7" xfId="25262"/>
    <cellStyle name="Normal 8 4 6" xfId="25263"/>
    <cellStyle name="Normal 8 4 6 2" xfId="25264"/>
    <cellStyle name="Normal 8 4 6 2 2" xfId="25265"/>
    <cellStyle name="Normal 8 4 6 2 2 2" xfId="25266"/>
    <cellStyle name="Normal 8 4 6 2 2 2 2" xfId="25267"/>
    <cellStyle name="Normal 8 4 6 2 2 3" xfId="25268"/>
    <cellStyle name="Normal 8 4 6 2 3" xfId="25269"/>
    <cellStyle name="Normal 8 4 6 2 3 2" xfId="25270"/>
    <cellStyle name="Normal 8 4 6 2 3 2 2" xfId="25271"/>
    <cellStyle name="Normal 8 4 6 2 3 3" xfId="25272"/>
    <cellStyle name="Normal 8 4 6 2 4" xfId="25273"/>
    <cellStyle name="Normal 8 4 6 2 4 2" xfId="25274"/>
    <cellStyle name="Normal 8 4 6 2 5" xfId="25275"/>
    <cellStyle name="Normal 8 4 6 2 5 2" xfId="25276"/>
    <cellStyle name="Normal 8 4 6 2 6" xfId="25277"/>
    <cellStyle name="Normal 8 4 6 3" xfId="25278"/>
    <cellStyle name="Normal 8 4 6 3 2" xfId="25279"/>
    <cellStyle name="Normal 8 4 6 3 2 2" xfId="25280"/>
    <cellStyle name="Normal 8 4 6 3 3" xfId="25281"/>
    <cellStyle name="Normal 8 4 6 4" xfId="25282"/>
    <cellStyle name="Normal 8 4 6 4 2" xfId="25283"/>
    <cellStyle name="Normal 8 4 6 4 2 2" xfId="25284"/>
    <cellStyle name="Normal 8 4 6 4 3" xfId="25285"/>
    <cellStyle name="Normal 8 4 6 5" xfId="25286"/>
    <cellStyle name="Normal 8 4 6 5 2" xfId="25287"/>
    <cellStyle name="Normal 8 4 6 6" xfId="25288"/>
    <cellStyle name="Normal 8 4 6 6 2" xfId="25289"/>
    <cellStyle name="Normal 8 4 6 7" xfId="25290"/>
    <cellStyle name="Normal 8 4 7" xfId="25291"/>
    <cellStyle name="Normal 8 4 7 2" xfId="25292"/>
    <cellStyle name="Normal 8 4 7 2 2" xfId="25293"/>
    <cellStyle name="Normal 8 4 7 2 2 2" xfId="25294"/>
    <cellStyle name="Normal 8 4 7 2 3" xfId="25295"/>
    <cellStyle name="Normal 8 4 7 3" xfId="25296"/>
    <cellStyle name="Normal 8 4 7 3 2" xfId="25297"/>
    <cellStyle name="Normal 8 4 7 3 2 2" xfId="25298"/>
    <cellStyle name="Normal 8 4 7 3 3" xfId="25299"/>
    <cellStyle name="Normal 8 4 7 4" xfId="25300"/>
    <cellStyle name="Normal 8 4 7 4 2" xfId="25301"/>
    <cellStyle name="Normal 8 4 7 5" xfId="25302"/>
    <cellStyle name="Normal 8 4 7 5 2" xfId="25303"/>
    <cellStyle name="Normal 8 4 7 6" xfId="25304"/>
    <cellStyle name="Normal 8 4 8" xfId="25305"/>
    <cellStyle name="Normal 8 4 8 2" xfId="25306"/>
    <cellStyle name="Normal 8 4 8 2 2" xfId="25307"/>
    <cellStyle name="Normal 8 4 8 3" xfId="25308"/>
    <cellStyle name="Normal 8 4 9" xfId="25309"/>
    <cellStyle name="Normal 8 4 9 2" xfId="25310"/>
    <cellStyle name="Normal 8 4 9 2 2" xfId="25311"/>
    <cellStyle name="Normal 8 4 9 3" xfId="25312"/>
    <cellStyle name="Normal 8 5" xfId="25313"/>
    <cellStyle name="Normal 8 5 10" xfId="25314"/>
    <cellStyle name="Normal 8 5 10 2" xfId="25315"/>
    <cellStyle name="Normal 8 5 11" xfId="25316"/>
    <cellStyle name="Normal 8 5 2" xfId="25317"/>
    <cellStyle name="Normal 8 5 2 10" xfId="25318"/>
    <cellStyle name="Normal 8 5 2 2" xfId="25319"/>
    <cellStyle name="Normal 8 5 2 2 2" xfId="25320"/>
    <cellStyle name="Normal 8 5 2 2 2 2" xfId="25321"/>
    <cellStyle name="Normal 8 5 2 2 2 2 2" xfId="25322"/>
    <cellStyle name="Normal 8 5 2 2 2 2 2 2" xfId="25323"/>
    <cellStyle name="Normal 8 5 2 2 2 2 2 2 2" xfId="25324"/>
    <cellStyle name="Normal 8 5 2 2 2 2 2 3" xfId="25325"/>
    <cellStyle name="Normal 8 5 2 2 2 2 3" xfId="25326"/>
    <cellStyle name="Normal 8 5 2 2 2 2 3 2" xfId="25327"/>
    <cellStyle name="Normal 8 5 2 2 2 2 3 2 2" xfId="25328"/>
    <cellStyle name="Normal 8 5 2 2 2 2 3 3" xfId="25329"/>
    <cellStyle name="Normal 8 5 2 2 2 2 4" xfId="25330"/>
    <cellStyle name="Normal 8 5 2 2 2 2 4 2" xfId="25331"/>
    <cellStyle name="Normal 8 5 2 2 2 2 5" xfId="25332"/>
    <cellStyle name="Normal 8 5 2 2 2 2 5 2" xfId="25333"/>
    <cellStyle name="Normal 8 5 2 2 2 2 6" xfId="25334"/>
    <cellStyle name="Normal 8 5 2 2 2 3" xfId="25335"/>
    <cellStyle name="Normal 8 5 2 2 2 3 2" xfId="25336"/>
    <cellStyle name="Normal 8 5 2 2 2 3 2 2" xfId="25337"/>
    <cellStyle name="Normal 8 5 2 2 2 3 3" xfId="25338"/>
    <cellStyle name="Normal 8 5 2 2 2 4" xfId="25339"/>
    <cellStyle name="Normal 8 5 2 2 2 4 2" xfId="25340"/>
    <cellStyle name="Normal 8 5 2 2 2 4 2 2" xfId="25341"/>
    <cellStyle name="Normal 8 5 2 2 2 4 3" xfId="25342"/>
    <cellStyle name="Normal 8 5 2 2 2 5" xfId="25343"/>
    <cellStyle name="Normal 8 5 2 2 2 5 2" xfId="25344"/>
    <cellStyle name="Normal 8 5 2 2 2 6" xfId="25345"/>
    <cellStyle name="Normal 8 5 2 2 2 6 2" xfId="25346"/>
    <cellStyle name="Normal 8 5 2 2 2 7" xfId="25347"/>
    <cellStyle name="Normal 8 5 2 2 3" xfId="25348"/>
    <cellStyle name="Normal 8 5 2 2 3 2" xfId="25349"/>
    <cellStyle name="Normal 8 5 2 2 3 2 2" xfId="25350"/>
    <cellStyle name="Normal 8 5 2 2 3 2 2 2" xfId="25351"/>
    <cellStyle name="Normal 8 5 2 2 3 2 3" xfId="25352"/>
    <cellStyle name="Normal 8 5 2 2 3 3" xfId="25353"/>
    <cellStyle name="Normal 8 5 2 2 3 3 2" xfId="25354"/>
    <cellStyle name="Normal 8 5 2 2 3 3 2 2" xfId="25355"/>
    <cellStyle name="Normal 8 5 2 2 3 3 3" xfId="25356"/>
    <cellStyle name="Normal 8 5 2 2 3 4" xfId="25357"/>
    <cellStyle name="Normal 8 5 2 2 3 4 2" xfId="25358"/>
    <cellStyle name="Normal 8 5 2 2 3 5" xfId="25359"/>
    <cellStyle name="Normal 8 5 2 2 3 5 2" xfId="25360"/>
    <cellStyle name="Normal 8 5 2 2 3 6" xfId="25361"/>
    <cellStyle name="Normal 8 5 2 2 4" xfId="25362"/>
    <cellStyle name="Normal 8 5 2 2 4 2" xfId="25363"/>
    <cellStyle name="Normal 8 5 2 2 4 2 2" xfId="25364"/>
    <cellStyle name="Normal 8 5 2 2 4 3" xfId="25365"/>
    <cellStyle name="Normal 8 5 2 2 5" xfId="25366"/>
    <cellStyle name="Normal 8 5 2 2 5 2" xfId="25367"/>
    <cellStyle name="Normal 8 5 2 2 5 2 2" xfId="25368"/>
    <cellStyle name="Normal 8 5 2 2 5 3" xfId="25369"/>
    <cellStyle name="Normal 8 5 2 2 6" xfId="25370"/>
    <cellStyle name="Normal 8 5 2 2 6 2" xfId="25371"/>
    <cellStyle name="Normal 8 5 2 2 7" xfId="25372"/>
    <cellStyle name="Normal 8 5 2 2 7 2" xfId="25373"/>
    <cellStyle name="Normal 8 5 2 2 8" xfId="25374"/>
    <cellStyle name="Normal 8 5 2 3" xfId="25375"/>
    <cellStyle name="Normal 8 5 2 3 2" xfId="25376"/>
    <cellStyle name="Normal 8 5 2 3 2 2" xfId="25377"/>
    <cellStyle name="Normal 8 5 2 3 2 2 2" xfId="25378"/>
    <cellStyle name="Normal 8 5 2 3 2 2 2 2" xfId="25379"/>
    <cellStyle name="Normal 8 5 2 3 2 2 3" xfId="25380"/>
    <cellStyle name="Normal 8 5 2 3 2 3" xfId="25381"/>
    <cellStyle name="Normal 8 5 2 3 2 3 2" xfId="25382"/>
    <cellStyle name="Normal 8 5 2 3 2 3 2 2" xfId="25383"/>
    <cellStyle name="Normal 8 5 2 3 2 3 3" xfId="25384"/>
    <cellStyle name="Normal 8 5 2 3 2 4" xfId="25385"/>
    <cellStyle name="Normal 8 5 2 3 2 4 2" xfId="25386"/>
    <cellStyle name="Normal 8 5 2 3 2 5" xfId="25387"/>
    <cellStyle name="Normal 8 5 2 3 2 5 2" xfId="25388"/>
    <cellStyle name="Normal 8 5 2 3 2 6" xfId="25389"/>
    <cellStyle name="Normal 8 5 2 3 3" xfId="25390"/>
    <cellStyle name="Normal 8 5 2 3 3 2" xfId="25391"/>
    <cellStyle name="Normal 8 5 2 3 3 2 2" xfId="25392"/>
    <cellStyle name="Normal 8 5 2 3 3 3" xfId="25393"/>
    <cellStyle name="Normal 8 5 2 3 4" xfId="25394"/>
    <cellStyle name="Normal 8 5 2 3 4 2" xfId="25395"/>
    <cellStyle name="Normal 8 5 2 3 4 2 2" xfId="25396"/>
    <cellStyle name="Normal 8 5 2 3 4 3" xfId="25397"/>
    <cellStyle name="Normal 8 5 2 3 5" xfId="25398"/>
    <cellStyle name="Normal 8 5 2 3 5 2" xfId="25399"/>
    <cellStyle name="Normal 8 5 2 3 6" xfId="25400"/>
    <cellStyle name="Normal 8 5 2 3 6 2" xfId="25401"/>
    <cellStyle name="Normal 8 5 2 3 7" xfId="25402"/>
    <cellStyle name="Normal 8 5 2 4" xfId="25403"/>
    <cellStyle name="Normal 8 5 2 4 2" xfId="25404"/>
    <cellStyle name="Normal 8 5 2 4 2 2" xfId="25405"/>
    <cellStyle name="Normal 8 5 2 4 2 2 2" xfId="25406"/>
    <cellStyle name="Normal 8 5 2 4 2 2 2 2" xfId="25407"/>
    <cellStyle name="Normal 8 5 2 4 2 2 3" xfId="25408"/>
    <cellStyle name="Normal 8 5 2 4 2 3" xfId="25409"/>
    <cellStyle name="Normal 8 5 2 4 2 3 2" xfId="25410"/>
    <cellStyle name="Normal 8 5 2 4 2 3 2 2" xfId="25411"/>
    <cellStyle name="Normal 8 5 2 4 2 3 3" xfId="25412"/>
    <cellStyle name="Normal 8 5 2 4 2 4" xfId="25413"/>
    <cellStyle name="Normal 8 5 2 4 2 4 2" xfId="25414"/>
    <cellStyle name="Normal 8 5 2 4 2 5" xfId="25415"/>
    <cellStyle name="Normal 8 5 2 4 2 5 2" xfId="25416"/>
    <cellStyle name="Normal 8 5 2 4 2 6" xfId="25417"/>
    <cellStyle name="Normal 8 5 2 4 3" xfId="25418"/>
    <cellStyle name="Normal 8 5 2 4 3 2" xfId="25419"/>
    <cellStyle name="Normal 8 5 2 4 3 2 2" xfId="25420"/>
    <cellStyle name="Normal 8 5 2 4 3 3" xfId="25421"/>
    <cellStyle name="Normal 8 5 2 4 4" xfId="25422"/>
    <cellStyle name="Normal 8 5 2 4 4 2" xfId="25423"/>
    <cellStyle name="Normal 8 5 2 4 4 2 2" xfId="25424"/>
    <cellStyle name="Normal 8 5 2 4 4 3" xfId="25425"/>
    <cellStyle name="Normal 8 5 2 4 5" xfId="25426"/>
    <cellStyle name="Normal 8 5 2 4 5 2" xfId="25427"/>
    <cellStyle name="Normal 8 5 2 4 6" xfId="25428"/>
    <cellStyle name="Normal 8 5 2 4 6 2" xfId="25429"/>
    <cellStyle name="Normal 8 5 2 4 7" xfId="25430"/>
    <cellStyle name="Normal 8 5 2 5" xfId="25431"/>
    <cellStyle name="Normal 8 5 2 5 2" xfId="25432"/>
    <cellStyle name="Normal 8 5 2 5 2 2" xfId="25433"/>
    <cellStyle name="Normal 8 5 2 5 2 2 2" xfId="25434"/>
    <cellStyle name="Normal 8 5 2 5 2 3" xfId="25435"/>
    <cellStyle name="Normal 8 5 2 5 3" xfId="25436"/>
    <cellStyle name="Normal 8 5 2 5 3 2" xfId="25437"/>
    <cellStyle name="Normal 8 5 2 5 3 2 2" xfId="25438"/>
    <cellStyle name="Normal 8 5 2 5 3 3" xfId="25439"/>
    <cellStyle name="Normal 8 5 2 5 4" xfId="25440"/>
    <cellStyle name="Normal 8 5 2 5 4 2" xfId="25441"/>
    <cellStyle name="Normal 8 5 2 5 5" xfId="25442"/>
    <cellStyle name="Normal 8 5 2 5 5 2" xfId="25443"/>
    <cellStyle name="Normal 8 5 2 5 6" xfId="25444"/>
    <cellStyle name="Normal 8 5 2 6" xfId="25445"/>
    <cellStyle name="Normal 8 5 2 6 2" xfId="25446"/>
    <cellStyle name="Normal 8 5 2 6 2 2" xfId="25447"/>
    <cellStyle name="Normal 8 5 2 6 3" xfId="25448"/>
    <cellStyle name="Normal 8 5 2 7" xfId="25449"/>
    <cellStyle name="Normal 8 5 2 7 2" xfId="25450"/>
    <cellStyle name="Normal 8 5 2 7 2 2" xfId="25451"/>
    <cellStyle name="Normal 8 5 2 7 3" xfId="25452"/>
    <cellStyle name="Normal 8 5 2 8" xfId="25453"/>
    <cellStyle name="Normal 8 5 2 8 2" xfId="25454"/>
    <cellStyle name="Normal 8 5 2 9" xfId="25455"/>
    <cellStyle name="Normal 8 5 2 9 2" xfId="25456"/>
    <cellStyle name="Normal 8 5 3" xfId="25457"/>
    <cellStyle name="Normal 8 5 3 2" xfId="25458"/>
    <cellStyle name="Normal 8 5 3 2 2" xfId="25459"/>
    <cellStyle name="Normal 8 5 3 2 2 2" xfId="25460"/>
    <cellStyle name="Normal 8 5 3 2 2 2 2" xfId="25461"/>
    <cellStyle name="Normal 8 5 3 2 2 2 2 2" xfId="25462"/>
    <cellStyle name="Normal 8 5 3 2 2 2 3" xfId="25463"/>
    <cellStyle name="Normal 8 5 3 2 2 3" xfId="25464"/>
    <cellStyle name="Normal 8 5 3 2 2 3 2" xfId="25465"/>
    <cellStyle name="Normal 8 5 3 2 2 3 2 2" xfId="25466"/>
    <cellStyle name="Normal 8 5 3 2 2 3 3" xfId="25467"/>
    <cellStyle name="Normal 8 5 3 2 2 4" xfId="25468"/>
    <cellStyle name="Normal 8 5 3 2 2 4 2" xfId="25469"/>
    <cellStyle name="Normal 8 5 3 2 2 5" xfId="25470"/>
    <cellStyle name="Normal 8 5 3 2 2 5 2" xfId="25471"/>
    <cellStyle name="Normal 8 5 3 2 2 6" xfId="25472"/>
    <cellStyle name="Normal 8 5 3 2 3" xfId="25473"/>
    <cellStyle name="Normal 8 5 3 2 3 2" xfId="25474"/>
    <cellStyle name="Normal 8 5 3 2 3 2 2" xfId="25475"/>
    <cellStyle name="Normal 8 5 3 2 3 3" xfId="25476"/>
    <cellStyle name="Normal 8 5 3 2 4" xfId="25477"/>
    <cellStyle name="Normal 8 5 3 2 4 2" xfId="25478"/>
    <cellStyle name="Normal 8 5 3 2 4 2 2" xfId="25479"/>
    <cellStyle name="Normal 8 5 3 2 4 3" xfId="25480"/>
    <cellStyle name="Normal 8 5 3 2 5" xfId="25481"/>
    <cellStyle name="Normal 8 5 3 2 5 2" xfId="25482"/>
    <cellStyle name="Normal 8 5 3 2 6" xfId="25483"/>
    <cellStyle name="Normal 8 5 3 2 6 2" xfId="25484"/>
    <cellStyle name="Normal 8 5 3 2 7" xfId="25485"/>
    <cellStyle name="Normal 8 5 3 3" xfId="25486"/>
    <cellStyle name="Normal 8 5 3 3 2" xfId="25487"/>
    <cellStyle name="Normal 8 5 3 3 2 2" xfId="25488"/>
    <cellStyle name="Normal 8 5 3 3 2 2 2" xfId="25489"/>
    <cellStyle name="Normal 8 5 3 3 2 3" xfId="25490"/>
    <cellStyle name="Normal 8 5 3 3 3" xfId="25491"/>
    <cellStyle name="Normal 8 5 3 3 3 2" xfId="25492"/>
    <cellStyle name="Normal 8 5 3 3 3 2 2" xfId="25493"/>
    <cellStyle name="Normal 8 5 3 3 3 3" xfId="25494"/>
    <cellStyle name="Normal 8 5 3 3 4" xfId="25495"/>
    <cellStyle name="Normal 8 5 3 3 4 2" xfId="25496"/>
    <cellStyle name="Normal 8 5 3 3 5" xfId="25497"/>
    <cellStyle name="Normal 8 5 3 3 5 2" xfId="25498"/>
    <cellStyle name="Normal 8 5 3 3 6" xfId="25499"/>
    <cellStyle name="Normal 8 5 3 4" xfId="25500"/>
    <cellStyle name="Normal 8 5 3 4 2" xfId="25501"/>
    <cellStyle name="Normal 8 5 3 4 2 2" xfId="25502"/>
    <cellStyle name="Normal 8 5 3 4 3" xfId="25503"/>
    <cellStyle name="Normal 8 5 3 5" xfId="25504"/>
    <cellStyle name="Normal 8 5 3 5 2" xfId="25505"/>
    <cellStyle name="Normal 8 5 3 5 2 2" xfId="25506"/>
    <cellStyle name="Normal 8 5 3 5 3" xfId="25507"/>
    <cellStyle name="Normal 8 5 3 6" xfId="25508"/>
    <cellStyle name="Normal 8 5 3 6 2" xfId="25509"/>
    <cellStyle name="Normal 8 5 3 7" xfId="25510"/>
    <cellStyle name="Normal 8 5 3 7 2" xfId="25511"/>
    <cellStyle name="Normal 8 5 3 8" xfId="25512"/>
    <cellStyle name="Normal 8 5 4" xfId="25513"/>
    <cellStyle name="Normal 8 5 4 2" xfId="25514"/>
    <cellStyle name="Normal 8 5 4 2 2" xfId="25515"/>
    <cellStyle name="Normal 8 5 4 2 2 2" xfId="25516"/>
    <cellStyle name="Normal 8 5 4 2 2 2 2" xfId="25517"/>
    <cellStyle name="Normal 8 5 4 2 2 3" xfId="25518"/>
    <cellStyle name="Normal 8 5 4 2 3" xfId="25519"/>
    <cellStyle name="Normal 8 5 4 2 3 2" xfId="25520"/>
    <cellStyle name="Normal 8 5 4 2 3 2 2" xfId="25521"/>
    <cellStyle name="Normal 8 5 4 2 3 3" xfId="25522"/>
    <cellStyle name="Normal 8 5 4 2 4" xfId="25523"/>
    <cellStyle name="Normal 8 5 4 2 4 2" xfId="25524"/>
    <cellStyle name="Normal 8 5 4 2 5" xfId="25525"/>
    <cellStyle name="Normal 8 5 4 2 5 2" xfId="25526"/>
    <cellStyle name="Normal 8 5 4 2 6" xfId="25527"/>
    <cellStyle name="Normal 8 5 4 3" xfId="25528"/>
    <cellStyle name="Normal 8 5 4 3 2" xfId="25529"/>
    <cellStyle name="Normal 8 5 4 3 2 2" xfId="25530"/>
    <cellStyle name="Normal 8 5 4 3 3" xfId="25531"/>
    <cellStyle name="Normal 8 5 4 4" xfId="25532"/>
    <cellStyle name="Normal 8 5 4 4 2" xfId="25533"/>
    <cellStyle name="Normal 8 5 4 4 2 2" xfId="25534"/>
    <cellStyle name="Normal 8 5 4 4 3" xfId="25535"/>
    <cellStyle name="Normal 8 5 4 5" xfId="25536"/>
    <cellStyle name="Normal 8 5 4 5 2" xfId="25537"/>
    <cellStyle name="Normal 8 5 4 6" xfId="25538"/>
    <cellStyle name="Normal 8 5 4 6 2" xfId="25539"/>
    <cellStyle name="Normal 8 5 4 7" xfId="25540"/>
    <cellStyle name="Normal 8 5 5" xfId="25541"/>
    <cellStyle name="Normal 8 5 5 2" xfId="25542"/>
    <cellStyle name="Normal 8 5 5 2 2" xfId="25543"/>
    <cellStyle name="Normal 8 5 5 2 2 2" xfId="25544"/>
    <cellStyle name="Normal 8 5 5 2 2 2 2" xfId="25545"/>
    <cellStyle name="Normal 8 5 5 2 2 3" xfId="25546"/>
    <cellStyle name="Normal 8 5 5 2 3" xfId="25547"/>
    <cellStyle name="Normal 8 5 5 2 3 2" xfId="25548"/>
    <cellStyle name="Normal 8 5 5 2 3 2 2" xfId="25549"/>
    <cellStyle name="Normal 8 5 5 2 3 3" xfId="25550"/>
    <cellStyle name="Normal 8 5 5 2 4" xfId="25551"/>
    <cellStyle name="Normal 8 5 5 2 4 2" xfId="25552"/>
    <cellStyle name="Normal 8 5 5 2 5" xfId="25553"/>
    <cellStyle name="Normal 8 5 5 2 5 2" xfId="25554"/>
    <cellStyle name="Normal 8 5 5 2 6" xfId="25555"/>
    <cellStyle name="Normal 8 5 5 3" xfId="25556"/>
    <cellStyle name="Normal 8 5 5 3 2" xfId="25557"/>
    <cellStyle name="Normal 8 5 5 3 2 2" xfId="25558"/>
    <cellStyle name="Normal 8 5 5 3 3" xfId="25559"/>
    <cellStyle name="Normal 8 5 5 4" xfId="25560"/>
    <cellStyle name="Normal 8 5 5 4 2" xfId="25561"/>
    <cellStyle name="Normal 8 5 5 4 2 2" xfId="25562"/>
    <cellStyle name="Normal 8 5 5 4 3" xfId="25563"/>
    <cellStyle name="Normal 8 5 5 5" xfId="25564"/>
    <cellStyle name="Normal 8 5 5 5 2" xfId="25565"/>
    <cellStyle name="Normal 8 5 5 6" xfId="25566"/>
    <cellStyle name="Normal 8 5 5 6 2" xfId="25567"/>
    <cellStyle name="Normal 8 5 5 7" xfId="25568"/>
    <cellStyle name="Normal 8 5 6" xfId="25569"/>
    <cellStyle name="Normal 8 5 6 2" xfId="25570"/>
    <cellStyle name="Normal 8 5 6 2 2" xfId="25571"/>
    <cellStyle name="Normal 8 5 6 2 2 2" xfId="25572"/>
    <cellStyle name="Normal 8 5 6 2 3" xfId="25573"/>
    <cellStyle name="Normal 8 5 6 3" xfId="25574"/>
    <cellStyle name="Normal 8 5 6 3 2" xfId="25575"/>
    <cellStyle name="Normal 8 5 6 3 2 2" xfId="25576"/>
    <cellStyle name="Normal 8 5 6 3 3" xfId="25577"/>
    <cellStyle name="Normal 8 5 6 4" xfId="25578"/>
    <cellStyle name="Normal 8 5 6 4 2" xfId="25579"/>
    <cellStyle name="Normal 8 5 6 5" xfId="25580"/>
    <cellStyle name="Normal 8 5 6 5 2" xfId="25581"/>
    <cellStyle name="Normal 8 5 6 6" xfId="25582"/>
    <cellStyle name="Normal 8 5 7" xfId="25583"/>
    <cellStyle name="Normal 8 5 7 2" xfId="25584"/>
    <cellStyle name="Normal 8 5 7 2 2" xfId="25585"/>
    <cellStyle name="Normal 8 5 7 3" xfId="25586"/>
    <cellStyle name="Normal 8 5 8" xfId="25587"/>
    <cellStyle name="Normal 8 5 8 2" xfId="25588"/>
    <cellStyle name="Normal 8 5 8 2 2" xfId="25589"/>
    <cellStyle name="Normal 8 5 8 3" xfId="25590"/>
    <cellStyle name="Normal 8 5 9" xfId="25591"/>
    <cellStyle name="Normal 8 5 9 2" xfId="25592"/>
    <cellStyle name="Normal 8 6" xfId="25593"/>
    <cellStyle name="Normal 8 6 10" xfId="25594"/>
    <cellStyle name="Normal 8 6 2" xfId="25595"/>
    <cellStyle name="Normal 8 6 2 2" xfId="25596"/>
    <cellStyle name="Normal 8 6 2 2 2" xfId="25597"/>
    <cellStyle name="Normal 8 6 2 2 2 2" xfId="25598"/>
    <cellStyle name="Normal 8 6 2 2 2 2 2" xfId="25599"/>
    <cellStyle name="Normal 8 6 2 2 2 2 2 2" xfId="25600"/>
    <cellStyle name="Normal 8 6 2 2 2 2 3" xfId="25601"/>
    <cellStyle name="Normal 8 6 2 2 2 3" xfId="25602"/>
    <cellStyle name="Normal 8 6 2 2 2 3 2" xfId="25603"/>
    <cellStyle name="Normal 8 6 2 2 2 3 2 2" xfId="25604"/>
    <cellStyle name="Normal 8 6 2 2 2 3 3" xfId="25605"/>
    <cellStyle name="Normal 8 6 2 2 2 4" xfId="25606"/>
    <cellStyle name="Normal 8 6 2 2 2 4 2" xfId="25607"/>
    <cellStyle name="Normal 8 6 2 2 2 5" xfId="25608"/>
    <cellStyle name="Normal 8 6 2 2 2 5 2" xfId="25609"/>
    <cellStyle name="Normal 8 6 2 2 2 6" xfId="25610"/>
    <cellStyle name="Normal 8 6 2 2 3" xfId="25611"/>
    <cellStyle name="Normal 8 6 2 2 3 2" xfId="25612"/>
    <cellStyle name="Normal 8 6 2 2 3 2 2" xfId="25613"/>
    <cellStyle name="Normal 8 6 2 2 3 3" xfId="25614"/>
    <cellStyle name="Normal 8 6 2 2 4" xfId="25615"/>
    <cellStyle name="Normal 8 6 2 2 4 2" xfId="25616"/>
    <cellStyle name="Normal 8 6 2 2 4 2 2" xfId="25617"/>
    <cellStyle name="Normal 8 6 2 2 4 3" xfId="25618"/>
    <cellStyle name="Normal 8 6 2 2 5" xfId="25619"/>
    <cellStyle name="Normal 8 6 2 2 5 2" xfId="25620"/>
    <cellStyle name="Normal 8 6 2 2 6" xfId="25621"/>
    <cellStyle name="Normal 8 6 2 2 6 2" xfId="25622"/>
    <cellStyle name="Normal 8 6 2 2 7" xfId="25623"/>
    <cellStyle name="Normal 8 6 2 3" xfId="25624"/>
    <cellStyle name="Normal 8 6 2 3 2" xfId="25625"/>
    <cellStyle name="Normal 8 6 2 3 2 2" xfId="25626"/>
    <cellStyle name="Normal 8 6 2 3 2 2 2" xfId="25627"/>
    <cellStyle name="Normal 8 6 2 3 2 3" xfId="25628"/>
    <cellStyle name="Normal 8 6 2 3 3" xfId="25629"/>
    <cellStyle name="Normal 8 6 2 3 3 2" xfId="25630"/>
    <cellStyle name="Normal 8 6 2 3 3 2 2" xfId="25631"/>
    <cellStyle name="Normal 8 6 2 3 3 3" xfId="25632"/>
    <cellStyle name="Normal 8 6 2 3 4" xfId="25633"/>
    <cellStyle name="Normal 8 6 2 3 4 2" xfId="25634"/>
    <cellStyle name="Normal 8 6 2 3 5" xfId="25635"/>
    <cellStyle name="Normal 8 6 2 3 5 2" xfId="25636"/>
    <cellStyle name="Normal 8 6 2 3 6" xfId="25637"/>
    <cellStyle name="Normal 8 6 2 4" xfId="25638"/>
    <cellStyle name="Normal 8 6 2 4 2" xfId="25639"/>
    <cellStyle name="Normal 8 6 2 4 2 2" xfId="25640"/>
    <cellStyle name="Normal 8 6 2 4 3" xfId="25641"/>
    <cellStyle name="Normal 8 6 2 5" xfId="25642"/>
    <cellStyle name="Normal 8 6 2 5 2" xfId="25643"/>
    <cellStyle name="Normal 8 6 2 5 2 2" xfId="25644"/>
    <cellStyle name="Normal 8 6 2 5 3" xfId="25645"/>
    <cellStyle name="Normal 8 6 2 6" xfId="25646"/>
    <cellStyle name="Normal 8 6 2 6 2" xfId="25647"/>
    <cellStyle name="Normal 8 6 2 7" xfId="25648"/>
    <cellStyle name="Normal 8 6 2 7 2" xfId="25649"/>
    <cellStyle name="Normal 8 6 2 8" xfId="25650"/>
    <cellStyle name="Normal 8 6 3" xfId="25651"/>
    <cellStyle name="Normal 8 6 3 2" xfId="25652"/>
    <cellStyle name="Normal 8 6 3 2 2" xfId="25653"/>
    <cellStyle name="Normal 8 6 3 2 2 2" xfId="25654"/>
    <cellStyle name="Normal 8 6 3 2 2 2 2" xfId="25655"/>
    <cellStyle name="Normal 8 6 3 2 2 3" xfId="25656"/>
    <cellStyle name="Normal 8 6 3 2 3" xfId="25657"/>
    <cellStyle name="Normal 8 6 3 2 3 2" xfId="25658"/>
    <cellStyle name="Normal 8 6 3 2 3 2 2" xfId="25659"/>
    <cellStyle name="Normal 8 6 3 2 3 3" xfId="25660"/>
    <cellStyle name="Normal 8 6 3 2 4" xfId="25661"/>
    <cellStyle name="Normal 8 6 3 2 4 2" xfId="25662"/>
    <cellStyle name="Normal 8 6 3 2 5" xfId="25663"/>
    <cellStyle name="Normal 8 6 3 2 5 2" xfId="25664"/>
    <cellStyle name="Normal 8 6 3 2 6" xfId="25665"/>
    <cellStyle name="Normal 8 6 3 3" xfId="25666"/>
    <cellStyle name="Normal 8 6 3 3 2" xfId="25667"/>
    <cellStyle name="Normal 8 6 3 3 2 2" xfId="25668"/>
    <cellStyle name="Normal 8 6 3 3 3" xfId="25669"/>
    <cellStyle name="Normal 8 6 3 4" xfId="25670"/>
    <cellStyle name="Normal 8 6 3 4 2" xfId="25671"/>
    <cellStyle name="Normal 8 6 3 4 2 2" xfId="25672"/>
    <cellStyle name="Normal 8 6 3 4 3" xfId="25673"/>
    <cellStyle name="Normal 8 6 3 5" xfId="25674"/>
    <cellStyle name="Normal 8 6 3 5 2" xfId="25675"/>
    <cellStyle name="Normal 8 6 3 6" xfId="25676"/>
    <cellStyle name="Normal 8 6 3 6 2" xfId="25677"/>
    <cellStyle name="Normal 8 6 3 7" xfId="25678"/>
    <cellStyle name="Normal 8 6 4" xfId="25679"/>
    <cellStyle name="Normal 8 6 4 2" xfId="25680"/>
    <cellStyle name="Normal 8 6 4 2 2" xfId="25681"/>
    <cellStyle name="Normal 8 6 4 2 2 2" xfId="25682"/>
    <cellStyle name="Normal 8 6 4 2 2 2 2" xfId="25683"/>
    <cellStyle name="Normal 8 6 4 2 2 3" xfId="25684"/>
    <cellStyle name="Normal 8 6 4 2 3" xfId="25685"/>
    <cellStyle name="Normal 8 6 4 2 3 2" xfId="25686"/>
    <cellStyle name="Normal 8 6 4 2 3 2 2" xfId="25687"/>
    <cellStyle name="Normal 8 6 4 2 3 3" xfId="25688"/>
    <cellStyle name="Normal 8 6 4 2 4" xfId="25689"/>
    <cellStyle name="Normal 8 6 4 2 4 2" xfId="25690"/>
    <cellStyle name="Normal 8 6 4 2 5" xfId="25691"/>
    <cellStyle name="Normal 8 6 4 2 5 2" xfId="25692"/>
    <cellStyle name="Normal 8 6 4 2 6" xfId="25693"/>
    <cellStyle name="Normal 8 6 4 3" xfId="25694"/>
    <cellStyle name="Normal 8 6 4 3 2" xfId="25695"/>
    <cellStyle name="Normal 8 6 4 3 2 2" xfId="25696"/>
    <cellStyle name="Normal 8 6 4 3 3" xfId="25697"/>
    <cellStyle name="Normal 8 6 4 4" xfId="25698"/>
    <cellStyle name="Normal 8 6 4 4 2" xfId="25699"/>
    <cellStyle name="Normal 8 6 4 4 2 2" xfId="25700"/>
    <cellStyle name="Normal 8 6 4 4 3" xfId="25701"/>
    <cellStyle name="Normal 8 6 4 5" xfId="25702"/>
    <cellStyle name="Normal 8 6 4 5 2" xfId="25703"/>
    <cellStyle name="Normal 8 6 4 6" xfId="25704"/>
    <cellStyle name="Normal 8 6 4 6 2" xfId="25705"/>
    <cellStyle name="Normal 8 6 4 7" xfId="25706"/>
    <cellStyle name="Normal 8 6 5" xfId="25707"/>
    <cellStyle name="Normal 8 6 5 2" xfId="25708"/>
    <cellStyle name="Normal 8 6 5 2 2" xfId="25709"/>
    <cellStyle name="Normal 8 6 5 2 2 2" xfId="25710"/>
    <cellStyle name="Normal 8 6 5 2 3" xfId="25711"/>
    <cellStyle name="Normal 8 6 5 3" xfId="25712"/>
    <cellStyle name="Normal 8 6 5 3 2" xfId="25713"/>
    <cellStyle name="Normal 8 6 5 3 2 2" xfId="25714"/>
    <cellStyle name="Normal 8 6 5 3 3" xfId="25715"/>
    <cellStyle name="Normal 8 6 5 4" xfId="25716"/>
    <cellStyle name="Normal 8 6 5 4 2" xfId="25717"/>
    <cellStyle name="Normal 8 6 5 5" xfId="25718"/>
    <cellStyle name="Normal 8 6 5 5 2" xfId="25719"/>
    <cellStyle name="Normal 8 6 5 6" xfId="25720"/>
    <cellStyle name="Normal 8 6 6" xfId="25721"/>
    <cellStyle name="Normal 8 6 6 2" xfId="25722"/>
    <cellStyle name="Normal 8 6 6 2 2" xfId="25723"/>
    <cellStyle name="Normal 8 6 6 3" xfId="25724"/>
    <cellStyle name="Normal 8 6 7" xfId="25725"/>
    <cellStyle name="Normal 8 6 7 2" xfId="25726"/>
    <cellStyle name="Normal 8 6 7 2 2" xfId="25727"/>
    <cellStyle name="Normal 8 6 7 3" xfId="25728"/>
    <cellStyle name="Normal 8 6 8" xfId="25729"/>
    <cellStyle name="Normal 8 6 8 2" xfId="25730"/>
    <cellStyle name="Normal 8 6 9" xfId="25731"/>
    <cellStyle name="Normal 8 6 9 2" xfId="25732"/>
    <cellStyle name="Normal 8 7" xfId="25733"/>
    <cellStyle name="Normal 8 7 2" xfId="25734"/>
    <cellStyle name="Normal 8 7 2 2" xfId="25735"/>
    <cellStyle name="Normal 8 7 2 2 2" xfId="25736"/>
    <cellStyle name="Normal 8 7 2 2 2 2" xfId="25737"/>
    <cellStyle name="Normal 8 7 2 2 2 2 2" xfId="25738"/>
    <cellStyle name="Normal 8 7 2 2 2 3" xfId="25739"/>
    <cellStyle name="Normal 8 7 2 2 3" xfId="25740"/>
    <cellStyle name="Normal 8 7 2 2 3 2" xfId="25741"/>
    <cellStyle name="Normal 8 7 2 2 3 2 2" xfId="25742"/>
    <cellStyle name="Normal 8 7 2 2 3 3" xfId="25743"/>
    <cellStyle name="Normal 8 7 2 2 4" xfId="25744"/>
    <cellStyle name="Normal 8 7 2 2 4 2" xfId="25745"/>
    <cellStyle name="Normal 8 7 2 2 5" xfId="25746"/>
    <cellStyle name="Normal 8 7 2 2 5 2" xfId="25747"/>
    <cellStyle name="Normal 8 7 2 2 6" xfId="25748"/>
    <cellStyle name="Normal 8 7 2 3" xfId="25749"/>
    <cellStyle name="Normal 8 7 2 3 2" xfId="25750"/>
    <cellStyle name="Normal 8 7 2 3 2 2" xfId="25751"/>
    <cellStyle name="Normal 8 7 2 3 3" xfId="25752"/>
    <cellStyle name="Normal 8 7 2 4" xfId="25753"/>
    <cellStyle name="Normal 8 7 2 4 2" xfId="25754"/>
    <cellStyle name="Normal 8 7 2 4 2 2" xfId="25755"/>
    <cellStyle name="Normal 8 7 2 4 3" xfId="25756"/>
    <cellStyle name="Normal 8 7 2 5" xfId="25757"/>
    <cellStyle name="Normal 8 7 2 5 2" xfId="25758"/>
    <cellStyle name="Normal 8 7 2 6" xfId="25759"/>
    <cellStyle name="Normal 8 7 2 6 2" xfId="25760"/>
    <cellStyle name="Normal 8 7 2 7" xfId="25761"/>
    <cellStyle name="Normal 8 7 3" xfId="25762"/>
    <cellStyle name="Normal 8 7 3 2" xfId="25763"/>
    <cellStyle name="Normal 8 7 3 2 2" xfId="25764"/>
    <cellStyle name="Normal 8 7 3 2 2 2" xfId="25765"/>
    <cellStyle name="Normal 8 7 3 2 3" xfId="25766"/>
    <cellStyle name="Normal 8 7 3 3" xfId="25767"/>
    <cellStyle name="Normal 8 7 3 3 2" xfId="25768"/>
    <cellStyle name="Normal 8 7 3 3 2 2" xfId="25769"/>
    <cellStyle name="Normal 8 7 3 3 3" xfId="25770"/>
    <cellStyle name="Normal 8 7 3 4" xfId="25771"/>
    <cellStyle name="Normal 8 7 3 4 2" xfId="25772"/>
    <cellStyle name="Normal 8 7 3 5" xfId="25773"/>
    <cellStyle name="Normal 8 7 3 5 2" xfId="25774"/>
    <cellStyle name="Normal 8 7 3 6" xfId="25775"/>
    <cellStyle name="Normal 8 7 4" xfId="25776"/>
    <cellStyle name="Normal 8 7 4 2" xfId="25777"/>
    <cellStyle name="Normal 8 7 4 2 2" xfId="25778"/>
    <cellStyle name="Normal 8 7 4 3" xfId="25779"/>
    <cellStyle name="Normal 8 7 5" xfId="25780"/>
    <cellStyle name="Normal 8 7 5 2" xfId="25781"/>
    <cellStyle name="Normal 8 7 5 2 2" xfId="25782"/>
    <cellStyle name="Normal 8 7 5 3" xfId="25783"/>
    <cellStyle name="Normal 8 7 6" xfId="25784"/>
    <cellStyle name="Normal 8 7 6 2" xfId="25785"/>
    <cellStyle name="Normal 8 7 7" xfId="25786"/>
    <cellStyle name="Normal 8 7 7 2" xfId="25787"/>
    <cellStyle name="Normal 8 7 8" xfId="25788"/>
    <cellStyle name="Normal 8 8" xfId="25789"/>
    <cellStyle name="Normal 8 8 2" xfId="25790"/>
    <cellStyle name="Normal 8 8 2 2" xfId="25791"/>
    <cellStyle name="Normal 8 8 2 2 2" xfId="25792"/>
    <cellStyle name="Normal 8 8 2 2 2 2" xfId="25793"/>
    <cellStyle name="Normal 8 8 2 2 3" xfId="25794"/>
    <cellStyle name="Normal 8 8 2 3" xfId="25795"/>
    <cellStyle name="Normal 8 8 2 3 2" xfId="25796"/>
    <cellStyle name="Normal 8 8 2 3 2 2" xfId="25797"/>
    <cellStyle name="Normal 8 8 2 3 3" xfId="25798"/>
    <cellStyle name="Normal 8 8 2 4" xfId="25799"/>
    <cellStyle name="Normal 8 8 2 4 2" xfId="25800"/>
    <cellStyle name="Normal 8 8 2 5" xfId="25801"/>
    <cellStyle name="Normal 8 8 2 5 2" xfId="25802"/>
    <cellStyle name="Normal 8 8 2 6" xfId="25803"/>
    <cellStyle name="Normal 8 8 3" xfId="25804"/>
    <cellStyle name="Normal 8 8 3 2" xfId="25805"/>
    <cellStyle name="Normal 8 8 3 2 2" xfId="25806"/>
    <cellStyle name="Normal 8 8 3 3" xfId="25807"/>
    <cellStyle name="Normal 8 8 4" xfId="25808"/>
    <cellStyle name="Normal 8 8 4 2" xfId="25809"/>
    <cellStyle name="Normal 8 8 4 2 2" xfId="25810"/>
    <cellStyle name="Normal 8 8 4 3" xfId="25811"/>
    <cellStyle name="Normal 8 8 5" xfId="25812"/>
    <cellStyle name="Normal 8 8 5 2" xfId="25813"/>
    <cellStyle name="Normal 8 8 6" xfId="25814"/>
    <cellStyle name="Normal 8 8 6 2" xfId="25815"/>
    <cellStyle name="Normal 8 8 7" xfId="25816"/>
    <cellStyle name="Normal 8 9" xfId="25817"/>
    <cellStyle name="Normal 8 9 2" xfId="25818"/>
    <cellStyle name="Normal 8 9 2 2" xfId="25819"/>
    <cellStyle name="Normal 8 9 2 2 2" xfId="25820"/>
    <cellStyle name="Normal 8 9 2 2 2 2" xfId="25821"/>
    <cellStyle name="Normal 8 9 2 2 3" xfId="25822"/>
    <cellStyle name="Normal 8 9 2 3" xfId="25823"/>
    <cellStyle name="Normal 8 9 2 3 2" xfId="25824"/>
    <cellStyle name="Normal 8 9 2 3 2 2" xfId="25825"/>
    <cellStyle name="Normal 8 9 2 3 3" xfId="25826"/>
    <cellStyle name="Normal 8 9 2 4" xfId="25827"/>
    <cellStyle name="Normal 8 9 2 4 2" xfId="25828"/>
    <cellStyle name="Normal 8 9 2 5" xfId="25829"/>
    <cellStyle name="Normal 8 9 2 5 2" xfId="25830"/>
    <cellStyle name="Normal 8 9 2 6" xfId="25831"/>
    <cellStyle name="Normal 8 9 3" xfId="25832"/>
    <cellStyle name="Normal 8 9 3 2" xfId="25833"/>
    <cellStyle name="Normal 8 9 3 2 2" xfId="25834"/>
    <cellStyle name="Normal 8 9 3 3" xfId="25835"/>
    <cellStyle name="Normal 8 9 4" xfId="25836"/>
    <cellStyle name="Normal 8 9 4 2" xfId="25837"/>
    <cellStyle name="Normal 8 9 4 2 2" xfId="25838"/>
    <cellStyle name="Normal 8 9 4 3" xfId="25839"/>
    <cellStyle name="Normal 8 9 5" xfId="25840"/>
    <cellStyle name="Normal 8 9 5 2" xfId="25841"/>
    <cellStyle name="Normal 8 9 6" xfId="25842"/>
    <cellStyle name="Normal 8 9 6 2" xfId="25843"/>
    <cellStyle name="Normal 8 9 7" xfId="25844"/>
    <cellStyle name="Normal 8_10-15-10-Stmt AU - Period I - Working 1 0" xfId="25845"/>
    <cellStyle name="Normal 9" xfId="524"/>
    <cellStyle name="Normal 9 10" xfId="25846"/>
    <cellStyle name="Normal 9 10 2" xfId="25847"/>
    <cellStyle name="Normal 9 10 2 2" xfId="25848"/>
    <cellStyle name="Normal 9 10 2 2 2" xfId="25849"/>
    <cellStyle name="Normal 9 10 2 3" xfId="25850"/>
    <cellStyle name="Normal 9 10 3" xfId="25851"/>
    <cellStyle name="Normal 9 10 3 2" xfId="25852"/>
    <cellStyle name="Normal 9 10 3 2 2" xfId="25853"/>
    <cellStyle name="Normal 9 10 3 3" xfId="25854"/>
    <cellStyle name="Normal 9 10 4" xfId="25855"/>
    <cellStyle name="Normal 9 10 4 2" xfId="25856"/>
    <cellStyle name="Normal 9 10 5" xfId="25857"/>
    <cellStyle name="Normal 9 10 5 2" xfId="25858"/>
    <cellStyle name="Normal 9 10 6" xfId="25859"/>
    <cellStyle name="Normal 9 11" xfId="25860"/>
    <cellStyle name="Normal 9 12" xfId="672"/>
    <cellStyle name="Normal 9 2" xfId="25861"/>
    <cellStyle name="Normal 9 2 10" xfId="25862"/>
    <cellStyle name="Normal 9 2 10 2" xfId="25863"/>
    <cellStyle name="Normal 9 2 10 2 2" xfId="25864"/>
    <cellStyle name="Normal 9 2 10 2 2 2" xfId="25865"/>
    <cellStyle name="Normal 9 2 10 2 3" xfId="25866"/>
    <cellStyle name="Normal 9 2 10 3" xfId="25867"/>
    <cellStyle name="Normal 9 2 10 3 2" xfId="25868"/>
    <cellStyle name="Normal 9 2 10 3 2 2" xfId="25869"/>
    <cellStyle name="Normal 9 2 10 3 3" xfId="25870"/>
    <cellStyle name="Normal 9 2 10 4" xfId="25871"/>
    <cellStyle name="Normal 9 2 10 4 2" xfId="25872"/>
    <cellStyle name="Normal 9 2 10 5" xfId="25873"/>
    <cellStyle name="Normal 9 2 10 5 2" xfId="25874"/>
    <cellStyle name="Normal 9 2 10 6" xfId="25875"/>
    <cellStyle name="Normal 9 2 11" xfId="25876"/>
    <cellStyle name="Normal 9 2 2" xfId="25877"/>
    <cellStyle name="Normal 9 2 3" xfId="25878"/>
    <cellStyle name="Normal 9 2 3 10" xfId="25879"/>
    <cellStyle name="Normal 9 2 3 10 2" xfId="25880"/>
    <cellStyle name="Normal 9 2 3 11" xfId="25881"/>
    <cellStyle name="Normal 9 2 3 11 2" xfId="25882"/>
    <cellStyle name="Normal 9 2 3 12" xfId="25883"/>
    <cellStyle name="Normal 9 2 3 2" xfId="25884"/>
    <cellStyle name="Normal 9 2 3 2 10" xfId="25885"/>
    <cellStyle name="Normal 9 2 3 2 10 2" xfId="25886"/>
    <cellStyle name="Normal 9 2 3 2 11" xfId="25887"/>
    <cellStyle name="Normal 9 2 3 2 2" xfId="25888"/>
    <cellStyle name="Normal 9 2 3 2 2 10" xfId="25889"/>
    <cellStyle name="Normal 9 2 3 2 2 2" xfId="25890"/>
    <cellStyle name="Normal 9 2 3 2 2 2 2" xfId="25891"/>
    <cellStyle name="Normal 9 2 3 2 2 2 2 2" xfId="25892"/>
    <cellStyle name="Normal 9 2 3 2 2 2 2 2 2" xfId="25893"/>
    <cellStyle name="Normal 9 2 3 2 2 2 2 2 2 2" xfId="25894"/>
    <cellStyle name="Normal 9 2 3 2 2 2 2 2 2 2 2" xfId="25895"/>
    <cellStyle name="Normal 9 2 3 2 2 2 2 2 2 3" xfId="25896"/>
    <cellStyle name="Normal 9 2 3 2 2 2 2 2 3" xfId="25897"/>
    <cellStyle name="Normal 9 2 3 2 2 2 2 2 3 2" xfId="25898"/>
    <cellStyle name="Normal 9 2 3 2 2 2 2 2 3 2 2" xfId="25899"/>
    <cellStyle name="Normal 9 2 3 2 2 2 2 2 3 3" xfId="25900"/>
    <cellStyle name="Normal 9 2 3 2 2 2 2 2 4" xfId="25901"/>
    <cellStyle name="Normal 9 2 3 2 2 2 2 2 4 2" xfId="25902"/>
    <cellStyle name="Normal 9 2 3 2 2 2 2 2 5" xfId="25903"/>
    <cellStyle name="Normal 9 2 3 2 2 2 2 2 5 2" xfId="25904"/>
    <cellStyle name="Normal 9 2 3 2 2 2 2 2 6" xfId="25905"/>
    <cellStyle name="Normal 9 2 3 2 2 2 2 3" xfId="25906"/>
    <cellStyle name="Normal 9 2 3 2 2 2 2 3 2" xfId="25907"/>
    <cellStyle name="Normal 9 2 3 2 2 2 2 3 2 2" xfId="25908"/>
    <cellStyle name="Normal 9 2 3 2 2 2 2 3 3" xfId="25909"/>
    <cellStyle name="Normal 9 2 3 2 2 2 2 4" xfId="25910"/>
    <cellStyle name="Normal 9 2 3 2 2 2 2 4 2" xfId="25911"/>
    <cellStyle name="Normal 9 2 3 2 2 2 2 4 2 2" xfId="25912"/>
    <cellStyle name="Normal 9 2 3 2 2 2 2 4 3" xfId="25913"/>
    <cellStyle name="Normal 9 2 3 2 2 2 2 5" xfId="25914"/>
    <cellStyle name="Normal 9 2 3 2 2 2 2 5 2" xfId="25915"/>
    <cellStyle name="Normal 9 2 3 2 2 2 2 6" xfId="25916"/>
    <cellStyle name="Normal 9 2 3 2 2 2 2 6 2" xfId="25917"/>
    <cellStyle name="Normal 9 2 3 2 2 2 2 7" xfId="25918"/>
    <cellStyle name="Normal 9 2 3 2 2 2 3" xfId="25919"/>
    <cellStyle name="Normal 9 2 3 2 2 2 3 2" xfId="25920"/>
    <cellStyle name="Normal 9 2 3 2 2 2 3 2 2" xfId="25921"/>
    <cellStyle name="Normal 9 2 3 2 2 2 3 2 2 2" xfId="25922"/>
    <cellStyle name="Normal 9 2 3 2 2 2 3 2 3" xfId="25923"/>
    <cellStyle name="Normal 9 2 3 2 2 2 3 3" xfId="25924"/>
    <cellStyle name="Normal 9 2 3 2 2 2 3 3 2" xfId="25925"/>
    <cellStyle name="Normal 9 2 3 2 2 2 3 3 2 2" xfId="25926"/>
    <cellStyle name="Normal 9 2 3 2 2 2 3 3 3" xfId="25927"/>
    <cellStyle name="Normal 9 2 3 2 2 2 3 4" xfId="25928"/>
    <cellStyle name="Normal 9 2 3 2 2 2 3 4 2" xfId="25929"/>
    <cellStyle name="Normal 9 2 3 2 2 2 3 5" xfId="25930"/>
    <cellStyle name="Normal 9 2 3 2 2 2 3 5 2" xfId="25931"/>
    <cellStyle name="Normal 9 2 3 2 2 2 3 6" xfId="25932"/>
    <cellStyle name="Normal 9 2 3 2 2 2 4" xfId="25933"/>
    <cellStyle name="Normal 9 2 3 2 2 2 4 2" xfId="25934"/>
    <cellStyle name="Normal 9 2 3 2 2 2 4 2 2" xfId="25935"/>
    <cellStyle name="Normal 9 2 3 2 2 2 4 3" xfId="25936"/>
    <cellStyle name="Normal 9 2 3 2 2 2 5" xfId="25937"/>
    <cellStyle name="Normal 9 2 3 2 2 2 5 2" xfId="25938"/>
    <cellStyle name="Normal 9 2 3 2 2 2 5 2 2" xfId="25939"/>
    <cellStyle name="Normal 9 2 3 2 2 2 5 3" xfId="25940"/>
    <cellStyle name="Normal 9 2 3 2 2 2 6" xfId="25941"/>
    <cellStyle name="Normal 9 2 3 2 2 2 6 2" xfId="25942"/>
    <cellStyle name="Normal 9 2 3 2 2 2 7" xfId="25943"/>
    <cellStyle name="Normal 9 2 3 2 2 2 7 2" xfId="25944"/>
    <cellStyle name="Normal 9 2 3 2 2 2 8" xfId="25945"/>
    <cellStyle name="Normal 9 2 3 2 2 3" xfId="25946"/>
    <cellStyle name="Normal 9 2 3 2 2 3 2" xfId="25947"/>
    <cellStyle name="Normal 9 2 3 2 2 3 2 2" xfId="25948"/>
    <cellStyle name="Normal 9 2 3 2 2 3 2 2 2" xfId="25949"/>
    <cellStyle name="Normal 9 2 3 2 2 3 2 2 2 2" xfId="25950"/>
    <cellStyle name="Normal 9 2 3 2 2 3 2 2 3" xfId="25951"/>
    <cellStyle name="Normal 9 2 3 2 2 3 2 3" xfId="25952"/>
    <cellStyle name="Normal 9 2 3 2 2 3 2 3 2" xfId="25953"/>
    <cellStyle name="Normal 9 2 3 2 2 3 2 3 2 2" xfId="25954"/>
    <cellStyle name="Normal 9 2 3 2 2 3 2 3 3" xfId="25955"/>
    <cellStyle name="Normal 9 2 3 2 2 3 2 4" xfId="25956"/>
    <cellStyle name="Normal 9 2 3 2 2 3 2 4 2" xfId="25957"/>
    <cellStyle name="Normal 9 2 3 2 2 3 2 5" xfId="25958"/>
    <cellStyle name="Normal 9 2 3 2 2 3 2 5 2" xfId="25959"/>
    <cellStyle name="Normal 9 2 3 2 2 3 2 6" xfId="25960"/>
    <cellStyle name="Normal 9 2 3 2 2 3 3" xfId="25961"/>
    <cellStyle name="Normal 9 2 3 2 2 3 3 2" xfId="25962"/>
    <cellStyle name="Normal 9 2 3 2 2 3 3 2 2" xfId="25963"/>
    <cellStyle name="Normal 9 2 3 2 2 3 3 3" xfId="25964"/>
    <cellStyle name="Normal 9 2 3 2 2 3 4" xfId="25965"/>
    <cellStyle name="Normal 9 2 3 2 2 3 4 2" xfId="25966"/>
    <cellStyle name="Normal 9 2 3 2 2 3 4 2 2" xfId="25967"/>
    <cellStyle name="Normal 9 2 3 2 2 3 4 3" xfId="25968"/>
    <cellStyle name="Normal 9 2 3 2 2 3 5" xfId="25969"/>
    <cellStyle name="Normal 9 2 3 2 2 3 5 2" xfId="25970"/>
    <cellStyle name="Normal 9 2 3 2 2 3 6" xfId="25971"/>
    <cellStyle name="Normal 9 2 3 2 2 3 6 2" xfId="25972"/>
    <cellStyle name="Normal 9 2 3 2 2 3 7" xfId="25973"/>
    <cellStyle name="Normal 9 2 3 2 2 4" xfId="25974"/>
    <cellStyle name="Normal 9 2 3 2 2 4 2" xfId="25975"/>
    <cellStyle name="Normal 9 2 3 2 2 4 2 2" xfId="25976"/>
    <cellStyle name="Normal 9 2 3 2 2 4 2 2 2" xfId="25977"/>
    <cellStyle name="Normal 9 2 3 2 2 4 2 2 2 2" xfId="25978"/>
    <cellStyle name="Normal 9 2 3 2 2 4 2 2 3" xfId="25979"/>
    <cellStyle name="Normal 9 2 3 2 2 4 2 3" xfId="25980"/>
    <cellStyle name="Normal 9 2 3 2 2 4 2 3 2" xfId="25981"/>
    <cellStyle name="Normal 9 2 3 2 2 4 2 3 2 2" xfId="25982"/>
    <cellStyle name="Normal 9 2 3 2 2 4 2 3 3" xfId="25983"/>
    <cellStyle name="Normal 9 2 3 2 2 4 2 4" xfId="25984"/>
    <cellStyle name="Normal 9 2 3 2 2 4 2 4 2" xfId="25985"/>
    <cellStyle name="Normal 9 2 3 2 2 4 2 5" xfId="25986"/>
    <cellStyle name="Normal 9 2 3 2 2 4 2 5 2" xfId="25987"/>
    <cellStyle name="Normal 9 2 3 2 2 4 2 6" xfId="25988"/>
    <cellStyle name="Normal 9 2 3 2 2 4 3" xfId="25989"/>
    <cellStyle name="Normal 9 2 3 2 2 4 3 2" xfId="25990"/>
    <cellStyle name="Normal 9 2 3 2 2 4 3 2 2" xfId="25991"/>
    <cellStyle name="Normal 9 2 3 2 2 4 3 3" xfId="25992"/>
    <cellStyle name="Normal 9 2 3 2 2 4 4" xfId="25993"/>
    <cellStyle name="Normal 9 2 3 2 2 4 4 2" xfId="25994"/>
    <cellStyle name="Normal 9 2 3 2 2 4 4 2 2" xfId="25995"/>
    <cellStyle name="Normal 9 2 3 2 2 4 4 3" xfId="25996"/>
    <cellStyle name="Normal 9 2 3 2 2 4 5" xfId="25997"/>
    <cellStyle name="Normal 9 2 3 2 2 4 5 2" xfId="25998"/>
    <cellStyle name="Normal 9 2 3 2 2 4 6" xfId="25999"/>
    <cellStyle name="Normal 9 2 3 2 2 4 6 2" xfId="26000"/>
    <cellStyle name="Normal 9 2 3 2 2 4 7" xfId="26001"/>
    <cellStyle name="Normal 9 2 3 2 2 5" xfId="26002"/>
    <cellStyle name="Normal 9 2 3 2 2 5 2" xfId="26003"/>
    <cellStyle name="Normal 9 2 3 2 2 5 2 2" xfId="26004"/>
    <cellStyle name="Normal 9 2 3 2 2 5 2 2 2" xfId="26005"/>
    <cellStyle name="Normal 9 2 3 2 2 5 2 3" xfId="26006"/>
    <cellStyle name="Normal 9 2 3 2 2 5 3" xfId="26007"/>
    <cellStyle name="Normal 9 2 3 2 2 5 3 2" xfId="26008"/>
    <cellStyle name="Normal 9 2 3 2 2 5 3 2 2" xfId="26009"/>
    <cellStyle name="Normal 9 2 3 2 2 5 3 3" xfId="26010"/>
    <cellStyle name="Normal 9 2 3 2 2 5 4" xfId="26011"/>
    <cellStyle name="Normal 9 2 3 2 2 5 4 2" xfId="26012"/>
    <cellStyle name="Normal 9 2 3 2 2 5 5" xfId="26013"/>
    <cellStyle name="Normal 9 2 3 2 2 5 5 2" xfId="26014"/>
    <cellStyle name="Normal 9 2 3 2 2 5 6" xfId="26015"/>
    <cellStyle name="Normal 9 2 3 2 2 6" xfId="26016"/>
    <cellStyle name="Normal 9 2 3 2 2 6 2" xfId="26017"/>
    <cellStyle name="Normal 9 2 3 2 2 6 2 2" xfId="26018"/>
    <cellStyle name="Normal 9 2 3 2 2 6 3" xfId="26019"/>
    <cellStyle name="Normal 9 2 3 2 2 7" xfId="26020"/>
    <cellStyle name="Normal 9 2 3 2 2 7 2" xfId="26021"/>
    <cellStyle name="Normal 9 2 3 2 2 7 2 2" xfId="26022"/>
    <cellStyle name="Normal 9 2 3 2 2 7 3" xfId="26023"/>
    <cellStyle name="Normal 9 2 3 2 2 8" xfId="26024"/>
    <cellStyle name="Normal 9 2 3 2 2 8 2" xfId="26025"/>
    <cellStyle name="Normal 9 2 3 2 2 9" xfId="26026"/>
    <cellStyle name="Normal 9 2 3 2 2 9 2" xfId="26027"/>
    <cellStyle name="Normal 9 2 3 2 3" xfId="26028"/>
    <cellStyle name="Normal 9 2 3 2 3 2" xfId="26029"/>
    <cellStyle name="Normal 9 2 3 2 3 2 2" xfId="26030"/>
    <cellStyle name="Normal 9 2 3 2 3 2 2 2" xfId="26031"/>
    <cellStyle name="Normal 9 2 3 2 3 2 2 2 2" xfId="26032"/>
    <cellStyle name="Normal 9 2 3 2 3 2 2 2 2 2" xfId="26033"/>
    <cellStyle name="Normal 9 2 3 2 3 2 2 2 3" xfId="26034"/>
    <cellStyle name="Normal 9 2 3 2 3 2 2 3" xfId="26035"/>
    <cellStyle name="Normal 9 2 3 2 3 2 2 3 2" xfId="26036"/>
    <cellStyle name="Normal 9 2 3 2 3 2 2 3 2 2" xfId="26037"/>
    <cellStyle name="Normal 9 2 3 2 3 2 2 3 3" xfId="26038"/>
    <cellStyle name="Normal 9 2 3 2 3 2 2 4" xfId="26039"/>
    <cellStyle name="Normal 9 2 3 2 3 2 2 4 2" xfId="26040"/>
    <cellStyle name="Normal 9 2 3 2 3 2 2 5" xfId="26041"/>
    <cellStyle name="Normal 9 2 3 2 3 2 2 5 2" xfId="26042"/>
    <cellStyle name="Normal 9 2 3 2 3 2 2 6" xfId="26043"/>
    <cellStyle name="Normal 9 2 3 2 3 2 3" xfId="26044"/>
    <cellStyle name="Normal 9 2 3 2 3 2 3 2" xfId="26045"/>
    <cellStyle name="Normal 9 2 3 2 3 2 3 2 2" xfId="26046"/>
    <cellStyle name="Normal 9 2 3 2 3 2 3 3" xfId="26047"/>
    <cellStyle name="Normal 9 2 3 2 3 2 4" xfId="26048"/>
    <cellStyle name="Normal 9 2 3 2 3 2 4 2" xfId="26049"/>
    <cellStyle name="Normal 9 2 3 2 3 2 4 2 2" xfId="26050"/>
    <cellStyle name="Normal 9 2 3 2 3 2 4 3" xfId="26051"/>
    <cellStyle name="Normal 9 2 3 2 3 2 5" xfId="26052"/>
    <cellStyle name="Normal 9 2 3 2 3 2 5 2" xfId="26053"/>
    <cellStyle name="Normal 9 2 3 2 3 2 6" xfId="26054"/>
    <cellStyle name="Normal 9 2 3 2 3 2 6 2" xfId="26055"/>
    <cellStyle name="Normal 9 2 3 2 3 2 7" xfId="26056"/>
    <cellStyle name="Normal 9 2 3 2 3 3" xfId="26057"/>
    <cellStyle name="Normal 9 2 3 2 3 3 2" xfId="26058"/>
    <cellStyle name="Normal 9 2 3 2 3 3 2 2" xfId="26059"/>
    <cellStyle name="Normal 9 2 3 2 3 3 2 2 2" xfId="26060"/>
    <cellStyle name="Normal 9 2 3 2 3 3 2 3" xfId="26061"/>
    <cellStyle name="Normal 9 2 3 2 3 3 3" xfId="26062"/>
    <cellStyle name="Normal 9 2 3 2 3 3 3 2" xfId="26063"/>
    <cellStyle name="Normal 9 2 3 2 3 3 3 2 2" xfId="26064"/>
    <cellStyle name="Normal 9 2 3 2 3 3 3 3" xfId="26065"/>
    <cellStyle name="Normal 9 2 3 2 3 3 4" xfId="26066"/>
    <cellStyle name="Normal 9 2 3 2 3 3 4 2" xfId="26067"/>
    <cellStyle name="Normal 9 2 3 2 3 3 5" xfId="26068"/>
    <cellStyle name="Normal 9 2 3 2 3 3 5 2" xfId="26069"/>
    <cellStyle name="Normal 9 2 3 2 3 3 6" xfId="26070"/>
    <cellStyle name="Normal 9 2 3 2 3 4" xfId="26071"/>
    <cellStyle name="Normal 9 2 3 2 3 4 2" xfId="26072"/>
    <cellStyle name="Normal 9 2 3 2 3 4 2 2" xfId="26073"/>
    <cellStyle name="Normal 9 2 3 2 3 4 3" xfId="26074"/>
    <cellStyle name="Normal 9 2 3 2 3 5" xfId="26075"/>
    <cellStyle name="Normal 9 2 3 2 3 5 2" xfId="26076"/>
    <cellStyle name="Normal 9 2 3 2 3 5 2 2" xfId="26077"/>
    <cellStyle name="Normal 9 2 3 2 3 5 3" xfId="26078"/>
    <cellStyle name="Normal 9 2 3 2 3 6" xfId="26079"/>
    <cellStyle name="Normal 9 2 3 2 3 6 2" xfId="26080"/>
    <cellStyle name="Normal 9 2 3 2 3 7" xfId="26081"/>
    <cellStyle name="Normal 9 2 3 2 3 7 2" xfId="26082"/>
    <cellStyle name="Normal 9 2 3 2 3 8" xfId="26083"/>
    <cellStyle name="Normal 9 2 3 2 4" xfId="26084"/>
    <cellStyle name="Normal 9 2 3 2 4 2" xfId="26085"/>
    <cellStyle name="Normal 9 2 3 2 4 2 2" xfId="26086"/>
    <cellStyle name="Normal 9 2 3 2 4 2 2 2" xfId="26087"/>
    <cellStyle name="Normal 9 2 3 2 4 2 2 2 2" xfId="26088"/>
    <cellStyle name="Normal 9 2 3 2 4 2 2 3" xfId="26089"/>
    <cellStyle name="Normal 9 2 3 2 4 2 3" xfId="26090"/>
    <cellStyle name="Normal 9 2 3 2 4 2 3 2" xfId="26091"/>
    <cellStyle name="Normal 9 2 3 2 4 2 3 2 2" xfId="26092"/>
    <cellStyle name="Normal 9 2 3 2 4 2 3 3" xfId="26093"/>
    <cellStyle name="Normal 9 2 3 2 4 2 4" xfId="26094"/>
    <cellStyle name="Normal 9 2 3 2 4 2 4 2" xfId="26095"/>
    <cellStyle name="Normal 9 2 3 2 4 2 5" xfId="26096"/>
    <cellStyle name="Normal 9 2 3 2 4 2 5 2" xfId="26097"/>
    <cellStyle name="Normal 9 2 3 2 4 2 6" xfId="26098"/>
    <cellStyle name="Normal 9 2 3 2 4 3" xfId="26099"/>
    <cellStyle name="Normal 9 2 3 2 4 3 2" xfId="26100"/>
    <cellStyle name="Normal 9 2 3 2 4 3 2 2" xfId="26101"/>
    <cellStyle name="Normal 9 2 3 2 4 3 3" xfId="26102"/>
    <cellStyle name="Normal 9 2 3 2 4 4" xfId="26103"/>
    <cellStyle name="Normal 9 2 3 2 4 4 2" xfId="26104"/>
    <cellStyle name="Normal 9 2 3 2 4 4 2 2" xfId="26105"/>
    <cellStyle name="Normal 9 2 3 2 4 4 3" xfId="26106"/>
    <cellStyle name="Normal 9 2 3 2 4 5" xfId="26107"/>
    <cellStyle name="Normal 9 2 3 2 4 5 2" xfId="26108"/>
    <cellStyle name="Normal 9 2 3 2 4 6" xfId="26109"/>
    <cellStyle name="Normal 9 2 3 2 4 6 2" xfId="26110"/>
    <cellStyle name="Normal 9 2 3 2 4 7" xfId="26111"/>
    <cellStyle name="Normal 9 2 3 2 5" xfId="26112"/>
    <cellStyle name="Normal 9 2 3 2 5 2" xfId="26113"/>
    <cellStyle name="Normal 9 2 3 2 5 2 2" xfId="26114"/>
    <cellStyle name="Normal 9 2 3 2 5 2 2 2" xfId="26115"/>
    <cellStyle name="Normal 9 2 3 2 5 2 2 2 2" xfId="26116"/>
    <cellStyle name="Normal 9 2 3 2 5 2 2 3" xfId="26117"/>
    <cellStyle name="Normal 9 2 3 2 5 2 3" xfId="26118"/>
    <cellStyle name="Normal 9 2 3 2 5 2 3 2" xfId="26119"/>
    <cellStyle name="Normal 9 2 3 2 5 2 3 2 2" xfId="26120"/>
    <cellStyle name="Normal 9 2 3 2 5 2 3 3" xfId="26121"/>
    <cellStyle name="Normal 9 2 3 2 5 2 4" xfId="26122"/>
    <cellStyle name="Normal 9 2 3 2 5 2 4 2" xfId="26123"/>
    <cellStyle name="Normal 9 2 3 2 5 2 5" xfId="26124"/>
    <cellStyle name="Normal 9 2 3 2 5 2 5 2" xfId="26125"/>
    <cellStyle name="Normal 9 2 3 2 5 2 6" xfId="26126"/>
    <cellStyle name="Normal 9 2 3 2 5 3" xfId="26127"/>
    <cellStyle name="Normal 9 2 3 2 5 3 2" xfId="26128"/>
    <cellStyle name="Normal 9 2 3 2 5 3 2 2" xfId="26129"/>
    <cellStyle name="Normal 9 2 3 2 5 3 3" xfId="26130"/>
    <cellStyle name="Normal 9 2 3 2 5 4" xfId="26131"/>
    <cellStyle name="Normal 9 2 3 2 5 4 2" xfId="26132"/>
    <cellStyle name="Normal 9 2 3 2 5 4 2 2" xfId="26133"/>
    <cellStyle name="Normal 9 2 3 2 5 4 3" xfId="26134"/>
    <cellStyle name="Normal 9 2 3 2 5 5" xfId="26135"/>
    <cellStyle name="Normal 9 2 3 2 5 5 2" xfId="26136"/>
    <cellStyle name="Normal 9 2 3 2 5 6" xfId="26137"/>
    <cellStyle name="Normal 9 2 3 2 5 6 2" xfId="26138"/>
    <cellStyle name="Normal 9 2 3 2 5 7" xfId="26139"/>
    <cellStyle name="Normal 9 2 3 2 6" xfId="26140"/>
    <cellStyle name="Normal 9 2 3 2 6 2" xfId="26141"/>
    <cellStyle name="Normal 9 2 3 2 6 2 2" xfId="26142"/>
    <cellStyle name="Normal 9 2 3 2 6 2 2 2" xfId="26143"/>
    <cellStyle name="Normal 9 2 3 2 6 2 3" xfId="26144"/>
    <cellStyle name="Normal 9 2 3 2 6 3" xfId="26145"/>
    <cellStyle name="Normal 9 2 3 2 6 3 2" xfId="26146"/>
    <cellStyle name="Normal 9 2 3 2 6 3 2 2" xfId="26147"/>
    <cellStyle name="Normal 9 2 3 2 6 3 3" xfId="26148"/>
    <cellStyle name="Normal 9 2 3 2 6 4" xfId="26149"/>
    <cellStyle name="Normal 9 2 3 2 6 4 2" xfId="26150"/>
    <cellStyle name="Normal 9 2 3 2 6 5" xfId="26151"/>
    <cellStyle name="Normal 9 2 3 2 6 5 2" xfId="26152"/>
    <cellStyle name="Normal 9 2 3 2 6 6" xfId="26153"/>
    <cellStyle name="Normal 9 2 3 2 7" xfId="26154"/>
    <cellStyle name="Normal 9 2 3 2 7 2" xfId="26155"/>
    <cellStyle name="Normal 9 2 3 2 7 2 2" xfId="26156"/>
    <cellStyle name="Normal 9 2 3 2 7 3" xfId="26157"/>
    <cellStyle name="Normal 9 2 3 2 8" xfId="26158"/>
    <cellStyle name="Normal 9 2 3 2 8 2" xfId="26159"/>
    <cellStyle name="Normal 9 2 3 2 8 2 2" xfId="26160"/>
    <cellStyle name="Normal 9 2 3 2 8 3" xfId="26161"/>
    <cellStyle name="Normal 9 2 3 2 9" xfId="26162"/>
    <cellStyle name="Normal 9 2 3 2 9 2" xfId="26163"/>
    <cellStyle name="Normal 9 2 3 3" xfId="26164"/>
    <cellStyle name="Normal 9 2 3 3 10" xfId="26165"/>
    <cellStyle name="Normal 9 2 3 3 2" xfId="26166"/>
    <cellStyle name="Normal 9 2 3 3 2 2" xfId="26167"/>
    <cellStyle name="Normal 9 2 3 3 2 2 2" xfId="26168"/>
    <cellStyle name="Normal 9 2 3 3 2 2 2 2" xfId="26169"/>
    <cellStyle name="Normal 9 2 3 3 2 2 2 2 2" xfId="26170"/>
    <cellStyle name="Normal 9 2 3 3 2 2 2 2 2 2" xfId="26171"/>
    <cellStyle name="Normal 9 2 3 3 2 2 2 2 3" xfId="26172"/>
    <cellStyle name="Normal 9 2 3 3 2 2 2 3" xfId="26173"/>
    <cellStyle name="Normal 9 2 3 3 2 2 2 3 2" xfId="26174"/>
    <cellStyle name="Normal 9 2 3 3 2 2 2 3 2 2" xfId="26175"/>
    <cellStyle name="Normal 9 2 3 3 2 2 2 3 3" xfId="26176"/>
    <cellStyle name="Normal 9 2 3 3 2 2 2 4" xfId="26177"/>
    <cellStyle name="Normal 9 2 3 3 2 2 2 4 2" xfId="26178"/>
    <cellStyle name="Normal 9 2 3 3 2 2 2 5" xfId="26179"/>
    <cellStyle name="Normal 9 2 3 3 2 2 2 5 2" xfId="26180"/>
    <cellStyle name="Normal 9 2 3 3 2 2 2 6" xfId="26181"/>
    <cellStyle name="Normal 9 2 3 3 2 2 3" xfId="26182"/>
    <cellStyle name="Normal 9 2 3 3 2 2 3 2" xfId="26183"/>
    <cellStyle name="Normal 9 2 3 3 2 2 3 2 2" xfId="26184"/>
    <cellStyle name="Normal 9 2 3 3 2 2 3 3" xfId="26185"/>
    <cellStyle name="Normal 9 2 3 3 2 2 4" xfId="26186"/>
    <cellStyle name="Normal 9 2 3 3 2 2 4 2" xfId="26187"/>
    <cellStyle name="Normal 9 2 3 3 2 2 4 2 2" xfId="26188"/>
    <cellStyle name="Normal 9 2 3 3 2 2 4 3" xfId="26189"/>
    <cellStyle name="Normal 9 2 3 3 2 2 5" xfId="26190"/>
    <cellStyle name="Normal 9 2 3 3 2 2 5 2" xfId="26191"/>
    <cellStyle name="Normal 9 2 3 3 2 2 6" xfId="26192"/>
    <cellStyle name="Normal 9 2 3 3 2 2 6 2" xfId="26193"/>
    <cellStyle name="Normal 9 2 3 3 2 2 7" xfId="26194"/>
    <cellStyle name="Normal 9 2 3 3 2 3" xfId="26195"/>
    <cellStyle name="Normal 9 2 3 3 2 3 2" xfId="26196"/>
    <cellStyle name="Normal 9 2 3 3 2 3 2 2" xfId="26197"/>
    <cellStyle name="Normal 9 2 3 3 2 3 2 2 2" xfId="26198"/>
    <cellStyle name="Normal 9 2 3 3 2 3 2 3" xfId="26199"/>
    <cellStyle name="Normal 9 2 3 3 2 3 3" xfId="26200"/>
    <cellStyle name="Normal 9 2 3 3 2 3 3 2" xfId="26201"/>
    <cellStyle name="Normal 9 2 3 3 2 3 3 2 2" xfId="26202"/>
    <cellStyle name="Normal 9 2 3 3 2 3 3 3" xfId="26203"/>
    <cellStyle name="Normal 9 2 3 3 2 3 4" xfId="26204"/>
    <cellStyle name="Normal 9 2 3 3 2 3 4 2" xfId="26205"/>
    <cellStyle name="Normal 9 2 3 3 2 3 5" xfId="26206"/>
    <cellStyle name="Normal 9 2 3 3 2 3 5 2" xfId="26207"/>
    <cellStyle name="Normal 9 2 3 3 2 3 6" xfId="26208"/>
    <cellStyle name="Normal 9 2 3 3 2 4" xfId="26209"/>
    <cellStyle name="Normal 9 2 3 3 2 4 2" xfId="26210"/>
    <cellStyle name="Normal 9 2 3 3 2 4 2 2" xfId="26211"/>
    <cellStyle name="Normal 9 2 3 3 2 4 3" xfId="26212"/>
    <cellStyle name="Normal 9 2 3 3 2 5" xfId="26213"/>
    <cellStyle name="Normal 9 2 3 3 2 5 2" xfId="26214"/>
    <cellStyle name="Normal 9 2 3 3 2 5 2 2" xfId="26215"/>
    <cellStyle name="Normal 9 2 3 3 2 5 3" xfId="26216"/>
    <cellStyle name="Normal 9 2 3 3 2 6" xfId="26217"/>
    <cellStyle name="Normal 9 2 3 3 2 6 2" xfId="26218"/>
    <cellStyle name="Normal 9 2 3 3 2 7" xfId="26219"/>
    <cellStyle name="Normal 9 2 3 3 2 7 2" xfId="26220"/>
    <cellStyle name="Normal 9 2 3 3 2 8" xfId="26221"/>
    <cellStyle name="Normal 9 2 3 3 3" xfId="26222"/>
    <cellStyle name="Normal 9 2 3 3 3 2" xfId="26223"/>
    <cellStyle name="Normal 9 2 3 3 3 2 2" xfId="26224"/>
    <cellStyle name="Normal 9 2 3 3 3 2 2 2" xfId="26225"/>
    <cellStyle name="Normal 9 2 3 3 3 2 2 2 2" xfId="26226"/>
    <cellStyle name="Normal 9 2 3 3 3 2 2 3" xfId="26227"/>
    <cellStyle name="Normal 9 2 3 3 3 2 3" xfId="26228"/>
    <cellStyle name="Normal 9 2 3 3 3 2 3 2" xfId="26229"/>
    <cellStyle name="Normal 9 2 3 3 3 2 3 2 2" xfId="26230"/>
    <cellStyle name="Normal 9 2 3 3 3 2 3 3" xfId="26231"/>
    <cellStyle name="Normal 9 2 3 3 3 2 4" xfId="26232"/>
    <cellStyle name="Normal 9 2 3 3 3 2 4 2" xfId="26233"/>
    <cellStyle name="Normal 9 2 3 3 3 2 5" xfId="26234"/>
    <cellStyle name="Normal 9 2 3 3 3 2 5 2" xfId="26235"/>
    <cellStyle name="Normal 9 2 3 3 3 2 6" xfId="26236"/>
    <cellStyle name="Normal 9 2 3 3 3 3" xfId="26237"/>
    <cellStyle name="Normal 9 2 3 3 3 3 2" xfId="26238"/>
    <cellStyle name="Normal 9 2 3 3 3 3 2 2" xfId="26239"/>
    <cellStyle name="Normal 9 2 3 3 3 3 3" xfId="26240"/>
    <cellStyle name="Normal 9 2 3 3 3 4" xfId="26241"/>
    <cellStyle name="Normal 9 2 3 3 3 4 2" xfId="26242"/>
    <cellStyle name="Normal 9 2 3 3 3 4 2 2" xfId="26243"/>
    <cellStyle name="Normal 9 2 3 3 3 4 3" xfId="26244"/>
    <cellStyle name="Normal 9 2 3 3 3 5" xfId="26245"/>
    <cellStyle name="Normal 9 2 3 3 3 5 2" xfId="26246"/>
    <cellStyle name="Normal 9 2 3 3 3 6" xfId="26247"/>
    <cellStyle name="Normal 9 2 3 3 3 6 2" xfId="26248"/>
    <cellStyle name="Normal 9 2 3 3 3 7" xfId="26249"/>
    <cellStyle name="Normal 9 2 3 3 4" xfId="26250"/>
    <cellStyle name="Normal 9 2 3 3 4 2" xfId="26251"/>
    <cellStyle name="Normal 9 2 3 3 4 2 2" xfId="26252"/>
    <cellStyle name="Normal 9 2 3 3 4 2 2 2" xfId="26253"/>
    <cellStyle name="Normal 9 2 3 3 4 2 2 2 2" xfId="26254"/>
    <cellStyle name="Normal 9 2 3 3 4 2 2 3" xfId="26255"/>
    <cellStyle name="Normal 9 2 3 3 4 2 3" xfId="26256"/>
    <cellStyle name="Normal 9 2 3 3 4 2 3 2" xfId="26257"/>
    <cellStyle name="Normal 9 2 3 3 4 2 3 2 2" xfId="26258"/>
    <cellStyle name="Normal 9 2 3 3 4 2 3 3" xfId="26259"/>
    <cellStyle name="Normal 9 2 3 3 4 2 4" xfId="26260"/>
    <cellStyle name="Normal 9 2 3 3 4 2 4 2" xfId="26261"/>
    <cellStyle name="Normal 9 2 3 3 4 2 5" xfId="26262"/>
    <cellStyle name="Normal 9 2 3 3 4 2 5 2" xfId="26263"/>
    <cellStyle name="Normal 9 2 3 3 4 2 6" xfId="26264"/>
    <cellStyle name="Normal 9 2 3 3 4 3" xfId="26265"/>
    <cellStyle name="Normal 9 2 3 3 4 3 2" xfId="26266"/>
    <cellStyle name="Normal 9 2 3 3 4 3 2 2" xfId="26267"/>
    <cellStyle name="Normal 9 2 3 3 4 3 3" xfId="26268"/>
    <cellStyle name="Normal 9 2 3 3 4 4" xfId="26269"/>
    <cellStyle name="Normal 9 2 3 3 4 4 2" xfId="26270"/>
    <cellStyle name="Normal 9 2 3 3 4 4 2 2" xfId="26271"/>
    <cellStyle name="Normal 9 2 3 3 4 4 3" xfId="26272"/>
    <cellStyle name="Normal 9 2 3 3 4 5" xfId="26273"/>
    <cellStyle name="Normal 9 2 3 3 4 5 2" xfId="26274"/>
    <cellStyle name="Normal 9 2 3 3 4 6" xfId="26275"/>
    <cellStyle name="Normal 9 2 3 3 4 6 2" xfId="26276"/>
    <cellStyle name="Normal 9 2 3 3 4 7" xfId="26277"/>
    <cellStyle name="Normal 9 2 3 3 5" xfId="26278"/>
    <cellStyle name="Normal 9 2 3 3 5 2" xfId="26279"/>
    <cellStyle name="Normal 9 2 3 3 5 2 2" xfId="26280"/>
    <cellStyle name="Normal 9 2 3 3 5 2 2 2" xfId="26281"/>
    <cellStyle name="Normal 9 2 3 3 5 2 3" xfId="26282"/>
    <cellStyle name="Normal 9 2 3 3 5 3" xfId="26283"/>
    <cellStyle name="Normal 9 2 3 3 5 3 2" xfId="26284"/>
    <cellStyle name="Normal 9 2 3 3 5 3 2 2" xfId="26285"/>
    <cellStyle name="Normal 9 2 3 3 5 3 3" xfId="26286"/>
    <cellStyle name="Normal 9 2 3 3 5 4" xfId="26287"/>
    <cellStyle name="Normal 9 2 3 3 5 4 2" xfId="26288"/>
    <cellStyle name="Normal 9 2 3 3 5 5" xfId="26289"/>
    <cellStyle name="Normal 9 2 3 3 5 5 2" xfId="26290"/>
    <cellStyle name="Normal 9 2 3 3 5 6" xfId="26291"/>
    <cellStyle name="Normal 9 2 3 3 6" xfId="26292"/>
    <cellStyle name="Normal 9 2 3 3 6 2" xfId="26293"/>
    <cellStyle name="Normal 9 2 3 3 6 2 2" xfId="26294"/>
    <cellStyle name="Normal 9 2 3 3 6 3" xfId="26295"/>
    <cellStyle name="Normal 9 2 3 3 7" xfId="26296"/>
    <cellStyle name="Normal 9 2 3 3 7 2" xfId="26297"/>
    <cellStyle name="Normal 9 2 3 3 7 2 2" xfId="26298"/>
    <cellStyle name="Normal 9 2 3 3 7 3" xfId="26299"/>
    <cellStyle name="Normal 9 2 3 3 8" xfId="26300"/>
    <cellStyle name="Normal 9 2 3 3 8 2" xfId="26301"/>
    <cellStyle name="Normal 9 2 3 3 9" xfId="26302"/>
    <cellStyle name="Normal 9 2 3 3 9 2" xfId="26303"/>
    <cellStyle name="Normal 9 2 3 4" xfId="26304"/>
    <cellStyle name="Normal 9 2 3 4 2" xfId="26305"/>
    <cellStyle name="Normal 9 2 3 4 2 2" xfId="26306"/>
    <cellStyle name="Normal 9 2 3 4 2 2 2" xfId="26307"/>
    <cellStyle name="Normal 9 2 3 4 2 2 2 2" xfId="26308"/>
    <cellStyle name="Normal 9 2 3 4 2 2 2 2 2" xfId="26309"/>
    <cellStyle name="Normal 9 2 3 4 2 2 2 3" xfId="26310"/>
    <cellStyle name="Normal 9 2 3 4 2 2 3" xfId="26311"/>
    <cellStyle name="Normal 9 2 3 4 2 2 3 2" xfId="26312"/>
    <cellStyle name="Normal 9 2 3 4 2 2 3 2 2" xfId="26313"/>
    <cellStyle name="Normal 9 2 3 4 2 2 3 3" xfId="26314"/>
    <cellStyle name="Normal 9 2 3 4 2 2 4" xfId="26315"/>
    <cellStyle name="Normal 9 2 3 4 2 2 4 2" xfId="26316"/>
    <cellStyle name="Normal 9 2 3 4 2 2 5" xfId="26317"/>
    <cellStyle name="Normal 9 2 3 4 2 2 5 2" xfId="26318"/>
    <cellStyle name="Normal 9 2 3 4 2 2 6" xfId="26319"/>
    <cellStyle name="Normal 9 2 3 4 2 3" xfId="26320"/>
    <cellStyle name="Normal 9 2 3 4 2 3 2" xfId="26321"/>
    <cellStyle name="Normal 9 2 3 4 2 3 2 2" xfId="26322"/>
    <cellStyle name="Normal 9 2 3 4 2 3 3" xfId="26323"/>
    <cellStyle name="Normal 9 2 3 4 2 4" xfId="26324"/>
    <cellStyle name="Normal 9 2 3 4 2 4 2" xfId="26325"/>
    <cellStyle name="Normal 9 2 3 4 2 4 2 2" xfId="26326"/>
    <cellStyle name="Normal 9 2 3 4 2 4 3" xfId="26327"/>
    <cellStyle name="Normal 9 2 3 4 2 5" xfId="26328"/>
    <cellStyle name="Normal 9 2 3 4 2 5 2" xfId="26329"/>
    <cellStyle name="Normal 9 2 3 4 2 6" xfId="26330"/>
    <cellStyle name="Normal 9 2 3 4 2 6 2" xfId="26331"/>
    <cellStyle name="Normal 9 2 3 4 2 7" xfId="26332"/>
    <cellStyle name="Normal 9 2 3 4 3" xfId="26333"/>
    <cellStyle name="Normal 9 2 3 4 3 2" xfId="26334"/>
    <cellStyle name="Normal 9 2 3 4 3 2 2" xfId="26335"/>
    <cellStyle name="Normal 9 2 3 4 3 2 2 2" xfId="26336"/>
    <cellStyle name="Normal 9 2 3 4 3 2 3" xfId="26337"/>
    <cellStyle name="Normal 9 2 3 4 3 3" xfId="26338"/>
    <cellStyle name="Normal 9 2 3 4 3 3 2" xfId="26339"/>
    <cellStyle name="Normal 9 2 3 4 3 3 2 2" xfId="26340"/>
    <cellStyle name="Normal 9 2 3 4 3 3 3" xfId="26341"/>
    <cellStyle name="Normal 9 2 3 4 3 4" xfId="26342"/>
    <cellStyle name="Normal 9 2 3 4 3 4 2" xfId="26343"/>
    <cellStyle name="Normal 9 2 3 4 3 5" xfId="26344"/>
    <cellStyle name="Normal 9 2 3 4 3 5 2" xfId="26345"/>
    <cellStyle name="Normal 9 2 3 4 3 6" xfId="26346"/>
    <cellStyle name="Normal 9 2 3 4 4" xfId="26347"/>
    <cellStyle name="Normal 9 2 3 4 4 2" xfId="26348"/>
    <cellStyle name="Normal 9 2 3 4 4 2 2" xfId="26349"/>
    <cellStyle name="Normal 9 2 3 4 4 3" xfId="26350"/>
    <cellStyle name="Normal 9 2 3 4 5" xfId="26351"/>
    <cellStyle name="Normal 9 2 3 4 5 2" xfId="26352"/>
    <cellStyle name="Normal 9 2 3 4 5 2 2" xfId="26353"/>
    <cellStyle name="Normal 9 2 3 4 5 3" xfId="26354"/>
    <cellStyle name="Normal 9 2 3 4 6" xfId="26355"/>
    <cellStyle name="Normal 9 2 3 4 6 2" xfId="26356"/>
    <cellStyle name="Normal 9 2 3 4 7" xfId="26357"/>
    <cellStyle name="Normal 9 2 3 4 7 2" xfId="26358"/>
    <cellStyle name="Normal 9 2 3 4 8" xfId="26359"/>
    <cellStyle name="Normal 9 2 3 5" xfId="26360"/>
    <cellStyle name="Normal 9 2 3 5 2" xfId="26361"/>
    <cellStyle name="Normal 9 2 3 5 2 2" xfId="26362"/>
    <cellStyle name="Normal 9 2 3 5 2 2 2" xfId="26363"/>
    <cellStyle name="Normal 9 2 3 5 2 2 2 2" xfId="26364"/>
    <cellStyle name="Normal 9 2 3 5 2 2 3" xfId="26365"/>
    <cellStyle name="Normal 9 2 3 5 2 3" xfId="26366"/>
    <cellStyle name="Normal 9 2 3 5 2 3 2" xfId="26367"/>
    <cellStyle name="Normal 9 2 3 5 2 3 2 2" xfId="26368"/>
    <cellStyle name="Normal 9 2 3 5 2 3 3" xfId="26369"/>
    <cellStyle name="Normal 9 2 3 5 2 4" xfId="26370"/>
    <cellStyle name="Normal 9 2 3 5 2 4 2" xfId="26371"/>
    <cellStyle name="Normal 9 2 3 5 2 5" xfId="26372"/>
    <cellStyle name="Normal 9 2 3 5 2 5 2" xfId="26373"/>
    <cellStyle name="Normal 9 2 3 5 2 6" xfId="26374"/>
    <cellStyle name="Normal 9 2 3 5 3" xfId="26375"/>
    <cellStyle name="Normal 9 2 3 5 3 2" xfId="26376"/>
    <cellStyle name="Normal 9 2 3 5 3 2 2" xfId="26377"/>
    <cellStyle name="Normal 9 2 3 5 3 3" xfId="26378"/>
    <cellStyle name="Normal 9 2 3 5 4" xfId="26379"/>
    <cellStyle name="Normal 9 2 3 5 4 2" xfId="26380"/>
    <cellStyle name="Normal 9 2 3 5 4 2 2" xfId="26381"/>
    <cellStyle name="Normal 9 2 3 5 4 3" xfId="26382"/>
    <cellStyle name="Normal 9 2 3 5 5" xfId="26383"/>
    <cellStyle name="Normal 9 2 3 5 5 2" xfId="26384"/>
    <cellStyle name="Normal 9 2 3 5 6" xfId="26385"/>
    <cellStyle name="Normal 9 2 3 5 6 2" xfId="26386"/>
    <cellStyle name="Normal 9 2 3 5 7" xfId="26387"/>
    <cellStyle name="Normal 9 2 3 6" xfId="26388"/>
    <cellStyle name="Normal 9 2 3 6 2" xfId="26389"/>
    <cellStyle name="Normal 9 2 3 6 2 2" xfId="26390"/>
    <cellStyle name="Normal 9 2 3 6 2 2 2" xfId="26391"/>
    <cellStyle name="Normal 9 2 3 6 2 2 2 2" xfId="26392"/>
    <cellStyle name="Normal 9 2 3 6 2 2 3" xfId="26393"/>
    <cellStyle name="Normal 9 2 3 6 2 3" xfId="26394"/>
    <cellStyle name="Normal 9 2 3 6 2 3 2" xfId="26395"/>
    <cellStyle name="Normal 9 2 3 6 2 3 2 2" xfId="26396"/>
    <cellStyle name="Normal 9 2 3 6 2 3 3" xfId="26397"/>
    <cellStyle name="Normal 9 2 3 6 2 4" xfId="26398"/>
    <cellStyle name="Normal 9 2 3 6 2 4 2" xfId="26399"/>
    <cellStyle name="Normal 9 2 3 6 2 5" xfId="26400"/>
    <cellStyle name="Normal 9 2 3 6 2 5 2" xfId="26401"/>
    <cellStyle name="Normal 9 2 3 6 2 6" xfId="26402"/>
    <cellStyle name="Normal 9 2 3 6 3" xfId="26403"/>
    <cellStyle name="Normal 9 2 3 6 3 2" xfId="26404"/>
    <cellStyle name="Normal 9 2 3 6 3 2 2" xfId="26405"/>
    <cellStyle name="Normal 9 2 3 6 3 3" xfId="26406"/>
    <cellStyle name="Normal 9 2 3 6 4" xfId="26407"/>
    <cellStyle name="Normal 9 2 3 6 4 2" xfId="26408"/>
    <cellStyle name="Normal 9 2 3 6 4 2 2" xfId="26409"/>
    <cellStyle name="Normal 9 2 3 6 4 3" xfId="26410"/>
    <cellStyle name="Normal 9 2 3 6 5" xfId="26411"/>
    <cellStyle name="Normal 9 2 3 6 5 2" xfId="26412"/>
    <cellStyle name="Normal 9 2 3 6 6" xfId="26413"/>
    <cellStyle name="Normal 9 2 3 6 6 2" xfId="26414"/>
    <cellStyle name="Normal 9 2 3 6 7" xfId="26415"/>
    <cellStyle name="Normal 9 2 3 7" xfId="26416"/>
    <cellStyle name="Normal 9 2 3 7 2" xfId="26417"/>
    <cellStyle name="Normal 9 2 3 7 2 2" xfId="26418"/>
    <cellStyle name="Normal 9 2 3 7 2 2 2" xfId="26419"/>
    <cellStyle name="Normal 9 2 3 7 2 3" xfId="26420"/>
    <cellStyle name="Normal 9 2 3 7 3" xfId="26421"/>
    <cellStyle name="Normal 9 2 3 7 3 2" xfId="26422"/>
    <cellStyle name="Normal 9 2 3 7 3 2 2" xfId="26423"/>
    <cellStyle name="Normal 9 2 3 7 3 3" xfId="26424"/>
    <cellStyle name="Normal 9 2 3 7 4" xfId="26425"/>
    <cellStyle name="Normal 9 2 3 7 4 2" xfId="26426"/>
    <cellStyle name="Normal 9 2 3 7 5" xfId="26427"/>
    <cellStyle name="Normal 9 2 3 7 5 2" xfId="26428"/>
    <cellStyle name="Normal 9 2 3 7 6" xfId="26429"/>
    <cellStyle name="Normal 9 2 3 8" xfId="26430"/>
    <cellStyle name="Normal 9 2 3 8 2" xfId="26431"/>
    <cellStyle name="Normal 9 2 3 8 2 2" xfId="26432"/>
    <cellStyle name="Normal 9 2 3 8 3" xfId="26433"/>
    <cellStyle name="Normal 9 2 3 9" xfId="26434"/>
    <cellStyle name="Normal 9 2 3 9 2" xfId="26435"/>
    <cellStyle name="Normal 9 2 3 9 2 2" xfId="26436"/>
    <cellStyle name="Normal 9 2 3 9 3" xfId="26437"/>
    <cellStyle name="Normal 9 2 4" xfId="26438"/>
    <cellStyle name="Normal 9 2 4 10" xfId="26439"/>
    <cellStyle name="Normal 9 2 4 10 2" xfId="26440"/>
    <cellStyle name="Normal 9 2 4 11" xfId="26441"/>
    <cellStyle name="Normal 9 2 4 2" xfId="26442"/>
    <cellStyle name="Normal 9 2 4 2 10" xfId="26443"/>
    <cellStyle name="Normal 9 2 4 2 2" xfId="26444"/>
    <cellStyle name="Normal 9 2 4 2 2 2" xfId="26445"/>
    <cellStyle name="Normal 9 2 4 2 2 2 2" xfId="26446"/>
    <cellStyle name="Normal 9 2 4 2 2 2 2 2" xfId="26447"/>
    <cellStyle name="Normal 9 2 4 2 2 2 2 2 2" xfId="26448"/>
    <cellStyle name="Normal 9 2 4 2 2 2 2 2 2 2" xfId="26449"/>
    <cellStyle name="Normal 9 2 4 2 2 2 2 2 3" xfId="26450"/>
    <cellStyle name="Normal 9 2 4 2 2 2 2 3" xfId="26451"/>
    <cellStyle name="Normal 9 2 4 2 2 2 2 3 2" xfId="26452"/>
    <cellStyle name="Normal 9 2 4 2 2 2 2 3 2 2" xfId="26453"/>
    <cellStyle name="Normal 9 2 4 2 2 2 2 3 3" xfId="26454"/>
    <cellStyle name="Normal 9 2 4 2 2 2 2 4" xfId="26455"/>
    <cellStyle name="Normal 9 2 4 2 2 2 2 4 2" xfId="26456"/>
    <cellStyle name="Normal 9 2 4 2 2 2 2 5" xfId="26457"/>
    <cellStyle name="Normal 9 2 4 2 2 2 2 5 2" xfId="26458"/>
    <cellStyle name="Normal 9 2 4 2 2 2 2 6" xfId="26459"/>
    <cellStyle name="Normal 9 2 4 2 2 2 3" xfId="26460"/>
    <cellStyle name="Normal 9 2 4 2 2 2 3 2" xfId="26461"/>
    <cellStyle name="Normal 9 2 4 2 2 2 3 2 2" xfId="26462"/>
    <cellStyle name="Normal 9 2 4 2 2 2 3 3" xfId="26463"/>
    <cellStyle name="Normal 9 2 4 2 2 2 4" xfId="26464"/>
    <cellStyle name="Normal 9 2 4 2 2 2 4 2" xfId="26465"/>
    <cellStyle name="Normal 9 2 4 2 2 2 4 2 2" xfId="26466"/>
    <cellStyle name="Normal 9 2 4 2 2 2 4 3" xfId="26467"/>
    <cellStyle name="Normal 9 2 4 2 2 2 5" xfId="26468"/>
    <cellStyle name="Normal 9 2 4 2 2 2 5 2" xfId="26469"/>
    <cellStyle name="Normal 9 2 4 2 2 2 6" xfId="26470"/>
    <cellStyle name="Normal 9 2 4 2 2 2 6 2" xfId="26471"/>
    <cellStyle name="Normal 9 2 4 2 2 2 7" xfId="26472"/>
    <cellStyle name="Normal 9 2 4 2 2 3" xfId="26473"/>
    <cellStyle name="Normal 9 2 4 2 2 3 2" xfId="26474"/>
    <cellStyle name="Normal 9 2 4 2 2 3 2 2" xfId="26475"/>
    <cellStyle name="Normal 9 2 4 2 2 3 2 2 2" xfId="26476"/>
    <cellStyle name="Normal 9 2 4 2 2 3 2 3" xfId="26477"/>
    <cellStyle name="Normal 9 2 4 2 2 3 3" xfId="26478"/>
    <cellStyle name="Normal 9 2 4 2 2 3 3 2" xfId="26479"/>
    <cellStyle name="Normal 9 2 4 2 2 3 3 2 2" xfId="26480"/>
    <cellStyle name="Normal 9 2 4 2 2 3 3 3" xfId="26481"/>
    <cellStyle name="Normal 9 2 4 2 2 3 4" xfId="26482"/>
    <cellStyle name="Normal 9 2 4 2 2 3 4 2" xfId="26483"/>
    <cellStyle name="Normal 9 2 4 2 2 3 5" xfId="26484"/>
    <cellStyle name="Normal 9 2 4 2 2 3 5 2" xfId="26485"/>
    <cellStyle name="Normal 9 2 4 2 2 3 6" xfId="26486"/>
    <cellStyle name="Normal 9 2 4 2 2 4" xfId="26487"/>
    <cellStyle name="Normal 9 2 4 2 2 4 2" xfId="26488"/>
    <cellStyle name="Normal 9 2 4 2 2 4 2 2" xfId="26489"/>
    <cellStyle name="Normal 9 2 4 2 2 4 3" xfId="26490"/>
    <cellStyle name="Normal 9 2 4 2 2 5" xfId="26491"/>
    <cellStyle name="Normal 9 2 4 2 2 5 2" xfId="26492"/>
    <cellStyle name="Normal 9 2 4 2 2 5 2 2" xfId="26493"/>
    <cellStyle name="Normal 9 2 4 2 2 5 3" xfId="26494"/>
    <cellStyle name="Normal 9 2 4 2 2 6" xfId="26495"/>
    <cellStyle name="Normal 9 2 4 2 2 6 2" xfId="26496"/>
    <cellStyle name="Normal 9 2 4 2 2 7" xfId="26497"/>
    <cellStyle name="Normal 9 2 4 2 2 7 2" xfId="26498"/>
    <cellStyle name="Normal 9 2 4 2 2 8" xfId="26499"/>
    <cellStyle name="Normal 9 2 4 2 3" xfId="26500"/>
    <cellStyle name="Normal 9 2 4 2 3 2" xfId="26501"/>
    <cellStyle name="Normal 9 2 4 2 3 2 2" xfId="26502"/>
    <cellStyle name="Normal 9 2 4 2 3 2 2 2" xfId="26503"/>
    <cellStyle name="Normal 9 2 4 2 3 2 2 2 2" xfId="26504"/>
    <cellStyle name="Normal 9 2 4 2 3 2 2 3" xfId="26505"/>
    <cellStyle name="Normal 9 2 4 2 3 2 3" xfId="26506"/>
    <cellStyle name="Normal 9 2 4 2 3 2 3 2" xfId="26507"/>
    <cellStyle name="Normal 9 2 4 2 3 2 3 2 2" xfId="26508"/>
    <cellStyle name="Normal 9 2 4 2 3 2 3 3" xfId="26509"/>
    <cellStyle name="Normal 9 2 4 2 3 2 4" xfId="26510"/>
    <cellStyle name="Normal 9 2 4 2 3 2 4 2" xfId="26511"/>
    <cellStyle name="Normal 9 2 4 2 3 2 5" xfId="26512"/>
    <cellStyle name="Normal 9 2 4 2 3 2 5 2" xfId="26513"/>
    <cellStyle name="Normal 9 2 4 2 3 2 6" xfId="26514"/>
    <cellStyle name="Normal 9 2 4 2 3 3" xfId="26515"/>
    <cellStyle name="Normal 9 2 4 2 3 3 2" xfId="26516"/>
    <cellStyle name="Normal 9 2 4 2 3 3 2 2" xfId="26517"/>
    <cellStyle name="Normal 9 2 4 2 3 3 3" xfId="26518"/>
    <cellStyle name="Normal 9 2 4 2 3 4" xfId="26519"/>
    <cellStyle name="Normal 9 2 4 2 3 4 2" xfId="26520"/>
    <cellStyle name="Normal 9 2 4 2 3 4 2 2" xfId="26521"/>
    <cellStyle name="Normal 9 2 4 2 3 4 3" xfId="26522"/>
    <cellStyle name="Normal 9 2 4 2 3 5" xfId="26523"/>
    <cellStyle name="Normal 9 2 4 2 3 5 2" xfId="26524"/>
    <cellStyle name="Normal 9 2 4 2 3 6" xfId="26525"/>
    <cellStyle name="Normal 9 2 4 2 3 6 2" xfId="26526"/>
    <cellStyle name="Normal 9 2 4 2 3 7" xfId="26527"/>
    <cellStyle name="Normal 9 2 4 2 4" xfId="26528"/>
    <cellStyle name="Normal 9 2 4 2 4 2" xfId="26529"/>
    <cellStyle name="Normal 9 2 4 2 4 2 2" xfId="26530"/>
    <cellStyle name="Normal 9 2 4 2 4 2 2 2" xfId="26531"/>
    <cellStyle name="Normal 9 2 4 2 4 2 2 2 2" xfId="26532"/>
    <cellStyle name="Normal 9 2 4 2 4 2 2 3" xfId="26533"/>
    <cellStyle name="Normal 9 2 4 2 4 2 3" xfId="26534"/>
    <cellStyle name="Normal 9 2 4 2 4 2 3 2" xfId="26535"/>
    <cellStyle name="Normal 9 2 4 2 4 2 3 2 2" xfId="26536"/>
    <cellStyle name="Normal 9 2 4 2 4 2 3 3" xfId="26537"/>
    <cellStyle name="Normal 9 2 4 2 4 2 4" xfId="26538"/>
    <cellStyle name="Normal 9 2 4 2 4 2 4 2" xfId="26539"/>
    <cellStyle name="Normal 9 2 4 2 4 2 5" xfId="26540"/>
    <cellStyle name="Normal 9 2 4 2 4 2 5 2" xfId="26541"/>
    <cellStyle name="Normal 9 2 4 2 4 2 6" xfId="26542"/>
    <cellStyle name="Normal 9 2 4 2 4 3" xfId="26543"/>
    <cellStyle name="Normal 9 2 4 2 4 3 2" xfId="26544"/>
    <cellStyle name="Normal 9 2 4 2 4 3 2 2" xfId="26545"/>
    <cellStyle name="Normal 9 2 4 2 4 3 3" xfId="26546"/>
    <cellStyle name="Normal 9 2 4 2 4 4" xfId="26547"/>
    <cellStyle name="Normal 9 2 4 2 4 4 2" xfId="26548"/>
    <cellStyle name="Normal 9 2 4 2 4 4 2 2" xfId="26549"/>
    <cellStyle name="Normal 9 2 4 2 4 4 3" xfId="26550"/>
    <cellStyle name="Normal 9 2 4 2 4 5" xfId="26551"/>
    <cellStyle name="Normal 9 2 4 2 4 5 2" xfId="26552"/>
    <cellStyle name="Normal 9 2 4 2 4 6" xfId="26553"/>
    <cellStyle name="Normal 9 2 4 2 4 6 2" xfId="26554"/>
    <cellStyle name="Normal 9 2 4 2 4 7" xfId="26555"/>
    <cellStyle name="Normal 9 2 4 2 5" xfId="26556"/>
    <cellStyle name="Normal 9 2 4 2 5 2" xfId="26557"/>
    <cellStyle name="Normal 9 2 4 2 5 2 2" xfId="26558"/>
    <cellStyle name="Normal 9 2 4 2 5 2 2 2" xfId="26559"/>
    <cellStyle name="Normal 9 2 4 2 5 2 3" xfId="26560"/>
    <cellStyle name="Normal 9 2 4 2 5 3" xfId="26561"/>
    <cellStyle name="Normal 9 2 4 2 5 3 2" xfId="26562"/>
    <cellStyle name="Normal 9 2 4 2 5 3 2 2" xfId="26563"/>
    <cellStyle name="Normal 9 2 4 2 5 3 3" xfId="26564"/>
    <cellStyle name="Normal 9 2 4 2 5 4" xfId="26565"/>
    <cellStyle name="Normal 9 2 4 2 5 4 2" xfId="26566"/>
    <cellStyle name="Normal 9 2 4 2 5 5" xfId="26567"/>
    <cellStyle name="Normal 9 2 4 2 5 5 2" xfId="26568"/>
    <cellStyle name="Normal 9 2 4 2 5 6" xfId="26569"/>
    <cellStyle name="Normal 9 2 4 2 6" xfId="26570"/>
    <cellStyle name="Normal 9 2 4 2 6 2" xfId="26571"/>
    <cellStyle name="Normal 9 2 4 2 6 2 2" xfId="26572"/>
    <cellStyle name="Normal 9 2 4 2 6 3" xfId="26573"/>
    <cellStyle name="Normal 9 2 4 2 7" xfId="26574"/>
    <cellStyle name="Normal 9 2 4 2 7 2" xfId="26575"/>
    <cellStyle name="Normal 9 2 4 2 7 2 2" xfId="26576"/>
    <cellStyle name="Normal 9 2 4 2 7 3" xfId="26577"/>
    <cellStyle name="Normal 9 2 4 2 8" xfId="26578"/>
    <cellStyle name="Normal 9 2 4 2 8 2" xfId="26579"/>
    <cellStyle name="Normal 9 2 4 2 9" xfId="26580"/>
    <cellStyle name="Normal 9 2 4 2 9 2" xfId="26581"/>
    <cellStyle name="Normal 9 2 4 3" xfId="26582"/>
    <cellStyle name="Normal 9 2 4 3 2" xfId="26583"/>
    <cellStyle name="Normal 9 2 4 3 2 2" xfId="26584"/>
    <cellStyle name="Normal 9 2 4 3 2 2 2" xfId="26585"/>
    <cellStyle name="Normal 9 2 4 3 2 2 2 2" xfId="26586"/>
    <cellStyle name="Normal 9 2 4 3 2 2 2 2 2" xfId="26587"/>
    <cellStyle name="Normal 9 2 4 3 2 2 2 3" xfId="26588"/>
    <cellStyle name="Normal 9 2 4 3 2 2 3" xfId="26589"/>
    <cellStyle name="Normal 9 2 4 3 2 2 3 2" xfId="26590"/>
    <cellStyle name="Normal 9 2 4 3 2 2 3 2 2" xfId="26591"/>
    <cellStyle name="Normal 9 2 4 3 2 2 3 3" xfId="26592"/>
    <cellStyle name="Normal 9 2 4 3 2 2 4" xfId="26593"/>
    <cellStyle name="Normal 9 2 4 3 2 2 4 2" xfId="26594"/>
    <cellStyle name="Normal 9 2 4 3 2 2 5" xfId="26595"/>
    <cellStyle name="Normal 9 2 4 3 2 2 5 2" xfId="26596"/>
    <cellStyle name="Normal 9 2 4 3 2 2 6" xfId="26597"/>
    <cellStyle name="Normal 9 2 4 3 2 3" xfId="26598"/>
    <cellStyle name="Normal 9 2 4 3 2 3 2" xfId="26599"/>
    <cellStyle name="Normal 9 2 4 3 2 3 2 2" xfId="26600"/>
    <cellStyle name="Normal 9 2 4 3 2 3 3" xfId="26601"/>
    <cellStyle name="Normal 9 2 4 3 2 4" xfId="26602"/>
    <cellStyle name="Normal 9 2 4 3 2 4 2" xfId="26603"/>
    <cellStyle name="Normal 9 2 4 3 2 4 2 2" xfId="26604"/>
    <cellStyle name="Normal 9 2 4 3 2 4 3" xfId="26605"/>
    <cellStyle name="Normal 9 2 4 3 2 5" xfId="26606"/>
    <cellStyle name="Normal 9 2 4 3 2 5 2" xfId="26607"/>
    <cellStyle name="Normal 9 2 4 3 2 6" xfId="26608"/>
    <cellStyle name="Normal 9 2 4 3 2 6 2" xfId="26609"/>
    <cellStyle name="Normal 9 2 4 3 2 7" xfId="26610"/>
    <cellStyle name="Normal 9 2 4 3 3" xfId="26611"/>
    <cellStyle name="Normal 9 2 4 3 3 2" xfId="26612"/>
    <cellStyle name="Normal 9 2 4 3 3 2 2" xfId="26613"/>
    <cellStyle name="Normal 9 2 4 3 3 2 2 2" xfId="26614"/>
    <cellStyle name="Normal 9 2 4 3 3 2 3" xfId="26615"/>
    <cellStyle name="Normal 9 2 4 3 3 3" xfId="26616"/>
    <cellStyle name="Normal 9 2 4 3 3 3 2" xfId="26617"/>
    <cellStyle name="Normal 9 2 4 3 3 3 2 2" xfId="26618"/>
    <cellStyle name="Normal 9 2 4 3 3 3 3" xfId="26619"/>
    <cellStyle name="Normal 9 2 4 3 3 4" xfId="26620"/>
    <cellStyle name="Normal 9 2 4 3 3 4 2" xfId="26621"/>
    <cellStyle name="Normal 9 2 4 3 3 5" xfId="26622"/>
    <cellStyle name="Normal 9 2 4 3 3 5 2" xfId="26623"/>
    <cellStyle name="Normal 9 2 4 3 3 6" xfId="26624"/>
    <cellStyle name="Normal 9 2 4 3 4" xfId="26625"/>
    <cellStyle name="Normal 9 2 4 3 4 2" xfId="26626"/>
    <cellStyle name="Normal 9 2 4 3 4 2 2" xfId="26627"/>
    <cellStyle name="Normal 9 2 4 3 4 3" xfId="26628"/>
    <cellStyle name="Normal 9 2 4 3 5" xfId="26629"/>
    <cellStyle name="Normal 9 2 4 3 5 2" xfId="26630"/>
    <cellStyle name="Normal 9 2 4 3 5 2 2" xfId="26631"/>
    <cellStyle name="Normal 9 2 4 3 5 3" xfId="26632"/>
    <cellStyle name="Normal 9 2 4 3 6" xfId="26633"/>
    <cellStyle name="Normal 9 2 4 3 6 2" xfId="26634"/>
    <cellStyle name="Normal 9 2 4 3 7" xfId="26635"/>
    <cellStyle name="Normal 9 2 4 3 7 2" xfId="26636"/>
    <cellStyle name="Normal 9 2 4 3 8" xfId="26637"/>
    <cellStyle name="Normal 9 2 4 4" xfId="26638"/>
    <cellStyle name="Normal 9 2 4 4 2" xfId="26639"/>
    <cellStyle name="Normal 9 2 4 4 2 2" xfId="26640"/>
    <cellStyle name="Normal 9 2 4 4 2 2 2" xfId="26641"/>
    <cellStyle name="Normal 9 2 4 4 2 2 2 2" xfId="26642"/>
    <cellStyle name="Normal 9 2 4 4 2 2 3" xfId="26643"/>
    <cellStyle name="Normal 9 2 4 4 2 3" xfId="26644"/>
    <cellStyle name="Normal 9 2 4 4 2 3 2" xfId="26645"/>
    <cellStyle name="Normal 9 2 4 4 2 3 2 2" xfId="26646"/>
    <cellStyle name="Normal 9 2 4 4 2 3 3" xfId="26647"/>
    <cellStyle name="Normal 9 2 4 4 2 4" xfId="26648"/>
    <cellStyle name="Normal 9 2 4 4 2 4 2" xfId="26649"/>
    <cellStyle name="Normal 9 2 4 4 2 5" xfId="26650"/>
    <cellStyle name="Normal 9 2 4 4 2 5 2" xfId="26651"/>
    <cellStyle name="Normal 9 2 4 4 2 6" xfId="26652"/>
    <cellStyle name="Normal 9 2 4 4 3" xfId="26653"/>
    <cellStyle name="Normal 9 2 4 4 3 2" xfId="26654"/>
    <cellStyle name="Normal 9 2 4 4 3 2 2" xfId="26655"/>
    <cellStyle name="Normal 9 2 4 4 3 3" xfId="26656"/>
    <cellStyle name="Normal 9 2 4 4 4" xfId="26657"/>
    <cellStyle name="Normal 9 2 4 4 4 2" xfId="26658"/>
    <cellStyle name="Normal 9 2 4 4 4 2 2" xfId="26659"/>
    <cellStyle name="Normal 9 2 4 4 4 3" xfId="26660"/>
    <cellStyle name="Normal 9 2 4 4 5" xfId="26661"/>
    <cellStyle name="Normal 9 2 4 4 5 2" xfId="26662"/>
    <cellStyle name="Normal 9 2 4 4 6" xfId="26663"/>
    <cellStyle name="Normal 9 2 4 4 6 2" xfId="26664"/>
    <cellStyle name="Normal 9 2 4 4 7" xfId="26665"/>
    <cellStyle name="Normal 9 2 4 5" xfId="26666"/>
    <cellStyle name="Normal 9 2 4 5 2" xfId="26667"/>
    <cellStyle name="Normal 9 2 4 5 2 2" xfId="26668"/>
    <cellStyle name="Normal 9 2 4 5 2 2 2" xfId="26669"/>
    <cellStyle name="Normal 9 2 4 5 2 2 2 2" xfId="26670"/>
    <cellStyle name="Normal 9 2 4 5 2 2 3" xfId="26671"/>
    <cellStyle name="Normal 9 2 4 5 2 3" xfId="26672"/>
    <cellStyle name="Normal 9 2 4 5 2 3 2" xfId="26673"/>
    <cellStyle name="Normal 9 2 4 5 2 3 2 2" xfId="26674"/>
    <cellStyle name="Normal 9 2 4 5 2 3 3" xfId="26675"/>
    <cellStyle name="Normal 9 2 4 5 2 4" xfId="26676"/>
    <cellStyle name="Normal 9 2 4 5 2 4 2" xfId="26677"/>
    <cellStyle name="Normal 9 2 4 5 2 5" xfId="26678"/>
    <cellStyle name="Normal 9 2 4 5 2 5 2" xfId="26679"/>
    <cellStyle name="Normal 9 2 4 5 2 6" xfId="26680"/>
    <cellStyle name="Normal 9 2 4 5 3" xfId="26681"/>
    <cellStyle name="Normal 9 2 4 5 3 2" xfId="26682"/>
    <cellStyle name="Normal 9 2 4 5 3 2 2" xfId="26683"/>
    <cellStyle name="Normal 9 2 4 5 3 3" xfId="26684"/>
    <cellStyle name="Normal 9 2 4 5 4" xfId="26685"/>
    <cellStyle name="Normal 9 2 4 5 4 2" xfId="26686"/>
    <cellStyle name="Normal 9 2 4 5 4 2 2" xfId="26687"/>
    <cellStyle name="Normal 9 2 4 5 4 3" xfId="26688"/>
    <cellStyle name="Normal 9 2 4 5 5" xfId="26689"/>
    <cellStyle name="Normal 9 2 4 5 5 2" xfId="26690"/>
    <cellStyle name="Normal 9 2 4 5 6" xfId="26691"/>
    <cellStyle name="Normal 9 2 4 5 6 2" xfId="26692"/>
    <cellStyle name="Normal 9 2 4 5 7" xfId="26693"/>
    <cellStyle name="Normal 9 2 4 6" xfId="26694"/>
    <cellStyle name="Normal 9 2 4 6 2" xfId="26695"/>
    <cellStyle name="Normal 9 2 4 6 2 2" xfId="26696"/>
    <cellStyle name="Normal 9 2 4 6 2 2 2" xfId="26697"/>
    <cellStyle name="Normal 9 2 4 6 2 3" xfId="26698"/>
    <cellStyle name="Normal 9 2 4 6 3" xfId="26699"/>
    <cellStyle name="Normal 9 2 4 6 3 2" xfId="26700"/>
    <cellStyle name="Normal 9 2 4 6 3 2 2" xfId="26701"/>
    <cellStyle name="Normal 9 2 4 6 3 3" xfId="26702"/>
    <cellStyle name="Normal 9 2 4 6 4" xfId="26703"/>
    <cellStyle name="Normal 9 2 4 6 4 2" xfId="26704"/>
    <cellStyle name="Normal 9 2 4 6 5" xfId="26705"/>
    <cellStyle name="Normal 9 2 4 6 5 2" xfId="26706"/>
    <cellStyle name="Normal 9 2 4 6 6" xfId="26707"/>
    <cellStyle name="Normal 9 2 4 7" xfId="26708"/>
    <cellStyle name="Normal 9 2 4 7 2" xfId="26709"/>
    <cellStyle name="Normal 9 2 4 7 2 2" xfId="26710"/>
    <cellStyle name="Normal 9 2 4 7 3" xfId="26711"/>
    <cellStyle name="Normal 9 2 4 8" xfId="26712"/>
    <cellStyle name="Normal 9 2 4 8 2" xfId="26713"/>
    <cellStyle name="Normal 9 2 4 8 2 2" xfId="26714"/>
    <cellStyle name="Normal 9 2 4 8 3" xfId="26715"/>
    <cellStyle name="Normal 9 2 4 9" xfId="26716"/>
    <cellStyle name="Normal 9 2 4 9 2" xfId="26717"/>
    <cellStyle name="Normal 9 2 5" xfId="26718"/>
    <cellStyle name="Normal 9 2 5 10" xfId="26719"/>
    <cellStyle name="Normal 9 2 5 2" xfId="26720"/>
    <cellStyle name="Normal 9 2 5 2 2" xfId="26721"/>
    <cellStyle name="Normal 9 2 5 2 2 2" xfId="26722"/>
    <cellStyle name="Normal 9 2 5 2 2 2 2" xfId="26723"/>
    <cellStyle name="Normal 9 2 5 2 2 2 2 2" xfId="26724"/>
    <cellStyle name="Normal 9 2 5 2 2 2 2 2 2" xfId="26725"/>
    <cellStyle name="Normal 9 2 5 2 2 2 2 3" xfId="26726"/>
    <cellStyle name="Normal 9 2 5 2 2 2 3" xfId="26727"/>
    <cellStyle name="Normal 9 2 5 2 2 2 3 2" xfId="26728"/>
    <cellStyle name="Normal 9 2 5 2 2 2 3 2 2" xfId="26729"/>
    <cellStyle name="Normal 9 2 5 2 2 2 3 3" xfId="26730"/>
    <cellStyle name="Normal 9 2 5 2 2 2 4" xfId="26731"/>
    <cellStyle name="Normal 9 2 5 2 2 2 4 2" xfId="26732"/>
    <cellStyle name="Normal 9 2 5 2 2 2 5" xfId="26733"/>
    <cellStyle name="Normal 9 2 5 2 2 2 5 2" xfId="26734"/>
    <cellStyle name="Normal 9 2 5 2 2 2 6" xfId="26735"/>
    <cellStyle name="Normal 9 2 5 2 2 3" xfId="26736"/>
    <cellStyle name="Normal 9 2 5 2 2 3 2" xfId="26737"/>
    <cellStyle name="Normal 9 2 5 2 2 3 2 2" xfId="26738"/>
    <cellStyle name="Normal 9 2 5 2 2 3 3" xfId="26739"/>
    <cellStyle name="Normal 9 2 5 2 2 4" xfId="26740"/>
    <cellStyle name="Normal 9 2 5 2 2 4 2" xfId="26741"/>
    <cellStyle name="Normal 9 2 5 2 2 4 2 2" xfId="26742"/>
    <cellStyle name="Normal 9 2 5 2 2 4 3" xfId="26743"/>
    <cellStyle name="Normal 9 2 5 2 2 5" xfId="26744"/>
    <cellStyle name="Normal 9 2 5 2 2 5 2" xfId="26745"/>
    <cellStyle name="Normal 9 2 5 2 2 6" xfId="26746"/>
    <cellStyle name="Normal 9 2 5 2 2 6 2" xfId="26747"/>
    <cellStyle name="Normal 9 2 5 2 2 7" xfId="26748"/>
    <cellStyle name="Normal 9 2 5 2 3" xfId="26749"/>
    <cellStyle name="Normal 9 2 5 2 3 2" xfId="26750"/>
    <cellStyle name="Normal 9 2 5 2 3 2 2" xfId="26751"/>
    <cellStyle name="Normal 9 2 5 2 3 2 2 2" xfId="26752"/>
    <cellStyle name="Normal 9 2 5 2 3 2 3" xfId="26753"/>
    <cellStyle name="Normal 9 2 5 2 3 3" xfId="26754"/>
    <cellStyle name="Normal 9 2 5 2 3 3 2" xfId="26755"/>
    <cellStyle name="Normal 9 2 5 2 3 3 2 2" xfId="26756"/>
    <cellStyle name="Normal 9 2 5 2 3 3 3" xfId="26757"/>
    <cellStyle name="Normal 9 2 5 2 3 4" xfId="26758"/>
    <cellStyle name="Normal 9 2 5 2 3 4 2" xfId="26759"/>
    <cellStyle name="Normal 9 2 5 2 3 5" xfId="26760"/>
    <cellStyle name="Normal 9 2 5 2 3 5 2" xfId="26761"/>
    <cellStyle name="Normal 9 2 5 2 3 6" xfId="26762"/>
    <cellStyle name="Normal 9 2 5 2 4" xfId="26763"/>
    <cellStyle name="Normal 9 2 5 2 4 2" xfId="26764"/>
    <cellStyle name="Normal 9 2 5 2 4 2 2" xfId="26765"/>
    <cellStyle name="Normal 9 2 5 2 4 3" xfId="26766"/>
    <cellStyle name="Normal 9 2 5 2 5" xfId="26767"/>
    <cellStyle name="Normal 9 2 5 2 5 2" xfId="26768"/>
    <cellStyle name="Normal 9 2 5 2 5 2 2" xfId="26769"/>
    <cellStyle name="Normal 9 2 5 2 5 3" xfId="26770"/>
    <cellStyle name="Normal 9 2 5 2 6" xfId="26771"/>
    <cellStyle name="Normal 9 2 5 2 6 2" xfId="26772"/>
    <cellStyle name="Normal 9 2 5 2 7" xfId="26773"/>
    <cellStyle name="Normal 9 2 5 2 7 2" xfId="26774"/>
    <cellStyle name="Normal 9 2 5 2 8" xfId="26775"/>
    <cellStyle name="Normal 9 2 5 3" xfId="26776"/>
    <cellStyle name="Normal 9 2 5 3 2" xfId="26777"/>
    <cellStyle name="Normal 9 2 5 3 2 2" xfId="26778"/>
    <cellStyle name="Normal 9 2 5 3 2 2 2" xfId="26779"/>
    <cellStyle name="Normal 9 2 5 3 2 2 2 2" xfId="26780"/>
    <cellStyle name="Normal 9 2 5 3 2 2 3" xfId="26781"/>
    <cellStyle name="Normal 9 2 5 3 2 3" xfId="26782"/>
    <cellStyle name="Normal 9 2 5 3 2 3 2" xfId="26783"/>
    <cellStyle name="Normal 9 2 5 3 2 3 2 2" xfId="26784"/>
    <cellStyle name="Normal 9 2 5 3 2 3 3" xfId="26785"/>
    <cellStyle name="Normal 9 2 5 3 2 4" xfId="26786"/>
    <cellStyle name="Normal 9 2 5 3 2 4 2" xfId="26787"/>
    <cellStyle name="Normal 9 2 5 3 2 5" xfId="26788"/>
    <cellStyle name="Normal 9 2 5 3 2 5 2" xfId="26789"/>
    <cellStyle name="Normal 9 2 5 3 2 6" xfId="26790"/>
    <cellStyle name="Normal 9 2 5 3 3" xfId="26791"/>
    <cellStyle name="Normal 9 2 5 3 3 2" xfId="26792"/>
    <cellStyle name="Normal 9 2 5 3 3 2 2" xfId="26793"/>
    <cellStyle name="Normal 9 2 5 3 3 3" xfId="26794"/>
    <cellStyle name="Normal 9 2 5 3 4" xfId="26795"/>
    <cellStyle name="Normal 9 2 5 3 4 2" xfId="26796"/>
    <cellStyle name="Normal 9 2 5 3 4 2 2" xfId="26797"/>
    <cellStyle name="Normal 9 2 5 3 4 3" xfId="26798"/>
    <cellStyle name="Normal 9 2 5 3 5" xfId="26799"/>
    <cellStyle name="Normal 9 2 5 3 5 2" xfId="26800"/>
    <cellStyle name="Normal 9 2 5 3 6" xfId="26801"/>
    <cellStyle name="Normal 9 2 5 3 6 2" xfId="26802"/>
    <cellStyle name="Normal 9 2 5 3 7" xfId="26803"/>
    <cellStyle name="Normal 9 2 5 4" xfId="26804"/>
    <cellStyle name="Normal 9 2 5 4 2" xfId="26805"/>
    <cellStyle name="Normal 9 2 5 4 2 2" xfId="26806"/>
    <cellStyle name="Normal 9 2 5 4 2 2 2" xfId="26807"/>
    <cellStyle name="Normal 9 2 5 4 2 2 2 2" xfId="26808"/>
    <cellStyle name="Normal 9 2 5 4 2 2 3" xfId="26809"/>
    <cellStyle name="Normal 9 2 5 4 2 3" xfId="26810"/>
    <cellStyle name="Normal 9 2 5 4 2 3 2" xfId="26811"/>
    <cellStyle name="Normal 9 2 5 4 2 3 2 2" xfId="26812"/>
    <cellStyle name="Normal 9 2 5 4 2 3 3" xfId="26813"/>
    <cellStyle name="Normal 9 2 5 4 2 4" xfId="26814"/>
    <cellStyle name="Normal 9 2 5 4 2 4 2" xfId="26815"/>
    <cellStyle name="Normal 9 2 5 4 2 5" xfId="26816"/>
    <cellStyle name="Normal 9 2 5 4 2 5 2" xfId="26817"/>
    <cellStyle name="Normal 9 2 5 4 2 6" xfId="26818"/>
    <cellStyle name="Normal 9 2 5 4 3" xfId="26819"/>
    <cellStyle name="Normal 9 2 5 4 3 2" xfId="26820"/>
    <cellStyle name="Normal 9 2 5 4 3 2 2" xfId="26821"/>
    <cellStyle name="Normal 9 2 5 4 3 3" xfId="26822"/>
    <cellStyle name="Normal 9 2 5 4 4" xfId="26823"/>
    <cellStyle name="Normal 9 2 5 4 4 2" xfId="26824"/>
    <cellStyle name="Normal 9 2 5 4 4 2 2" xfId="26825"/>
    <cellStyle name="Normal 9 2 5 4 4 3" xfId="26826"/>
    <cellStyle name="Normal 9 2 5 4 5" xfId="26827"/>
    <cellStyle name="Normal 9 2 5 4 5 2" xfId="26828"/>
    <cellStyle name="Normal 9 2 5 4 6" xfId="26829"/>
    <cellStyle name="Normal 9 2 5 4 6 2" xfId="26830"/>
    <cellStyle name="Normal 9 2 5 4 7" xfId="26831"/>
    <cellStyle name="Normal 9 2 5 5" xfId="26832"/>
    <cellStyle name="Normal 9 2 5 5 2" xfId="26833"/>
    <cellStyle name="Normal 9 2 5 5 2 2" xfId="26834"/>
    <cellStyle name="Normal 9 2 5 5 2 2 2" xfId="26835"/>
    <cellStyle name="Normal 9 2 5 5 2 3" xfId="26836"/>
    <cellStyle name="Normal 9 2 5 5 3" xfId="26837"/>
    <cellStyle name="Normal 9 2 5 5 3 2" xfId="26838"/>
    <cellStyle name="Normal 9 2 5 5 3 2 2" xfId="26839"/>
    <cellStyle name="Normal 9 2 5 5 3 3" xfId="26840"/>
    <cellStyle name="Normal 9 2 5 5 4" xfId="26841"/>
    <cellStyle name="Normal 9 2 5 5 4 2" xfId="26842"/>
    <cellStyle name="Normal 9 2 5 5 5" xfId="26843"/>
    <cellStyle name="Normal 9 2 5 5 5 2" xfId="26844"/>
    <cellStyle name="Normal 9 2 5 5 6" xfId="26845"/>
    <cellStyle name="Normal 9 2 5 6" xfId="26846"/>
    <cellStyle name="Normal 9 2 5 6 2" xfId="26847"/>
    <cellStyle name="Normal 9 2 5 6 2 2" xfId="26848"/>
    <cellStyle name="Normal 9 2 5 6 3" xfId="26849"/>
    <cellStyle name="Normal 9 2 5 7" xfId="26850"/>
    <cellStyle name="Normal 9 2 5 7 2" xfId="26851"/>
    <cellStyle name="Normal 9 2 5 7 2 2" xfId="26852"/>
    <cellStyle name="Normal 9 2 5 7 3" xfId="26853"/>
    <cellStyle name="Normal 9 2 5 8" xfId="26854"/>
    <cellStyle name="Normal 9 2 5 8 2" xfId="26855"/>
    <cellStyle name="Normal 9 2 5 9" xfId="26856"/>
    <cellStyle name="Normal 9 2 5 9 2" xfId="26857"/>
    <cellStyle name="Normal 9 2 6" xfId="26858"/>
    <cellStyle name="Normal 9 2 6 10" xfId="26859"/>
    <cellStyle name="Normal 9 2 6 2" xfId="26860"/>
    <cellStyle name="Normal 9 2 6 2 2" xfId="26861"/>
    <cellStyle name="Normal 9 2 6 2 2 2" xfId="26862"/>
    <cellStyle name="Normal 9 2 6 2 2 2 2" xfId="26863"/>
    <cellStyle name="Normal 9 2 6 2 2 2 2 2" xfId="26864"/>
    <cellStyle name="Normal 9 2 6 2 2 2 2 2 2" xfId="26865"/>
    <cellStyle name="Normal 9 2 6 2 2 2 2 3" xfId="26866"/>
    <cellStyle name="Normal 9 2 6 2 2 2 3" xfId="26867"/>
    <cellStyle name="Normal 9 2 6 2 2 2 3 2" xfId="26868"/>
    <cellStyle name="Normal 9 2 6 2 2 2 3 2 2" xfId="26869"/>
    <cellStyle name="Normal 9 2 6 2 2 2 3 3" xfId="26870"/>
    <cellStyle name="Normal 9 2 6 2 2 2 4" xfId="26871"/>
    <cellStyle name="Normal 9 2 6 2 2 2 4 2" xfId="26872"/>
    <cellStyle name="Normal 9 2 6 2 2 2 5" xfId="26873"/>
    <cellStyle name="Normal 9 2 6 2 2 2 5 2" xfId="26874"/>
    <cellStyle name="Normal 9 2 6 2 2 2 6" xfId="26875"/>
    <cellStyle name="Normal 9 2 6 2 2 3" xfId="26876"/>
    <cellStyle name="Normal 9 2 6 2 2 3 2" xfId="26877"/>
    <cellStyle name="Normal 9 2 6 2 2 3 2 2" xfId="26878"/>
    <cellStyle name="Normal 9 2 6 2 2 3 3" xfId="26879"/>
    <cellStyle name="Normal 9 2 6 2 2 4" xfId="26880"/>
    <cellStyle name="Normal 9 2 6 2 2 4 2" xfId="26881"/>
    <cellStyle name="Normal 9 2 6 2 2 4 2 2" xfId="26882"/>
    <cellStyle name="Normal 9 2 6 2 2 4 3" xfId="26883"/>
    <cellStyle name="Normal 9 2 6 2 2 5" xfId="26884"/>
    <cellStyle name="Normal 9 2 6 2 2 5 2" xfId="26885"/>
    <cellStyle name="Normal 9 2 6 2 2 6" xfId="26886"/>
    <cellStyle name="Normal 9 2 6 2 2 6 2" xfId="26887"/>
    <cellStyle name="Normal 9 2 6 2 2 7" xfId="26888"/>
    <cellStyle name="Normal 9 2 6 2 3" xfId="26889"/>
    <cellStyle name="Normal 9 2 6 2 3 2" xfId="26890"/>
    <cellStyle name="Normal 9 2 6 2 3 2 2" xfId="26891"/>
    <cellStyle name="Normal 9 2 6 2 3 2 2 2" xfId="26892"/>
    <cellStyle name="Normal 9 2 6 2 3 2 3" xfId="26893"/>
    <cellStyle name="Normal 9 2 6 2 3 3" xfId="26894"/>
    <cellStyle name="Normal 9 2 6 2 3 3 2" xfId="26895"/>
    <cellStyle name="Normal 9 2 6 2 3 3 2 2" xfId="26896"/>
    <cellStyle name="Normal 9 2 6 2 3 3 3" xfId="26897"/>
    <cellStyle name="Normal 9 2 6 2 3 4" xfId="26898"/>
    <cellStyle name="Normal 9 2 6 2 3 4 2" xfId="26899"/>
    <cellStyle name="Normal 9 2 6 2 3 5" xfId="26900"/>
    <cellStyle name="Normal 9 2 6 2 3 5 2" xfId="26901"/>
    <cellStyle name="Normal 9 2 6 2 3 6" xfId="26902"/>
    <cellStyle name="Normal 9 2 6 2 4" xfId="26903"/>
    <cellStyle name="Normal 9 2 6 2 4 2" xfId="26904"/>
    <cellStyle name="Normal 9 2 6 2 4 2 2" xfId="26905"/>
    <cellStyle name="Normal 9 2 6 2 4 3" xfId="26906"/>
    <cellStyle name="Normal 9 2 6 2 5" xfId="26907"/>
    <cellStyle name="Normal 9 2 6 2 5 2" xfId="26908"/>
    <cellStyle name="Normal 9 2 6 2 5 2 2" xfId="26909"/>
    <cellStyle name="Normal 9 2 6 2 5 3" xfId="26910"/>
    <cellStyle name="Normal 9 2 6 2 6" xfId="26911"/>
    <cellStyle name="Normal 9 2 6 2 6 2" xfId="26912"/>
    <cellStyle name="Normal 9 2 6 2 7" xfId="26913"/>
    <cellStyle name="Normal 9 2 6 2 7 2" xfId="26914"/>
    <cellStyle name="Normal 9 2 6 2 8" xfId="26915"/>
    <cellStyle name="Normal 9 2 6 3" xfId="26916"/>
    <cellStyle name="Normal 9 2 6 3 2" xfId="26917"/>
    <cellStyle name="Normal 9 2 6 3 2 2" xfId="26918"/>
    <cellStyle name="Normal 9 2 6 3 2 2 2" xfId="26919"/>
    <cellStyle name="Normal 9 2 6 3 2 2 2 2" xfId="26920"/>
    <cellStyle name="Normal 9 2 6 3 2 2 3" xfId="26921"/>
    <cellStyle name="Normal 9 2 6 3 2 3" xfId="26922"/>
    <cellStyle name="Normal 9 2 6 3 2 3 2" xfId="26923"/>
    <cellStyle name="Normal 9 2 6 3 2 3 2 2" xfId="26924"/>
    <cellStyle name="Normal 9 2 6 3 2 3 3" xfId="26925"/>
    <cellStyle name="Normal 9 2 6 3 2 4" xfId="26926"/>
    <cellStyle name="Normal 9 2 6 3 2 4 2" xfId="26927"/>
    <cellStyle name="Normal 9 2 6 3 2 5" xfId="26928"/>
    <cellStyle name="Normal 9 2 6 3 2 5 2" xfId="26929"/>
    <cellStyle name="Normal 9 2 6 3 2 6" xfId="26930"/>
    <cellStyle name="Normal 9 2 6 3 3" xfId="26931"/>
    <cellStyle name="Normal 9 2 6 3 3 2" xfId="26932"/>
    <cellStyle name="Normal 9 2 6 3 3 2 2" xfId="26933"/>
    <cellStyle name="Normal 9 2 6 3 3 3" xfId="26934"/>
    <cellStyle name="Normal 9 2 6 3 4" xfId="26935"/>
    <cellStyle name="Normal 9 2 6 3 4 2" xfId="26936"/>
    <cellStyle name="Normal 9 2 6 3 4 2 2" xfId="26937"/>
    <cellStyle name="Normal 9 2 6 3 4 3" xfId="26938"/>
    <cellStyle name="Normal 9 2 6 3 5" xfId="26939"/>
    <cellStyle name="Normal 9 2 6 3 5 2" xfId="26940"/>
    <cellStyle name="Normal 9 2 6 3 6" xfId="26941"/>
    <cellStyle name="Normal 9 2 6 3 6 2" xfId="26942"/>
    <cellStyle name="Normal 9 2 6 3 7" xfId="26943"/>
    <cellStyle name="Normal 9 2 6 4" xfId="26944"/>
    <cellStyle name="Normal 9 2 6 4 2" xfId="26945"/>
    <cellStyle name="Normal 9 2 6 4 2 2" xfId="26946"/>
    <cellStyle name="Normal 9 2 6 4 2 2 2" xfId="26947"/>
    <cellStyle name="Normal 9 2 6 4 2 2 2 2" xfId="26948"/>
    <cellStyle name="Normal 9 2 6 4 2 2 3" xfId="26949"/>
    <cellStyle name="Normal 9 2 6 4 2 3" xfId="26950"/>
    <cellStyle name="Normal 9 2 6 4 2 3 2" xfId="26951"/>
    <cellStyle name="Normal 9 2 6 4 2 3 2 2" xfId="26952"/>
    <cellStyle name="Normal 9 2 6 4 2 3 3" xfId="26953"/>
    <cellStyle name="Normal 9 2 6 4 2 4" xfId="26954"/>
    <cellStyle name="Normal 9 2 6 4 2 4 2" xfId="26955"/>
    <cellStyle name="Normal 9 2 6 4 2 5" xfId="26956"/>
    <cellStyle name="Normal 9 2 6 4 2 5 2" xfId="26957"/>
    <cellStyle name="Normal 9 2 6 4 2 6" xfId="26958"/>
    <cellStyle name="Normal 9 2 6 4 3" xfId="26959"/>
    <cellStyle name="Normal 9 2 6 4 3 2" xfId="26960"/>
    <cellStyle name="Normal 9 2 6 4 3 2 2" xfId="26961"/>
    <cellStyle name="Normal 9 2 6 4 3 3" xfId="26962"/>
    <cellStyle name="Normal 9 2 6 4 4" xfId="26963"/>
    <cellStyle name="Normal 9 2 6 4 4 2" xfId="26964"/>
    <cellStyle name="Normal 9 2 6 4 4 2 2" xfId="26965"/>
    <cellStyle name="Normal 9 2 6 4 4 3" xfId="26966"/>
    <cellStyle name="Normal 9 2 6 4 5" xfId="26967"/>
    <cellStyle name="Normal 9 2 6 4 5 2" xfId="26968"/>
    <cellStyle name="Normal 9 2 6 4 6" xfId="26969"/>
    <cellStyle name="Normal 9 2 6 4 6 2" xfId="26970"/>
    <cellStyle name="Normal 9 2 6 4 7" xfId="26971"/>
    <cellStyle name="Normal 9 2 6 5" xfId="26972"/>
    <cellStyle name="Normal 9 2 6 5 2" xfId="26973"/>
    <cellStyle name="Normal 9 2 6 5 2 2" xfId="26974"/>
    <cellStyle name="Normal 9 2 6 5 2 2 2" xfId="26975"/>
    <cellStyle name="Normal 9 2 6 5 2 3" xfId="26976"/>
    <cellStyle name="Normal 9 2 6 5 3" xfId="26977"/>
    <cellStyle name="Normal 9 2 6 5 3 2" xfId="26978"/>
    <cellStyle name="Normal 9 2 6 5 3 2 2" xfId="26979"/>
    <cellStyle name="Normal 9 2 6 5 3 3" xfId="26980"/>
    <cellStyle name="Normal 9 2 6 5 4" xfId="26981"/>
    <cellStyle name="Normal 9 2 6 5 4 2" xfId="26982"/>
    <cellStyle name="Normal 9 2 6 5 5" xfId="26983"/>
    <cellStyle name="Normal 9 2 6 5 5 2" xfId="26984"/>
    <cellStyle name="Normal 9 2 6 5 6" xfId="26985"/>
    <cellStyle name="Normal 9 2 6 6" xfId="26986"/>
    <cellStyle name="Normal 9 2 6 6 2" xfId="26987"/>
    <cellStyle name="Normal 9 2 6 6 2 2" xfId="26988"/>
    <cellStyle name="Normal 9 2 6 6 3" xfId="26989"/>
    <cellStyle name="Normal 9 2 6 7" xfId="26990"/>
    <cellStyle name="Normal 9 2 6 7 2" xfId="26991"/>
    <cellStyle name="Normal 9 2 6 7 2 2" xfId="26992"/>
    <cellStyle name="Normal 9 2 6 7 3" xfId="26993"/>
    <cellStyle name="Normal 9 2 6 8" xfId="26994"/>
    <cellStyle name="Normal 9 2 6 8 2" xfId="26995"/>
    <cellStyle name="Normal 9 2 6 9" xfId="26996"/>
    <cellStyle name="Normal 9 2 6 9 2" xfId="26997"/>
    <cellStyle name="Normal 9 2 7" xfId="26998"/>
    <cellStyle name="Normal 9 2 7 2" xfId="26999"/>
    <cellStyle name="Normal 9 2 7 2 2" xfId="27000"/>
    <cellStyle name="Normal 9 2 7 2 2 2" xfId="27001"/>
    <cellStyle name="Normal 9 2 7 2 2 2 2" xfId="27002"/>
    <cellStyle name="Normal 9 2 7 2 2 2 2 2" xfId="27003"/>
    <cellStyle name="Normal 9 2 7 2 2 2 3" xfId="27004"/>
    <cellStyle name="Normal 9 2 7 2 2 3" xfId="27005"/>
    <cellStyle name="Normal 9 2 7 2 2 3 2" xfId="27006"/>
    <cellStyle name="Normal 9 2 7 2 2 3 2 2" xfId="27007"/>
    <cellStyle name="Normal 9 2 7 2 2 3 3" xfId="27008"/>
    <cellStyle name="Normal 9 2 7 2 2 4" xfId="27009"/>
    <cellStyle name="Normal 9 2 7 2 2 4 2" xfId="27010"/>
    <cellStyle name="Normal 9 2 7 2 2 5" xfId="27011"/>
    <cellStyle name="Normal 9 2 7 2 2 5 2" xfId="27012"/>
    <cellStyle name="Normal 9 2 7 2 2 6" xfId="27013"/>
    <cellStyle name="Normal 9 2 7 2 3" xfId="27014"/>
    <cellStyle name="Normal 9 2 7 2 3 2" xfId="27015"/>
    <cellStyle name="Normal 9 2 7 2 3 2 2" xfId="27016"/>
    <cellStyle name="Normal 9 2 7 2 3 3" xfId="27017"/>
    <cellStyle name="Normal 9 2 7 2 4" xfId="27018"/>
    <cellStyle name="Normal 9 2 7 2 4 2" xfId="27019"/>
    <cellStyle name="Normal 9 2 7 2 4 2 2" xfId="27020"/>
    <cellStyle name="Normal 9 2 7 2 4 3" xfId="27021"/>
    <cellStyle name="Normal 9 2 7 2 5" xfId="27022"/>
    <cellStyle name="Normal 9 2 7 2 5 2" xfId="27023"/>
    <cellStyle name="Normal 9 2 7 2 6" xfId="27024"/>
    <cellStyle name="Normal 9 2 7 2 6 2" xfId="27025"/>
    <cellStyle name="Normal 9 2 7 2 7" xfId="27026"/>
    <cellStyle name="Normal 9 2 7 3" xfId="27027"/>
    <cellStyle name="Normal 9 2 7 3 2" xfId="27028"/>
    <cellStyle name="Normal 9 2 7 3 2 2" xfId="27029"/>
    <cellStyle name="Normal 9 2 7 3 2 2 2" xfId="27030"/>
    <cellStyle name="Normal 9 2 7 3 2 3" xfId="27031"/>
    <cellStyle name="Normal 9 2 7 3 3" xfId="27032"/>
    <cellStyle name="Normal 9 2 7 3 3 2" xfId="27033"/>
    <cellStyle name="Normal 9 2 7 3 3 2 2" xfId="27034"/>
    <cellStyle name="Normal 9 2 7 3 3 3" xfId="27035"/>
    <cellStyle name="Normal 9 2 7 3 4" xfId="27036"/>
    <cellStyle name="Normal 9 2 7 3 4 2" xfId="27037"/>
    <cellStyle name="Normal 9 2 7 3 5" xfId="27038"/>
    <cellStyle name="Normal 9 2 7 3 5 2" xfId="27039"/>
    <cellStyle name="Normal 9 2 7 3 6" xfId="27040"/>
    <cellStyle name="Normal 9 2 7 4" xfId="27041"/>
    <cellStyle name="Normal 9 2 7 4 2" xfId="27042"/>
    <cellStyle name="Normal 9 2 7 4 2 2" xfId="27043"/>
    <cellStyle name="Normal 9 2 7 4 3" xfId="27044"/>
    <cellStyle name="Normal 9 2 7 5" xfId="27045"/>
    <cellStyle name="Normal 9 2 7 5 2" xfId="27046"/>
    <cellStyle name="Normal 9 2 7 5 2 2" xfId="27047"/>
    <cellStyle name="Normal 9 2 7 5 3" xfId="27048"/>
    <cellStyle name="Normal 9 2 7 6" xfId="27049"/>
    <cellStyle name="Normal 9 2 7 6 2" xfId="27050"/>
    <cellStyle name="Normal 9 2 7 7" xfId="27051"/>
    <cellStyle name="Normal 9 2 7 7 2" xfId="27052"/>
    <cellStyle name="Normal 9 2 7 8" xfId="27053"/>
    <cellStyle name="Normal 9 2 8" xfId="27054"/>
    <cellStyle name="Normal 9 2 8 2" xfId="27055"/>
    <cellStyle name="Normal 9 2 8 2 2" xfId="27056"/>
    <cellStyle name="Normal 9 2 8 2 2 2" xfId="27057"/>
    <cellStyle name="Normal 9 2 8 2 2 2 2" xfId="27058"/>
    <cellStyle name="Normal 9 2 8 2 2 3" xfId="27059"/>
    <cellStyle name="Normal 9 2 8 2 3" xfId="27060"/>
    <cellStyle name="Normal 9 2 8 2 3 2" xfId="27061"/>
    <cellStyle name="Normal 9 2 8 2 3 2 2" xfId="27062"/>
    <cellStyle name="Normal 9 2 8 2 3 3" xfId="27063"/>
    <cellStyle name="Normal 9 2 8 2 4" xfId="27064"/>
    <cellStyle name="Normal 9 2 8 2 4 2" xfId="27065"/>
    <cellStyle name="Normal 9 2 8 2 5" xfId="27066"/>
    <cellStyle name="Normal 9 2 8 2 5 2" xfId="27067"/>
    <cellStyle name="Normal 9 2 8 2 6" xfId="27068"/>
    <cellStyle name="Normal 9 2 8 3" xfId="27069"/>
    <cellStyle name="Normal 9 2 8 3 2" xfId="27070"/>
    <cellStyle name="Normal 9 2 8 3 2 2" xfId="27071"/>
    <cellStyle name="Normal 9 2 8 3 3" xfId="27072"/>
    <cellStyle name="Normal 9 2 8 4" xfId="27073"/>
    <cellStyle name="Normal 9 2 8 4 2" xfId="27074"/>
    <cellStyle name="Normal 9 2 8 4 2 2" xfId="27075"/>
    <cellStyle name="Normal 9 2 8 4 3" xfId="27076"/>
    <cellStyle name="Normal 9 2 8 5" xfId="27077"/>
    <cellStyle name="Normal 9 2 8 5 2" xfId="27078"/>
    <cellStyle name="Normal 9 2 8 6" xfId="27079"/>
    <cellStyle name="Normal 9 2 8 6 2" xfId="27080"/>
    <cellStyle name="Normal 9 2 8 7" xfId="27081"/>
    <cellStyle name="Normal 9 2 9" xfId="27082"/>
    <cellStyle name="Normal 9 2 9 2" xfId="27083"/>
    <cellStyle name="Normal 9 2 9 2 2" xfId="27084"/>
    <cellStyle name="Normal 9 2 9 2 2 2" xfId="27085"/>
    <cellStyle name="Normal 9 2 9 2 2 2 2" xfId="27086"/>
    <cellStyle name="Normal 9 2 9 2 2 3" xfId="27087"/>
    <cellStyle name="Normal 9 2 9 2 3" xfId="27088"/>
    <cellStyle name="Normal 9 2 9 2 3 2" xfId="27089"/>
    <cellStyle name="Normal 9 2 9 2 3 2 2" xfId="27090"/>
    <cellStyle name="Normal 9 2 9 2 3 3" xfId="27091"/>
    <cellStyle name="Normal 9 2 9 2 4" xfId="27092"/>
    <cellStyle name="Normal 9 2 9 2 4 2" xfId="27093"/>
    <cellStyle name="Normal 9 2 9 2 5" xfId="27094"/>
    <cellStyle name="Normal 9 2 9 2 5 2" xfId="27095"/>
    <cellStyle name="Normal 9 2 9 2 6" xfId="27096"/>
    <cellStyle name="Normal 9 2 9 3" xfId="27097"/>
    <cellStyle name="Normal 9 2 9 3 2" xfId="27098"/>
    <cellStyle name="Normal 9 2 9 3 2 2" xfId="27099"/>
    <cellStyle name="Normal 9 2 9 3 3" xfId="27100"/>
    <cellStyle name="Normal 9 2 9 4" xfId="27101"/>
    <cellStyle name="Normal 9 2 9 4 2" xfId="27102"/>
    <cellStyle name="Normal 9 2 9 4 2 2" xfId="27103"/>
    <cellStyle name="Normal 9 2 9 4 3" xfId="27104"/>
    <cellStyle name="Normal 9 2 9 5" xfId="27105"/>
    <cellStyle name="Normal 9 2 9 5 2" xfId="27106"/>
    <cellStyle name="Normal 9 2 9 6" xfId="27107"/>
    <cellStyle name="Normal 9 2 9 6 2" xfId="27108"/>
    <cellStyle name="Normal 9 2 9 7" xfId="27109"/>
    <cellStyle name="Normal 9 2_3 - Revenue Credits" xfId="27110"/>
    <cellStyle name="Normal 9 3" xfId="27111"/>
    <cellStyle name="Normal 9 4" xfId="27112"/>
    <cellStyle name="Normal 9 4 10" xfId="27113"/>
    <cellStyle name="Normal 9 4 10 2" xfId="27114"/>
    <cellStyle name="Normal 9 4 11" xfId="27115"/>
    <cellStyle name="Normal 9 4 11 2" xfId="27116"/>
    <cellStyle name="Normal 9 4 12" xfId="27117"/>
    <cellStyle name="Normal 9 4 2" xfId="27118"/>
    <cellStyle name="Normal 9 4 2 10" xfId="27119"/>
    <cellStyle name="Normal 9 4 2 10 2" xfId="27120"/>
    <cellStyle name="Normal 9 4 2 11" xfId="27121"/>
    <cellStyle name="Normal 9 4 2 2" xfId="27122"/>
    <cellStyle name="Normal 9 4 2 2 10" xfId="27123"/>
    <cellStyle name="Normal 9 4 2 2 2" xfId="27124"/>
    <cellStyle name="Normal 9 4 2 2 2 2" xfId="27125"/>
    <cellStyle name="Normal 9 4 2 2 2 2 2" xfId="27126"/>
    <cellStyle name="Normal 9 4 2 2 2 2 2 2" xfId="27127"/>
    <cellStyle name="Normal 9 4 2 2 2 2 2 2 2" xfId="27128"/>
    <cellStyle name="Normal 9 4 2 2 2 2 2 2 2 2" xfId="27129"/>
    <cellStyle name="Normal 9 4 2 2 2 2 2 2 3" xfId="27130"/>
    <cellStyle name="Normal 9 4 2 2 2 2 2 3" xfId="27131"/>
    <cellStyle name="Normal 9 4 2 2 2 2 2 3 2" xfId="27132"/>
    <cellStyle name="Normal 9 4 2 2 2 2 2 3 2 2" xfId="27133"/>
    <cellStyle name="Normal 9 4 2 2 2 2 2 3 3" xfId="27134"/>
    <cellStyle name="Normal 9 4 2 2 2 2 2 4" xfId="27135"/>
    <cellStyle name="Normal 9 4 2 2 2 2 2 4 2" xfId="27136"/>
    <cellStyle name="Normal 9 4 2 2 2 2 2 5" xfId="27137"/>
    <cellStyle name="Normal 9 4 2 2 2 2 2 5 2" xfId="27138"/>
    <cellStyle name="Normal 9 4 2 2 2 2 2 6" xfId="27139"/>
    <cellStyle name="Normal 9 4 2 2 2 2 3" xfId="27140"/>
    <cellStyle name="Normal 9 4 2 2 2 2 3 2" xfId="27141"/>
    <cellStyle name="Normal 9 4 2 2 2 2 3 2 2" xfId="27142"/>
    <cellStyle name="Normal 9 4 2 2 2 2 3 3" xfId="27143"/>
    <cellStyle name="Normal 9 4 2 2 2 2 4" xfId="27144"/>
    <cellStyle name="Normal 9 4 2 2 2 2 4 2" xfId="27145"/>
    <cellStyle name="Normal 9 4 2 2 2 2 4 2 2" xfId="27146"/>
    <cellStyle name="Normal 9 4 2 2 2 2 4 3" xfId="27147"/>
    <cellStyle name="Normal 9 4 2 2 2 2 5" xfId="27148"/>
    <cellStyle name="Normal 9 4 2 2 2 2 5 2" xfId="27149"/>
    <cellStyle name="Normal 9 4 2 2 2 2 6" xfId="27150"/>
    <cellStyle name="Normal 9 4 2 2 2 2 6 2" xfId="27151"/>
    <cellStyle name="Normal 9 4 2 2 2 2 7" xfId="27152"/>
    <cellStyle name="Normal 9 4 2 2 2 3" xfId="27153"/>
    <cellStyle name="Normal 9 4 2 2 2 3 2" xfId="27154"/>
    <cellStyle name="Normal 9 4 2 2 2 3 2 2" xfId="27155"/>
    <cellStyle name="Normal 9 4 2 2 2 3 2 2 2" xfId="27156"/>
    <cellStyle name="Normal 9 4 2 2 2 3 2 3" xfId="27157"/>
    <cellStyle name="Normal 9 4 2 2 2 3 3" xfId="27158"/>
    <cellStyle name="Normal 9 4 2 2 2 3 3 2" xfId="27159"/>
    <cellStyle name="Normal 9 4 2 2 2 3 3 2 2" xfId="27160"/>
    <cellStyle name="Normal 9 4 2 2 2 3 3 3" xfId="27161"/>
    <cellStyle name="Normal 9 4 2 2 2 3 4" xfId="27162"/>
    <cellStyle name="Normal 9 4 2 2 2 3 4 2" xfId="27163"/>
    <cellStyle name="Normal 9 4 2 2 2 3 5" xfId="27164"/>
    <cellStyle name="Normal 9 4 2 2 2 3 5 2" xfId="27165"/>
    <cellStyle name="Normal 9 4 2 2 2 3 6" xfId="27166"/>
    <cellStyle name="Normal 9 4 2 2 2 4" xfId="27167"/>
    <cellStyle name="Normal 9 4 2 2 2 4 2" xfId="27168"/>
    <cellStyle name="Normal 9 4 2 2 2 4 2 2" xfId="27169"/>
    <cellStyle name="Normal 9 4 2 2 2 4 3" xfId="27170"/>
    <cellStyle name="Normal 9 4 2 2 2 5" xfId="27171"/>
    <cellStyle name="Normal 9 4 2 2 2 5 2" xfId="27172"/>
    <cellStyle name="Normal 9 4 2 2 2 5 2 2" xfId="27173"/>
    <cellStyle name="Normal 9 4 2 2 2 5 3" xfId="27174"/>
    <cellStyle name="Normal 9 4 2 2 2 6" xfId="27175"/>
    <cellStyle name="Normal 9 4 2 2 2 6 2" xfId="27176"/>
    <cellStyle name="Normal 9 4 2 2 2 7" xfId="27177"/>
    <cellStyle name="Normal 9 4 2 2 2 7 2" xfId="27178"/>
    <cellStyle name="Normal 9 4 2 2 2 8" xfId="27179"/>
    <cellStyle name="Normal 9 4 2 2 3" xfId="27180"/>
    <cellStyle name="Normal 9 4 2 2 3 2" xfId="27181"/>
    <cellStyle name="Normal 9 4 2 2 3 2 2" xfId="27182"/>
    <cellStyle name="Normal 9 4 2 2 3 2 2 2" xfId="27183"/>
    <cellStyle name="Normal 9 4 2 2 3 2 2 2 2" xfId="27184"/>
    <cellStyle name="Normal 9 4 2 2 3 2 2 3" xfId="27185"/>
    <cellStyle name="Normal 9 4 2 2 3 2 3" xfId="27186"/>
    <cellStyle name="Normal 9 4 2 2 3 2 3 2" xfId="27187"/>
    <cellStyle name="Normal 9 4 2 2 3 2 3 2 2" xfId="27188"/>
    <cellStyle name="Normal 9 4 2 2 3 2 3 3" xfId="27189"/>
    <cellStyle name="Normal 9 4 2 2 3 2 4" xfId="27190"/>
    <cellStyle name="Normal 9 4 2 2 3 2 4 2" xfId="27191"/>
    <cellStyle name="Normal 9 4 2 2 3 2 5" xfId="27192"/>
    <cellStyle name="Normal 9 4 2 2 3 2 5 2" xfId="27193"/>
    <cellStyle name="Normal 9 4 2 2 3 2 6" xfId="27194"/>
    <cellStyle name="Normal 9 4 2 2 3 3" xfId="27195"/>
    <cellStyle name="Normal 9 4 2 2 3 3 2" xfId="27196"/>
    <cellStyle name="Normal 9 4 2 2 3 3 2 2" xfId="27197"/>
    <cellStyle name="Normal 9 4 2 2 3 3 3" xfId="27198"/>
    <cellStyle name="Normal 9 4 2 2 3 4" xfId="27199"/>
    <cellStyle name="Normal 9 4 2 2 3 4 2" xfId="27200"/>
    <cellStyle name="Normal 9 4 2 2 3 4 2 2" xfId="27201"/>
    <cellStyle name="Normal 9 4 2 2 3 4 3" xfId="27202"/>
    <cellStyle name="Normal 9 4 2 2 3 5" xfId="27203"/>
    <cellStyle name="Normal 9 4 2 2 3 5 2" xfId="27204"/>
    <cellStyle name="Normal 9 4 2 2 3 6" xfId="27205"/>
    <cellStyle name="Normal 9 4 2 2 3 6 2" xfId="27206"/>
    <cellStyle name="Normal 9 4 2 2 3 7" xfId="27207"/>
    <cellStyle name="Normal 9 4 2 2 4" xfId="27208"/>
    <cellStyle name="Normal 9 4 2 2 4 2" xfId="27209"/>
    <cellStyle name="Normal 9 4 2 2 4 2 2" xfId="27210"/>
    <cellStyle name="Normal 9 4 2 2 4 2 2 2" xfId="27211"/>
    <cellStyle name="Normal 9 4 2 2 4 2 2 2 2" xfId="27212"/>
    <cellStyle name="Normal 9 4 2 2 4 2 2 3" xfId="27213"/>
    <cellStyle name="Normal 9 4 2 2 4 2 3" xfId="27214"/>
    <cellStyle name="Normal 9 4 2 2 4 2 3 2" xfId="27215"/>
    <cellStyle name="Normal 9 4 2 2 4 2 3 2 2" xfId="27216"/>
    <cellStyle name="Normal 9 4 2 2 4 2 3 3" xfId="27217"/>
    <cellStyle name="Normal 9 4 2 2 4 2 4" xfId="27218"/>
    <cellStyle name="Normal 9 4 2 2 4 2 4 2" xfId="27219"/>
    <cellStyle name="Normal 9 4 2 2 4 2 5" xfId="27220"/>
    <cellStyle name="Normal 9 4 2 2 4 2 5 2" xfId="27221"/>
    <cellStyle name="Normal 9 4 2 2 4 2 6" xfId="27222"/>
    <cellStyle name="Normal 9 4 2 2 4 3" xfId="27223"/>
    <cellStyle name="Normal 9 4 2 2 4 3 2" xfId="27224"/>
    <cellStyle name="Normal 9 4 2 2 4 3 2 2" xfId="27225"/>
    <cellStyle name="Normal 9 4 2 2 4 3 3" xfId="27226"/>
    <cellStyle name="Normal 9 4 2 2 4 4" xfId="27227"/>
    <cellStyle name="Normal 9 4 2 2 4 4 2" xfId="27228"/>
    <cellStyle name="Normal 9 4 2 2 4 4 2 2" xfId="27229"/>
    <cellStyle name="Normal 9 4 2 2 4 4 3" xfId="27230"/>
    <cellStyle name="Normal 9 4 2 2 4 5" xfId="27231"/>
    <cellStyle name="Normal 9 4 2 2 4 5 2" xfId="27232"/>
    <cellStyle name="Normal 9 4 2 2 4 6" xfId="27233"/>
    <cellStyle name="Normal 9 4 2 2 4 6 2" xfId="27234"/>
    <cellStyle name="Normal 9 4 2 2 4 7" xfId="27235"/>
    <cellStyle name="Normal 9 4 2 2 5" xfId="27236"/>
    <cellStyle name="Normal 9 4 2 2 5 2" xfId="27237"/>
    <cellStyle name="Normal 9 4 2 2 5 2 2" xfId="27238"/>
    <cellStyle name="Normal 9 4 2 2 5 2 2 2" xfId="27239"/>
    <cellStyle name="Normal 9 4 2 2 5 2 3" xfId="27240"/>
    <cellStyle name="Normal 9 4 2 2 5 3" xfId="27241"/>
    <cellStyle name="Normal 9 4 2 2 5 3 2" xfId="27242"/>
    <cellStyle name="Normal 9 4 2 2 5 3 2 2" xfId="27243"/>
    <cellStyle name="Normal 9 4 2 2 5 3 3" xfId="27244"/>
    <cellStyle name="Normal 9 4 2 2 5 4" xfId="27245"/>
    <cellStyle name="Normal 9 4 2 2 5 4 2" xfId="27246"/>
    <cellStyle name="Normal 9 4 2 2 5 5" xfId="27247"/>
    <cellStyle name="Normal 9 4 2 2 5 5 2" xfId="27248"/>
    <cellStyle name="Normal 9 4 2 2 5 6" xfId="27249"/>
    <cellStyle name="Normal 9 4 2 2 6" xfId="27250"/>
    <cellStyle name="Normal 9 4 2 2 6 2" xfId="27251"/>
    <cellStyle name="Normal 9 4 2 2 6 2 2" xfId="27252"/>
    <cellStyle name="Normal 9 4 2 2 6 3" xfId="27253"/>
    <cellStyle name="Normal 9 4 2 2 7" xfId="27254"/>
    <cellStyle name="Normal 9 4 2 2 7 2" xfId="27255"/>
    <cellStyle name="Normal 9 4 2 2 7 2 2" xfId="27256"/>
    <cellStyle name="Normal 9 4 2 2 7 3" xfId="27257"/>
    <cellStyle name="Normal 9 4 2 2 8" xfId="27258"/>
    <cellStyle name="Normal 9 4 2 2 8 2" xfId="27259"/>
    <cellStyle name="Normal 9 4 2 2 9" xfId="27260"/>
    <cellStyle name="Normal 9 4 2 2 9 2" xfId="27261"/>
    <cellStyle name="Normal 9 4 2 3" xfId="27262"/>
    <cellStyle name="Normal 9 4 2 3 2" xfId="27263"/>
    <cellStyle name="Normal 9 4 2 3 2 2" xfId="27264"/>
    <cellStyle name="Normal 9 4 2 3 2 2 2" xfId="27265"/>
    <cellStyle name="Normal 9 4 2 3 2 2 2 2" xfId="27266"/>
    <cellStyle name="Normal 9 4 2 3 2 2 2 2 2" xfId="27267"/>
    <cellStyle name="Normal 9 4 2 3 2 2 2 3" xfId="27268"/>
    <cellStyle name="Normal 9 4 2 3 2 2 3" xfId="27269"/>
    <cellStyle name="Normal 9 4 2 3 2 2 3 2" xfId="27270"/>
    <cellStyle name="Normal 9 4 2 3 2 2 3 2 2" xfId="27271"/>
    <cellStyle name="Normal 9 4 2 3 2 2 3 3" xfId="27272"/>
    <cellStyle name="Normal 9 4 2 3 2 2 4" xfId="27273"/>
    <cellStyle name="Normal 9 4 2 3 2 2 4 2" xfId="27274"/>
    <cellStyle name="Normal 9 4 2 3 2 2 5" xfId="27275"/>
    <cellStyle name="Normal 9 4 2 3 2 2 5 2" xfId="27276"/>
    <cellStyle name="Normal 9 4 2 3 2 2 6" xfId="27277"/>
    <cellStyle name="Normal 9 4 2 3 2 3" xfId="27278"/>
    <cellStyle name="Normal 9 4 2 3 2 3 2" xfId="27279"/>
    <cellStyle name="Normal 9 4 2 3 2 3 2 2" xfId="27280"/>
    <cellStyle name="Normal 9 4 2 3 2 3 3" xfId="27281"/>
    <cellStyle name="Normal 9 4 2 3 2 4" xfId="27282"/>
    <cellStyle name="Normal 9 4 2 3 2 4 2" xfId="27283"/>
    <cellStyle name="Normal 9 4 2 3 2 4 2 2" xfId="27284"/>
    <cellStyle name="Normal 9 4 2 3 2 4 3" xfId="27285"/>
    <cellStyle name="Normal 9 4 2 3 2 5" xfId="27286"/>
    <cellStyle name="Normal 9 4 2 3 2 5 2" xfId="27287"/>
    <cellStyle name="Normal 9 4 2 3 2 6" xfId="27288"/>
    <cellStyle name="Normal 9 4 2 3 2 6 2" xfId="27289"/>
    <cellStyle name="Normal 9 4 2 3 2 7" xfId="27290"/>
    <cellStyle name="Normal 9 4 2 3 3" xfId="27291"/>
    <cellStyle name="Normal 9 4 2 3 3 2" xfId="27292"/>
    <cellStyle name="Normal 9 4 2 3 3 2 2" xfId="27293"/>
    <cellStyle name="Normal 9 4 2 3 3 2 2 2" xfId="27294"/>
    <cellStyle name="Normal 9 4 2 3 3 2 3" xfId="27295"/>
    <cellStyle name="Normal 9 4 2 3 3 3" xfId="27296"/>
    <cellStyle name="Normal 9 4 2 3 3 3 2" xfId="27297"/>
    <cellStyle name="Normal 9 4 2 3 3 3 2 2" xfId="27298"/>
    <cellStyle name="Normal 9 4 2 3 3 3 3" xfId="27299"/>
    <cellStyle name="Normal 9 4 2 3 3 4" xfId="27300"/>
    <cellStyle name="Normal 9 4 2 3 3 4 2" xfId="27301"/>
    <cellStyle name="Normal 9 4 2 3 3 5" xfId="27302"/>
    <cellStyle name="Normal 9 4 2 3 3 5 2" xfId="27303"/>
    <cellStyle name="Normal 9 4 2 3 3 6" xfId="27304"/>
    <cellStyle name="Normal 9 4 2 3 4" xfId="27305"/>
    <cellStyle name="Normal 9 4 2 3 4 2" xfId="27306"/>
    <cellStyle name="Normal 9 4 2 3 4 2 2" xfId="27307"/>
    <cellStyle name="Normal 9 4 2 3 4 3" xfId="27308"/>
    <cellStyle name="Normal 9 4 2 3 5" xfId="27309"/>
    <cellStyle name="Normal 9 4 2 3 5 2" xfId="27310"/>
    <cellStyle name="Normal 9 4 2 3 5 2 2" xfId="27311"/>
    <cellStyle name="Normal 9 4 2 3 5 3" xfId="27312"/>
    <cellStyle name="Normal 9 4 2 3 6" xfId="27313"/>
    <cellStyle name="Normal 9 4 2 3 6 2" xfId="27314"/>
    <cellStyle name="Normal 9 4 2 3 7" xfId="27315"/>
    <cellStyle name="Normal 9 4 2 3 7 2" xfId="27316"/>
    <cellStyle name="Normal 9 4 2 3 8" xfId="27317"/>
    <cellStyle name="Normal 9 4 2 4" xfId="27318"/>
    <cellStyle name="Normal 9 4 2 4 2" xfId="27319"/>
    <cellStyle name="Normal 9 4 2 4 2 2" xfId="27320"/>
    <cellStyle name="Normal 9 4 2 4 2 2 2" xfId="27321"/>
    <cellStyle name="Normal 9 4 2 4 2 2 2 2" xfId="27322"/>
    <cellStyle name="Normal 9 4 2 4 2 2 3" xfId="27323"/>
    <cellStyle name="Normal 9 4 2 4 2 3" xfId="27324"/>
    <cellStyle name="Normal 9 4 2 4 2 3 2" xfId="27325"/>
    <cellStyle name="Normal 9 4 2 4 2 3 2 2" xfId="27326"/>
    <cellStyle name="Normal 9 4 2 4 2 3 3" xfId="27327"/>
    <cellStyle name="Normal 9 4 2 4 2 4" xfId="27328"/>
    <cellStyle name="Normal 9 4 2 4 2 4 2" xfId="27329"/>
    <cellStyle name="Normal 9 4 2 4 2 5" xfId="27330"/>
    <cellStyle name="Normal 9 4 2 4 2 5 2" xfId="27331"/>
    <cellStyle name="Normal 9 4 2 4 2 6" xfId="27332"/>
    <cellStyle name="Normal 9 4 2 4 3" xfId="27333"/>
    <cellStyle name="Normal 9 4 2 4 3 2" xfId="27334"/>
    <cellStyle name="Normal 9 4 2 4 3 2 2" xfId="27335"/>
    <cellStyle name="Normal 9 4 2 4 3 3" xfId="27336"/>
    <cellStyle name="Normal 9 4 2 4 4" xfId="27337"/>
    <cellStyle name="Normal 9 4 2 4 4 2" xfId="27338"/>
    <cellStyle name="Normal 9 4 2 4 4 2 2" xfId="27339"/>
    <cellStyle name="Normal 9 4 2 4 4 3" xfId="27340"/>
    <cellStyle name="Normal 9 4 2 4 5" xfId="27341"/>
    <cellStyle name="Normal 9 4 2 4 5 2" xfId="27342"/>
    <cellStyle name="Normal 9 4 2 4 6" xfId="27343"/>
    <cellStyle name="Normal 9 4 2 4 6 2" xfId="27344"/>
    <cellStyle name="Normal 9 4 2 4 7" xfId="27345"/>
    <cellStyle name="Normal 9 4 2 5" xfId="27346"/>
    <cellStyle name="Normal 9 4 2 5 2" xfId="27347"/>
    <cellStyle name="Normal 9 4 2 5 2 2" xfId="27348"/>
    <cellStyle name="Normal 9 4 2 5 2 2 2" xfId="27349"/>
    <cellStyle name="Normal 9 4 2 5 2 2 2 2" xfId="27350"/>
    <cellStyle name="Normal 9 4 2 5 2 2 3" xfId="27351"/>
    <cellStyle name="Normal 9 4 2 5 2 3" xfId="27352"/>
    <cellStyle name="Normal 9 4 2 5 2 3 2" xfId="27353"/>
    <cellStyle name="Normal 9 4 2 5 2 3 2 2" xfId="27354"/>
    <cellStyle name="Normal 9 4 2 5 2 3 3" xfId="27355"/>
    <cellStyle name="Normal 9 4 2 5 2 4" xfId="27356"/>
    <cellStyle name="Normal 9 4 2 5 2 4 2" xfId="27357"/>
    <cellStyle name="Normal 9 4 2 5 2 5" xfId="27358"/>
    <cellStyle name="Normal 9 4 2 5 2 5 2" xfId="27359"/>
    <cellStyle name="Normal 9 4 2 5 2 6" xfId="27360"/>
    <cellStyle name="Normal 9 4 2 5 3" xfId="27361"/>
    <cellStyle name="Normal 9 4 2 5 3 2" xfId="27362"/>
    <cellStyle name="Normal 9 4 2 5 3 2 2" xfId="27363"/>
    <cellStyle name="Normal 9 4 2 5 3 3" xfId="27364"/>
    <cellStyle name="Normal 9 4 2 5 4" xfId="27365"/>
    <cellStyle name="Normal 9 4 2 5 4 2" xfId="27366"/>
    <cellStyle name="Normal 9 4 2 5 4 2 2" xfId="27367"/>
    <cellStyle name="Normal 9 4 2 5 4 3" xfId="27368"/>
    <cellStyle name="Normal 9 4 2 5 5" xfId="27369"/>
    <cellStyle name="Normal 9 4 2 5 5 2" xfId="27370"/>
    <cellStyle name="Normal 9 4 2 5 6" xfId="27371"/>
    <cellStyle name="Normal 9 4 2 5 6 2" xfId="27372"/>
    <cellStyle name="Normal 9 4 2 5 7" xfId="27373"/>
    <cellStyle name="Normal 9 4 2 6" xfId="27374"/>
    <cellStyle name="Normal 9 4 2 6 2" xfId="27375"/>
    <cellStyle name="Normal 9 4 2 6 2 2" xfId="27376"/>
    <cellStyle name="Normal 9 4 2 6 2 2 2" xfId="27377"/>
    <cellStyle name="Normal 9 4 2 6 2 3" xfId="27378"/>
    <cellStyle name="Normal 9 4 2 6 3" xfId="27379"/>
    <cellStyle name="Normal 9 4 2 6 3 2" xfId="27380"/>
    <cellStyle name="Normal 9 4 2 6 3 2 2" xfId="27381"/>
    <cellStyle name="Normal 9 4 2 6 3 3" xfId="27382"/>
    <cellStyle name="Normal 9 4 2 6 4" xfId="27383"/>
    <cellStyle name="Normal 9 4 2 6 4 2" xfId="27384"/>
    <cellStyle name="Normal 9 4 2 6 5" xfId="27385"/>
    <cellStyle name="Normal 9 4 2 6 5 2" xfId="27386"/>
    <cellStyle name="Normal 9 4 2 6 6" xfId="27387"/>
    <cellStyle name="Normal 9 4 2 7" xfId="27388"/>
    <cellStyle name="Normal 9 4 2 7 2" xfId="27389"/>
    <cellStyle name="Normal 9 4 2 7 2 2" xfId="27390"/>
    <cellStyle name="Normal 9 4 2 7 3" xfId="27391"/>
    <cellStyle name="Normal 9 4 2 8" xfId="27392"/>
    <cellStyle name="Normal 9 4 2 8 2" xfId="27393"/>
    <cellStyle name="Normal 9 4 2 8 2 2" xfId="27394"/>
    <cellStyle name="Normal 9 4 2 8 3" xfId="27395"/>
    <cellStyle name="Normal 9 4 2 9" xfId="27396"/>
    <cellStyle name="Normal 9 4 2 9 2" xfId="27397"/>
    <cellStyle name="Normal 9 4 3" xfId="27398"/>
    <cellStyle name="Normal 9 4 3 10" xfId="27399"/>
    <cellStyle name="Normal 9 4 3 2" xfId="27400"/>
    <cellStyle name="Normal 9 4 3 2 2" xfId="27401"/>
    <cellStyle name="Normal 9 4 3 2 2 2" xfId="27402"/>
    <cellStyle name="Normal 9 4 3 2 2 2 2" xfId="27403"/>
    <cellStyle name="Normal 9 4 3 2 2 2 2 2" xfId="27404"/>
    <cellStyle name="Normal 9 4 3 2 2 2 2 2 2" xfId="27405"/>
    <cellStyle name="Normal 9 4 3 2 2 2 2 3" xfId="27406"/>
    <cellStyle name="Normal 9 4 3 2 2 2 3" xfId="27407"/>
    <cellStyle name="Normal 9 4 3 2 2 2 3 2" xfId="27408"/>
    <cellStyle name="Normal 9 4 3 2 2 2 3 2 2" xfId="27409"/>
    <cellStyle name="Normal 9 4 3 2 2 2 3 3" xfId="27410"/>
    <cellStyle name="Normal 9 4 3 2 2 2 4" xfId="27411"/>
    <cellStyle name="Normal 9 4 3 2 2 2 4 2" xfId="27412"/>
    <cellStyle name="Normal 9 4 3 2 2 2 5" xfId="27413"/>
    <cellStyle name="Normal 9 4 3 2 2 2 5 2" xfId="27414"/>
    <cellStyle name="Normal 9 4 3 2 2 2 6" xfId="27415"/>
    <cellStyle name="Normal 9 4 3 2 2 3" xfId="27416"/>
    <cellStyle name="Normal 9 4 3 2 2 3 2" xfId="27417"/>
    <cellStyle name="Normal 9 4 3 2 2 3 2 2" xfId="27418"/>
    <cellStyle name="Normal 9 4 3 2 2 3 3" xfId="27419"/>
    <cellStyle name="Normal 9 4 3 2 2 4" xfId="27420"/>
    <cellStyle name="Normal 9 4 3 2 2 4 2" xfId="27421"/>
    <cellStyle name="Normal 9 4 3 2 2 4 2 2" xfId="27422"/>
    <cellStyle name="Normal 9 4 3 2 2 4 3" xfId="27423"/>
    <cellStyle name="Normal 9 4 3 2 2 5" xfId="27424"/>
    <cellStyle name="Normal 9 4 3 2 2 5 2" xfId="27425"/>
    <cellStyle name="Normal 9 4 3 2 2 6" xfId="27426"/>
    <cellStyle name="Normal 9 4 3 2 2 6 2" xfId="27427"/>
    <cellStyle name="Normal 9 4 3 2 2 7" xfId="27428"/>
    <cellStyle name="Normal 9 4 3 2 3" xfId="27429"/>
    <cellStyle name="Normal 9 4 3 2 3 2" xfId="27430"/>
    <cellStyle name="Normal 9 4 3 2 3 2 2" xfId="27431"/>
    <cellStyle name="Normal 9 4 3 2 3 2 2 2" xfId="27432"/>
    <cellStyle name="Normal 9 4 3 2 3 2 3" xfId="27433"/>
    <cellStyle name="Normal 9 4 3 2 3 3" xfId="27434"/>
    <cellStyle name="Normal 9 4 3 2 3 3 2" xfId="27435"/>
    <cellStyle name="Normal 9 4 3 2 3 3 2 2" xfId="27436"/>
    <cellStyle name="Normal 9 4 3 2 3 3 3" xfId="27437"/>
    <cellStyle name="Normal 9 4 3 2 3 4" xfId="27438"/>
    <cellStyle name="Normal 9 4 3 2 3 4 2" xfId="27439"/>
    <cellStyle name="Normal 9 4 3 2 3 5" xfId="27440"/>
    <cellStyle name="Normal 9 4 3 2 3 5 2" xfId="27441"/>
    <cellStyle name="Normal 9 4 3 2 3 6" xfId="27442"/>
    <cellStyle name="Normal 9 4 3 2 4" xfId="27443"/>
    <cellStyle name="Normal 9 4 3 2 4 2" xfId="27444"/>
    <cellStyle name="Normal 9 4 3 2 4 2 2" xfId="27445"/>
    <cellStyle name="Normal 9 4 3 2 4 3" xfId="27446"/>
    <cellStyle name="Normal 9 4 3 2 5" xfId="27447"/>
    <cellStyle name="Normal 9 4 3 2 5 2" xfId="27448"/>
    <cellStyle name="Normal 9 4 3 2 5 2 2" xfId="27449"/>
    <cellStyle name="Normal 9 4 3 2 5 3" xfId="27450"/>
    <cellStyle name="Normal 9 4 3 2 6" xfId="27451"/>
    <cellStyle name="Normal 9 4 3 2 6 2" xfId="27452"/>
    <cellStyle name="Normal 9 4 3 2 7" xfId="27453"/>
    <cellStyle name="Normal 9 4 3 2 7 2" xfId="27454"/>
    <cellStyle name="Normal 9 4 3 2 8" xfId="27455"/>
    <cellStyle name="Normal 9 4 3 3" xfId="27456"/>
    <cellStyle name="Normal 9 4 3 3 2" xfId="27457"/>
    <cellStyle name="Normal 9 4 3 3 2 2" xfId="27458"/>
    <cellStyle name="Normal 9 4 3 3 2 2 2" xfId="27459"/>
    <cellStyle name="Normal 9 4 3 3 2 2 2 2" xfId="27460"/>
    <cellStyle name="Normal 9 4 3 3 2 2 3" xfId="27461"/>
    <cellStyle name="Normal 9 4 3 3 2 3" xfId="27462"/>
    <cellStyle name="Normal 9 4 3 3 2 3 2" xfId="27463"/>
    <cellStyle name="Normal 9 4 3 3 2 3 2 2" xfId="27464"/>
    <cellStyle name="Normal 9 4 3 3 2 3 3" xfId="27465"/>
    <cellStyle name="Normal 9 4 3 3 2 4" xfId="27466"/>
    <cellStyle name="Normal 9 4 3 3 2 4 2" xfId="27467"/>
    <cellStyle name="Normal 9 4 3 3 2 5" xfId="27468"/>
    <cellStyle name="Normal 9 4 3 3 2 5 2" xfId="27469"/>
    <cellStyle name="Normal 9 4 3 3 2 6" xfId="27470"/>
    <cellStyle name="Normal 9 4 3 3 3" xfId="27471"/>
    <cellStyle name="Normal 9 4 3 3 3 2" xfId="27472"/>
    <cellStyle name="Normal 9 4 3 3 3 2 2" xfId="27473"/>
    <cellStyle name="Normal 9 4 3 3 3 3" xfId="27474"/>
    <cellStyle name="Normal 9 4 3 3 4" xfId="27475"/>
    <cellStyle name="Normal 9 4 3 3 4 2" xfId="27476"/>
    <cellStyle name="Normal 9 4 3 3 4 2 2" xfId="27477"/>
    <cellStyle name="Normal 9 4 3 3 4 3" xfId="27478"/>
    <cellStyle name="Normal 9 4 3 3 5" xfId="27479"/>
    <cellStyle name="Normal 9 4 3 3 5 2" xfId="27480"/>
    <cellStyle name="Normal 9 4 3 3 6" xfId="27481"/>
    <cellStyle name="Normal 9 4 3 3 6 2" xfId="27482"/>
    <cellStyle name="Normal 9 4 3 3 7" xfId="27483"/>
    <cellStyle name="Normal 9 4 3 4" xfId="27484"/>
    <cellStyle name="Normal 9 4 3 4 2" xfId="27485"/>
    <cellStyle name="Normal 9 4 3 4 2 2" xfId="27486"/>
    <cellStyle name="Normal 9 4 3 4 2 2 2" xfId="27487"/>
    <cellStyle name="Normal 9 4 3 4 2 2 2 2" xfId="27488"/>
    <cellStyle name="Normal 9 4 3 4 2 2 3" xfId="27489"/>
    <cellStyle name="Normal 9 4 3 4 2 3" xfId="27490"/>
    <cellStyle name="Normal 9 4 3 4 2 3 2" xfId="27491"/>
    <cellStyle name="Normal 9 4 3 4 2 3 2 2" xfId="27492"/>
    <cellStyle name="Normal 9 4 3 4 2 3 3" xfId="27493"/>
    <cellStyle name="Normal 9 4 3 4 2 4" xfId="27494"/>
    <cellStyle name="Normal 9 4 3 4 2 4 2" xfId="27495"/>
    <cellStyle name="Normal 9 4 3 4 2 5" xfId="27496"/>
    <cellStyle name="Normal 9 4 3 4 2 5 2" xfId="27497"/>
    <cellStyle name="Normal 9 4 3 4 2 6" xfId="27498"/>
    <cellStyle name="Normal 9 4 3 4 3" xfId="27499"/>
    <cellStyle name="Normal 9 4 3 4 3 2" xfId="27500"/>
    <cellStyle name="Normal 9 4 3 4 3 2 2" xfId="27501"/>
    <cellStyle name="Normal 9 4 3 4 3 3" xfId="27502"/>
    <cellStyle name="Normal 9 4 3 4 4" xfId="27503"/>
    <cellStyle name="Normal 9 4 3 4 4 2" xfId="27504"/>
    <cellStyle name="Normal 9 4 3 4 4 2 2" xfId="27505"/>
    <cellStyle name="Normal 9 4 3 4 4 3" xfId="27506"/>
    <cellStyle name="Normal 9 4 3 4 5" xfId="27507"/>
    <cellStyle name="Normal 9 4 3 4 5 2" xfId="27508"/>
    <cellStyle name="Normal 9 4 3 4 6" xfId="27509"/>
    <cellStyle name="Normal 9 4 3 4 6 2" xfId="27510"/>
    <cellStyle name="Normal 9 4 3 4 7" xfId="27511"/>
    <cellStyle name="Normal 9 4 3 5" xfId="27512"/>
    <cellStyle name="Normal 9 4 3 5 2" xfId="27513"/>
    <cellStyle name="Normal 9 4 3 5 2 2" xfId="27514"/>
    <cellStyle name="Normal 9 4 3 5 2 2 2" xfId="27515"/>
    <cellStyle name="Normal 9 4 3 5 2 3" xfId="27516"/>
    <cellStyle name="Normal 9 4 3 5 3" xfId="27517"/>
    <cellStyle name="Normal 9 4 3 5 3 2" xfId="27518"/>
    <cellStyle name="Normal 9 4 3 5 3 2 2" xfId="27519"/>
    <cellStyle name="Normal 9 4 3 5 3 3" xfId="27520"/>
    <cellStyle name="Normal 9 4 3 5 4" xfId="27521"/>
    <cellStyle name="Normal 9 4 3 5 4 2" xfId="27522"/>
    <cellStyle name="Normal 9 4 3 5 5" xfId="27523"/>
    <cellStyle name="Normal 9 4 3 5 5 2" xfId="27524"/>
    <cellStyle name="Normal 9 4 3 5 6" xfId="27525"/>
    <cellStyle name="Normal 9 4 3 6" xfId="27526"/>
    <cellStyle name="Normal 9 4 3 6 2" xfId="27527"/>
    <cellStyle name="Normal 9 4 3 6 2 2" xfId="27528"/>
    <cellStyle name="Normal 9 4 3 6 3" xfId="27529"/>
    <cellStyle name="Normal 9 4 3 7" xfId="27530"/>
    <cellStyle name="Normal 9 4 3 7 2" xfId="27531"/>
    <cellStyle name="Normal 9 4 3 7 2 2" xfId="27532"/>
    <cellStyle name="Normal 9 4 3 7 3" xfId="27533"/>
    <cellStyle name="Normal 9 4 3 8" xfId="27534"/>
    <cellStyle name="Normal 9 4 3 8 2" xfId="27535"/>
    <cellStyle name="Normal 9 4 3 9" xfId="27536"/>
    <cellStyle name="Normal 9 4 3 9 2" xfId="27537"/>
    <cellStyle name="Normal 9 4 4" xfId="27538"/>
    <cellStyle name="Normal 9 4 4 2" xfId="27539"/>
    <cellStyle name="Normal 9 4 4 2 2" xfId="27540"/>
    <cellStyle name="Normal 9 4 4 2 2 2" xfId="27541"/>
    <cellStyle name="Normal 9 4 4 2 2 2 2" xfId="27542"/>
    <cellStyle name="Normal 9 4 4 2 2 2 2 2" xfId="27543"/>
    <cellStyle name="Normal 9 4 4 2 2 2 3" xfId="27544"/>
    <cellStyle name="Normal 9 4 4 2 2 3" xfId="27545"/>
    <cellStyle name="Normal 9 4 4 2 2 3 2" xfId="27546"/>
    <cellStyle name="Normal 9 4 4 2 2 3 2 2" xfId="27547"/>
    <cellStyle name="Normal 9 4 4 2 2 3 3" xfId="27548"/>
    <cellStyle name="Normal 9 4 4 2 2 4" xfId="27549"/>
    <cellStyle name="Normal 9 4 4 2 2 4 2" xfId="27550"/>
    <cellStyle name="Normal 9 4 4 2 2 5" xfId="27551"/>
    <cellStyle name="Normal 9 4 4 2 2 5 2" xfId="27552"/>
    <cellStyle name="Normal 9 4 4 2 2 6" xfId="27553"/>
    <cellStyle name="Normal 9 4 4 2 3" xfId="27554"/>
    <cellStyle name="Normal 9 4 4 2 3 2" xfId="27555"/>
    <cellStyle name="Normal 9 4 4 2 3 2 2" xfId="27556"/>
    <cellStyle name="Normal 9 4 4 2 3 3" xfId="27557"/>
    <cellStyle name="Normal 9 4 4 2 4" xfId="27558"/>
    <cellStyle name="Normal 9 4 4 2 4 2" xfId="27559"/>
    <cellStyle name="Normal 9 4 4 2 4 2 2" xfId="27560"/>
    <cellStyle name="Normal 9 4 4 2 4 3" xfId="27561"/>
    <cellStyle name="Normal 9 4 4 2 5" xfId="27562"/>
    <cellStyle name="Normal 9 4 4 2 5 2" xfId="27563"/>
    <cellStyle name="Normal 9 4 4 2 6" xfId="27564"/>
    <cellStyle name="Normal 9 4 4 2 6 2" xfId="27565"/>
    <cellStyle name="Normal 9 4 4 2 7" xfId="27566"/>
    <cellStyle name="Normal 9 4 4 3" xfId="27567"/>
    <cellStyle name="Normal 9 4 4 3 2" xfId="27568"/>
    <cellStyle name="Normal 9 4 4 3 2 2" xfId="27569"/>
    <cellStyle name="Normal 9 4 4 3 2 2 2" xfId="27570"/>
    <cellStyle name="Normal 9 4 4 3 2 3" xfId="27571"/>
    <cellStyle name="Normal 9 4 4 3 3" xfId="27572"/>
    <cellStyle name="Normal 9 4 4 3 3 2" xfId="27573"/>
    <cellStyle name="Normal 9 4 4 3 3 2 2" xfId="27574"/>
    <cellStyle name="Normal 9 4 4 3 3 3" xfId="27575"/>
    <cellStyle name="Normal 9 4 4 3 4" xfId="27576"/>
    <cellStyle name="Normal 9 4 4 3 4 2" xfId="27577"/>
    <cellStyle name="Normal 9 4 4 3 5" xfId="27578"/>
    <cellStyle name="Normal 9 4 4 3 5 2" xfId="27579"/>
    <cellStyle name="Normal 9 4 4 3 6" xfId="27580"/>
    <cellStyle name="Normal 9 4 4 4" xfId="27581"/>
    <cellStyle name="Normal 9 4 4 4 2" xfId="27582"/>
    <cellStyle name="Normal 9 4 4 4 2 2" xfId="27583"/>
    <cellStyle name="Normal 9 4 4 4 3" xfId="27584"/>
    <cellStyle name="Normal 9 4 4 5" xfId="27585"/>
    <cellStyle name="Normal 9 4 4 5 2" xfId="27586"/>
    <cellStyle name="Normal 9 4 4 5 2 2" xfId="27587"/>
    <cellStyle name="Normal 9 4 4 5 3" xfId="27588"/>
    <cellStyle name="Normal 9 4 4 6" xfId="27589"/>
    <cellStyle name="Normal 9 4 4 6 2" xfId="27590"/>
    <cellStyle name="Normal 9 4 4 7" xfId="27591"/>
    <cellStyle name="Normal 9 4 4 7 2" xfId="27592"/>
    <cellStyle name="Normal 9 4 4 8" xfId="27593"/>
    <cellStyle name="Normal 9 4 5" xfId="27594"/>
    <cellStyle name="Normal 9 4 5 2" xfId="27595"/>
    <cellStyle name="Normal 9 4 5 2 2" xfId="27596"/>
    <cellStyle name="Normal 9 4 5 2 2 2" xfId="27597"/>
    <cellStyle name="Normal 9 4 5 2 2 2 2" xfId="27598"/>
    <cellStyle name="Normal 9 4 5 2 2 3" xfId="27599"/>
    <cellStyle name="Normal 9 4 5 2 3" xfId="27600"/>
    <cellStyle name="Normal 9 4 5 2 3 2" xfId="27601"/>
    <cellStyle name="Normal 9 4 5 2 3 2 2" xfId="27602"/>
    <cellStyle name="Normal 9 4 5 2 3 3" xfId="27603"/>
    <cellStyle name="Normal 9 4 5 2 4" xfId="27604"/>
    <cellStyle name="Normal 9 4 5 2 4 2" xfId="27605"/>
    <cellStyle name="Normal 9 4 5 2 5" xfId="27606"/>
    <cellStyle name="Normal 9 4 5 2 5 2" xfId="27607"/>
    <cellStyle name="Normal 9 4 5 2 6" xfId="27608"/>
    <cellStyle name="Normal 9 4 5 3" xfId="27609"/>
    <cellStyle name="Normal 9 4 5 3 2" xfId="27610"/>
    <cellStyle name="Normal 9 4 5 3 2 2" xfId="27611"/>
    <cellStyle name="Normal 9 4 5 3 3" xfId="27612"/>
    <cellStyle name="Normal 9 4 5 4" xfId="27613"/>
    <cellStyle name="Normal 9 4 5 4 2" xfId="27614"/>
    <cellStyle name="Normal 9 4 5 4 2 2" xfId="27615"/>
    <cellStyle name="Normal 9 4 5 4 3" xfId="27616"/>
    <cellStyle name="Normal 9 4 5 5" xfId="27617"/>
    <cellStyle name="Normal 9 4 5 5 2" xfId="27618"/>
    <cellStyle name="Normal 9 4 5 6" xfId="27619"/>
    <cellStyle name="Normal 9 4 5 6 2" xfId="27620"/>
    <cellStyle name="Normal 9 4 5 7" xfId="27621"/>
    <cellStyle name="Normal 9 4 6" xfId="27622"/>
    <cellStyle name="Normal 9 4 6 2" xfId="27623"/>
    <cellStyle name="Normal 9 4 6 2 2" xfId="27624"/>
    <cellStyle name="Normal 9 4 6 2 2 2" xfId="27625"/>
    <cellStyle name="Normal 9 4 6 2 2 2 2" xfId="27626"/>
    <cellStyle name="Normal 9 4 6 2 2 3" xfId="27627"/>
    <cellStyle name="Normal 9 4 6 2 3" xfId="27628"/>
    <cellStyle name="Normal 9 4 6 2 3 2" xfId="27629"/>
    <cellStyle name="Normal 9 4 6 2 3 2 2" xfId="27630"/>
    <cellStyle name="Normal 9 4 6 2 3 3" xfId="27631"/>
    <cellStyle name="Normal 9 4 6 2 4" xfId="27632"/>
    <cellStyle name="Normal 9 4 6 2 4 2" xfId="27633"/>
    <cellStyle name="Normal 9 4 6 2 5" xfId="27634"/>
    <cellStyle name="Normal 9 4 6 2 5 2" xfId="27635"/>
    <cellStyle name="Normal 9 4 6 2 6" xfId="27636"/>
    <cellStyle name="Normal 9 4 6 3" xfId="27637"/>
    <cellStyle name="Normal 9 4 6 3 2" xfId="27638"/>
    <cellStyle name="Normal 9 4 6 3 2 2" xfId="27639"/>
    <cellStyle name="Normal 9 4 6 3 3" xfId="27640"/>
    <cellStyle name="Normal 9 4 6 4" xfId="27641"/>
    <cellStyle name="Normal 9 4 6 4 2" xfId="27642"/>
    <cellStyle name="Normal 9 4 6 4 2 2" xfId="27643"/>
    <cellStyle name="Normal 9 4 6 4 3" xfId="27644"/>
    <cellStyle name="Normal 9 4 6 5" xfId="27645"/>
    <cellStyle name="Normal 9 4 6 5 2" xfId="27646"/>
    <cellStyle name="Normal 9 4 6 6" xfId="27647"/>
    <cellStyle name="Normal 9 4 6 6 2" xfId="27648"/>
    <cellStyle name="Normal 9 4 6 7" xfId="27649"/>
    <cellStyle name="Normal 9 4 7" xfId="27650"/>
    <cellStyle name="Normal 9 4 7 2" xfId="27651"/>
    <cellStyle name="Normal 9 4 7 2 2" xfId="27652"/>
    <cellStyle name="Normal 9 4 7 2 2 2" xfId="27653"/>
    <cellStyle name="Normal 9 4 7 2 3" xfId="27654"/>
    <cellStyle name="Normal 9 4 7 3" xfId="27655"/>
    <cellStyle name="Normal 9 4 7 3 2" xfId="27656"/>
    <cellStyle name="Normal 9 4 7 3 2 2" xfId="27657"/>
    <cellStyle name="Normal 9 4 7 3 3" xfId="27658"/>
    <cellStyle name="Normal 9 4 7 4" xfId="27659"/>
    <cellStyle name="Normal 9 4 7 4 2" xfId="27660"/>
    <cellStyle name="Normal 9 4 7 5" xfId="27661"/>
    <cellStyle name="Normal 9 4 7 5 2" xfId="27662"/>
    <cellStyle name="Normal 9 4 7 6" xfId="27663"/>
    <cellStyle name="Normal 9 4 8" xfId="27664"/>
    <cellStyle name="Normal 9 4 8 2" xfId="27665"/>
    <cellStyle name="Normal 9 4 8 2 2" xfId="27666"/>
    <cellStyle name="Normal 9 4 8 3" xfId="27667"/>
    <cellStyle name="Normal 9 4 9" xfId="27668"/>
    <cellStyle name="Normal 9 4 9 2" xfId="27669"/>
    <cellStyle name="Normal 9 4 9 2 2" xfId="27670"/>
    <cellStyle name="Normal 9 4 9 3" xfId="27671"/>
    <cellStyle name="Normal 9 5" xfId="27672"/>
    <cellStyle name="Normal 9 5 10" xfId="27673"/>
    <cellStyle name="Normal 9 5 10 2" xfId="27674"/>
    <cellStyle name="Normal 9 5 11" xfId="27675"/>
    <cellStyle name="Normal 9 5 2" xfId="27676"/>
    <cellStyle name="Normal 9 5 2 10" xfId="27677"/>
    <cellStyle name="Normal 9 5 2 2" xfId="27678"/>
    <cellStyle name="Normal 9 5 2 2 2" xfId="27679"/>
    <cellStyle name="Normal 9 5 2 2 2 2" xfId="27680"/>
    <cellStyle name="Normal 9 5 2 2 2 2 2" xfId="27681"/>
    <cellStyle name="Normal 9 5 2 2 2 2 2 2" xfId="27682"/>
    <cellStyle name="Normal 9 5 2 2 2 2 2 2 2" xfId="27683"/>
    <cellStyle name="Normal 9 5 2 2 2 2 2 3" xfId="27684"/>
    <cellStyle name="Normal 9 5 2 2 2 2 3" xfId="27685"/>
    <cellStyle name="Normal 9 5 2 2 2 2 3 2" xfId="27686"/>
    <cellStyle name="Normal 9 5 2 2 2 2 3 2 2" xfId="27687"/>
    <cellStyle name="Normal 9 5 2 2 2 2 3 3" xfId="27688"/>
    <cellStyle name="Normal 9 5 2 2 2 2 4" xfId="27689"/>
    <cellStyle name="Normal 9 5 2 2 2 2 4 2" xfId="27690"/>
    <cellStyle name="Normal 9 5 2 2 2 2 5" xfId="27691"/>
    <cellStyle name="Normal 9 5 2 2 2 2 5 2" xfId="27692"/>
    <cellStyle name="Normal 9 5 2 2 2 2 6" xfId="27693"/>
    <cellStyle name="Normal 9 5 2 2 2 3" xfId="27694"/>
    <cellStyle name="Normal 9 5 2 2 2 3 2" xfId="27695"/>
    <cellStyle name="Normal 9 5 2 2 2 3 2 2" xfId="27696"/>
    <cellStyle name="Normal 9 5 2 2 2 3 3" xfId="27697"/>
    <cellStyle name="Normal 9 5 2 2 2 4" xfId="27698"/>
    <cellStyle name="Normal 9 5 2 2 2 4 2" xfId="27699"/>
    <cellStyle name="Normal 9 5 2 2 2 4 2 2" xfId="27700"/>
    <cellStyle name="Normal 9 5 2 2 2 4 3" xfId="27701"/>
    <cellStyle name="Normal 9 5 2 2 2 5" xfId="27702"/>
    <cellStyle name="Normal 9 5 2 2 2 5 2" xfId="27703"/>
    <cellStyle name="Normal 9 5 2 2 2 6" xfId="27704"/>
    <cellStyle name="Normal 9 5 2 2 2 6 2" xfId="27705"/>
    <cellStyle name="Normal 9 5 2 2 2 7" xfId="27706"/>
    <cellStyle name="Normal 9 5 2 2 3" xfId="27707"/>
    <cellStyle name="Normal 9 5 2 2 3 2" xfId="27708"/>
    <cellStyle name="Normal 9 5 2 2 3 2 2" xfId="27709"/>
    <cellStyle name="Normal 9 5 2 2 3 2 2 2" xfId="27710"/>
    <cellStyle name="Normal 9 5 2 2 3 2 3" xfId="27711"/>
    <cellStyle name="Normal 9 5 2 2 3 3" xfId="27712"/>
    <cellStyle name="Normal 9 5 2 2 3 3 2" xfId="27713"/>
    <cellStyle name="Normal 9 5 2 2 3 3 2 2" xfId="27714"/>
    <cellStyle name="Normal 9 5 2 2 3 3 3" xfId="27715"/>
    <cellStyle name="Normal 9 5 2 2 3 4" xfId="27716"/>
    <cellStyle name="Normal 9 5 2 2 3 4 2" xfId="27717"/>
    <cellStyle name="Normal 9 5 2 2 3 5" xfId="27718"/>
    <cellStyle name="Normal 9 5 2 2 3 5 2" xfId="27719"/>
    <cellStyle name="Normal 9 5 2 2 3 6" xfId="27720"/>
    <cellStyle name="Normal 9 5 2 2 4" xfId="27721"/>
    <cellStyle name="Normal 9 5 2 2 4 2" xfId="27722"/>
    <cellStyle name="Normal 9 5 2 2 4 2 2" xfId="27723"/>
    <cellStyle name="Normal 9 5 2 2 4 3" xfId="27724"/>
    <cellStyle name="Normal 9 5 2 2 5" xfId="27725"/>
    <cellStyle name="Normal 9 5 2 2 5 2" xfId="27726"/>
    <cellStyle name="Normal 9 5 2 2 5 2 2" xfId="27727"/>
    <cellStyle name="Normal 9 5 2 2 5 3" xfId="27728"/>
    <cellStyle name="Normal 9 5 2 2 6" xfId="27729"/>
    <cellStyle name="Normal 9 5 2 2 6 2" xfId="27730"/>
    <cellStyle name="Normal 9 5 2 2 7" xfId="27731"/>
    <cellStyle name="Normal 9 5 2 2 7 2" xfId="27732"/>
    <cellStyle name="Normal 9 5 2 2 8" xfId="27733"/>
    <cellStyle name="Normal 9 5 2 3" xfId="27734"/>
    <cellStyle name="Normal 9 5 2 3 2" xfId="27735"/>
    <cellStyle name="Normal 9 5 2 3 2 2" xfId="27736"/>
    <cellStyle name="Normal 9 5 2 3 2 2 2" xfId="27737"/>
    <cellStyle name="Normal 9 5 2 3 2 2 2 2" xfId="27738"/>
    <cellStyle name="Normal 9 5 2 3 2 2 3" xfId="27739"/>
    <cellStyle name="Normal 9 5 2 3 2 3" xfId="27740"/>
    <cellStyle name="Normal 9 5 2 3 2 3 2" xfId="27741"/>
    <cellStyle name="Normal 9 5 2 3 2 3 2 2" xfId="27742"/>
    <cellStyle name="Normal 9 5 2 3 2 3 3" xfId="27743"/>
    <cellStyle name="Normal 9 5 2 3 2 4" xfId="27744"/>
    <cellStyle name="Normal 9 5 2 3 2 4 2" xfId="27745"/>
    <cellStyle name="Normal 9 5 2 3 2 5" xfId="27746"/>
    <cellStyle name="Normal 9 5 2 3 2 5 2" xfId="27747"/>
    <cellStyle name="Normal 9 5 2 3 2 6" xfId="27748"/>
    <cellStyle name="Normal 9 5 2 3 3" xfId="27749"/>
    <cellStyle name="Normal 9 5 2 3 3 2" xfId="27750"/>
    <cellStyle name="Normal 9 5 2 3 3 2 2" xfId="27751"/>
    <cellStyle name="Normal 9 5 2 3 3 3" xfId="27752"/>
    <cellStyle name="Normal 9 5 2 3 4" xfId="27753"/>
    <cellStyle name="Normal 9 5 2 3 4 2" xfId="27754"/>
    <cellStyle name="Normal 9 5 2 3 4 2 2" xfId="27755"/>
    <cellStyle name="Normal 9 5 2 3 4 3" xfId="27756"/>
    <cellStyle name="Normal 9 5 2 3 5" xfId="27757"/>
    <cellStyle name="Normal 9 5 2 3 5 2" xfId="27758"/>
    <cellStyle name="Normal 9 5 2 3 6" xfId="27759"/>
    <cellStyle name="Normal 9 5 2 3 6 2" xfId="27760"/>
    <cellStyle name="Normal 9 5 2 3 7" xfId="27761"/>
    <cellStyle name="Normal 9 5 2 4" xfId="27762"/>
    <cellStyle name="Normal 9 5 2 4 2" xfId="27763"/>
    <cellStyle name="Normal 9 5 2 4 2 2" xfId="27764"/>
    <cellStyle name="Normal 9 5 2 4 2 2 2" xfId="27765"/>
    <cellStyle name="Normal 9 5 2 4 2 2 2 2" xfId="27766"/>
    <cellStyle name="Normal 9 5 2 4 2 2 3" xfId="27767"/>
    <cellStyle name="Normal 9 5 2 4 2 3" xfId="27768"/>
    <cellStyle name="Normal 9 5 2 4 2 3 2" xfId="27769"/>
    <cellStyle name="Normal 9 5 2 4 2 3 2 2" xfId="27770"/>
    <cellStyle name="Normal 9 5 2 4 2 3 3" xfId="27771"/>
    <cellStyle name="Normal 9 5 2 4 2 4" xfId="27772"/>
    <cellStyle name="Normal 9 5 2 4 2 4 2" xfId="27773"/>
    <cellStyle name="Normal 9 5 2 4 2 5" xfId="27774"/>
    <cellStyle name="Normal 9 5 2 4 2 5 2" xfId="27775"/>
    <cellStyle name="Normal 9 5 2 4 2 6" xfId="27776"/>
    <cellStyle name="Normal 9 5 2 4 3" xfId="27777"/>
    <cellStyle name="Normal 9 5 2 4 3 2" xfId="27778"/>
    <cellStyle name="Normal 9 5 2 4 3 2 2" xfId="27779"/>
    <cellStyle name="Normal 9 5 2 4 3 3" xfId="27780"/>
    <cellStyle name="Normal 9 5 2 4 4" xfId="27781"/>
    <cellStyle name="Normal 9 5 2 4 4 2" xfId="27782"/>
    <cellStyle name="Normal 9 5 2 4 4 2 2" xfId="27783"/>
    <cellStyle name="Normal 9 5 2 4 4 3" xfId="27784"/>
    <cellStyle name="Normal 9 5 2 4 5" xfId="27785"/>
    <cellStyle name="Normal 9 5 2 4 5 2" xfId="27786"/>
    <cellStyle name="Normal 9 5 2 4 6" xfId="27787"/>
    <cellStyle name="Normal 9 5 2 4 6 2" xfId="27788"/>
    <cellStyle name="Normal 9 5 2 4 7" xfId="27789"/>
    <cellStyle name="Normal 9 5 2 5" xfId="27790"/>
    <cellStyle name="Normal 9 5 2 5 2" xfId="27791"/>
    <cellStyle name="Normal 9 5 2 5 2 2" xfId="27792"/>
    <cellStyle name="Normal 9 5 2 5 2 2 2" xfId="27793"/>
    <cellStyle name="Normal 9 5 2 5 2 3" xfId="27794"/>
    <cellStyle name="Normal 9 5 2 5 3" xfId="27795"/>
    <cellStyle name="Normal 9 5 2 5 3 2" xfId="27796"/>
    <cellStyle name="Normal 9 5 2 5 3 2 2" xfId="27797"/>
    <cellStyle name="Normal 9 5 2 5 3 3" xfId="27798"/>
    <cellStyle name="Normal 9 5 2 5 4" xfId="27799"/>
    <cellStyle name="Normal 9 5 2 5 4 2" xfId="27800"/>
    <cellStyle name="Normal 9 5 2 5 5" xfId="27801"/>
    <cellStyle name="Normal 9 5 2 5 5 2" xfId="27802"/>
    <cellStyle name="Normal 9 5 2 5 6" xfId="27803"/>
    <cellStyle name="Normal 9 5 2 6" xfId="27804"/>
    <cellStyle name="Normal 9 5 2 6 2" xfId="27805"/>
    <cellStyle name="Normal 9 5 2 6 2 2" xfId="27806"/>
    <cellStyle name="Normal 9 5 2 6 3" xfId="27807"/>
    <cellStyle name="Normal 9 5 2 7" xfId="27808"/>
    <cellStyle name="Normal 9 5 2 7 2" xfId="27809"/>
    <cellStyle name="Normal 9 5 2 7 2 2" xfId="27810"/>
    <cellStyle name="Normal 9 5 2 7 3" xfId="27811"/>
    <cellStyle name="Normal 9 5 2 8" xfId="27812"/>
    <cellStyle name="Normal 9 5 2 8 2" xfId="27813"/>
    <cellStyle name="Normal 9 5 2 9" xfId="27814"/>
    <cellStyle name="Normal 9 5 2 9 2" xfId="27815"/>
    <cellStyle name="Normal 9 5 3" xfId="27816"/>
    <cellStyle name="Normal 9 5 3 2" xfId="27817"/>
    <cellStyle name="Normal 9 5 3 2 2" xfId="27818"/>
    <cellStyle name="Normal 9 5 3 2 2 2" xfId="27819"/>
    <cellStyle name="Normal 9 5 3 2 2 2 2" xfId="27820"/>
    <cellStyle name="Normal 9 5 3 2 2 2 2 2" xfId="27821"/>
    <cellStyle name="Normal 9 5 3 2 2 2 3" xfId="27822"/>
    <cellStyle name="Normal 9 5 3 2 2 3" xfId="27823"/>
    <cellStyle name="Normal 9 5 3 2 2 3 2" xfId="27824"/>
    <cellStyle name="Normal 9 5 3 2 2 3 2 2" xfId="27825"/>
    <cellStyle name="Normal 9 5 3 2 2 3 3" xfId="27826"/>
    <cellStyle name="Normal 9 5 3 2 2 4" xfId="27827"/>
    <cellStyle name="Normal 9 5 3 2 2 4 2" xfId="27828"/>
    <cellStyle name="Normal 9 5 3 2 2 5" xfId="27829"/>
    <cellStyle name="Normal 9 5 3 2 2 5 2" xfId="27830"/>
    <cellStyle name="Normal 9 5 3 2 2 6" xfId="27831"/>
    <cellStyle name="Normal 9 5 3 2 3" xfId="27832"/>
    <cellStyle name="Normal 9 5 3 2 3 2" xfId="27833"/>
    <cellStyle name="Normal 9 5 3 2 3 2 2" xfId="27834"/>
    <cellStyle name="Normal 9 5 3 2 3 3" xfId="27835"/>
    <cellStyle name="Normal 9 5 3 2 4" xfId="27836"/>
    <cellStyle name="Normal 9 5 3 2 4 2" xfId="27837"/>
    <cellStyle name="Normal 9 5 3 2 4 2 2" xfId="27838"/>
    <cellStyle name="Normal 9 5 3 2 4 3" xfId="27839"/>
    <cellStyle name="Normal 9 5 3 2 5" xfId="27840"/>
    <cellStyle name="Normal 9 5 3 2 5 2" xfId="27841"/>
    <cellStyle name="Normal 9 5 3 2 6" xfId="27842"/>
    <cellStyle name="Normal 9 5 3 2 6 2" xfId="27843"/>
    <cellStyle name="Normal 9 5 3 2 7" xfId="27844"/>
    <cellStyle name="Normal 9 5 3 3" xfId="27845"/>
    <cellStyle name="Normal 9 5 3 3 2" xfId="27846"/>
    <cellStyle name="Normal 9 5 3 3 2 2" xfId="27847"/>
    <cellStyle name="Normal 9 5 3 3 2 2 2" xfId="27848"/>
    <cellStyle name="Normal 9 5 3 3 2 3" xfId="27849"/>
    <cellStyle name="Normal 9 5 3 3 3" xfId="27850"/>
    <cellStyle name="Normal 9 5 3 3 3 2" xfId="27851"/>
    <cellStyle name="Normal 9 5 3 3 3 2 2" xfId="27852"/>
    <cellStyle name="Normal 9 5 3 3 3 3" xfId="27853"/>
    <cellStyle name="Normal 9 5 3 3 4" xfId="27854"/>
    <cellStyle name="Normal 9 5 3 3 4 2" xfId="27855"/>
    <cellStyle name="Normal 9 5 3 3 5" xfId="27856"/>
    <cellStyle name="Normal 9 5 3 3 5 2" xfId="27857"/>
    <cellStyle name="Normal 9 5 3 3 6" xfId="27858"/>
    <cellStyle name="Normal 9 5 3 4" xfId="27859"/>
    <cellStyle name="Normal 9 5 3 4 2" xfId="27860"/>
    <cellStyle name="Normal 9 5 3 4 2 2" xfId="27861"/>
    <cellStyle name="Normal 9 5 3 4 3" xfId="27862"/>
    <cellStyle name="Normal 9 5 3 5" xfId="27863"/>
    <cellStyle name="Normal 9 5 3 5 2" xfId="27864"/>
    <cellStyle name="Normal 9 5 3 5 2 2" xfId="27865"/>
    <cellStyle name="Normal 9 5 3 5 3" xfId="27866"/>
    <cellStyle name="Normal 9 5 3 6" xfId="27867"/>
    <cellStyle name="Normal 9 5 3 6 2" xfId="27868"/>
    <cellStyle name="Normal 9 5 3 7" xfId="27869"/>
    <cellStyle name="Normal 9 5 3 7 2" xfId="27870"/>
    <cellStyle name="Normal 9 5 3 8" xfId="27871"/>
    <cellStyle name="Normal 9 5 4" xfId="27872"/>
    <cellStyle name="Normal 9 5 4 2" xfId="27873"/>
    <cellStyle name="Normal 9 5 4 2 2" xfId="27874"/>
    <cellStyle name="Normal 9 5 4 2 2 2" xfId="27875"/>
    <cellStyle name="Normal 9 5 4 2 2 2 2" xfId="27876"/>
    <cellStyle name="Normal 9 5 4 2 2 3" xfId="27877"/>
    <cellStyle name="Normal 9 5 4 2 3" xfId="27878"/>
    <cellStyle name="Normal 9 5 4 2 3 2" xfId="27879"/>
    <cellStyle name="Normal 9 5 4 2 3 2 2" xfId="27880"/>
    <cellStyle name="Normal 9 5 4 2 3 3" xfId="27881"/>
    <cellStyle name="Normal 9 5 4 2 4" xfId="27882"/>
    <cellStyle name="Normal 9 5 4 2 4 2" xfId="27883"/>
    <cellStyle name="Normal 9 5 4 2 5" xfId="27884"/>
    <cellStyle name="Normal 9 5 4 2 5 2" xfId="27885"/>
    <cellStyle name="Normal 9 5 4 2 6" xfId="27886"/>
    <cellStyle name="Normal 9 5 4 3" xfId="27887"/>
    <cellStyle name="Normal 9 5 4 3 2" xfId="27888"/>
    <cellStyle name="Normal 9 5 4 3 2 2" xfId="27889"/>
    <cellStyle name="Normal 9 5 4 3 3" xfId="27890"/>
    <cellStyle name="Normal 9 5 4 4" xfId="27891"/>
    <cellStyle name="Normal 9 5 4 4 2" xfId="27892"/>
    <cellStyle name="Normal 9 5 4 4 2 2" xfId="27893"/>
    <cellStyle name="Normal 9 5 4 4 3" xfId="27894"/>
    <cellStyle name="Normal 9 5 4 5" xfId="27895"/>
    <cellStyle name="Normal 9 5 4 5 2" xfId="27896"/>
    <cellStyle name="Normal 9 5 4 6" xfId="27897"/>
    <cellStyle name="Normal 9 5 4 6 2" xfId="27898"/>
    <cellStyle name="Normal 9 5 4 7" xfId="27899"/>
    <cellStyle name="Normal 9 5 5" xfId="27900"/>
    <cellStyle name="Normal 9 5 5 2" xfId="27901"/>
    <cellStyle name="Normal 9 5 5 2 2" xfId="27902"/>
    <cellStyle name="Normal 9 5 5 2 2 2" xfId="27903"/>
    <cellStyle name="Normal 9 5 5 2 2 2 2" xfId="27904"/>
    <cellStyle name="Normal 9 5 5 2 2 3" xfId="27905"/>
    <cellStyle name="Normal 9 5 5 2 3" xfId="27906"/>
    <cellStyle name="Normal 9 5 5 2 3 2" xfId="27907"/>
    <cellStyle name="Normal 9 5 5 2 3 2 2" xfId="27908"/>
    <cellStyle name="Normal 9 5 5 2 3 3" xfId="27909"/>
    <cellStyle name="Normal 9 5 5 2 4" xfId="27910"/>
    <cellStyle name="Normal 9 5 5 2 4 2" xfId="27911"/>
    <cellStyle name="Normal 9 5 5 2 5" xfId="27912"/>
    <cellStyle name="Normal 9 5 5 2 5 2" xfId="27913"/>
    <cellStyle name="Normal 9 5 5 2 6" xfId="27914"/>
    <cellStyle name="Normal 9 5 5 3" xfId="27915"/>
    <cellStyle name="Normal 9 5 5 3 2" xfId="27916"/>
    <cellStyle name="Normal 9 5 5 3 2 2" xfId="27917"/>
    <cellStyle name="Normal 9 5 5 3 3" xfId="27918"/>
    <cellStyle name="Normal 9 5 5 4" xfId="27919"/>
    <cellStyle name="Normal 9 5 5 4 2" xfId="27920"/>
    <cellStyle name="Normal 9 5 5 4 2 2" xfId="27921"/>
    <cellStyle name="Normal 9 5 5 4 3" xfId="27922"/>
    <cellStyle name="Normal 9 5 5 5" xfId="27923"/>
    <cellStyle name="Normal 9 5 5 5 2" xfId="27924"/>
    <cellStyle name="Normal 9 5 5 6" xfId="27925"/>
    <cellStyle name="Normal 9 5 5 6 2" xfId="27926"/>
    <cellStyle name="Normal 9 5 5 7" xfId="27927"/>
    <cellStyle name="Normal 9 5 6" xfId="27928"/>
    <cellStyle name="Normal 9 5 6 2" xfId="27929"/>
    <cellStyle name="Normal 9 5 6 2 2" xfId="27930"/>
    <cellStyle name="Normal 9 5 6 2 2 2" xfId="27931"/>
    <cellStyle name="Normal 9 5 6 2 3" xfId="27932"/>
    <cellStyle name="Normal 9 5 6 3" xfId="27933"/>
    <cellStyle name="Normal 9 5 6 3 2" xfId="27934"/>
    <cellStyle name="Normal 9 5 6 3 2 2" xfId="27935"/>
    <cellStyle name="Normal 9 5 6 3 3" xfId="27936"/>
    <cellStyle name="Normal 9 5 6 4" xfId="27937"/>
    <cellStyle name="Normal 9 5 6 4 2" xfId="27938"/>
    <cellStyle name="Normal 9 5 6 5" xfId="27939"/>
    <cellStyle name="Normal 9 5 6 5 2" xfId="27940"/>
    <cellStyle name="Normal 9 5 6 6" xfId="27941"/>
    <cellStyle name="Normal 9 5 7" xfId="27942"/>
    <cellStyle name="Normal 9 5 7 2" xfId="27943"/>
    <cellStyle name="Normal 9 5 7 2 2" xfId="27944"/>
    <cellStyle name="Normal 9 5 7 3" xfId="27945"/>
    <cellStyle name="Normal 9 5 8" xfId="27946"/>
    <cellStyle name="Normal 9 5 8 2" xfId="27947"/>
    <cellStyle name="Normal 9 5 8 2 2" xfId="27948"/>
    <cellStyle name="Normal 9 5 8 3" xfId="27949"/>
    <cellStyle name="Normal 9 5 9" xfId="27950"/>
    <cellStyle name="Normal 9 5 9 2" xfId="27951"/>
    <cellStyle name="Normal 9 6" xfId="27952"/>
    <cellStyle name="Normal 9 6 10" xfId="27953"/>
    <cellStyle name="Normal 9 6 2" xfId="27954"/>
    <cellStyle name="Normal 9 6 2 2" xfId="27955"/>
    <cellStyle name="Normal 9 6 2 2 2" xfId="27956"/>
    <cellStyle name="Normal 9 6 2 2 2 2" xfId="27957"/>
    <cellStyle name="Normal 9 6 2 2 2 2 2" xfId="27958"/>
    <cellStyle name="Normal 9 6 2 2 2 2 2 2" xfId="27959"/>
    <cellStyle name="Normal 9 6 2 2 2 2 3" xfId="27960"/>
    <cellStyle name="Normal 9 6 2 2 2 3" xfId="27961"/>
    <cellStyle name="Normal 9 6 2 2 2 3 2" xfId="27962"/>
    <cellStyle name="Normal 9 6 2 2 2 3 2 2" xfId="27963"/>
    <cellStyle name="Normal 9 6 2 2 2 3 3" xfId="27964"/>
    <cellStyle name="Normal 9 6 2 2 2 4" xfId="27965"/>
    <cellStyle name="Normal 9 6 2 2 2 4 2" xfId="27966"/>
    <cellStyle name="Normal 9 6 2 2 2 5" xfId="27967"/>
    <cellStyle name="Normal 9 6 2 2 2 5 2" xfId="27968"/>
    <cellStyle name="Normal 9 6 2 2 2 6" xfId="27969"/>
    <cellStyle name="Normal 9 6 2 2 3" xfId="27970"/>
    <cellStyle name="Normal 9 6 2 2 3 2" xfId="27971"/>
    <cellStyle name="Normal 9 6 2 2 3 2 2" xfId="27972"/>
    <cellStyle name="Normal 9 6 2 2 3 3" xfId="27973"/>
    <cellStyle name="Normal 9 6 2 2 4" xfId="27974"/>
    <cellStyle name="Normal 9 6 2 2 4 2" xfId="27975"/>
    <cellStyle name="Normal 9 6 2 2 4 2 2" xfId="27976"/>
    <cellStyle name="Normal 9 6 2 2 4 3" xfId="27977"/>
    <cellStyle name="Normal 9 6 2 2 5" xfId="27978"/>
    <cellStyle name="Normal 9 6 2 2 5 2" xfId="27979"/>
    <cellStyle name="Normal 9 6 2 2 6" xfId="27980"/>
    <cellStyle name="Normal 9 6 2 2 6 2" xfId="27981"/>
    <cellStyle name="Normal 9 6 2 2 7" xfId="27982"/>
    <cellStyle name="Normal 9 6 2 3" xfId="27983"/>
    <cellStyle name="Normal 9 6 2 3 2" xfId="27984"/>
    <cellStyle name="Normal 9 6 2 3 2 2" xfId="27985"/>
    <cellStyle name="Normal 9 6 2 3 2 2 2" xfId="27986"/>
    <cellStyle name="Normal 9 6 2 3 2 3" xfId="27987"/>
    <cellStyle name="Normal 9 6 2 3 3" xfId="27988"/>
    <cellStyle name="Normal 9 6 2 3 3 2" xfId="27989"/>
    <cellStyle name="Normal 9 6 2 3 3 2 2" xfId="27990"/>
    <cellStyle name="Normal 9 6 2 3 3 3" xfId="27991"/>
    <cellStyle name="Normal 9 6 2 3 4" xfId="27992"/>
    <cellStyle name="Normal 9 6 2 3 4 2" xfId="27993"/>
    <cellStyle name="Normal 9 6 2 3 5" xfId="27994"/>
    <cellStyle name="Normal 9 6 2 3 5 2" xfId="27995"/>
    <cellStyle name="Normal 9 6 2 3 6" xfId="27996"/>
    <cellStyle name="Normal 9 6 2 4" xfId="27997"/>
    <cellStyle name="Normal 9 6 2 4 2" xfId="27998"/>
    <cellStyle name="Normal 9 6 2 4 2 2" xfId="27999"/>
    <cellStyle name="Normal 9 6 2 4 3" xfId="28000"/>
    <cellStyle name="Normal 9 6 2 5" xfId="28001"/>
    <cellStyle name="Normal 9 6 2 5 2" xfId="28002"/>
    <cellStyle name="Normal 9 6 2 5 2 2" xfId="28003"/>
    <cellStyle name="Normal 9 6 2 5 3" xfId="28004"/>
    <cellStyle name="Normal 9 6 2 6" xfId="28005"/>
    <cellStyle name="Normal 9 6 2 6 2" xfId="28006"/>
    <cellStyle name="Normal 9 6 2 7" xfId="28007"/>
    <cellStyle name="Normal 9 6 2 7 2" xfId="28008"/>
    <cellStyle name="Normal 9 6 2 8" xfId="28009"/>
    <cellStyle name="Normal 9 6 3" xfId="28010"/>
    <cellStyle name="Normal 9 6 3 2" xfId="28011"/>
    <cellStyle name="Normal 9 6 3 2 2" xfId="28012"/>
    <cellStyle name="Normal 9 6 3 2 2 2" xfId="28013"/>
    <cellStyle name="Normal 9 6 3 2 2 2 2" xfId="28014"/>
    <cellStyle name="Normal 9 6 3 2 2 3" xfId="28015"/>
    <cellStyle name="Normal 9 6 3 2 3" xfId="28016"/>
    <cellStyle name="Normal 9 6 3 2 3 2" xfId="28017"/>
    <cellStyle name="Normal 9 6 3 2 3 2 2" xfId="28018"/>
    <cellStyle name="Normal 9 6 3 2 3 3" xfId="28019"/>
    <cellStyle name="Normal 9 6 3 2 4" xfId="28020"/>
    <cellStyle name="Normal 9 6 3 2 4 2" xfId="28021"/>
    <cellStyle name="Normal 9 6 3 2 5" xfId="28022"/>
    <cellStyle name="Normal 9 6 3 2 5 2" xfId="28023"/>
    <cellStyle name="Normal 9 6 3 2 6" xfId="28024"/>
    <cellStyle name="Normal 9 6 3 3" xfId="28025"/>
    <cellStyle name="Normal 9 6 3 3 2" xfId="28026"/>
    <cellStyle name="Normal 9 6 3 3 2 2" xfId="28027"/>
    <cellStyle name="Normal 9 6 3 3 3" xfId="28028"/>
    <cellStyle name="Normal 9 6 3 4" xfId="28029"/>
    <cellStyle name="Normal 9 6 3 4 2" xfId="28030"/>
    <cellStyle name="Normal 9 6 3 4 2 2" xfId="28031"/>
    <cellStyle name="Normal 9 6 3 4 3" xfId="28032"/>
    <cellStyle name="Normal 9 6 3 5" xfId="28033"/>
    <cellStyle name="Normal 9 6 3 5 2" xfId="28034"/>
    <cellStyle name="Normal 9 6 3 6" xfId="28035"/>
    <cellStyle name="Normal 9 6 3 6 2" xfId="28036"/>
    <cellStyle name="Normal 9 6 3 7" xfId="28037"/>
    <cellStyle name="Normal 9 6 4" xfId="28038"/>
    <cellStyle name="Normal 9 6 4 2" xfId="28039"/>
    <cellStyle name="Normal 9 6 4 2 2" xfId="28040"/>
    <cellStyle name="Normal 9 6 4 2 2 2" xfId="28041"/>
    <cellStyle name="Normal 9 6 4 2 2 2 2" xfId="28042"/>
    <cellStyle name="Normal 9 6 4 2 2 3" xfId="28043"/>
    <cellStyle name="Normal 9 6 4 2 3" xfId="28044"/>
    <cellStyle name="Normal 9 6 4 2 3 2" xfId="28045"/>
    <cellStyle name="Normal 9 6 4 2 3 2 2" xfId="28046"/>
    <cellStyle name="Normal 9 6 4 2 3 3" xfId="28047"/>
    <cellStyle name="Normal 9 6 4 2 4" xfId="28048"/>
    <cellStyle name="Normal 9 6 4 2 4 2" xfId="28049"/>
    <cellStyle name="Normal 9 6 4 2 5" xfId="28050"/>
    <cellStyle name="Normal 9 6 4 2 5 2" xfId="28051"/>
    <cellStyle name="Normal 9 6 4 2 6" xfId="28052"/>
    <cellStyle name="Normal 9 6 4 3" xfId="28053"/>
    <cellStyle name="Normal 9 6 4 3 2" xfId="28054"/>
    <cellStyle name="Normal 9 6 4 3 2 2" xfId="28055"/>
    <cellStyle name="Normal 9 6 4 3 3" xfId="28056"/>
    <cellStyle name="Normal 9 6 4 4" xfId="28057"/>
    <cellStyle name="Normal 9 6 4 4 2" xfId="28058"/>
    <cellStyle name="Normal 9 6 4 4 2 2" xfId="28059"/>
    <cellStyle name="Normal 9 6 4 4 3" xfId="28060"/>
    <cellStyle name="Normal 9 6 4 5" xfId="28061"/>
    <cellStyle name="Normal 9 6 4 5 2" xfId="28062"/>
    <cellStyle name="Normal 9 6 4 6" xfId="28063"/>
    <cellStyle name="Normal 9 6 4 6 2" xfId="28064"/>
    <cellStyle name="Normal 9 6 4 7" xfId="28065"/>
    <cellStyle name="Normal 9 6 5" xfId="28066"/>
    <cellStyle name="Normal 9 6 5 2" xfId="28067"/>
    <cellStyle name="Normal 9 6 5 2 2" xfId="28068"/>
    <cellStyle name="Normal 9 6 5 2 2 2" xfId="28069"/>
    <cellStyle name="Normal 9 6 5 2 3" xfId="28070"/>
    <cellStyle name="Normal 9 6 5 3" xfId="28071"/>
    <cellStyle name="Normal 9 6 5 3 2" xfId="28072"/>
    <cellStyle name="Normal 9 6 5 3 2 2" xfId="28073"/>
    <cellStyle name="Normal 9 6 5 3 3" xfId="28074"/>
    <cellStyle name="Normal 9 6 5 4" xfId="28075"/>
    <cellStyle name="Normal 9 6 5 4 2" xfId="28076"/>
    <cellStyle name="Normal 9 6 5 5" xfId="28077"/>
    <cellStyle name="Normal 9 6 5 5 2" xfId="28078"/>
    <cellStyle name="Normal 9 6 5 6" xfId="28079"/>
    <cellStyle name="Normal 9 6 6" xfId="28080"/>
    <cellStyle name="Normal 9 6 6 2" xfId="28081"/>
    <cellStyle name="Normal 9 6 6 2 2" xfId="28082"/>
    <cellStyle name="Normal 9 6 6 3" xfId="28083"/>
    <cellStyle name="Normal 9 6 7" xfId="28084"/>
    <cellStyle name="Normal 9 6 7 2" xfId="28085"/>
    <cellStyle name="Normal 9 6 7 2 2" xfId="28086"/>
    <cellStyle name="Normal 9 6 7 3" xfId="28087"/>
    <cellStyle name="Normal 9 6 8" xfId="28088"/>
    <cellStyle name="Normal 9 6 8 2" xfId="28089"/>
    <cellStyle name="Normal 9 6 9" xfId="28090"/>
    <cellStyle name="Normal 9 6 9 2" xfId="28091"/>
    <cellStyle name="Normal 9 7" xfId="28092"/>
    <cellStyle name="Normal 9 7 2" xfId="28093"/>
    <cellStyle name="Normal 9 7 2 2" xfId="28094"/>
    <cellStyle name="Normal 9 7 2 2 2" xfId="28095"/>
    <cellStyle name="Normal 9 7 2 2 2 2" xfId="28096"/>
    <cellStyle name="Normal 9 7 2 2 2 2 2" xfId="28097"/>
    <cellStyle name="Normal 9 7 2 2 2 3" xfId="28098"/>
    <cellStyle name="Normal 9 7 2 2 3" xfId="28099"/>
    <cellStyle name="Normal 9 7 2 2 3 2" xfId="28100"/>
    <cellStyle name="Normal 9 7 2 2 3 2 2" xfId="28101"/>
    <cellStyle name="Normal 9 7 2 2 3 3" xfId="28102"/>
    <cellStyle name="Normal 9 7 2 2 4" xfId="28103"/>
    <cellStyle name="Normal 9 7 2 2 4 2" xfId="28104"/>
    <cellStyle name="Normal 9 7 2 2 5" xfId="28105"/>
    <cellStyle name="Normal 9 7 2 2 5 2" xfId="28106"/>
    <cellStyle name="Normal 9 7 2 2 6" xfId="28107"/>
    <cellStyle name="Normal 9 7 2 3" xfId="28108"/>
    <cellStyle name="Normal 9 7 2 3 2" xfId="28109"/>
    <cellStyle name="Normal 9 7 2 3 2 2" xfId="28110"/>
    <cellStyle name="Normal 9 7 2 3 3" xfId="28111"/>
    <cellStyle name="Normal 9 7 2 4" xfId="28112"/>
    <cellStyle name="Normal 9 7 2 4 2" xfId="28113"/>
    <cellStyle name="Normal 9 7 2 4 2 2" xfId="28114"/>
    <cellStyle name="Normal 9 7 2 4 3" xfId="28115"/>
    <cellStyle name="Normal 9 7 2 5" xfId="28116"/>
    <cellStyle name="Normal 9 7 2 5 2" xfId="28117"/>
    <cellStyle name="Normal 9 7 2 6" xfId="28118"/>
    <cellStyle name="Normal 9 7 2 6 2" xfId="28119"/>
    <cellStyle name="Normal 9 7 2 7" xfId="28120"/>
    <cellStyle name="Normal 9 7 3" xfId="28121"/>
    <cellStyle name="Normal 9 7 3 2" xfId="28122"/>
    <cellStyle name="Normal 9 7 3 2 2" xfId="28123"/>
    <cellStyle name="Normal 9 7 3 2 2 2" xfId="28124"/>
    <cellStyle name="Normal 9 7 3 2 3" xfId="28125"/>
    <cellStyle name="Normal 9 7 3 3" xfId="28126"/>
    <cellStyle name="Normal 9 7 3 3 2" xfId="28127"/>
    <cellStyle name="Normal 9 7 3 3 2 2" xfId="28128"/>
    <cellStyle name="Normal 9 7 3 3 3" xfId="28129"/>
    <cellStyle name="Normal 9 7 3 4" xfId="28130"/>
    <cellStyle name="Normal 9 7 3 4 2" xfId="28131"/>
    <cellStyle name="Normal 9 7 3 5" xfId="28132"/>
    <cellStyle name="Normal 9 7 3 5 2" xfId="28133"/>
    <cellStyle name="Normal 9 7 3 6" xfId="28134"/>
    <cellStyle name="Normal 9 7 4" xfId="28135"/>
    <cellStyle name="Normal 9 7 4 2" xfId="28136"/>
    <cellStyle name="Normal 9 7 4 2 2" xfId="28137"/>
    <cellStyle name="Normal 9 7 4 3" xfId="28138"/>
    <cellStyle name="Normal 9 7 5" xfId="28139"/>
    <cellStyle name="Normal 9 7 5 2" xfId="28140"/>
    <cellStyle name="Normal 9 7 5 2 2" xfId="28141"/>
    <cellStyle name="Normal 9 7 5 3" xfId="28142"/>
    <cellStyle name="Normal 9 7 6" xfId="28143"/>
    <cellStyle name="Normal 9 7 6 2" xfId="28144"/>
    <cellStyle name="Normal 9 7 7" xfId="28145"/>
    <cellStyle name="Normal 9 7 7 2" xfId="28146"/>
    <cellStyle name="Normal 9 7 8" xfId="28147"/>
    <cellStyle name="Normal 9 8" xfId="28148"/>
    <cellStyle name="Normal 9 8 2" xfId="28149"/>
    <cellStyle name="Normal 9 8 2 2" xfId="28150"/>
    <cellStyle name="Normal 9 8 2 2 2" xfId="28151"/>
    <cellStyle name="Normal 9 8 2 2 2 2" xfId="28152"/>
    <cellStyle name="Normal 9 8 2 2 3" xfId="28153"/>
    <cellStyle name="Normal 9 8 2 3" xfId="28154"/>
    <cellStyle name="Normal 9 8 2 3 2" xfId="28155"/>
    <cellStyle name="Normal 9 8 2 3 2 2" xfId="28156"/>
    <cellStyle name="Normal 9 8 2 3 3" xfId="28157"/>
    <cellStyle name="Normal 9 8 2 4" xfId="28158"/>
    <cellStyle name="Normal 9 8 2 4 2" xfId="28159"/>
    <cellStyle name="Normal 9 8 2 5" xfId="28160"/>
    <cellStyle name="Normal 9 8 2 5 2" xfId="28161"/>
    <cellStyle name="Normal 9 8 2 6" xfId="28162"/>
    <cellStyle name="Normal 9 8 3" xfId="28163"/>
    <cellStyle name="Normal 9 8 3 2" xfId="28164"/>
    <cellStyle name="Normal 9 8 3 2 2" xfId="28165"/>
    <cellStyle name="Normal 9 8 3 3" xfId="28166"/>
    <cellStyle name="Normal 9 8 4" xfId="28167"/>
    <cellStyle name="Normal 9 8 4 2" xfId="28168"/>
    <cellStyle name="Normal 9 8 4 2 2" xfId="28169"/>
    <cellStyle name="Normal 9 8 4 3" xfId="28170"/>
    <cellStyle name="Normal 9 8 5" xfId="28171"/>
    <cellStyle name="Normal 9 8 5 2" xfId="28172"/>
    <cellStyle name="Normal 9 8 6" xfId="28173"/>
    <cellStyle name="Normal 9 8 6 2" xfId="28174"/>
    <cellStyle name="Normal 9 8 7" xfId="28175"/>
    <cellStyle name="Normal 9 9" xfId="28176"/>
    <cellStyle name="Normal 9 9 2" xfId="28177"/>
    <cellStyle name="Normal 9 9 2 2" xfId="28178"/>
    <cellStyle name="Normal 9 9 2 2 2" xfId="28179"/>
    <cellStyle name="Normal 9 9 2 2 2 2" xfId="28180"/>
    <cellStyle name="Normal 9 9 2 2 3" xfId="28181"/>
    <cellStyle name="Normal 9 9 2 3" xfId="28182"/>
    <cellStyle name="Normal 9 9 2 3 2" xfId="28183"/>
    <cellStyle name="Normal 9 9 2 3 2 2" xfId="28184"/>
    <cellStyle name="Normal 9 9 2 3 3" xfId="28185"/>
    <cellStyle name="Normal 9 9 2 4" xfId="28186"/>
    <cellStyle name="Normal 9 9 2 4 2" xfId="28187"/>
    <cellStyle name="Normal 9 9 2 5" xfId="28188"/>
    <cellStyle name="Normal 9 9 2 5 2" xfId="28189"/>
    <cellStyle name="Normal 9 9 2 6" xfId="28190"/>
    <cellStyle name="Normal 9 9 3" xfId="28191"/>
    <cellStyle name="Normal 9 9 3 2" xfId="28192"/>
    <cellStyle name="Normal 9 9 3 2 2" xfId="28193"/>
    <cellStyle name="Normal 9 9 3 3" xfId="28194"/>
    <cellStyle name="Normal 9 9 4" xfId="28195"/>
    <cellStyle name="Normal 9 9 4 2" xfId="28196"/>
    <cellStyle name="Normal 9 9 4 2 2" xfId="28197"/>
    <cellStyle name="Normal 9 9 4 3" xfId="28198"/>
    <cellStyle name="Normal 9 9 5" xfId="28199"/>
    <cellStyle name="Normal 9 9 5 2" xfId="28200"/>
    <cellStyle name="Normal 9 9 6" xfId="28201"/>
    <cellStyle name="Normal 9 9 6 2" xfId="28202"/>
    <cellStyle name="Normal 9 9 7" xfId="28203"/>
    <cellStyle name="Normal 9_10-15-10-Stmt AU - Period I - Working 1 0" xfId="28204"/>
    <cellStyle name="Normal dotted under" xfId="354"/>
    <cellStyle name="Normal U" xfId="355"/>
    <cellStyle name="Normal_21 Exh B" xfId="59"/>
    <cellStyle name="Normal_Attachment GG Template ER11-28 11-18-10" xfId="525"/>
    <cellStyle name="Normal_Attachment Os for 2002 True-up" xfId="60"/>
    <cellStyle name="Normal_Schedule O Info for Mike" xfId="38272"/>
    <cellStyle name="Normal_SP ANCILLARIES_9-10(clean 9-19)(a)" xfId="38267"/>
    <cellStyle name="Normal3d" xfId="356"/>
    <cellStyle name="NormalGB" xfId="357"/>
    <cellStyle name="Note 10" xfId="28205"/>
    <cellStyle name="Note 10 10" xfId="28206"/>
    <cellStyle name="Note 10 10 2" xfId="28207"/>
    <cellStyle name="Note 10 10 2 2" xfId="28208"/>
    <cellStyle name="Note 10 10 3" xfId="28209"/>
    <cellStyle name="Note 10 11" xfId="28210"/>
    <cellStyle name="Note 10 11 2" xfId="28211"/>
    <cellStyle name="Note 10 12" xfId="28212"/>
    <cellStyle name="Note 10 12 2" xfId="28213"/>
    <cellStyle name="Note 10 13" xfId="28214"/>
    <cellStyle name="Note 10 13 2" xfId="28215"/>
    <cellStyle name="Note 10 14" xfId="28216"/>
    <cellStyle name="Note 10 14 2" xfId="28217"/>
    <cellStyle name="Note 10 15" xfId="28218"/>
    <cellStyle name="Note 10 15 2" xfId="28219"/>
    <cellStyle name="Note 10 16" xfId="28220"/>
    <cellStyle name="Note 10 2" xfId="28221"/>
    <cellStyle name="Note 10 2 10" xfId="28222"/>
    <cellStyle name="Note 10 2 10 2" xfId="28223"/>
    <cellStyle name="Note 10 2 11" xfId="28224"/>
    <cellStyle name="Note 10 2 11 2" xfId="28225"/>
    <cellStyle name="Note 10 2 12" xfId="28226"/>
    <cellStyle name="Note 10 2 12 2" xfId="28227"/>
    <cellStyle name="Note 10 2 13" xfId="28228"/>
    <cellStyle name="Note 10 2 13 2" xfId="28229"/>
    <cellStyle name="Note 10 2 14" xfId="28230"/>
    <cellStyle name="Note 10 2 2" xfId="28231"/>
    <cellStyle name="Note 10 2 2 10" xfId="28232"/>
    <cellStyle name="Note 10 2 2 10 2" xfId="28233"/>
    <cellStyle name="Note 10 2 2 11" xfId="28234"/>
    <cellStyle name="Note 10 2 2 11 2" xfId="28235"/>
    <cellStyle name="Note 10 2 2 12" xfId="28236"/>
    <cellStyle name="Note 10 2 2 12 2" xfId="28237"/>
    <cellStyle name="Note 10 2 2 13" xfId="28238"/>
    <cellStyle name="Note 10 2 2 2" xfId="28239"/>
    <cellStyle name="Note 10 2 2 2 2" xfId="28240"/>
    <cellStyle name="Note 10 2 2 2 2 2" xfId="28241"/>
    <cellStyle name="Note 10 2 2 2 2 2 2" xfId="28242"/>
    <cellStyle name="Note 10 2 2 2 2 3" xfId="28243"/>
    <cellStyle name="Note 10 2 2 2 3" xfId="28244"/>
    <cellStyle name="Note 10 2 2 2 3 2" xfId="28245"/>
    <cellStyle name="Note 10 2 2 2 3 2 2" xfId="28246"/>
    <cellStyle name="Note 10 2 2 2 3 3" xfId="28247"/>
    <cellStyle name="Note 10 2 2 2 4" xfId="28248"/>
    <cellStyle name="Note 10 2 2 2 4 2" xfId="28249"/>
    <cellStyle name="Note 10 2 2 2 5" xfId="28250"/>
    <cellStyle name="Note 10 2 2 2 5 2" xfId="28251"/>
    <cellStyle name="Note 10 2 2 2 6" xfId="28252"/>
    <cellStyle name="Note 10 2 2 2 6 2" xfId="28253"/>
    <cellStyle name="Note 10 2 2 2 7" xfId="28254"/>
    <cellStyle name="Note 10 2 2 2 7 2" xfId="28255"/>
    <cellStyle name="Note 10 2 2 2 8" xfId="28256"/>
    <cellStyle name="Note 10 2 2 3" xfId="28257"/>
    <cellStyle name="Note 10 2 2 3 10" xfId="28258"/>
    <cellStyle name="Note 10 2 2 3 10 2" xfId="28259"/>
    <cellStyle name="Note 10 2 2 3 11" xfId="28260"/>
    <cellStyle name="Note 10 2 2 3 2" xfId="28261"/>
    <cellStyle name="Note 10 2 2 3 2 2" xfId="28262"/>
    <cellStyle name="Note 10 2 2 3 2 2 2" xfId="28263"/>
    <cellStyle name="Note 10 2 2 3 2 3" xfId="28264"/>
    <cellStyle name="Note 10 2 2 3 3" xfId="28265"/>
    <cellStyle name="Note 10 2 2 3 3 2" xfId="28266"/>
    <cellStyle name="Note 10 2 2 3 4" xfId="28267"/>
    <cellStyle name="Note 10 2 2 3 4 2" xfId="28268"/>
    <cellStyle name="Note 10 2 2 3 5" xfId="28269"/>
    <cellStyle name="Note 10 2 2 3 5 2" xfId="28270"/>
    <cellStyle name="Note 10 2 2 3 6" xfId="28271"/>
    <cellStyle name="Note 10 2 2 3 6 2" xfId="28272"/>
    <cellStyle name="Note 10 2 2 3 7" xfId="28273"/>
    <cellStyle name="Note 10 2 2 3 7 2" xfId="28274"/>
    <cellStyle name="Note 10 2 2 3 8" xfId="28275"/>
    <cellStyle name="Note 10 2 2 3 8 2" xfId="28276"/>
    <cellStyle name="Note 10 2 2 3 9" xfId="28277"/>
    <cellStyle name="Note 10 2 2 3 9 2" xfId="28278"/>
    <cellStyle name="Note 10 2 2 4" xfId="28279"/>
    <cellStyle name="Note 10 2 2 4 10" xfId="28280"/>
    <cellStyle name="Note 10 2 2 4 10 2" xfId="28281"/>
    <cellStyle name="Note 10 2 2 4 11" xfId="28282"/>
    <cellStyle name="Note 10 2 2 4 2" xfId="28283"/>
    <cellStyle name="Note 10 2 2 4 2 2" xfId="28284"/>
    <cellStyle name="Note 10 2 2 4 2 2 2" xfId="28285"/>
    <cellStyle name="Note 10 2 2 4 2 3" xfId="28286"/>
    <cellStyle name="Note 10 2 2 4 3" xfId="28287"/>
    <cellStyle name="Note 10 2 2 4 3 2" xfId="28288"/>
    <cellStyle name="Note 10 2 2 4 4" xfId="28289"/>
    <cellStyle name="Note 10 2 2 4 4 2" xfId="28290"/>
    <cellStyle name="Note 10 2 2 4 5" xfId="28291"/>
    <cellStyle name="Note 10 2 2 4 5 2" xfId="28292"/>
    <cellStyle name="Note 10 2 2 4 6" xfId="28293"/>
    <cellStyle name="Note 10 2 2 4 6 2" xfId="28294"/>
    <cellStyle name="Note 10 2 2 4 7" xfId="28295"/>
    <cellStyle name="Note 10 2 2 4 7 2" xfId="28296"/>
    <cellStyle name="Note 10 2 2 4 8" xfId="28297"/>
    <cellStyle name="Note 10 2 2 4 8 2" xfId="28298"/>
    <cellStyle name="Note 10 2 2 4 9" xfId="28299"/>
    <cellStyle name="Note 10 2 2 4 9 2" xfId="28300"/>
    <cellStyle name="Note 10 2 2 5" xfId="28301"/>
    <cellStyle name="Note 10 2 2 5 10" xfId="28302"/>
    <cellStyle name="Note 10 2 2 5 10 2" xfId="28303"/>
    <cellStyle name="Note 10 2 2 5 11" xfId="28304"/>
    <cellStyle name="Note 10 2 2 5 2" xfId="28305"/>
    <cellStyle name="Note 10 2 2 5 2 2" xfId="28306"/>
    <cellStyle name="Note 10 2 2 5 2 2 2" xfId="28307"/>
    <cellStyle name="Note 10 2 2 5 2 3" xfId="28308"/>
    <cellStyle name="Note 10 2 2 5 3" xfId="28309"/>
    <cellStyle name="Note 10 2 2 5 3 2" xfId="28310"/>
    <cellStyle name="Note 10 2 2 5 4" xfId="28311"/>
    <cellStyle name="Note 10 2 2 5 4 2" xfId="28312"/>
    <cellStyle name="Note 10 2 2 5 5" xfId="28313"/>
    <cellStyle name="Note 10 2 2 5 5 2" xfId="28314"/>
    <cellStyle name="Note 10 2 2 5 6" xfId="28315"/>
    <cellStyle name="Note 10 2 2 5 6 2" xfId="28316"/>
    <cellStyle name="Note 10 2 2 5 7" xfId="28317"/>
    <cellStyle name="Note 10 2 2 5 7 2" xfId="28318"/>
    <cellStyle name="Note 10 2 2 5 8" xfId="28319"/>
    <cellStyle name="Note 10 2 2 5 8 2" xfId="28320"/>
    <cellStyle name="Note 10 2 2 5 9" xfId="28321"/>
    <cellStyle name="Note 10 2 2 5 9 2" xfId="28322"/>
    <cellStyle name="Note 10 2 2 6" xfId="28323"/>
    <cellStyle name="Note 10 2 2 6 10" xfId="28324"/>
    <cellStyle name="Note 10 2 2 6 10 2" xfId="28325"/>
    <cellStyle name="Note 10 2 2 6 11" xfId="28326"/>
    <cellStyle name="Note 10 2 2 6 2" xfId="28327"/>
    <cellStyle name="Note 10 2 2 6 2 2" xfId="28328"/>
    <cellStyle name="Note 10 2 2 6 2 2 2" xfId="28329"/>
    <cellStyle name="Note 10 2 2 6 2 3" xfId="28330"/>
    <cellStyle name="Note 10 2 2 6 3" xfId="28331"/>
    <cellStyle name="Note 10 2 2 6 3 2" xfId="28332"/>
    <cellStyle name="Note 10 2 2 6 4" xfId="28333"/>
    <cellStyle name="Note 10 2 2 6 4 2" xfId="28334"/>
    <cellStyle name="Note 10 2 2 6 5" xfId="28335"/>
    <cellStyle name="Note 10 2 2 6 5 2" xfId="28336"/>
    <cellStyle name="Note 10 2 2 6 6" xfId="28337"/>
    <cellStyle name="Note 10 2 2 6 6 2" xfId="28338"/>
    <cellStyle name="Note 10 2 2 6 7" xfId="28339"/>
    <cellStyle name="Note 10 2 2 6 7 2" xfId="28340"/>
    <cellStyle name="Note 10 2 2 6 8" xfId="28341"/>
    <cellStyle name="Note 10 2 2 6 8 2" xfId="28342"/>
    <cellStyle name="Note 10 2 2 6 9" xfId="28343"/>
    <cellStyle name="Note 10 2 2 6 9 2" xfId="28344"/>
    <cellStyle name="Note 10 2 2 7" xfId="28345"/>
    <cellStyle name="Note 10 2 2 7 2" xfId="28346"/>
    <cellStyle name="Note 10 2 2 7 2 2" xfId="28347"/>
    <cellStyle name="Note 10 2 2 7 3" xfId="28348"/>
    <cellStyle name="Note 10 2 2 8" xfId="28349"/>
    <cellStyle name="Note 10 2 2 8 2" xfId="28350"/>
    <cellStyle name="Note 10 2 2 9" xfId="28351"/>
    <cellStyle name="Note 10 2 2 9 2" xfId="28352"/>
    <cellStyle name="Note 10 2 3" xfId="28353"/>
    <cellStyle name="Note 10 2 3 2" xfId="28354"/>
    <cellStyle name="Note 10 2 3 2 2" xfId="28355"/>
    <cellStyle name="Note 10 2 3 2 2 2" xfId="28356"/>
    <cellStyle name="Note 10 2 3 2 3" xfId="28357"/>
    <cellStyle name="Note 10 2 3 3" xfId="28358"/>
    <cellStyle name="Note 10 2 3 3 2" xfId="28359"/>
    <cellStyle name="Note 10 2 3 3 2 2" xfId="28360"/>
    <cellStyle name="Note 10 2 3 3 3" xfId="28361"/>
    <cellStyle name="Note 10 2 3 4" xfId="28362"/>
    <cellStyle name="Note 10 2 3 4 2" xfId="28363"/>
    <cellStyle name="Note 10 2 3 5" xfId="28364"/>
    <cellStyle name="Note 10 2 3 5 2" xfId="28365"/>
    <cellStyle name="Note 10 2 3 6" xfId="28366"/>
    <cellStyle name="Note 10 2 3 6 2" xfId="28367"/>
    <cellStyle name="Note 10 2 3 7" xfId="28368"/>
    <cellStyle name="Note 10 2 3 7 2" xfId="28369"/>
    <cellStyle name="Note 10 2 3 8" xfId="28370"/>
    <cellStyle name="Note 10 2 4" xfId="28371"/>
    <cellStyle name="Note 10 2 4 10" xfId="28372"/>
    <cellStyle name="Note 10 2 4 10 2" xfId="28373"/>
    <cellStyle name="Note 10 2 4 11" xfId="28374"/>
    <cellStyle name="Note 10 2 4 2" xfId="28375"/>
    <cellStyle name="Note 10 2 4 2 2" xfId="28376"/>
    <cellStyle name="Note 10 2 4 2 2 2" xfId="28377"/>
    <cellStyle name="Note 10 2 4 2 3" xfId="28378"/>
    <cellStyle name="Note 10 2 4 3" xfId="28379"/>
    <cellStyle name="Note 10 2 4 3 2" xfId="28380"/>
    <cellStyle name="Note 10 2 4 4" xfId="28381"/>
    <cellStyle name="Note 10 2 4 4 2" xfId="28382"/>
    <cellStyle name="Note 10 2 4 5" xfId="28383"/>
    <cellStyle name="Note 10 2 4 5 2" xfId="28384"/>
    <cellStyle name="Note 10 2 4 6" xfId="28385"/>
    <cellStyle name="Note 10 2 4 6 2" xfId="28386"/>
    <cellStyle name="Note 10 2 4 7" xfId="28387"/>
    <cellStyle name="Note 10 2 4 7 2" xfId="28388"/>
    <cellStyle name="Note 10 2 4 8" xfId="28389"/>
    <cellStyle name="Note 10 2 4 8 2" xfId="28390"/>
    <cellStyle name="Note 10 2 4 9" xfId="28391"/>
    <cellStyle name="Note 10 2 4 9 2" xfId="28392"/>
    <cellStyle name="Note 10 2 5" xfId="28393"/>
    <cellStyle name="Note 10 2 5 10" xfId="28394"/>
    <cellStyle name="Note 10 2 5 10 2" xfId="28395"/>
    <cellStyle name="Note 10 2 5 11" xfId="28396"/>
    <cellStyle name="Note 10 2 5 2" xfId="28397"/>
    <cellStyle name="Note 10 2 5 2 2" xfId="28398"/>
    <cellStyle name="Note 10 2 5 2 2 2" xfId="28399"/>
    <cellStyle name="Note 10 2 5 2 3" xfId="28400"/>
    <cellStyle name="Note 10 2 5 3" xfId="28401"/>
    <cellStyle name="Note 10 2 5 3 2" xfId="28402"/>
    <cellStyle name="Note 10 2 5 4" xfId="28403"/>
    <cellStyle name="Note 10 2 5 4 2" xfId="28404"/>
    <cellStyle name="Note 10 2 5 5" xfId="28405"/>
    <cellStyle name="Note 10 2 5 5 2" xfId="28406"/>
    <cellStyle name="Note 10 2 5 6" xfId="28407"/>
    <cellStyle name="Note 10 2 5 6 2" xfId="28408"/>
    <cellStyle name="Note 10 2 5 7" xfId="28409"/>
    <cellStyle name="Note 10 2 5 7 2" xfId="28410"/>
    <cellStyle name="Note 10 2 5 8" xfId="28411"/>
    <cellStyle name="Note 10 2 5 8 2" xfId="28412"/>
    <cellStyle name="Note 10 2 5 9" xfId="28413"/>
    <cellStyle name="Note 10 2 5 9 2" xfId="28414"/>
    <cellStyle name="Note 10 2 6" xfId="28415"/>
    <cellStyle name="Note 10 2 6 10" xfId="28416"/>
    <cellStyle name="Note 10 2 6 10 2" xfId="28417"/>
    <cellStyle name="Note 10 2 6 11" xfId="28418"/>
    <cellStyle name="Note 10 2 6 2" xfId="28419"/>
    <cellStyle name="Note 10 2 6 2 2" xfId="28420"/>
    <cellStyle name="Note 10 2 6 2 2 2" xfId="28421"/>
    <cellStyle name="Note 10 2 6 2 3" xfId="28422"/>
    <cellStyle name="Note 10 2 6 3" xfId="28423"/>
    <cellStyle name="Note 10 2 6 3 2" xfId="28424"/>
    <cellStyle name="Note 10 2 6 4" xfId="28425"/>
    <cellStyle name="Note 10 2 6 4 2" xfId="28426"/>
    <cellStyle name="Note 10 2 6 5" xfId="28427"/>
    <cellStyle name="Note 10 2 6 5 2" xfId="28428"/>
    <cellStyle name="Note 10 2 6 6" xfId="28429"/>
    <cellStyle name="Note 10 2 6 6 2" xfId="28430"/>
    <cellStyle name="Note 10 2 6 7" xfId="28431"/>
    <cellStyle name="Note 10 2 6 7 2" xfId="28432"/>
    <cellStyle name="Note 10 2 6 8" xfId="28433"/>
    <cellStyle name="Note 10 2 6 8 2" xfId="28434"/>
    <cellStyle name="Note 10 2 6 9" xfId="28435"/>
    <cellStyle name="Note 10 2 6 9 2" xfId="28436"/>
    <cellStyle name="Note 10 2 7" xfId="28437"/>
    <cellStyle name="Note 10 2 7 10" xfId="28438"/>
    <cellStyle name="Note 10 2 7 10 2" xfId="28439"/>
    <cellStyle name="Note 10 2 7 11" xfId="28440"/>
    <cellStyle name="Note 10 2 7 2" xfId="28441"/>
    <cellStyle name="Note 10 2 7 2 2" xfId="28442"/>
    <cellStyle name="Note 10 2 7 2 2 2" xfId="28443"/>
    <cellStyle name="Note 10 2 7 2 3" xfId="28444"/>
    <cellStyle name="Note 10 2 7 3" xfId="28445"/>
    <cellStyle name="Note 10 2 7 3 2" xfId="28446"/>
    <cellStyle name="Note 10 2 7 4" xfId="28447"/>
    <cellStyle name="Note 10 2 7 4 2" xfId="28448"/>
    <cellStyle name="Note 10 2 7 5" xfId="28449"/>
    <cellStyle name="Note 10 2 7 5 2" xfId="28450"/>
    <cellStyle name="Note 10 2 7 6" xfId="28451"/>
    <cellStyle name="Note 10 2 7 6 2" xfId="28452"/>
    <cellStyle name="Note 10 2 7 7" xfId="28453"/>
    <cellStyle name="Note 10 2 7 7 2" xfId="28454"/>
    <cellStyle name="Note 10 2 7 8" xfId="28455"/>
    <cellStyle name="Note 10 2 7 8 2" xfId="28456"/>
    <cellStyle name="Note 10 2 7 9" xfId="28457"/>
    <cellStyle name="Note 10 2 7 9 2" xfId="28458"/>
    <cellStyle name="Note 10 2 8" xfId="28459"/>
    <cellStyle name="Note 10 2 8 2" xfId="28460"/>
    <cellStyle name="Note 10 2 8 2 2" xfId="28461"/>
    <cellStyle name="Note 10 2 8 3" xfId="28462"/>
    <cellStyle name="Note 10 2 9" xfId="28463"/>
    <cellStyle name="Note 10 2 9 2" xfId="28464"/>
    <cellStyle name="Note 10 2_7 - Cap Add WS" xfId="28465"/>
    <cellStyle name="Note 10 3" xfId="28466"/>
    <cellStyle name="Note 10 3 10" xfId="28467"/>
    <cellStyle name="Note 10 3 10 2" xfId="28468"/>
    <cellStyle name="Note 10 3 11" xfId="28469"/>
    <cellStyle name="Note 10 3 11 2" xfId="28470"/>
    <cellStyle name="Note 10 3 12" xfId="28471"/>
    <cellStyle name="Note 10 3 12 2" xfId="28472"/>
    <cellStyle name="Note 10 3 13" xfId="28473"/>
    <cellStyle name="Note 10 3 13 2" xfId="28474"/>
    <cellStyle name="Note 10 3 14" xfId="28475"/>
    <cellStyle name="Note 10 3 2" xfId="28476"/>
    <cellStyle name="Note 10 3 2 10" xfId="28477"/>
    <cellStyle name="Note 10 3 2 10 2" xfId="28478"/>
    <cellStyle name="Note 10 3 2 11" xfId="28479"/>
    <cellStyle name="Note 10 3 2 11 2" xfId="28480"/>
    <cellStyle name="Note 10 3 2 12" xfId="28481"/>
    <cellStyle name="Note 10 3 2 12 2" xfId="28482"/>
    <cellStyle name="Note 10 3 2 13" xfId="28483"/>
    <cellStyle name="Note 10 3 2 2" xfId="28484"/>
    <cellStyle name="Note 10 3 2 2 2" xfId="28485"/>
    <cellStyle name="Note 10 3 2 2 2 2" xfId="28486"/>
    <cellStyle name="Note 10 3 2 2 2 2 2" xfId="28487"/>
    <cellStyle name="Note 10 3 2 2 2 3" xfId="28488"/>
    <cellStyle name="Note 10 3 2 2 3" xfId="28489"/>
    <cellStyle name="Note 10 3 2 2 3 2" xfId="28490"/>
    <cellStyle name="Note 10 3 2 2 3 2 2" xfId="28491"/>
    <cellStyle name="Note 10 3 2 2 3 3" xfId="28492"/>
    <cellStyle name="Note 10 3 2 2 4" xfId="28493"/>
    <cellStyle name="Note 10 3 2 2 4 2" xfId="28494"/>
    <cellStyle name="Note 10 3 2 2 5" xfId="28495"/>
    <cellStyle name="Note 10 3 2 2 5 2" xfId="28496"/>
    <cellStyle name="Note 10 3 2 2 6" xfId="28497"/>
    <cellStyle name="Note 10 3 2 2 6 2" xfId="28498"/>
    <cellStyle name="Note 10 3 2 2 7" xfId="28499"/>
    <cellStyle name="Note 10 3 2 2 7 2" xfId="28500"/>
    <cellStyle name="Note 10 3 2 2 8" xfId="28501"/>
    <cellStyle name="Note 10 3 2 3" xfId="28502"/>
    <cellStyle name="Note 10 3 2 3 10" xfId="28503"/>
    <cellStyle name="Note 10 3 2 3 10 2" xfId="28504"/>
    <cellStyle name="Note 10 3 2 3 11" xfId="28505"/>
    <cellStyle name="Note 10 3 2 3 2" xfId="28506"/>
    <cellStyle name="Note 10 3 2 3 2 2" xfId="28507"/>
    <cellStyle name="Note 10 3 2 3 2 2 2" xfId="28508"/>
    <cellStyle name="Note 10 3 2 3 2 3" xfId="28509"/>
    <cellStyle name="Note 10 3 2 3 3" xfId="28510"/>
    <cellStyle name="Note 10 3 2 3 3 2" xfId="28511"/>
    <cellStyle name="Note 10 3 2 3 4" xfId="28512"/>
    <cellStyle name="Note 10 3 2 3 4 2" xfId="28513"/>
    <cellStyle name="Note 10 3 2 3 5" xfId="28514"/>
    <cellStyle name="Note 10 3 2 3 5 2" xfId="28515"/>
    <cellStyle name="Note 10 3 2 3 6" xfId="28516"/>
    <cellStyle name="Note 10 3 2 3 6 2" xfId="28517"/>
    <cellStyle name="Note 10 3 2 3 7" xfId="28518"/>
    <cellStyle name="Note 10 3 2 3 7 2" xfId="28519"/>
    <cellStyle name="Note 10 3 2 3 8" xfId="28520"/>
    <cellStyle name="Note 10 3 2 3 8 2" xfId="28521"/>
    <cellStyle name="Note 10 3 2 3 9" xfId="28522"/>
    <cellStyle name="Note 10 3 2 3 9 2" xfId="28523"/>
    <cellStyle name="Note 10 3 2 4" xfId="28524"/>
    <cellStyle name="Note 10 3 2 4 10" xfId="28525"/>
    <cellStyle name="Note 10 3 2 4 10 2" xfId="28526"/>
    <cellStyle name="Note 10 3 2 4 11" xfId="28527"/>
    <cellStyle name="Note 10 3 2 4 2" xfId="28528"/>
    <cellStyle name="Note 10 3 2 4 2 2" xfId="28529"/>
    <cellStyle name="Note 10 3 2 4 2 2 2" xfId="28530"/>
    <cellStyle name="Note 10 3 2 4 2 3" xfId="28531"/>
    <cellStyle name="Note 10 3 2 4 3" xfId="28532"/>
    <cellStyle name="Note 10 3 2 4 3 2" xfId="28533"/>
    <cellStyle name="Note 10 3 2 4 4" xfId="28534"/>
    <cellStyle name="Note 10 3 2 4 4 2" xfId="28535"/>
    <cellStyle name="Note 10 3 2 4 5" xfId="28536"/>
    <cellStyle name="Note 10 3 2 4 5 2" xfId="28537"/>
    <cellStyle name="Note 10 3 2 4 6" xfId="28538"/>
    <cellStyle name="Note 10 3 2 4 6 2" xfId="28539"/>
    <cellStyle name="Note 10 3 2 4 7" xfId="28540"/>
    <cellStyle name="Note 10 3 2 4 7 2" xfId="28541"/>
    <cellStyle name="Note 10 3 2 4 8" xfId="28542"/>
    <cellStyle name="Note 10 3 2 4 8 2" xfId="28543"/>
    <cellStyle name="Note 10 3 2 4 9" xfId="28544"/>
    <cellStyle name="Note 10 3 2 4 9 2" xfId="28545"/>
    <cellStyle name="Note 10 3 2 5" xfId="28546"/>
    <cellStyle name="Note 10 3 2 5 10" xfId="28547"/>
    <cellStyle name="Note 10 3 2 5 10 2" xfId="28548"/>
    <cellStyle name="Note 10 3 2 5 11" xfId="28549"/>
    <cellStyle name="Note 10 3 2 5 2" xfId="28550"/>
    <cellStyle name="Note 10 3 2 5 2 2" xfId="28551"/>
    <cellStyle name="Note 10 3 2 5 2 2 2" xfId="28552"/>
    <cellStyle name="Note 10 3 2 5 2 3" xfId="28553"/>
    <cellStyle name="Note 10 3 2 5 3" xfId="28554"/>
    <cellStyle name="Note 10 3 2 5 3 2" xfId="28555"/>
    <cellStyle name="Note 10 3 2 5 4" xfId="28556"/>
    <cellStyle name="Note 10 3 2 5 4 2" xfId="28557"/>
    <cellStyle name="Note 10 3 2 5 5" xfId="28558"/>
    <cellStyle name="Note 10 3 2 5 5 2" xfId="28559"/>
    <cellStyle name="Note 10 3 2 5 6" xfId="28560"/>
    <cellStyle name="Note 10 3 2 5 6 2" xfId="28561"/>
    <cellStyle name="Note 10 3 2 5 7" xfId="28562"/>
    <cellStyle name="Note 10 3 2 5 7 2" xfId="28563"/>
    <cellStyle name="Note 10 3 2 5 8" xfId="28564"/>
    <cellStyle name="Note 10 3 2 5 8 2" xfId="28565"/>
    <cellStyle name="Note 10 3 2 5 9" xfId="28566"/>
    <cellStyle name="Note 10 3 2 5 9 2" xfId="28567"/>
    <cellStyle name="Note 10 3 2 6" xfId="28568"/>
    <cellStyle name="Note 10 3 2 6 10" xfId="28569"/>
    <cellStyle name="Note 10 3 2 6 10 2" xfId="28570"/>
    <cellStyle name="Note 10 3 2 6 11" xfId="28571"/>
    <cellStyle name="Note 10 3 2 6 2" xfId="28572"/>
    <cellStyle name="Note 10 3 2 6 2 2" xfId="28573"/>
    <cellStyle name="Note 10 3 2 6 2 2 2" xfId="28574"/>
    <cellStyle name="Note 10 3 2 6 2 3" xfId="28575"/>
    <cellStyle name="Note 10 3 2 6 3" xfId="28576"/>
    <cellStyle name="Note 10 3 2 6 3 2" xfId="28577"/>
    <cellStyle name="Note 10 3 2 6 4" xfId="28578"/>
    <cellStyle name="Note 10 3 2 6 4 2" xfId="28579"/>
    <cellStyle name="Note 10 3 2 6 5" xfId="28580"/>
    <cellStyle name="Note 10 3 2 6 5 2" xfId="28581"/>
    <cellStyle name="Note 10 3 2 6 6" xfId="28582"/>
    <cellStyle name="Note 10 3 2 6 6 2" xfId="28583"/>
    <cellStyle name="Note 10 3 2 6 7" xfId="28584"/>
    <cellStyle name="Note 10 3 2 6 7 2" xfId="28585"/>
    <cellStyle name="Note 10 3 2 6 8" xfId="28586"/>
    <cellStyle name="Note 10 3 2 6 8 2" xfId="28587"/>
    <cellStyle name="Note 10 3 2 6 9" xfId="28588"/>
    <cellStyle name="Note 10 3 2 6 9 2" xfId="28589"/>
    <cellStyle name="Note 10 3 2 7" xfId="28590"/>
    <cellStyle name="Note 10 3 2 7 2" xfId="28591"/>
    <cellStyle name="Note 10 3 2 7 2 2" xfId="28592"/>
    <cellStyle name="Note 10 3 2 7 3" xfId="28593"/>
    <cellStyle name="Note 10 3 2 8" xfId="28594"/>
    <cellStyle name="Note 10 3 2 8 2" xfId="28595"/>
    <cellStyle name="Note 10 3 2 9" xfId="28596"/>
    <cellStyle name="Note 10 3 2 9 2" xfId="28597"/>
    <cellStyle name="Note 10 3 3" xfId="28598"/>
    <cellStyle name="Note 10 3 3 2" xfId="28599"/>
    <cellStyle name="Note 10 3 3 2 2" xfId="28600"/>
    <cellStyle name="Note 10 3 3 2 2 2" xfId="28601"/>
    <cellStyle name="Note 10 3 3 2 3" xfId="28602"/>
    <cellStyle name="Note 10 3 3 3" xfId="28603"/>
    <cellStyle name="Note 10 3 3 3 2" xfId="28604"/>
    <cellStyle name="Note 10 3 3 3 2 2" xfId="28605"/>
    <cellStyle name="Note 10 3 3 3 3" xfId="28606"/>
    <cellStyle name="Note 10 3 3 4" xfId="28607"/>
    <cellStyle name="Note 10 3 3 4 2" xfId="28608"/>
    <cellStyle name="Note 10 3 3 5" xfId="28609"/>
    <cellStyle name="Note 10 3 3 5 2" xfId="28610"/>
    <cellStyle name="Note 10 3 3 6" xfId="28611"/>
    <cellStyle name="Note 10 3 3 6 2" xfId="28612"/>
    <cellStyle name="Note 10 3 3 7" xfId="28613"/>
    <cellStyle name="Note 10 3 3 7 2" xfId="28614"/>
    <cellStyle name="Note 10 3 3 8" xfId="28615"/>
    <cellStyle name="Note 10 3 4" xfId="28616"/>
    <cellStyle name="Note 10 3 4 10" xfId="28617"/>
    <cellStyle name="Note 10 3 4 10 2" xfId="28618"/>
    <cellStyle name="Note 10 3 4 11" xfId="28619"/>
    <cellStyle name="Note 10 3 4 2" xfId="28620"/>
    <cellStyle name="Note 10 3 4 2 2" xfId="28621"/>
    <cellStyle name="Note 10 3 4 2 2 2" xfId="28622"/>
    <cellStyle name="Note 10 3 4 2 3" xfId="28623"/>
    <cellStyle name="Note 10 3 4 3" xfId="28624"/>
    <cellStyle name="Note 10 3 4 3 2" xfId="28625"/>
    <cellStyle name="Note 10 3 4 4" xfId="28626"/>
    <cellStyle name="Note 10 3 4 4 2" xfId="28627"/>
    <cellStyle name="Note 10 3 4 5" xfId="28628"/>
    <cellStyle name="Note 10 3 4 5 2" xfId="28629"/>
    <cellStyle name="Note 10 3 4 6" xfId="28630"/>
    <cellStyle name="Note 10 3 4 6 2" xfId="28631"/>
    <cellStyle name="Note 10 3 4 7" xfId="28632"/>
    <cellStyle name="Note 10 3 4 7 2" xfId="28633"/>
    <cellStyle name="Note 10 3 4 8" xfId="28634"/>
    <cellStyle name="Note 10 3 4 8 2" xfId="28635"/>
    <cellStyle name="Note 10 3 4 9" xfId="28636"/>
    <cellStyle name="Note 10 3 4 9 2" xfId="28637"/>
    <cellStyle name="Note 10 3 5" xfId="28638"/>
    <cellStyle name="Note 10 3 5 10" xfId="28639"/>
    <cellStyle name="Note 10 3 5 10 2" xfId="28640"/>
    <cellStyle name="Note 10 3 5 11" xfId="28641"/>
    <cellStyle name="Note 10 3 5 2" xfId="28642"/>
    <cellStyle name="Note 10 3 5 2 2" xfId="28643"/>
    <cellStyle name="Note 10 3 5 2 2 2" xfId="28644"/>
    <cellStyle name="Note 10 3 5 2 3" xfId="28645"/>
    <cellStyle name="Note 10 3 5 3" xfId="28646"/>
    <cellStyle name="Note 10 3 5 3 2" xfId="28647"/>
    <cellStyle name="Note 10 3 5 4" xfId="28648"/>
    <cellStyle name="Note 10 3 5 4 2" xfId="28649"/>
    <cellStyle name="Note 10 3 5 5" xfId="28650"/>
    <cellStyle name="Note 10 3 5 5 2" xfId="28651"/>
    <cellStyle name="Note 10 3 5 6" xfId="28652"/>
    <cellStyle name="Note 10 3 5 6 2" xfId="28653"/>
    <cellStyle name="Note 10 3 5 7" xfId="28654"/>
    <cellStyle name="Note 10 3 5 7 2" xfId="28655"/>
    <cellStyle name="Note 10 3 5 8" xfId="28656"/>
    <cellStyle name="Note 10 3 5 8 2" xfId="28657"/>
    <cellStyle name="Note 10 3 5 9" xfId="28658"/>
    <cellStyle name="Note 10 3 5 9 2" xfId="28659"/>
    <cellStyle name="Note 10 3 6" xfId="28660"/>
    <cellStyle name="Note 10 3 6 10" xfId="28661"/>
    <cellStyle name="Note 10 3 6 10 2" xfId="28662"/>
    <cellStyle name="Note 10 3 6 11" xfId="28663"/>
    <cellStyle name="Note 10 3 6 2" xfId="28664"/>
    <cellStyle name="Note 10 3 6 2 2" xfId="28665"/>
    <cellStyle name="Note 10 3 6 2 2 2" xfId="28666"/>
    <cellStyle name="Note 10 3 6 2 3" xfId="28667"/>
    <cellStyle name="Note 10 3 6 3" xfId="28668"/>
    <cellStyle name="Note 10 3 6 3 2" xfId="28669"/>
    <cellStyle name="Note 10 3 6 4" xfId="28670"/>
    <cellStyle name="Note 10 3 6 4 2" xfId="28671"/>
    <cellStyle name="Note 10 3 6 5" xfId="28672"/>
    <cellStyle name="Note 10 3 6 5 2" xfId="28673"/>
    <cellStyle name="Note 10 3 6 6" xfId="28674"/>
    <cellStyle name="Note 10 3 6 6 2" xfId="28675"/>
    <cellStyle name="Note 10 3 6 7" xfId="28676"/>
    <cellStyle name="Note 10 3 6 7 2" xfId="28677"/>
    <cellStyle name="Note 10 3 6 8" xfId="28678"/>
    <cellStyle name="Note 10 3 6 8 2" xfId="28679"/>
    <cellStyle name="Note 10 3 6 9" xfId="28680"/>
    <cellStyle name="Note 10 3 6 9 2" xfId="28681"/>
    <cellStyle name="Note 10 3 7" xfId="28682"/>
    <cellStyle name="Note 10 3 7 10" xfId="28683"/>
    <cellStyle name="Note 10 3 7 10 2" xfId="28684"/>
    <cellStyle name="Note 10 3 7 11" xfId="28685"/>
    <cellStyle name="Note 10 3 7 2" xfId="28686"/>
    <cellStyle name="Note 10 3 7 2 2" xfId="28687"/>
    <cellStyle name="Note 10 3 7 2 2 2" xfId="28688"/>
    <cellStyle name="Note 10 3 7 2 3" xfId="28689"/>
    <cellStyle name="Note 10 3 7 3" xfId="28690"/>
    <cellStyle name="Note 10 3 7 3 2" xfId="28691"/>
    <cellStyle name="Note 10 3 7 4" xfId="28692"/>
    <cellStyle name="Note 10 3 7 4 2" xfId="28693"/>
    <cellStyle name="Note 10 3 7 5" xfId="28694"/>
    <cellStyle name="Note 10 3 7 5 2" xfId="28695"/>
    <cellStyle name="Note 10 3 7 6" xfId="28696"/>
    <cellStyle name="Note 10 3 7 6 2" xfId="28697"/>
    <cellStyle name="Note 10 3 7 7" xfId="28698"/>
    <cellStyle name="Note 10 3 7 7 2" xfId="28699"/>
    <cellStyle name="Note 10 3 7 8" xfId="28700"/>
    <cellStyle name="Note 10 3 7 8 2" xfId="28701"/>
    <cellStyle name="Note 10 3 7 9" xfId="28702"/>
    <cellStyle name="Note 10 3 7 9 2" xfId="28703"/>
    <cellStyle name="Note 10 3 8" xfId="28704"/>
    <cellStyle name="Note 10 3 8 2" xfId="28705"/>
    <cellStyle name="Note 10 3 8 2 2" xfId="28706"/>
    <cellStyle name="Note 10 3 8 3" xfId="28707"/>
    <cellStyle name="Note 10 3 9" xfId="28708"/>
    <cellStyle name="Note 10 3 9 2" xfId="28709"/>
    <cellStyle name="Note 10 3_7 - Cap Add WS" xfId="28710"/>
    <cellStyle name="Note 10 4" xfId="28711"/>
    <cellStyle name="Note 10 4 10" xfId="28712"/>
    <cellStyle name="Note 10 4 10 2" xfId="28713"/>
    <cellStyle name="Note 10 4 11" xfId="28714"/>
    <cellStyle name="Note 10 4 11 2" xfId="28715"/>
    <cellStyle name="Note 10 4 12" xfId="28716"/>
    <cellStyle name="Note 10 4 12 2" xfId="28717"/>
    <cellStyle name="Note 10 4 13" xfId="28718"/>
    <cellStyle name="Note 10 4 2" xfId="28719"/>
    <cellStyle name="Note 10 4 2 2" xfId="28720"/>
    <cellStyle name="Note 10 4 2 2 2" xfId="28721"/>
    <cellStyle name="Note 10 4 2 2 2 2" xfId="28722"/>
    <cellStyle name="Note 10 4 2 2 3" xfId="28723"/>
    <cellStyle name="Note 10 4 2 3" xfId="28724"/>
    <cellStyle name="Note 10 4 2 3 2" xfId="28725"/>
    <cellStyle name="Note 10 4 2 3 2 2" xfId="28726"/>
    <cellStyle name="Note 10 4 2 3 3" xfId="28727"/>
    <cellStyle name="Note 10 4 2 4" xfId="28728"/>
    <cellStyle name="Note 10 4 2 4 2" xfId="28729"/>
    <cellStyle name="Note 10 4 2 5" xfId="28730"/>
    <cellStyle name="Note 10 4 2 5 2" xfId="28731"/>
    <cellStyle name="Note 10 4 2 6" xfId="28732"/>
    <cellStyle name="Note 10 4 2 6 2" xfId="28733"/>
    <cellStyle name="Note 10 4 2 7" xfId="28734"/>
    <cellStyle name="Note 10 4 2 7 2" xfId="28735"/>
    <cellStyle name="Note 10 4 2 8" xfId="28736"/>
    <cellStyle name="Note 10 4 3" xfId="28737"/>
    <cellStyle name="Note 10 4 3 10" xfId="28738"/>
    <cellStyle name="Note 10 4 3 10 2" xfId="28739"/>
    <cellStyle name="Note 10 4 3 11" xfId="28740"/>
    <cellStyle name="Note 10 4 3 2" xfId="28741"/>
    <cellStyle name="Note 10 4 3 2 2" xfId="28742"/>
    <cellStyle name="Note 10 4 3 2 2 2" xfId="28743"/>
    <cellStyle name="Note 10 4 3 2 3" xfId="28744"/>
    <cellStyle name="Note 10 4 3 3" xfId="28745"/>
    <cellStyle name="Note 10 4 3 3 2" xfId="28746"/>
    <cellStyle name="Note 10 4 3 4" xfId="28747"/>
    <cellStyle name="Note 10 4 3 4 2" xfId="28748"/>
    <cellStyle name="Note 10 4 3 5" xfId="28749"/>
    <cellStyle name="Note 10 4 3 5 2" xfId="28750"/>
    <cellStyle name="Note 10 4 3 6" xfId="28751"/>
    <cellStyle name="Note 10 4 3 6 2" xfId="28752"/>
    <cellStyle name="Note 10 4 3 7" xfId="28753"/>
    <cellStyle name="Note 10 4 3 7 2" xfId="28754"/>
    <cellStyle name="Note 10 4 3 8" xfId="28755"/>
    <cellStyle name="Note 10 4 3 8 2" xfId="28756"/>
    <cellStyle name="Note 10 4 3 9" xfId="28757"/>
    <cellStyle name="Note 10 4 3 9 2" xfId="28758"/>
    <cellStyle name="Note 10 4 4" xfId="28759"/>
    <cellStyle name="Note 10 4 4 10" xfId="28760"/>
    <cellStyle name="Note 10 4 4 10 2" xfId="28761"/>
    <cellStyle name="Note 10 4 4 11" xfId="28762"/>
    <cellStyle name="Note 10 4 4 2" xfId="28763"/>
    <cellStyle name="Note 10 4 4 2 2" xfId="28764"/>
    <cellStyle name="Note 10 4 4 2 2 2" xfId="28765"/>
    <cellStyle name="Note 10 4 4 2 3" xfId="28766"/>
    <cellStyle name="Note 10 4 4 3" xfId="28767"/>
    <cellStyle name="Note 10 4 4 3 2" xfId="28768"/>
    <cellStyle name="Note 10 4 4 4" xfId="28769"/>
    <cellStyle name="Note 10 4 4 4 2" xfId="28770"/>
    <cellStyle name="Note 10 4 4 5" xfId="28771"/>
    <cellStyle name="Note 10 4 4 5 2" xfId="28772"/>
    <cellStyle name="Note 10 4 4 6" xfId="28773"/>
    <cellStyle name="Note 10 4 4 6 2" xfId="28774"/>
    <cellStyle name="Note 10 4 4 7" xfId="28775"/>
    <cellStyle name="Note 10 4 4 7 2" xfId="28776"/>
    <cellStyle name="Note 10 4 4 8" xfId="28777"/>
    <cellStyle name="Note 10 4 4 8 2" xfId="28778"/>
    <cellStyle name="Note 10 4 4 9" xfId="28779"/>
    <cellStyle name="Note 10 4 4 9 2" xfId="28780"/>
    <cellStyle name="Note 10 4 5" xfId="28781"/>
    <cellStyle name="Note 10 4 5 10" xfId="28782"/>
    <cellStyle name="Note 10 4 5 10 2" xfId="28783"/>
    <cellStyle name="Note 10 4 5 11" xfId="28784"/>
    <cellStyle name="Note 10 4 5 2" xfId="28785"/>
    <cellStyle name="Note 10 4 5 2 2" xfId="28786"/>
    <cellStyle name="Note 10 4 5 2 2 2" xfId="28787"/>
    <cellStyle name="Note 10 4 5 2 3" xfId="28788"/>
    <cellStyle name="Note 10 4 5 3" xfId="28789"/>
    <cellStyle name="Note 10 4 5 3 2" xfId="28790"/>
    <cellStyle name="Note 10 4 5 4" xfId="28791"/>
    <cellStyle name="Note 10 4 5 4 2" xfId="28792"/>
    <cellStyle name="Note 10 4 5 5" xfId="28793"/>
    <cellStyle name="Note 10 4 5 5 2" xfId="28794"/>
    <cellStyle name="Note 10 4 5 6" xfId="28795"/>
    <cellStyle name="Note 10 4 5 6 2" xfId="28796"/>
    <cellStyle name="Note 10 4 5 7" xfId="28797"/>
    <cellStyle name="Note 10 4 5 7 2" xfId="28798"/>
    <cellStyle name="Note 10 4 5 8" xfId="28799"/>
    <cellStyle name="Note 10 4 5 8 2" xfId="28800"/>
    <cellStyle name="Note 10 4 5 9" xfId="28801"/>
    <cellStyle name="Note 10 4 5 9 2" xfId="28802"/>
    <cellStyle name="Note 10 4 6" xfId="28803"/>
    <cellStyle name="Note 10 4 6 10" xfId="28804"/>
    <cellStyle name="Note 10 4 6 10 2" xfId="28805"/>
    <cellStyle name="Note 10 4 6 11" xfId="28806"/>
    <cellStyle name="Note 10 4 6 2" xfId="28807"/>
    <cellStyle name="Note 10 4 6 2 2" xfId="28808"/>
    <cellStyle name="Note 10 4 6 2 2 2" xfId="28809"/>
    <cellStyle name="Note 10 4 6 2 3" xfId="28810"/>
    <cellStyle name="Note 10 4 6 3" xfId="28811"/>
    <cellStyle name="Note 10 4 6 3 2" xfId="28812"/>
    <cellStyle name="Note 10 4 6 4" xfId="28813"/>
    <cellStyle name="Note 10 4 6 4 2" xfId="28814"/>
    <cellStyle name="Note 10 4 6 5" xfId="28815"/>
    <cellStyle name="Note 10 4 6 5 2" xfId="28816"/>
    <cellStyle name="Note 10 4 6 6" xfId="28817"/>
    <cellStyle name="Note 10 4 6 6 2" xfId="28818"/>
    <cellStyle name="Note 10 4 6 7" xfId="28819"/>
    <cellStyle name="Note 10 4 6 7 2" xfId="28820"/>
    <cellStyle name="Note 10 4 6 8" xfId="28821"/>
    <cellStyle name="Note 10 4 6 8 2" xfId="28822"/>
    <cellStyle name="Note 10 4 6 9" xfId="28823"/>
    <cellStyle name="Note 10 4 6 9 2" xfId="28824"/>
    <cellStyle name="Note 10 4 7" xfId="28825"/>
    <cellStyle name="Note 10 4 7 2" xfId="28826"/>
    <cellStyle name="Note 10 4 7 2 2" xfId="28827"/>
    <cellStyle name="Note 10 4 7 3" xfId="28828"/>
    <cellStyle name="Note 10 4 8" xfId="28829"/>
    <cellStyle name="Note 10 4 8 2" xfId="28830"/>
    <cellStyle name="Note 10 4 9" xfId="28831"/>
    <cellStyle name="Note 10 4 9 2" xfId="28832"/>
    <cellStyle name="Note 10 5" xfId="28833"/>
    <cellStyle name="Note 10 5 2" xfId="28834"/>
    <cellStyle name="Note 10 5 2 2" xfId="28835"/>
    <cellStyle name="Note 10 5 2 2 2" xfId="28836"/>
    <cellStyle name="Note 10 5 2 3" xfId="28837"/>
    <cellStyle name="Note 10 5 3" xfId="28838"/>
    <cellStyle name="Note 10 5 3 2" xfId="28839"/>
    <cellStyle name="Note 10 5 3 2 2" xfId="28840"/>
    <cellStyle name="Note 10 5 3 3" xfId="28841"/>
    <cellStyle name="Note 10 5 4" xfId="28842"/>
    <cellStyle name="Note 10 5 4 2" xfId="28843"/>
    <cellStyle name="Note 10 5 5" xfId="28844"/>
    <cellStyle name="Note 10 5 5 2" xfId="28845"/>
    <cellStyle name="Note 10 5 6" xfId="28846"/>
    <cellStyle name="Note 10 5 6 2" xfId="28847"/>
    <cellStyle name="Note 10 5 7" xfId="28848"/>
    <cellStyle name="Note 10 5 7 2" xfId="28849"/>
    <cellStyle name="Note 10 5 8" xfId="28850"/>
    <cellStyle name="Note 10 6" xfId="28851"/>
    <cellStyle name="Note 10 6 10" xfId="28852"/>
    <cellStyle name="Note 10 6 10 2" xfId="28853"/>
    <cellStyle name="Note 10 6 11" xfId="28854"/>
    <cellStyle name="Note 10 6 2" xfId="28855"/>
    <cellStyle name="Note 10 6 2 2" xfId="28856"/>
    <cellStyle name="Note 10 6 2 2 2" xfId="28857"/>
    <cellStyle name="Note 10 6 2 3" xfId="28858"/>
    <cellStyle name="Note 10 6 3" xfId="28859"/>
    <cellStyle name="Note 10 6 3 2" xfId="28860"/>
    <cellStyle name="Note 10 6 4" xfId="28861"/>
    <cellStyle name="Note 10 6 4 2" xfId="28862"/>
    <cellStyle name="Note 10 6 5" xfId="28863"/>
    <cellStyle name="Note 10 6 5 2" xfId="28864"/>
    <cellStyle name="Note 10 6 6" xfId="28865"/>
    <cellStyle name="Note 10 6 6 2" xfId="28866"/>
    <cellStyle name="Note 10 6 7" xfId="28867"/>
    <cellStyle name="Note 10 6 7 2" xfId="28868"/>
    <cellStyle name="Note 10 6 8" xfId="28869"/>
    <cellStyle name="Note 10 6 8 2" xfId="28870"/>
    <cellStyle name="Note 10 6 9" xfId="28871"/>
    <cellStyle name="Note 10 6 9 2" xfId="28872"/>
    <cellStyle name="Note 10 7" xfId="28873"/>
    <cellStyle name="Note 10 7 10" xfId="28874"/>
    <cellStyle name="Note 10 7 10 2" xfId="28875"/>
    <cellStyle name="Note 10 7 11" xfId="28876"/>
    <cellStyle name="Note 10 7 2" xfId="28877"/>
    <cellStyle name="Note 10 7 2 2" xfId="28878"/>
    <cellStyle name="Note 10 7 2 2 2" xfId="28879"/>
    <cellStyle name="Note 10 7 2 3" xfId="28880"/>
    <cellStyle name="Note 10 7 3" xfId="28881"/>
    <cellStyle name="Note 10 7 3 2" xfId="28882"/>
    <cellStyle name="Note 10 7 4" xfId="28883"/>
    <cellStyle name="Note 10 7 4 2" xfId="28884"/>
    <cellStyle name="Note 10 7 5" xfId="28885"/>
    <cellStyle name="Note 10 7 5 2" xfId="28886"/>
    <cellStyle name="Note 10 7 6" xfId="28887"/>
    <cellStyle name="Note 10 7 6 2" xfId="28888"/>
    <cellStyle name="Note 10 7 7" xfId="28889"/>
    <cellStyle name="Note 10 7 7 2" xfId="28890"/>
    <cellStyle name="Note 10 7 8" xfId="28891"/>
    <cellStyle name="Note 10 7 8 2" xfId="28892"/>
    <cellStyle name="Note 10 7 9" xfId="28893"/>
    <cellStyle name="Note 10 7 9 2" xfId="28894"/>
    <cellStyle name="Note 10 8" xfId="28895"/>
    <cellStyle name="Note 10 8 10" xfId="28896"/>
    <cellStyle name="Note 10 8 10 2" xfId="28897"/>
    <cellStyle name="Note 10 8 11" xfId="28898"/>
    <cellStyle name="Note 10 8 2" xfId="28899"/>
    <cellStyle name="Note 10 8 2 2" xfId="28900"/>
    <cellStyle name="Note 10 8 2 2 2" xfId="28901"/>
    <cellStyle name="Note 10 8 2 3" xfId="28902"/>
    <cellStyle name="Note 10 8 3" xfId="28903"/>
    <cellStyle name="Note 10 8 3 2" xfId="28904"/>
    <cellStyle name="Note 10 8 4" xfId="28905"/>
    <cellStyle name="Note 10 8 4 2" xfId="28906"/>
    <cellStyle name="Note 10 8 5" xfId="28907"/>
    <cellStyle name="Note 10 8 5 2" xfId="28908"/>
    <cellStyle name="Note 10 8 6" xfId="28909"/>
    <cellStyle name="Note 10 8 6 2" xfId="28910"/>
    <cellStyle name="Note 10 8 7" xfId="28911"/>
    <cellStyle name="Note 10 8 7 2" xfId="28912"/>
    <cellStyle name="Note 10 8 8" xfId="28913"/>
    <cellStyle name="Note 10 8 8 2" xfId="28914"/>
    <cellStyle name="Note 10 8 9" xfId="28915"/>
    <cellStyle name="Note 10 8 9 2" xfId="28916"/>
    <cellStyle name="Note 10 9" xfId="28917"/>
    <cellStyle name="Note 10 9 10" xfId="28918"/>
    <cellStyle name="Note 10 9 10 2" xfId="28919"/>
    <cellStyle name="Note 10 9 11" xfId="28920"/>
    <cellStyle name="Note 10 9 2" xfId="28921"/>
    <cellStyle name="Note 10 9 2 2" xfId="28922"/>
    <cellStyle name="Note 10 9 2 2 2" xfId="28923"/>
    <cellStyle name="Note 10 9 2 3" xfId="28924"/>
    <cellStyle name="Note 10 9 3" xfId="28925"/>
    <cellStyle name="Note 10 9 3 2" xfId="28926"/>
    <cellStyle name="Note 10 9 4" xfId="28927"/>
    <cellStyle name="Note 10 9 4 2" xfId="28928"/>
    <cellStyle name="Note 10 9 5" xfId="28929"/>
    <cellStyle name="Note 10 9 5 2" xfId="28930"/>
    <cellStyle name="Note 10 9 6" xfId="28931"/>
    <cellStyle name="Note 10 9 6 2" xfId="28932"/>
    <cellStyle name="Note 10 9 7" xfId="28933"/>
    <cellStyle name="Note 10 9 7 2" xfId="28934"/>
    <cellStyle name="Note 10 9 8" xfId="28935"/>
    <cellStyle name="Note 10 9 8 2" xfId="28936"/>
    <cellStyle name="Note 10 9 9" xfId="28937"/>
    <cellStyle name="Note 10 9 9 2" xfId="28938"/>
    <cellStyle name="Note 10_7 - Cap Add WS" xfId="28939"/>
    <cellStyle name="Note 11" xfId="28940"/>
    <cellStyle name="Note 11 10" xfId="28941"/>
    <cellStyle name="Note 11 10 2" xfId="28942"/>
    <cellStyle name="Note 11 11" xfId="28943"/>
    <cellStyle name="Note 11 11 2" xfId="28944"/>
    <cellStyle name="Note 11 12" xfId="28945"/>
    <cellStyle name="Note 11 12 2" xfId="28946"/>
    <cellStyle name="Note 11 13" xfId="28947"/>
    <cellStyle name="Note 11 13 2" xfId="28948"/>
    <cellStyle name="Note 11 14" xfId="28949"/>
    <cellStyle name="Note 11 2" xfId="28950"/>
    <cellStyle name="Note 11 2 10" xfId="28951"/>
    <cellStyle name="Note 11 2 10 2" xfId="28952"/>
    <cellStyle name="Note 11 2 11" xfId="28953"/>
    <cellStyle name="Note 11 2 11 2" xfId="28954"/>
    <cellStyle name="Note 11 2 12" xfId="28955"/>
    <cellStyle name="Note 11 2 12 2" xfId="28956"/>
    <cellStyle name="Note 11 2 13" xfId="28957"/>
    <cellStyle name="Note 11 2 2" xfId="28958"/>
    <cellStyle name="Note 11 2 2 2" xfId="28959"/>
    <cellStyle name="Note 11 2 2 2 2" xfId="28960"/>
    <cellStyle name="Note 11 2 2 2 2 2" xfId="28961"/>
    <cellStyle name="Note 11 2 2 2 3" xfId="28962"/>
    <cellStyle name="Note 11 2 2 3" xfId="28963"/>
    <cellStyle name="Note 11 2 2 3 2" xfId="28964"/>
    <cellStyle name="Note 11 2 2 3 2 2" xfId="28965"/>
    <cellStyle name="Note 11 2 2 3 3" xfId="28966"/>
    <cellStyle name="Note 11 2 2 4" xfId="28967"/>
    <cellStyle name="Note 11 2 2 4 2" xfId="28968"/>
    <cellStyle name="Note 11 2 2 5" xfId="28969"/>
    <cellStyle name="Note 11 2 2 5 2" xfId="28970"/>
    <cellStyle name="Note 11 2 2 6" xfId="28971"/>
    <cellStyle name="Note 11 2 2 6 2" xfId="28972"/>
    <cellStyle name="Note 11 2 2 7" xfId="28973"/>
    <cellStyle name="Note 11 2 2 7 2" xfId="28974"/>
    <cellStyle name="Note 11 2 2 8" xfId="28975"/>
    <cellStyle name="Note 11 2 3" xfId="28976"/>
    <cellStyle name="Note 11 2 3 10" xfId="28977"/>
    <cellStyle name="Note 11 2 3 10 2" xfId="28978"/>
    <cellStyle name="Note 11 2 3 11" xfId="28979"/>
    <cellStyle name="Note 11 2 3 2" xfId="28980"/>
    <cellStyle name="Note 11 2 3 2 2" xfId="28981"/>
    <cellStyle name="Note 11 2 3 2 2 2" xfId="28982"/>
    <cellStyle name="Note 11 2 3 2 3" xfId="28983"/>
    <cellStyle name="Note 11 2 3 3" xfId="28984"/>
    <cellStyle name="Note 11 2 3 3 2" xfId="28985"/>
    <cellStyle name="Note 11 2 3 4" xfId="28986"/>
    <cellStyle name="Note 11 2 3 4 2" xfId="28987"/>
    <cellStyle name="Note 11 2 3 5" xfId="28988"/>
    <cellStyle name="Note 11 2 3 5 2" xfId="28989"/>
    <cellStyle name="Note 11 2 3 6" xfId="28990"/>
    <cellStyle name="Note 11 2 3 6 2" xfId="28991"/>
    <cellStyle name="Note 11 2 3 7" xfId="28992"/>
    <cellStyle name="Note 11 2 3 7 2" xfId="28993"/>
    <cellStyle name="Note 11 2 3 8" xfId="28994"/>
    <cellStyle name="Note 11 2 3 8 2" xfId="28995"/>
    <cellStyle name="Note 11 2 3 9" xfId="28996"/>
    <cellStyle name="Note 11 2 3 9 2" xfId="28997"/>
    <cellStyle name="Note 11 2 4" xfId="28998"/>
    <cellStyle name="Note 11 2 4 10" xfId="28999"/>
    <cellStyle name="Note 11 2 4 10 2" xfId="29000"/>
    <cellStyle name="Note 11 2 4 11" xfId="29001"/>
    <cellStyle name="Note 11 2 4 2" xfId="29002"/>
    <cellStyle name="Note 11 2 4 2 2" xfId="29003"/>
    <cellStyle name="Note 11 2 4 2 2 2" xfId="29004"/>
    <cellStyle name="Note 11 2 4 2 3" xfId="29005"/>
    <cellStyle name="Note 11 2 4 3" xfId="29006"/>
    <cellStyle name="Note 11 2 4 3 2" xfId="29007"/>
    <cellStyle name="Note 11 2 4 4" xfId="29008"/>
    <cellStyle name="Note 11 2 4 4 2" xfId="29009"/>
    <cellStyle name="Note 11 2 4 5" xfId="29010"/>
    <cellStyle name="Note 11 2 4 5 2" xfId="29011"/>
    <cellStyle name="Note 11 2 4 6" xfId="29012"/>
    <cellStyle name="Note 11 2 4 6 2" xfId="29013"/>
    <cellStyle name="Note 11 2 4 7" xfId="29014"/>
    <cellStyle name="Note 11 2 4 7 2" xfId="29015"/>
    <cellStyle name="Note 11 2 4 8" xfId="29016"/>
    <cellStyle name="Note 11 2 4 8 2" xfId="29017"/>
    <cellStyle name="Note 11 2 4 9" xfId="29018"/>
    <cellStyle name="Note 11 2 4 9 2" xfId="29019"/>
    <cellStyle name="Note 11 2 5" xfId="29020"/>
    <cellStyle name="Note 11 2 5 10" xfId="29021"/>
    <cellStyle name="Note 11 2 5 10 2" xfId="29022"/>
    <cellStyle name="Note 11 2 5 11" xfId="29023"/>
    <cellStyle name="Note 11 2 5 2" xfId="29024"/>
    <cellStyle name="Note 11 2 5 2 2" xfId="29025"/>
    <cellStyle name="Note 11 2 5 2 2 2" xfId="29026"/>
    <cellStyle name="Note 11 2 5 2 3" xfId="29027"/>
    <cellStyle name="Note 11 2 5 3" xfId="29028"/>
    <cellStyle name="Note 11 2 5 3 2" xfId="29029"/>
    <cellStyle name="Note 11 2 5 4" xfId="29030"/>
    <cellStyle name="Note 11 2 5 4 2" xfId="29031"/>
    <cellStyle name="Note 11 2 5 5" xfId="29032"/>
    <cellStyle name="Note 11 2 5 5 2" xfId="29033"/>
    <cellStyle name="Note 11 2 5 6" xfId="29034"/>
    <cellStyle name="Note 11 2 5 6 2" xfId="29035"/>
    <cellStyle name="Note 11 2 5 7" xfId="29036"/>
    <cellStyle name="Note 11 2 5 7 2" xfId="29037"/>
    <cellStyle name="Note 11 2 5 8" xfId="29038"/>
    <cellStyle name="Note 11 2 5 8 2" xfId="29039"/>
    <cellStyle name="Note 11 2 5 9" xfId="29040"/>
    <cellStyle name="Note 11 2 5 9 2" xfId="29041"/>
    <cellStyle name="Note 11 2 6" xfId="29042"/>
    <cellStyle name="Note 11 2 6 10" xfId="29043"/>
    <cellStyle name="Note 11 2 6 10 2" xfId="29044"/>
    <cellStyle name="Note 11 2 6 11" xfId="29045"/>
    <cellStyle name="Note 11 2 6 2" xfId="29046"/>
    <cellStyle name="Note 11 2 6 2 2" xfId="29047"/>
    <cellStyle name="Note 11 2 6 2 2 2" xfId="29048"/>
    <cellStyle name="Note 11 2 6 2 3" xfId="29049"/>
    <cellStyle name="Note 11 2 6 3" xfId="29050"/>
    <cellStyle name="Note 11 2 6 3 2" xfId="29051"/>
    <cellStyle name="Note 11 2 6 4" xfId="29052"/>
    <cellStyle name="Note 11 2 6 4 2" xfId="29053"/>
    <cellStyle name="Note 11 2 6 5" xfId="29054"/>
    <cellStyle name="Note 11 2 6 5 2" xfId="29055"/>
    <cellStyle name="Note 11 2 6 6" xfId="29056"/>
    <cellStyle name="Note 11 2 6 6 2" xfId="29057"/>
    <cellStyle name="Note 11 2 6 7" xfId="29058"/>
    <cellStyle name="Note 11 2 6 7 2" xfId="29059"/>
    <cellStyle name="Note 11 2 6 8" xfId="29060"/>
    <cellStyle name="Note 11 2 6 8 2" xfId="29061"/>
    <cellStyle name="Note 11 2 6 9" xfId="29062"/>
    <cellStyle name="Note 11 2 6 9 2" xfId="29063"/>
    <cellStyle name="Note 11 2 7" xfId="29064"/>
    <cellStyle name="Note 11 2 7 2" xfId="29065"/>
    <cellStyle name="Note 11 2 7 2 2" xfId="29066"/>
    <cellStyle name="Note 11 2 7 3" xfId="29067"/>
    <cellStyle name="Note 11 2 8" xfId="29068"/>
    <cellStyle name="Note 11 2 8 2" xfId="29069"/>
    <cellStyle name="Note 11 2 9" xfId="29070"/>
    <cellStyle name="Note 11 2 9 2" xfId="29071"/>
    <cellStyle name="Note 11 3" xfId="29072"/>
    <cellStyle name="Note 11 3 2" xfId="29073"/>
    <cellStyle name="Note 11 3 2 2" xfId="29074"/>
    <cellStyle name="Note 11 3 2 2 2" xfId="29075"/>
    <cellStyle name="Note 11 3 2 3" xfId="29076"/>
    <cellStyle name="Note 11 3 3" xfId="29077"/>
    <cellStyle name="Note 11 3 3 2" xfId="29078"/>
    <cellStyle name="Note 11 3 3 2 2" xfId="29079"/>
    <cellStyle name="Note 11 3 3 3" xfId="29080"/>
    <cellStyle name="Note 11 3 4" xfId="29081"/>
    <cellStyle name="Note 11 3 4 2" xfId="29082"/>
    <cellStyle name="Note 11 3 5" xfId="29083"/>
    <cellStyle name="Note 11 3 5 2" xfId="29084"/>
    <cellStyle name="Note 11 3 6" xfId="29085"/>
    <cellStyle name="Note 11 3 6 2" xfId="29086"/>
    <cellStyle name="Note 11 3 7" xfId="29087"/>
    <cellStyle name="Note 11 3 7 2" xfId="29088"/>
    <cellStyle name="Note 11 3 8" xfId="29089"/>
    <cellStyle name="Note 11 4" xfId="29090"/>
    <cellStyle name="Note 11 4 10" xfId="29091"/>
    <cellStyle name="Note 11 4 10 2" xfId="29092"/>
    <cellStyle name="Note 11 4 11" xfId="29093"/>
    <cellStyle name="Note 11 4 2" xfId="29094"/>
    <cellStyle name="Note 11 4 2 2" xfId="29095"/>
    <cellStyle name="Note 11 4 2 2 2" xfId="29096"/>
    <cellStyle name="Note 11 4 2 3" xfId="29097"/>
    <cellStyle name="Note 11 4 3" xfId="29098"/>
    <cellStyle name="Note 11 4 3 2" xfId="29099"/>
    <cellStyle name="Note 11 4 4" xfId="29100"/>
    <cellStyle name="Note 11 4 4 2" xfId="29101"/>
    <cellStyle name="Note 11 4 5" xfId="29102"/>
    <cellStyle name="Note 11 4 5 2" xfId="29103"/>
    <cellStyle name="Note 11 4 6" xfId="29104"/>
    <cellStyle name="Note 11 4 6 2" xfId="29105"/>
    <cellStyle name="Note 11 4 7" xfId="29106"/>
    <cellStyle name="Note 11 4 7 2" xfId="29107"/>
    <cellStyle name="Note 11 4 8" xfId="29108"/>
    <cellStyle name="Note 11 4 8 2" xfId="29109"/>
    <cellStyle name="Note 11 4 9" xfId="29110"/>
    <cellStyle name="Note 11 4 9 2" xfId="29111"/>
    <cellStyle name="Note 11 5" xfId="29112"/>
    <cellStyle name="Note 11 5 10" xfId="29113"/>
    <cellStyle name="Note 11 5 10 2" xfId="29114"/>
    <cellStyle name="Note 11 5 11" xfId="29115"/>
    <cellStyle name="Note 11 5 2" xfId="29116"/>
    <cellStyle name="Note 11 5 2 2" xfId="29117"/>
    <cellStyle name="Note 11 5 2 2 2" xfId="29118"/>
    <cellStyle name="Note 11 5 2 3" xfId="29119"/>
    <cellStyle name="Note 11 5 3" xfId="29120"/>
    <cellStyle name="Note 11 5 3 2" xfId="29121"/>
    <cellStyle name="Note 11 5 4" xfId="29122"/>
    <cellStyle name="Note 11 5 4 2" xfId="29123"/>
    <cellStyle name="Note 11 5 5" xfId="29124"/>
    <cellStyle name="Note 11 5 5 2" xfId="29125"/>
    <cellStyle name="Note 11 5 6" xfId="29126"/>
    <cellStyle name="Note 11 5 6 2" xfId="29127"/>
    <cellStyle name="Note 11 5 7" xfId="29128"/>
    <cellStyle name="Note 11 5 7 2" xfId="29129"/>
    <cellStyle name="Note 11 5 8" xfId="29130"/>
    <cellStyle name="Note 11 5 8 2" xfId="29131"/>
    <cellStyle name="Note 11 5 9" xfId="29132"/>
    <cellStyle name="Note 11 5 9 2" xfId="29133"/>
    <cellStyle name="Note 11 6" xfId="29134"/>
    <cellStyle name="Note 11 6 10" xfId="29135"/>
    <cellStyle name="Note 11 6 10 2" xfId="29136"/>
    <cellStyle name="Note 11 6 11" xfId="29137"/>
    <cellStyle name="Note 11 6 2" xfId="29138"/>
    <cellStyle name="Note 11 6 2 2" xfId="29139"/>
    <cellStyle name="Note 11 6 2 2 2" xfId="29140"/>
    <cellStyle name="Note 11 6 2 3" xfId="29141"/>
    <cellStyle name="Note 11 6 3" xfId="29142"/>
    <cellStyle name="Note 11 6 3 2" xfId="29143"/>
    <cellStyle name="Note 11 6 4" xfId="29144"/>
    <cellStyle name="Note 11 6 4 2" xfId="29145"/>
    <cellStyle name="Note 11 6 5" xfId="29146"/>
    <cellStyle name="Note 11 6 5 2" xfId="29147"/>
    <cellStyle name="Note 11 6 6" xfId="29148"/>
    <cellStyle name="Note 11 6 6 2" xfId="29149"/>
    <cellStyle name="Note 11 6 7" xfId="29150"/>
    <cellStyle name="Note 11 6 7 2" xfId="29151"/>
    <cellStyle name="Note 11 6 8" xfId="29152"/>
    <cellStyle name="Note 11 6 8 2" xfId="29153"/>
    <cellStyle name="Note 11 6 9" xfId="29154"/>
    <cellStyle name="Note 11 6 9 2" xfId="29155"/>
    <cellStyle name="Note 11 7" xfId="29156"/>
    <cellStyle name="Note 11 7 10" xfId="29157"/>
    <cellStyle name="Note 11 7 10 2" xfId="29158"/>
    <cellStyle name="Note 11 7 11" xfId="29159"/>
    <cellStyle name="Note 11 7 2" xfId="29160"/>
    <cellStyle name="Note 11 7 2 2" xfId="29161"/>
    <cellStyle name="Note 11 7 2 2 2" xfId="29162"/>
    <cellStyle name="Note 11 7 2 3" xfId="29163"/>
    <cellStyle name="Note 11 7 3" xfId="29164"/>
    <cellStyle name="Note 11 7 3 2" xfId="29165"/>
    <cellStyle name="Note 11 7 4" xfId="29166"/>
    <cellStyle name="Note 11 7 4 2" xfId="29167"/>
    <cellStyle name="Note 11 7 5" xfId="29168"/>
    <cellStyle name="Note 11 7 5 2" xfId="29169"/>
    <cellStyle name="Note 11 7 6" xfId="29170"/>
    <cellStyle name="Note 11 7 6 2" xfId="29171"/>
    <cellStyle name="Note 11 7 7" xfId="29172"/>
    <cellStyle name="Note 11 7 7 2" xfId="29173"/>
    <cellStyle name="Note 11 7 8" xfId="29174"/>
    <cellStyle name="Note 11 7 8 2" xfId="29175"/>
    <cellStyle name="Note 11 7 9" xfId="29176"/>
    <cellStyle name="Note 11 7 9 2" xfId="29177"/>
    <cellStyle name="Note 11 8" xfId="29178"/>
    <cellStyle name="Note 11 8 2" xfId="29179"/>
    <cellStyle name="Note 11 8 2 2" xfId="29180"/>
    <cellStyle name="Note 11 8 3" xfId="29181"/>
    <cellStyle name="Note 11 9" xfId="29182"/>
    <cellStyle name="Note 11 9 2" xfId="29183"/>
    <cellStyle name="Note 11_7 - Cap Add WS" xfId="29184"/>
    <cellStyle name="Note 12" xfId="29185"/>
    <cellStyle name="Note 12 10" xfId="29186"/>
    <cellStyle name="Note 12 10 2" xfId="29187"/>
    <cellStyle name="Note 12 11" xfId="29188"/>
    <cellStyle name="Note 12 11 2" xfId="29189"/>
    <cellStyle name="Note 12 12" xfId="29190"/>
    <cellStyle name="Note 12 12 2" xfId="29191"/>
    <cellStyle name="Note 12 13" xfId="29192"/>
    <cellStyle name="Note 12 13 2" xfId="29193"/>
    <cellStyle name="Note 12 14" xfId="29194"/>
    <cellStyle name="Note 12 2" xfId="29195"/>
    <cellStyle name="Note 12 2 10" xfId="29196"/>
    <cellStyle name="Note 12 2 10 2" xfId="29197"/>
    <cellStyle name="Note 12 2 11" xfId="29198"/>
    <cellStyle name="Note 12 2 11 2" xfId="29199"/>
    <cellStyle name="Note 12 2 12" xfId="29200"/>
    <cellStyle name="Note 12 2 12 2" xfId="29201"/>
    <cellStyle name="Note 12 2 13" xfId="29202"/>
    <cellStyle name="Note 12 2 2" xfId="29203"/>
    <cellStyle name="Note 12 2 2 2" xfId="29204"/>
    <cellStyle name="Note 12 2 2 2 2" xfId="29205"/>
    <cellStyle name="Note 12 2 2 2 2 2" xfId="29206"/>
    <cellStyle name="Note 12 2 2 2 3" xfId="29207"/>
    <cellStyle name="Note 12 2 2 3" xfId="29208"/>
    <cellStyle name="Note 12 2 2 3 2" xfId="29209"/>
    <cellStyle name="Note 12 2 2 3 2 2" xfId="29210"/>
    <cellStyle name="Note 12 2 2 3 3" xfId="29211"/>
    <cellStyle name="Note 12 2 2 4" xfId="29212"/>
    <cellStyle name="Note 12 2 2 4 2" xfId="29213"/>
    <cellStyle name="Note 12 2 2 5" xfId="29214"/>
    <cellStyle name="Note 12 2 2 5 2" xfId="29215"/>
    <cellStyle name="Note 12 2 2 6" xfId="29216"/>
    <cellStyle name="Note 12 2 2 6 2" xfId="29217"/>
    <cellStyle name="Note 12 2 2 7" xfId="29218"/>
    <cellStyle name="Note 12 2 2 7 2" xfId="29219"/>
    <cellStyle name="Note 12 2 2 8" xfId="29220"/>
    <cellStyle name="Note 12 2 3" xfId="29221"/>
    <cellStyle name="Note 12 2 3 10" xfId="29222"/>
    <cellStyle name="Note 12 2 3 10 2" xfId="29223"/>
    <cellStyle name="Note 12 2 3 11" xfId="29224"/>
    <cellStyle name="Note 12 2 3 2" xfId="29225"/>
    <cellStyle name="Note 12 2 3 2 2" xfId="29226"/>
    <cellStyle name="Note 12 2 3 2 2 2" xfId="29227"/>
    <cellStyle name="Note 12 2 3 2 3" xfId="29228"/>
    <cellStyle name="Note 12 2 3 3" xfId="29229"/>
    <cellStyle name="Note 12 2 3 3 2" xfId="29230"/>
    <cellStyle name="Note 12 2 3 4" xfId="29231"/>
    <cellStyle name="Note 12 2 3 4 2" xfId="29232"/>
    <cellStyle name="Note 12 2 3 5" xfId="29233"/>
    <cellStyle name="Note 12 2 3 5 2" xfId="29234"/>
    <cellStyle name="Note 12 2 3 6" xfId="29235"/>
    <cellStyle name="Note 12 2 3 6 2" xfId="29236"/>
    <cellStyle name="Note 12 2 3 7" xfId="29237"/>
    <cellStyle name="Note 12 2 3 7 2" xfId="29238"/>
    <cellStyle name="Note 12 2 3 8" xfId="29239"/>
    <cellStyle name="Note 12 2 3 8 2" xfId="29240"/>
    <cellStyle name="Note 12 2 3 9" xfId="29241"/>
    <cellStyle name="Note 12 2 3 9 2" xfId="29242"/>
    <cellStyle name="Note 12 2 4" xfId="29243"/>
    <cellStyle name="Note 12 2 4 10" xfId="29244"/>
    <cellStyle name="Note 12 2 4 10 2" xfId="29245"/>
    <cellStyle name="Note 12 2 4 11" xfId="29246"/>
    <cellStyle name="Note 12 2 4 2" xfId="29247"/>
    <cellStyle name="Note 12 2 4 2 2" xfId="29248"/>
    <cellStyle name="Note 12 2 4 2 2 2" xfId="29249"/>
    <cellStyle name="Note 12 2 4 2 3" xfId="29250"/>
    <cellStyle name="Note 12 2 4 3" xfId="29251"/>
    <cellStyle name="Note 12 2 4 3 2" xfId="29252"/>
    <cellStyle name="Note 12 2 4 4" xfId="29253"/>
    <cellStyle name="Note 12 2 4 4 2" xfId="29254"/>
    <cellStyle name="Note 12 2 4 5" xfId="29255"/>
    <cellStyle name="Note 12 2 4 5 2" xfId="29256"/>
    <cellStyle name="Note 12 2 4 6" xfId="29257"/>
    <cellStyle name="Note 12 2 4 6 2" xfId="29258"/>
    <cellStyle name="Note 12 2 4 7" xfId="29259"/>
    <cellStyle name="Note 12 2 4 7 2" xfId="29260"/>
    <cellStyle name="Note 12 2 4 8" xfId="29261"/>
    <cellStyle name="Note 12 2 4 8 2" xfId="29262"/>
    <cellStyle name="Note 12 2 4 9" xfId="29263"/>
    <cellStyle name="Note 12 2 4 9 2" xfId="29264"/>
    <cellStyle name="Note 12 2 5" xfId="29265"/>
    <cellStyle name="Note 12 2 5 10" xfId="29266"/>
    <cellStyle name="Note 12 2 5 10 2" xfId="29267"/>
    <cellStyle name="Note 12 2 5 11" xfId="29268"/>
    <cellStyle name="Note 12 2 5 2" xfId="29269"/>
    <cellStyle name="Note 12 2 5 2 2" xfId="29270"/>
    <cellStyle name="Note 12 2 5 2 2 2" xfId="29271"/>
    <cellStyle name="Note 12 2 5 2 3" xfId="29272"/>
    <cellStyle name="Note 12 2 5 3" xfId="29273"/>
    <cellStyle name="Note 12 2 5 3 2" xfId="29274"/>
    <cellStyle name="Note 12 2 5 4" xfId="29275"/>
    <cellStyle name="Note 12 2 5 4 2" xfId="29276"/>
    <cellStyle name="Note 12 2 5 5" xfId="29277"/>
    <cellStyle name="Note 12 2 5 5 2" xfId="29278"/>
    <cellStyle name="Note 12 2 5 6" xfId="29279"/>
    <cellStyle name="Note 12 2 5 6 2" xfId="29280"/>
    <cellStyle name="Note 12 2 5 7" xfId="29281"/>
    <cellStyle name="Note 12 2 5 7 2" xfId="29282"/>
    <cellStyle name="Note 12 2 5 8" xfId="29283"/>
    <cellStyle name="Note 12 2 5 8 2" xfId="29284"/>
    <cellStyle name="Note 12 2 5 9" xfId="29285"/>
    <cellStyle name="Note 12 2 5 9 2" xfId="29286"/>
    <cellStyle name="Note 12 2 6" xfId="29287"/>
    <cellStyle name="Note 12 2 6 10" xfId="29288"/>
    <cellStyle name="Note 12 2 6 10 2" xfId="29289"/>
    <cellStyle name="Note 12 2 6 11" xfId="29290"/>
    <cellStyle name="Note 12 2 6 2" xfId="29291"/>
    <cellStyle name="Note 12 2 6 2 2" xfId="29292"/>
    <cellStyle name="Note 12 2 6 2 2 2" xfId="29293"/>
    <cellStyle name="Note 12 2 6 2 3" xfId="29294"/>
    <cellStyle name="Note 12 2 6 3" xfId="29295"/>
    <cellStyle name="Note 12 2 6 3 2" xfId="29296"/>
    <cellStyle name="Note 12 2 6 4" xfId="29297"/>
    <cellStyle name="Note 12 2 6 4 2" xfId="29298"/>
    <cellStyle name="Note 12 2 6 5" xfId="29299"/>
    <cellStyle name="Note 12 2 6 5 2" xfId="29300"/>
    <cellStyle name="Note 12 2 6 6" xfId="29301"/>
    <cellStyle name="Note 12 2 6 6 2" xfId="29302"/>
    <cellStyle name="Note 12 2 6 7" xfId="29303"/>
    <cellStyle name="Note 12 2 6 7 2" xfId="29304"/>
    <cellStyle name="Note 12 2 6 8" xfId="29305"/>
    <cellStyle name="Note 12 2 6 8 2" xfId="29306"/>
    <cellStyle name="Note 12 2 6 9" xfId="29307"/>
    <cellStyle name="Note 12 2 6 9 2" xfId="29308"/>
    <cellStyle name="Note 12 2 7" xfId="29309"/>
    <cellStyle name="Note 12 2 7 2" xfId="29310"/>
    <cellStyle name="Note 12 2 7 2 2" xfId="29311"/>
    <cellStyle name="Note 12 2 7 3" xfId="29312"/>
    <cellStyle name="Note 12 2 8" xfId="29313"/>
    <cellStyle name="Note 12 2 8 2" xfId="29314"/>
    <cellStyle name="Note 12 2 9" xfId="29315"/>
    <cellStyle name="Note 12 2 9 2" xfId="29316"/>
    <cellStyle name="Note 12 3" xfId="29317"/>
    <cellStyle name="Note 12 3 2" xfId="29318"/>
    <cellStyle name="Note 12 3 2 2" xfId="29319"/>
    <cellStyle name="Note 12 3 2 2 2" xfId="29320"/>
    <cellStyle name="Note 12 3 2 3" xfId="29321"/>
    <cellStyle name="Note 12 3 3" xfId="29322"/>
    <cellStyle name="Note 12 3 3 2" xfId="29323"/>
    <cellStyle name="Note 12 3 3 2 2" xfId="29324"/>
    <cellStyle name="Note 12 3 3 3" xfId="29325"/>
    <cellStyle name="Note 12 3 4" xfId="29326"/>
    <cellStyle name="Note 12 3 4 2" xfId="29327"/>
    <cellStyle name="Note 12 3 5" xfId="29328"/>
    <cellStyle name="Note 12 3 5 2" xfId="29329"/>
    <cellStyle name="Note 12 3 6" xfId="29330"/>
    <cellStyle name="Note 12 3 6 2" xfId="29331"/>
    <cellStyle name="Note 12 3 7" xfId="29332"/>
    <cellStyle name="Note 12 3 7 2" xfId="29333"/>
    <cellStyle name="Note 12 3 8" xfId="29334"/>
    <cellStyle name="Note 12 4" xfId="29335"/>
    <cellStyle name="Note 12 4 10" xfId="29336"/>
    <cellStyle name="Note 12 4 10 2" xfId="29337"/>
    <cellStyle name="Note 12 4 11" xfId="29338"/>
    <cellStyle name="Note 12 4 2" xfId="29339"/>
    <cellStyle name="Note 12 4 2 2" xfId="29340"/>
    <cellStyle name="Note 12 4 2 2 2" xfId="29341"/>
    <cellStyle name="Note 12 4 2 3" xfId="29342"/>
    <cellStyle name="Note 12 4 3" xfId="29343"/>
    <cellStyle name="Note 12 4 3 2" xfId="29344"/>
    <cellStyle name="Note 12 4 4" xfId="29345"/>
    <cellStyle name="Note 12 4 4 2" xfId="29346"/>
    <cellStyle name="Note 12 4 5" xfId="29347"/>
    <cellStyle name="Note 12 4 5 2" xfId="29348"/>
    <cellStyle name="Note 12 4 6" xfId="29349"/>
    <cellStyle name="Note 12 4 6 2" xfId="29350"/>
    <cellStyle name="Note 12 4 7" xfId="29351"/>
    <cellStyle name="Note 12 4 7 2" xfId="29352"/>
    <cellStyle name="Note 12 4 8" xfId="29353"/>
    <cellStyle name="Note 12 4 8 2" xfId="29354"/>
    <cellStyle name="Note 12 4 9" xfId="29355"/>
    <cellStyle name="Note 12 4 9 2" xfId="29356"/>
    <cellStyle name="Note 12 5" xfId="29357"/>
    <cellStyle name="Note 12 5 10" xfId="29358"/>
    <cellStyle name="Note 12 5 10 2" xfId="29359"/>
    <cellStyle name="Note 12 5 11" xfId="29360"/>
    <cellStyle name="Note 12 5 2" xfId="29361"/>
    <cellStyle name="Note 12 5 2 2" xfId="29362"/>
    <cellStyle name="Note 12 5 2 2 2" xfId="29363"/>
    <cellStyle name="Note 12 5 2 3" xfId="29364"/>
    <cellStyle name="Note 12 5 3" xfId="29365"/>
    <cellStyle name="Note 12 5 3 2" xfId="29366"/>
    <cellStyle name="Note 12 5 4" xfId="29367"/>
    <cellStyle name="Note 12 5 4 2" xfId="29368"/>
    <cellStyle name="Note 12 5 5" xfId="29369"/>
    <cellStyle name="Note 12 5 5 2" xfId="29370"/>
    <cellStyle name="Note 12 5 6" xfId="29371"/>
    <cellStyle name="Note 12 5 6 2" xfId="29372"/>
    <cellStyle name="Note 12 5 7" xfId="29373"/>
    <cellStyle name="Note 12 5 7 2" xfId="29374"/>
    <cellStyle name="Note 12 5 8" xfId="29375"/>
    <cellStyle name="Note 12 5 8 2" xfId="29376"/>
    <cellStyle name="Note 12 5 9" xfId="29377"/>
    <cellStyle name="Note 12 5 9 2" xfId="29378"/>
    <cellStyle name="Note 12 6" xfId="29379"/>
    <cellStyle name="Note 12 6 10" xfId="29380"/>
    <cellStyle name="Note 12 6 10 2" xfId="29381"/>
    <cellStyle name="Note 12 6 11" xfId="29382"/>
    <cellStyle name="Note 12 6 2" xfId="29383"/>
    <cellStyle name="Note 12 6 2 2" xfId="29384"/>
    <cellStyle name="Note 12 6 2 2 2" xfId="29385"/>
    <cellStyle name="Note 12 6 2 3" xfId="29386"/>
    <cellStyle name="Note 12 6 3" xfId="29387"/>
    <cellStyle name="Note 12 6 3 2" xfId="29388"/>
    <cellStyle name="Note 12 6 4" xfId="29389"/>
    <cellStyle name="Note 12 6 4 2" xfId="29390"/>
    <cellStyle name="Note 12 6 5" xfId="29391"/>
    <cellStyle name="Note 12 6 5 2" xfId="29392"/>
    <cellStyle name="Note 12 6 6" xfId="29393"/>
    <cellStyle name="Note 12 6 6 2" xfId="29394"/>
    <cellStyle name="Note 12 6 7" xfId="29395"/>
    <cellStyle name="Note 12 6 7 2" xfId="29396"/>
    <cellStyle name="Note 12 6 8" xfId="29397"/>
    <cellStyle name="Note 12 6 8 2" xfId="29398"/>
    <cellStyle name="Note 12 6 9" xfId="29399"/>
    <cellStyle name="Note 12 6 9 2" xfId="29400"/>
    <cellStyle name="Note 12 7" xfId="29401"/>
    <cellStyle name="Note 12 7 10" xfId="29402"/>
    <cellStyle name="Note 12 7 10 2" xfId="29403"/>
    <cellStyle name="Note 12 7 11" xfId="29404"/>
    <cellStyle name="Note 12 7 2" xfId="29405"/>
    <cellStyle name="Note 12 7 2 2" xfId="29406"/>
    <cellStyle name="Note 12 7 2 2 2" xfId="29407"/>
    <cellStyle name="Note 12 7 2 3" xfId="29408"/>
    <cellStyle name="Note 12 7 3" xfId="29409"/>
    <cellStyle name="Note 12 7 3 2" xfId="29410"/>
    <cellStyle name="Note 12 7 4" xfId="29411"/>
    <cellStyle name="Note 12 7 4 2" xfId="29412"/>
    <cellStyle name="Note 12 7 5" xfId="29413"/>
    <cellStyle name="Note 12 7 5 2" xfId="29414"/>
    <cellStyle name="Note 12 7 6" xfId="29415"/>
    <cellStyle name="Note 12 7 6 2" xfId="29416"/>
    <cellStyle name="Note 12 7 7" xfId="29417"/>
    <cellStyle name="Note 12 7 7 2" xfId="29418"/>
    <cellStyle name="Note 12 7 8" xfId="29419"/>
    <cellStyle name="Note 12 7 8 2" xfId="29420"/>
    <cellStyle name="Note 12 7 9" xfId="29421"/>
    <cellStyle name="Note 12 7 9 2" xfId="29422"/>
    <cellStyle name="Note 12 8" xfId="29423"/>
    <cellStyle name="Note 12 8 2" xfId="29424"/>
    <cellStyle name="Note 12 8 2 2" xfId="29425"/>
    <cellStyle name="Note 12 8 3" xfId="29426"/>
    <cellStyle name="Note 12 9" xfId="29427"/>
    <cellStyle name="Note 12 9 2" xfId="29428"/>
    <cellStyle name="Note 12_7 - Cap Add WS" xfId="29429"/>
    <cellStyle name="Note 13" xfId="29430"/>
    <cellStyle name="Note 13 10" xfId="29431"/>
    <cellStyle name="Note 13 10 2" xfId="29432"/>
    <cellStyle name="Note 13 11" xfId="29433"/>
    <cellStyle name="Note 13 11 2" xfId="29434"/>
    <cellStyle name="Note 13 12" xfId="29435"/>
    <cellStyle name="Note 13 12 2" xfId="29436"/>
    <cellStyle name="Note 13 13" xfId="29437"/>
    <cellStyle name="Note 13 13 2" xfId="29438"/>
    <cellStyle name="Note 13 14" xfId="29439"/>
    <cellStyle name="Note 13 2" xfId="29440"/>
    <cellStyle name="Note 13 2 10" xfId="29441"/>
    <cellStyle name="Note 13 2 10 2" xfId="29442"/>
    <cellStyle name="Note 13 2 11" xfId="29443"/>
    <cellStyle name="Note 13 2 11 2" xfId="29444"/>
    <cellStyle name="Note 13 2 12" xfId="29445"/>
    <cellStyle name="Note 13 2 12 2" xfId="29446"/>
    <cellStyle name="Note 13 2 13" xfId="29447"/>
    <cellStyle name="Note 13 2 2" xfId="29448"/>
    <cellStyle name="Note 13 2 2 2" xfId="29449"/>
    <cellStyle name="Note 13 2 2 2 2" xfId="29450"/>
    <cellStyle name="Note 13 2 2 2 2 2" xfId="29451"/>
    <cellStyle name="Note 13 2 2 2 3" xfId="29452"/>
    <cellStyle name="Note 13 2 2 3" xfId="29453"/>
    <cellStyle name="Note 13 2 2 3 2" xfId="29454"/>
    <cellStyle name="Note 13 2 2 3 2 2" xfId="29455"/>
    <cellStyle name="Note 13 2 2 3 3" xfId="29456"/>
    <cellStyle name="Note 13 2 2 4" xfId="29457"/>
    <cellStyle name="Note 13 2 2 4 2" xfId="29458"/>
    <cellStyle name="Note 13 2 2 5" xfId="29459"/>
    <cellStyle name="Note 13 2 2 5 2" xfId="29460"/>
    <cellStyle name="Note 13 2 2 6" xfId="29461"/>
    <cellStyle name="Note 13 2 2 6 2" xfId="29462"/>
    <cellStyle name="Note 13 2 2 7" xfId="29463"/>
    <cellStyle name="Note 13 2 2 7 2" xfId="29464"/>
    <cellStyle name="Note 13 2 2 8" xfId="29465"/>
    <cellStyle name="Note 13 2 3" xfId="29466"/>
    <cellStyle name="Note 13 2 3 10" xfId="29467"/>
    <cellStyle name="Note 13 2 3 10 2" xfId="29468"/>
    <cellStyle name="Note 13 2 3 11" xfId="29469"/>
    <cellStyle name="Note 13 2 3 2" xfId="29470"/>
    <cellStyle name="Note 13 2 3 2 2" xfId="29471"/>
    <cellStyle name="Note 13 2 3 2 2 2" xfId="29472"/>
    <cellStyle name="Note 13 2 3 2 3" xfId="29473"/>
    <cellStyle name="Note 13 2 3 3" xfId="29474"/>
    <cellStyle name="Note 13 2 3 3 2" xfId="29475"/>
    <cellStyle name="Note 13 2 3 4" xfId="29476"/>
    <cellStyle name="Note 13 2 3 4 2" xfId="29477"/>
    <cellStyle name="Note 13 2 3 5" xfId="29478"/>
    <cellStyle name="Note 13 2 3 5 2" xfId="29479"/>
    <cellStyle name="Note 13 2 3 6" xfId="29480"/>
    <cellStyle name="Note 13 2 3 6 2" xfId="29481"/>
    <cellStyle name="Note 13 2 3 7" xfId="29482"/>
    <cellStyle name="Note 13 2 3 7 2" xfId="29483"/>
    <cellStyle name="Note 13 2 3 8" xfId="29484"/>
    <cellStyle name="Note 13 2 3 8 2" xfId="29485"/>
    <cellStyle name="Note 13 2 3 9" xfId="29486"/>
    <cellStyle name="Note 13 2 3 9 2" xfId="29487"/>
    <cellStyle name="Note 13 2 4" xfId="29488"/>
    <cellStyle name="Note 13 2 4 10" xfId="29489"/>
    <cellStyle name="Note 13 2 4 10 2" xfId="29490"/>
    <cellStyle name="Note 13 2 4 11" xfId="29491"/>
    <cellStyle name="Note 13 2 4 2" xfId="29492"/>
    <cellStyle name="Note 13 2 4 2 2" xfId="29493"/>
    <cellStyle name="Note 13 2 4 2 2 2" xfId="29494"/>
    <cellStyle name="Note 13 2 4 2 3" xfId="29495"/>
    <cellStyle name="Note 13 2 4 3" xfId="29496"/>
    <cellStyle name="Note 13 2 4 3 2" xfId="29497"/>
    <cellStyle name="Note 13 2 4 4" xfId="29498"/>
    <cellStyle name="Note 13 2 4 4 2" xfId="29499"/>
    <cellStyle name="Note 13 2 4 5" xfId="29500"/>
    <cellStyle name="Note 13 2 4 5 2" xfId="29501"/>
    <cellStyle name="Note 13 2 4 6" xfId="29502"/>
    <cellStyle name="Note 13 2 4 6 2" xfId="29503"/>
    <cellStyle name="Note 13 2 4 7" xfId="29504"/>
    <cellStyle name="Note 13 2 4 7 2" xfId="29505"/>
    <cellStyle name="Note 13 2 4 8" xfId="29506"/>
    <cellStyle name="Note 13 2 4 8 2" xfId="29507"/>
    <cellStyle name="Note 13 2 4 9" xfId="29508"/>
    <cellStyle name="Note 13 2 4 9 2" xfId="29509"/>
    <cellStyle name="Note 13 2 5" xfId="29510"/>
    <cellStyle name="Note 13 2 5 10" xfId="29511"/>
    <cellStyle name="Note 13 2 5 10 2" xfId="29512"/>
    <cellStyle name="Note 13 2 5 11" xfId="29513"/>
    <cellStyle name="Note 13 2 5 2" xfId="29514"/>
    <cellStyle name="Note 13 2 5 2 2" xfId="29515"/>
    <cellStyle name="Note 13 2 5 2 2 2" xfId="29516"/>
    <cellStyle name="Note 13 2 5 2 3" xfId="29517"/>
    <cellStyle name="Note 13 2 5 3" xfId="29518"/>
    <cellStyle name="Note 13 2 5 3 2" xfId="29519"/>
    <cellStyle name="Note 13 2 5 4" xfId="29520"/>
    <cellStyle name="Note 13 2 5 4 2" xfId="29521"/>
    <cellStyle name="Note 13 2 5 5" xfId="29522"/>
    <cellStyle name="Note 13 2 5 5 2" xfId="29523"/>
    <cellStyle name="Note 13 2 5 6" xfId="29524"/>
    <cellStyle name="Note 13 2 5 6 2" xfId="29525"/>
    <cellStyle name="Note 13 2 5 7" xfId="29526"/>
    <cellStyle name="Note 13 2 5 7 2" xfId="29527"/>
    <cellStyle name="Note 13 2 5 8" xfId="29528"/>
    <cellStyle name="Note 13 2 5 8 2" xfId="29529"/>
    <cellStyle name="Note 13 2 5 9" xfId="29530"/>
    <cellStyle name="Note 13 2 5 9 2" xfId="29531"/>
    <cellStyle name="Note 13 2 6" xfId="29532"/>
    <cellStyle name="Note 13 2 6 10" xfId="29533"/>
    <cellStyle name="Note 13 2 6 10 2" xfId="29534"/>
    <cellStyle name="Note 13 2 6 11" xfId="29535"/>
    <cellStyle name="Note 13 2 6 2" xfId="29536"/>
    <cellStyle name="Note 13 2 6 2 2" xfId="29537"/>
    <cellStyle name="Note 13 2 6 2 2 2" xfId="29538"/>
    <cellStyle name="Note 13 2 6 2 3" xfId="29539"/>
    <cellStyle name="Note 13 2 6 3" xfId="29540"/>
    <cellStyle name="Note 13 2 6 3 2" xfId="29541"/>
    <cellStyle name="Note 13 2 6 4" xfId="29542"/>
    <cellStyle name="Note 13 2 6 4 2" xfId="29543"/>
    <cellStyle name="Note 13 2 6 5" xfId="29544"/>
    <cellStyle name="Note 13 2 6 5 2" xfId="29545"/>
    <cellStyle name="Note 13 2 6 6" xfId="29546"/>
    <cellStyle name="Note 13 2 6 6 2" xfId="29547"/>
    <cellStyle name="Note 13 2 6 7" xfId="29548"/>
    <cellStyle name="Note 13 2 6 7 2" xfId="29549"/>
    <cellStyle name="Note 13 2 6 8" xfId="29550"/>
    <cellStyle name="Note 13 2 6 8 2" xfId="29551"/>
    <cellStyle name="Note 13 2 6 9" xfId="29552"/>
    <cellStyle name="Note 13 2 6 9 2" xfId="29553"/>
    <cellStyle name="Note 13 2 7" xfId="29554"/>
    <cellStyle name="Note 13 2 7 2" xfId="29555"/>
    <cellStyle name="Note 13 2 7 2 2" xfId="29556"/>
    <cellStyle name="Note 13 2 7 3" xfId="29557"/>
    <cellStyle name="Note 13 2 8" xfId="29558"/>
    <cellStyle name="Note 13 2 8 2" xfId="29559"/>
    <cellStyle name="Note 13 2 9" xfId="29560"/>
    <cellStyle name="Note 13 2 9 2" xfId="29561"/>
    <cellStyle name="Note 13 3" xfId="29562"/>
    <cellStyle name="Note 13 3 2" xfId="29563"/>
    <cellStyle name="Note 13 3 2 2" xfId="29564"/>
    <cellStyle name="Note 13 3 2 2 2" xfId="29565"/>
    <cellStyle name="Note 13 3 2 3" xfId="29566"/>
    <cellStyle name="Note 13 3 3" xfId="29567"/>
    <cellStyle name="Note 13 3 3 2" xfId="29568"/>
    <cellStyle name="Note 13 3 3 2 2" xfId="29569"/>
    <cellStyle name="Note 13 3 3 3" xfId="29570"/>
    <cellStyle name="Note 13 3 4" xfId="29571"/>
    <cellStyle name="Note 13 3 4 2" xfId="29572"/>
    <cellStyle name="Note 13 3 5" xfId="29573"/>
    <cellStyle name="Note 13 3 5 2" xfId="29574"/>
    <cellStyle name="Note 13 3 6" xfId="29575"/>
    <cellStyle name="Note 13 3 6 2" xfId="29576"/>
    <cellStyle name="Note 13 3 7" xfId="29577"/>
    <cellStyle name="Note 13 3 7 2" xfId="29578"/>
    <cellStyle name="Note 13 3 8" xfId="29579"/>
    <cellStyle name="Note 13 4" xfId="29580"/>
    <cellStyle name="Note 13 4 10" xfId="29581"/>
    <cellStyle name="Note 13 4 10 2" xfId="29582"/>
    <cellStyle name="Note 13 4 11" xfId="29583"/>
    <cellStyle name="Note 13 4 2" xfId="29584"/>
    <cellStyle name="Note 13 4 2 2" xfId="29585"/>
    <cellStyle name="Note 13 4 2 2 2" xfId="29586"/>
    <cellStyle name="Note 13 4 2 3" xfId="29587"/>
    <cellStyle name="Note 13 4 3" xfId="29588"/>
    <cellStyle name="Note 13 4 3 2" xfId="29589"/>
    <cellStyle name="Note 13 4 4" xfId="29590"/>
    <cellStyle name="Note 13 4 4 2" xfId="29591"/>
    <cellStyle name="Note 13 4 5" xfId="29592"/>
    <cellStyle name="Note 13 4 5 2" xfId="29593"/>
    <cellStyle name="Note 13 4 6" xfId="29594"/>
    <cellStyle name="Note 13 4 6 2" xfId="29595"/>
    <cellStyle name="Note 13 4 7" xfId="29596"/>
    <cellStyle name="Note 13 4 7 2" xfId="29597"/>
    <cellStyle name="Note 13 4 8" xfId="29598"/>
    <cellStyle name="Note 13 4 8 2" xfId="29599"/>
    <cellStyle name="Note 13 4 9" xfId="29600"/>
    <cellStyle name="Note 13 4 9 2" xfId="29601"/>
    <cellStyle name="Note 13 5" xfId="29602"/>
    <cellStyle name="Note 13 5 10" xfId="29603"/>
    <cellStyle name="Note 13 5 10 2" xfId="29604"/>
    <cellStyle name="Note 13 5 11" xfId="29605"/>
    <cellStyle name="Note 13 5 2" xfId="29606"/>
    <cellStyle name="Note 13 5 2 2" xfId="29607"/>
    <cellStyle name="Note 13 5 2 2 2" xfId="29608"/>
    <cellStyle name="Note 13 5 2 3" xfId="29609"/>
    <cellStyle name="Note 13 5 3" xfId="29610"/>
    <cellStyle name="Note 13 5 3 2" xfId="29611"/>
    <cellStyle name="Note 13 5 4" xfId="29612"/>
    <cellStyle name="Note 13 5 4 2" xfId="29613"/>
    <cellStyle name="Note 13 5 5" xfId="29614"/>
    <cellStyle name="Note 13 5 5 2" xfId="29615"/>
    <cellStyle name="Note 13 5 6" xfId="29616"/>
    <cellStyle name="Note 13 5 6 2" xfId="29617"/>
    <cellStyle name="Note 13 5 7" xfId="29618"/>
    <cellStyle name="Note 13 5 7 2" xfId="29619"/>
    <cellStyle name="Note 13 5 8" xfId="29620"/>
    <cellStyle name="Note 13 5 8 2" xfId="29621"/>
    <cellStyle name="Note 13 5 9" xfId="29622"/>
    <cellStyle name="Note 13 5 9 2" xfId="29623"/>
    <cellStyle name="Note 13 6" xfId="29624"/>
    <cellStyle name="Note 13 6 10" xfId="29625"/>
    <cellStyle name="Note 13 6 10 2" xfId="29626"/>
    <cellStyle name="Note 13 6 11" xfId="29627"/>
    <cellStyle name="Note 13 6 2" xfId="29628"/>
    <cellStyle name="Note 13 6 2 2" xfId="29629"/>
    <cellStyle name="Note 13 6 2 2 2" xfId="29630"/>
    <cellStyle name="Note 13 6 2 3" xfId="29631"/>
    <cellStyle name="Note 13 6 3" xfId="29632"/>
    <cellStyle name="Note 13 6 3 2" xfId="29633"/>
    <cellStyle name="Note 13 6 4" xfId="29634"/>
    <cellStyle name="Note 13 6 4 2" xfId="29635"/>
    <cellStyle name="Note 13 6 5" xfId="29636"/>
    <cellStyle name="Note 13 6 5 2" xfId="29637"/>
    <cellStyle name="Note 13 6 6" xfId="29638"/>
    <cellStyle name="Note 13 6 6 2" xfId="29639"/>
    <cellStyle name="Note 13 6 7" xfId="29640"/>
    <cellStyle name="Note 13 6 7 2" xfId="29641"/>
    <cellStyle name="Note 13 6 8" xfId="29642"/>
    <cellStyle name="Note 13 6 8 2" xfId="29643"/>
    <cellStyle name="Note 13 6 9" xfId="29644"/>
    <cellStyle name="Note 13 6 9 2" xfId="29645"/>
    <cellStyle name="Note 13 7" xfId="29646"/>
    <cellStyle name="Note 13 7 10" xfId="29647"/>
    <cellStyle name="Note 13 7 10 2" xfId="29648"/>
    <cellStyle name="Note 13 7 11" xfId="29649"/>
    <cellStyle name="Note 13 7 2" xfId="29650"/>
    <cellStyle name="Note 13 7 2 2" xfId="29651"/>
    <cellStyle name="Note 13 7 2 2 2" xfId="29652"/>
    <cellStyle name="Note 13 7 2 3" xfId="29653"/>
    <cellStyle name="Note 13 7 3" xfId="29654"/>
    <cellStyle name="Note 13 7 3 2" xfId="29655"/>
    <cellStyle name="Note 13 7 4" xfId="29656"/>
    <cellStyle name="Note 13 7 4 2" xfId="29657"/>
    <cellStyle name="Note 13 7 5" xfId="29658"/>
    <cellStyle name="Note 13 7 5 2" xfId="29659"/>
    <cellStyle name="Note 13 7 6" xfId="29660"/>
    <cellStyle name="Note 13 7 6 2" xfId="29661"/>
    <cellStyle name="Note 13 7 7" xfId="29662"/>
    <cellStyle name="Note 13 7 7 2" xfId="29663"/>
    <cellStyle name="Note 13 7 8" xfId="29664"/>
    <cellStyle name="Note 13 7 8 2" xfId="29665"/>
    <cellStyle name="Note 13 7 9" xfId="29666"/>
    <cellStyle name="Note 13 7 9 2" xfId="29667"/>
    <cellStyle name="Note 13 8" xfId="29668"/>
    <cellStyle name="Note 13 8 2" xfId="29669"/>
    <cellStyle name="Note 13 8 2 2" xfId="29670"/>
    <cellStyle name="Note 13 8 3" xfId="29671"/>
    <cellStyle name="Note 13 9" xfId="29672"/>
    <cellStyle name="Note 13 9 2" xfId="29673"/>
    <cellStyle name="Note 13_7 - Cap Add WS" xfId="29674"/>
    <cellStyle name="Note 14" xfId="29675"/>
    <cellStyle name="Note 14 10" xfId="29676"/>
    <cellStyle name="Note 14 10 2" xfId="29677"/>
    <cellStyle name="Note 14 11" xfId="29678"/>
    <cellStyle name="Note 14 11 2" xfId="29679"/>
    <cellStyle name="Note 14 12" xfId="29680"/>
    <cellStyle name="Note 14 12 2" xfId="29681"/>
    <cellStyle name="Note 14 13" xfId="29682"/>
    <cellStyle name="Note 14 13 2" xfId="29683"/>
    <cellStyle name="Note 14 14" xfId="29684"/>
    <cellStyle name="Note 14 2" xfId="29685"/>
    <cellStyle name="Note 14 2 10" xfId="29686"/>
    <cellStyle name="Note 14 2 10 2" xfId="29687"/>
    <cellStyle name="Note 14 2 11" xfId="29688"/>
    <cellStyle name="Note 14 2 11 2" xfId="29689"/>
    <cellStyle name="Note 14 2 12" xfId="29690"/>
    <cellStyle name="Note 14 2 12 2" xfId="29691"/>
    <cellStyle name="Note 14 2 13" xfId="29692"/>
    <cellStyle name="Note 14 2 2" xfId="29693"/>
    <cellStyle name="Note 14 2 2 2" xfId="29694"/>
    <cellStyle name="Note 14 2 2 2 2" xfId="29695"/>
    <cellStyle name="Note 14 2 2 2 2 2" xfId="29696"/>
    <cellStyle name="Note 14 2 2 2 3" xfId="29697"/>
    <cellStyle name="Note 14 2 2 3" xfId="29698"/>
    <cellStyle name="Note 14 2 2 3 2" xfId="29699"/>
    <cellStyle name="Note 14 2 2 3 2 2" xfId="29700"/>
    <cellStyle name="Note 14 2 2 3 3" xfId="29701"/>
    <cellStyle name="Note 14 2 2 4" xfId="29702"/>
    <cellStyle name="Note 14 2 2 4 2" xfId="29703"/>
    <cellStyle name="Note 14 2 2 5" xfId="29704"/>
    <cellStyle name="Note 14 2 2 5 2" xfId="29705"/>
    <cellStyle name="Note 14 2 2 6" xfId="29706"/>
    <cellStyle name="Note 14 2 2 6 2" xfId="29707"/>
    <cellStyle name="Note 14 2 2 7" xfId="29708"/>
    <cellStyle name="Note 14 2 2 7 2" xfId="29709"/>
    <cellStyle name="Note 14 2 2 8" xfId="29710"/>
    <cellStyle name="Note 14 2 3" xfId="29711"/>
    <cellStyle name="Note 14 2 3 10" xfId="29712"/>
    <cellStyle name="Note 14 2 3 10 2" xfId="29713"/>
    <cellStyle name="Note 14 2 3 11" xfId="29714"/>
    <cellStyle name="Note 14 2 3 2" xfId="29715"/>
    <cellStyle name="Note 14 2 3 2 2" xfId="29716"/>
    <cellStyle name="Note 14 2 3 2 2 2" xfId="29717"/>
    <cellStyle name="Note 14 2 3 2 3" xfId="29718"/>
    <cellStyle name="Note 14 2 3 3" xfId="29719"/>
    <cellStyle name="Note 14 2 3 3 2" xfId="29720"/>
    <cellStyle name="Note 14 2 3 4" xfId="29721"/>
    <cellStyle name="Note 14 2 3 4 2" xfId="29722"/>
    <cellStyle name="Note 14 2 3 5" xfId="29723"/>
    <cellStyle name="Note 14 2 3 5 2" xfId="29724"/>
    <cellStyle name="Note 14 2 3 6" xfId="29725"/>
    <cellStyle name="Note 14 2 3 6 2" xfId="29726"/>
    <cellStyle name="Note 14 2 3 7" xfId="29727"/>
    <cellStyle name="Note 14 2 3 7 2" xfId="29728"/>
    <cellStyle name="Note 14 2 3 8" xfId="29729"/>
    <cellStyle name="Note 14 2 3 8 2" xfId="29730"/>
    <cellStyle name="Note 14 2 3 9" xfId="29731"/>
    <cellStyle name="Note 14 2 3 9 2" xfId="29732"/>
    <cellStyle name="Note 14 2 4" xfId="29733"/>
    <cellStyle name="Note 14 2 4 10" xfId="29734"/>
    <cellStyle name="Note 14 2 4 10 2" xfId="29735"/>
    <cellStyle name="Note 14 2 4 11" xfId="29736"/>
    <cellStyle name="Note 14 2 4 2" xfId="29737"/>
    <cellStyle name="Note 14 2 4 2 2" xfId="29738"/>
    <cellStyle name="Note 14 2 4 2 2 2" xfId="29739"/>
    <cellStyle name="Note 14 2 4 2 3" xfId="29740"/>
    <cellStyle name="Note 14 2 4 3" xfId="29741"/>
    <cellStyle name="Note 14 2 4 3 2" xfId="29742"/>
    <cellStyle name="Note 14 2 4 4" xfId="29743"/>
    <cellStyle name="Note 14 2 4 4 2" xfId="29744"/>
    <cellStyle name="Note 14 2 4 5" xfId="29745"/>
    <cellStyle name="Note 14 2 4 5 2" xfId="29746"/>
    <cellStyle name="Note 14 2 4 6" xfId="29747"/>
    <cellStyle name="Note 14 2 4 6 2" xfId="29748"/>
    <cellStyle name="Note 14 2 4 7" xfId="29749"/>
    <cellStyle name="Note 14 2 4 7 2" xfId="29750"/>
    <cellStyle name="Note 14 2 4 8" xfId="29751"/>
    <cellStyle name="Note 14 2 4 8 2" xfId="29752"/>
    <cellStyle name="Note 14 2 4 9" xfId="29753"/>
    <cellStyle name="Note 14 2 4 9 2" xfId="29754"/>
    <cellStyle name="Note 14 2 5" xfId="29755"/>
    <cellStyle name="Note 14 2 5 10" xfId="29756"/>
    <cellStyle name="Note 14 2 5 10 2" xfId="29757"/>
    <cellStyle name="Note 14 2 5 11" xfId="29758"/>
    <cellStyle name="Note 14 2 5 2" xfId="29759"/>
    <cellStyle name="Note 14 2 5 2 2" xfId="29760"/>
    <cellStyle name="Note 14 2 5 2 2 2" xfId="29761"/>
    <cellStyle name="Note 14 2 5 2 3" xfId="29762"/>
    <cellStyle name="Note 14 2 5 3" xfId="29763"/>
    <cellStyle name="Note 14 2 5 3 2" xfId="29764"/>
    <cellStyle name="Note 14 2 5 4" xfId="29765"/>
    <cellStyle name="Note 14 2 5 4 2" xfId="29766"/>
    <cellStyle name="Note 14 2 5 5" xfId="29767"/>
    <cellStyle name="Note 14 2 5 5 2" xfId="29768"/>
    <cellStyle name="Note 14 2 5 6" xfId="29769"/>
    <cellStyle name="Note 14 2 5 6 2" xfId="29770"/>
    <cellStyle name="Note 14 2 5 7" xfId="29771"/>
    <cellStyle name="Note 14 2 5 7 2" xfId="29772"/>
    <cellStyle name="Note 14 2 5 8" xfId="29773"/>
    <cellStyle name="Note 14 2 5 8 2" xfId="29774"/>
    <cellStyle name="Note 14 2 5 9" xfId="29775"/>
    <cellStyle name="Note 14 2 5 9 2" xfId="29776"/>
    <cellStyle name="Note 14 2 6" xfId="29777"/>
    <cellStyle name="Note 14 2 6 10" xfId="29778"/>
    <cellStyle name="Note 14 2 6 10 2" xfId="29779"/>
    <cellStyle name="Note 14 2 6 11" xfId="29780"/>
    <cellStyle name="Note 14 2 6 2" xfId="29781"/>
    <cellStyle name="Note 14 2 6 2 2" xfId="29782"/>
    <cellStyle name="Note 14 2 6 2 2 2" xfId="29783"/>
    <cellStyle name="Note 14 2 6 2 3" xfId="29784"/>
    <cellStyle name="Note 14 2 6 3" xfId="29785"/>
    <cellStyle name="Note 14 2 6 3 2" xfId="29786"/>
    <cellStyle name="Note 14 2 6 4" xfId="29787"/>
    <cellStyle name="Note 14 2 6 4 2" xfId="29788"/>
    <cellStyle name="Note 14 2 6 5" xfId="29789"/>
    <cellStyle name="Note 14 2 6 5 2" xfId="29790"/>
    <cellStyle name="Note 14 2 6 6" xfId="29791"/>
    <cellStyle name="Note 14 2 6 6 2" xfId="29792"/>
    <cellStyle name="Note 14 2 6 7" xfId="29793"/>
    <cellStyle name="Note 14 2 6 7 2" xfId="29794"/>
    <cellStyle name="Note 14 2 6 8" xfId="29795"/>
    <cellStyle name="Note 14 2 6 8 2" xfId="29796"/>
    <cellStyle name="Note 14 2 6 9" xfId="29797"/>
    <cellStyle name="Note 14 2 6 9 2" xfId="29798"/>
    <cellStyle name="Note 14 2 7" xfId="29799"/>
    <cellStyle name="Note 14 2 7 2" xfId="29800"/>
    <cellStyle name="Note 14 2 7 2 2" xfId="29801"/>
    <cellStyle name="Note 14 2 7 3" xfId="29802"/>
    <cellStyle name="Note 14 2 8" xfId="29803"/>
    <cellStyle name="Note 14 2 8 2" xfId="29804"/>
    <cellStyle name="Note 14 2 9" xfId="29805"/>
    <cellStyle name="Note 14 2 9 2" xfId="29806"/>
    <cellStyle name="Note 14 3" xfId="29807"/>
    <cellStyle name="Note 14 3 2" xfId="29808"/>
    <cellStyle name="Note 14 3 2 2" xfId="29809"/>
    <cellStyle name="Note 14 3 2 2 2" xfId="29810"/>
    <cellStyle name="Note 14 3 2 3" xfId="29811"/>
    <cellStyle name="Note 14 3 3" xfId="29812"/>
    <cellStyle name="Note 14 3 3 2" xfId="29813"/>
    <cellStyle name="Note 14 3 3 2 2" xfId="29814"/>
    <cellStyle name="Note 14 3 3 3" xfId="29815"/>
    <cellStyle name="Note 14 3 4" xfId="29816"/>
    <cellStyle name="Note 14 3 4 2" xfId="29817"/>
    <cellStyle name="Note 14 3 5" xfId="29818"/>
    <cellStyle name="Note 14 3 5 2" xfId="29819"/>
    <cellStyle name="Note 14 3 6" xfId="29820"/>
    <cellStyle name="Note 14 3 6 2" xfId="29821"/>
    <cellStyle name="Note 14 3 7" xfId="29822"/>
    <cellStyle name="Note 14 3 7 2" xfId="29823"/>
    <cellStyle name="Note 14 3 8" xfId="29824"/>
    <cellStyle name="Note 14 4" xfId="29825"/>
    <cellStyle name="Note 14 4 10" xfId="29826"/>
    <cellStyle name="Note 14 4 10 2" xfId="29827"/>
    <cellStyle name="Note 14 4 11" xfId="29828"/>
    <cellStyle name="Note 14 4 2" xfId="29829"/>
    <cellStyle name="Note 14 4 2 2" xfId="29830"/>
    <cellStyle name="Note 14 4 2 2 2" xfId="29831"/>
    <cellStyle name="Note 14 4 2 3" xfId="29832"/>
    <cellStyle name="Note 14 4 3" xfId="29833"/>
    <cellStyle name="Note 14 4 3 2" xfId="29834"/>
    <cellStyle name="Note 14 4 4" xfId="29835"/>
    <cellStyle name="Note 14 4 4 2" xfId="29836"/>
    <cellStyle name="Note 14 4 5" xfId="29837"/>
    <cellStyle name="Note 14 4 5 2" xfId="29838"/>
    <cellStyle name="Note 14 4 6" xfId="29839"/>
    <cellStyle name="Note 14 4 6 2" xfId="29840"/>
    <cellStyle name="Note 14 4 7" xfId="29841"/>
    <cellStyle name="Note 14 4 7 2" xfId="29842"/>
    <cellStyle name="Note 14 4 8" xfId="29843"/>
    <cellStyle name="Note 14 4 8 2" xfId="29844"/>
    <cellStyle name="Note 14 4 9" xfId="29845"/>
    <cellStyle name="Note 14 4 9 2" xfId="29846"/>
    <cellStyle name="Note 14 5" xfId="29847"/>
    <cellStyle name="Note 14 5 10" xfId="29848"/>
    <cellStyle name="Note 14 5 10 2" xfId="29849"/>
    <cellStyle name="Note 14 5 11" xfId="29850"/>
    <cellStyle name="Note 14 5 2" xfId="29851"/>
    <cellStyle name="Note 14 5 2 2" xfId="29852"/>
    <cellStyle name="Note 14 5 2 2 2" xfId="29853"/>
    <cellStyle name="Note 14 5 2 3" xfId="29854"/>
    <cellStyle name="Note 14 5 3" xfId="29855"/>
    <cellStyle name="Note 14 5 3 2" xfId="29856"/>
    <cellStyle name="Note 14 5 4" xfId="29857"/>
    <cellStyle name="Note 14 5 4 2" xfId="29858"/>
    <cellStyle name="Note 14 5 5" xfId="29859"/>
    <cellStyle name="Note 14 5 5 2" xfId="29860"/>
    <cellStyle name="Note 14 5 6" xfId="29861"/>
    <cellStyle name="Note 14 5 6 2" xfId="29862"/>
    <cellStyle name="Note 14 5 7" xfId="29863"/>
    <cellStyle name="Note 14 5 7 2" xfId="29864"/>
    <cellStyle name="Note 14 5 8" xfId="29865"/>
    <cellStyle name="Note 14 5 8 2" xfId="29866"/>
    <cellStyle name="Note 14 5 9" xfId="29867"/>
    <cellStyle name="Note 14 5 9 2" xfId="29868"/>
    <cellStyle name="Note 14 6" xfId="29869"/>
    <cellStyle name="Note 14 6 10" xfId="29870"/>
    <cellStyle name="Note 14 6 10 2" xfId="29871"/>
    <cellStyle name="Note 14 6 11" xfId="29872"/>
    <cellStyle name="Note 14 6 2" xfId="29873"/>
    <cellStyle name="Note 14 6 2 2" xfId="29874"/>
    <cellStyle name="Note 14 6 2 2 2" xfId="29875"/>
    <cellStyle name="Note 14 6 2 3" xfId="29876"/>
    <cellStyle name="Note 14 6 3" xfId="29877"/>
    <cellStyle name="Note 14 6 3 2" xfId="29878"/>
    <cellStyle name="Note 14 6 4" xfId="29879"/>
    <cellStyle name="Note 14 6 4 2" xfId="29880"/>
    <cellStyle name="Note 14 6 5" xfId="29881"/>
    <cellStyle name="Note 14 6 5 2" xfId="29882"/>
    <cellStyle name="Note 14 6 6" xfId="29883"/>
    <cellStyle name="Note 14 6 6 2" xfId="29884"/>
    <cellStyle name="Note 14 6 7" xfId="29885"/>
    <cellStyle name="Note 14 6 7 2" xfId="29886"/>
    <cellStyle name="Note 14 6 8" xfId="29887"/>
    <cellStyle name="Note 14 6 8 2" xfId="29888"/>
    <cellStyle name="Note 14 6 9" xfId="29889"/>
    <cellStyle name="Note 14 6 9 2" xfId="29890"/>
    <cellStyle name="Note 14 7" xfId="29891"/>
    <cellStyle name="Note 14 7 10" xfId="29892"/>
    <cellStyle name="Note 14 7 10 2" xfId="29893"/>
    <cellStyle name="Note 14 7 11" xfId="29894"/>
    <cellStyle name="Note 14 7 2" xfId="29895"/>
    <cellStyle name="Note 14 7 2 2" xfId="29896"/>
    <cellStyle name="Note 14 7 2 2 2" xfId="29897"/>
    <cellStyle name="Note 14 7 2 3" xfId="29898"/>
    <cellStyle name="Note 14 7 3" xfId="29899"/>
    <cellStyle name="Note 14 7 3 2" xfId="29900"/>
    <cellStyle name="Note 14 7 4" xfId="29901"/>
    <cellStyle name="Note 14 7 4 2" xfId="29902"/>
    <cellStyle name="Note 14 7 5" xfId="29903"/>
    <cellStyle name="Note 14 7 5 2" xfId="29904"/>
    <cellStyle name="Note 14 7 6" xfId="29905"/>
    <cellStyle name="Note 14 7 6 2" xfId="29906"/>
    <cellStyle name="Note 14 7 7" xfId="29907"/>
    <cellStyle name="Note 14 7 7 2" xfId="29908"/>
    <cellStyle name="Note 14 7 8" xfId="29909"/>
    <cellStyle name="Note 14 7 8 2" xfId="29910"/>
    <cellStyle name="Note 14 7 9" xfId="29911"/>
    <cellStyle name="Note 14 7 9 2" xfId="29912"/>
    <cellStyle name="Note 14 8" xfId="29913"/>
    <cellStyle name="Note 14 8 2" xfId="29914"/>
    <cellStyle name="Note 14 8 2 2" xfId="29915"/>
    <cellStyle name="Note 14 8 3" xfId="29916"/>
    <cellStyle name="Note 14 9" xfId="29917"/>
    <cellStyle name="Note 14 9 2" xfId="29918"/>
    <cellStyle name="Note 14_7 - Cap Add WS" xfId="29919"/>
    <cellStyle name="Note 15" xfId="29920"/>
    <cellStyle name="Note 15 10" xfId="29921"/>
    <cellStyle name="Note 15 10 2" xfId="29922"/>
    <cellStyle name="Note 15 11" xfId="29923"/>
    <cellStyle name="Note 15 11 2" xfId="29924"/>
    <cellStyle name="Note 15 12" xfId="29925"/>
    <cellStyle name="Note 15 12 2" xfId="29926"/>
    <cellStyle name="Note 15 13" xfId="29927"/>
    <cellStyle name="Note 15 13 2" xfId="29928"/>
    <cellStyle name="Note 15 14" xfId="29929"/>
    <cellStyle name="Note 15 2" xfId="29930"/>
    <cellStyle name="Note 15 2 10" xfId="29931"/>
    <cellStyle name="Note 15 2 10 2" xfId="29932"/>
    <cellStyle name="Note 15 2 11" xfId="29933"/>
    <cellStyle name="Note 15 2 11 2" xfId="29934"/>
    <cellStyle name="Note 15 2 12" xfId="29935"/>
    <cellStyle name="Note 15 2 12 2" xfId="29936"/>
    <cellStyle name="Note 15 2 13" xfId="29937"/>
    <cellStyle name="Note 15 2 2" xfId="29938"/>
    <cellStyle name="Note 15 2 2 2" xfId="29939"/>
    <cellStyle name="Note 15 2 2 2 2" xfId="29940"/>
    <cellStyle name="Note 15 2 2 2 2 2" xfId="29941"/>
    <cellStyle name="Note 15 2 2 2 3" xfId="29942"/>
    <cellStyle name="Note 15 2 2 3" xfId="29943"/>
    <cellStyle name="Note 15 2 2 3 2" xfId="29944"/>
    <cellStyle name="Note 15 2 2 3 2 2" xfId="29945"/>
    <cellStyle name="Note 15 2 2 3 3" xfId="29946"/>
    <cellStyle name="Note 15 2 2 4" xfId="29947"/>
    <cellStyle name="Note 15 2 2 4 2" xfId="29948"/>
    <cellStyle name="Note 15 2 2 5" xfId="29949"/>
    <cellStyle name="Note 15 2 2 5 2" xfId="29950"/>
    <cellStyle name="Note 15 2 2 6" xfId="29951"/>
    <cellStyle name="Note 15 2 2 6 2" xfId="29952"/>
    <cellStyle name="Note 15 2 2 7" xfId="29953"/>
    <cellStyle name="Note 15 2 2 7 2" xfId="29954"/>
    <cellStyle name="Note 15 2 2 8" xfId="29955"/>
    <cellStyle name="Note 15 2 3" xfId="29956"/>
    <cellStyle name="Note 15 2 3 10" xfId="29957"/>
    <cellStyle name="Note 15 2 3 10 2" xfId="29958"/>
    <cellStyle name="Note 15 2 3 11" xfId="29959"/>
    <cellStyle name="Note 15 2 3 2" xfId="29960"/>
    <cellStyle name="Note 15 2 3 2 2" xfId="29961"/>
    <cellStyle name="Note 15 2 3 2 2 2" xfId="29962"/>
    <cellStyle name="Note 15 2 3 2 3" xfId="29963"/>
    <cellStyle name="Note 15 2 3 3" xfId="29964"/>
    <cellStyle name="Note 15 2 3 3 2" xfId="29965"/>
    <cellStyle name="Note 15 2 3 4" xfId="29966"/>
    <cellStyle name="Note 15 2 3 4 2" xfId="29967"/>
    <cellStyle name="Note 15 2 3 5" xfId="29968"/>
    <cellStyle name="Note 15 2 3 5 2" xfId="29969"/>
    <cellStyle name="Note 15 2 3 6" xfId="29970"/>
    <cellStyle name="Note 15 2 3 6 2" xfId="29971"/>
    <cellStyle name="Note 15 2 3 7" xfId="29972"/>
    <cellStyle name="Note 15 2 3 7 2" xfId="29973"/>
    <cellStyle name="Note 15 2 3 8" xfId="29974"/>
    <cellStyle name="Note 15 2 3 8 2" xfId="29975"/>
    <cellStyle name="Note 15 2 3 9" xfId="29976"/>
    <cellStyle name="Note 15 2 3 9 2" xfId="29977"/>
    <cellStyle name="Note 15 2 4" xfId="29978"/>
    <cellStyle name="Note 15 2 4 10" xfId="29979"/>
    <cellStyle name="Note 15 2 4 10 2" xfId="29980"/>
    <cellStyle name="Note 15 2 4 11" xfId="29981"/>
    <cellStyle name="Note 15 2 4 2" xfId="29982"/>
    <cellStyle name="Note 15 2 4 2 2" xfId="29983"/>
    <cellStyle name="Note 15 2 4 2 2 2" xfId="29984"/>
    <cellStyle name="Note 15 2 4 2 3" xfId="29985"/>
    <cellStyle name="Note 15 2 4 3" xfId="29986"/>
    <cellStyle name="Note 15 2 4 3 2" xfId="29987"/>
    <cellStyle name="Note 15 2 4 4" xfId="29988"/>
    <cellStyle name="Note 15 2 4 4 2" xfId="29989"/>
    <cellStyle name="Note 15 2 4 5" xfId="29990"/>
    <cellStyle name="Note 15 2 4 5 2" xfId="29991"/>
    <cellStyle name="Note 15 2 4 6" xfId="29992"/>
    <cellStyle name="Note 15 2 4 6 2" xfId="29993"/>
    <cellStyle name="Note 15 2 4 7" xfId="29994"/>
    <cellStyle name="Note 15 2 4 7 2" xfId="29995"/>
    <cellStyle name="Note 15 2 4 8" xfId="29996"/>
    <cellStyle name="Note 15 2 4 8 2" xfId="29997"/>
    <cellStyle name="Note 15 2 4 9" xfId="29998"/>
    <cellStyle name="Note 15 2 4 9 2" xfId="29999"/>
    <cellStyle name="Note 15 2 5" xfId="30000"/>
    <cellStyle name="Note 15 2 5 10" xfId="30001"/>
    <cellStyle name="Note 15 2 5 10 2" xfId="30002"/>
    <cellStyle name="Note 15 2 5 11" xfId="30003"/>
    <cellStyle name="Note 15 2 5 2" xfId="30004"/>
    <cellStyle name="Note 15 2 5 2 2" xfId="30005"/>
    <cellStyle name="Note 15 2 5 2 2 2" xfId="30006"/>
    <cellStyle name="Note 15 2 5 2 3" xfId="30007"/>
    <cellStyle name="Note 15 2 5 3" xfId="30008"/>
    <cellStyle name="Note 15 2 5 3 2" xfId="30009"/>
    <cellStyle name="Note 15 2 5 4" xfId="30010"/>
    <cellStyle name="Note 15 2 5 4 2" xfId="30011"/>
    <cellStyle name="Note 15 2 5 5" xfId="30012"/>
    <cellStyle name="Note 15 2 5 5 2" xfId="30013"/>
    <cellStyle name="Note 15 2 5 6" xfId="30014"/>
    <cellStyle name="Note 15 2 5 6 2" xfId="30015"/>
    <cellStyle name="Note 15 2 5 7" xfId="30016"/>
    <cellStyle name="Note 15 2 5 7 2" xfId="30017"/>
    <cellStyle name="Note 15 2 5 8" xfId="30018"/>
    <cellStyle name="Note 15 2 5 8 2" xfId="30019"/>
    <cellStyle name="Note 15 2 5 9" xfId="30020"/>
    <cellStyle name="Note 15 2 5 9 2" xfId="30021"/>
    <cellStyle name="Note 15 2 6" xfId="30022"/>
    <cellStyle name="Note 15 2 6 10" xfId="30023"/>
    <cellStyle name="Note 15 2 6 10 2" xfId="30024"/>
    <cellStyle name="Note 15 2 6 11" xfId="30025"/>
    <cellStyle name="Note 15 2 6 2" xfId="30026"/>
    <cellStyle name="Note 15 2 6 2 2" xfId="30027"/>
    <cellStyle name="Note 15 2 6 2 2 2" xfId="30028"/>
    <cellStyle name="Note 15 2 6 2 3" xfId="30029"/>
    <cellStyle name="Note 15 2 6 3" xfId="30030"/>
    <cellStyle name="Note 15 2 6 3 2" xfId="30031"/>
    <cellStyle name="Note 15 2 6 4" xfId="30032"/>
    <cellStyle name="Note 15 2 6 4 2" xfId="30033"/>
    <cellStyle name="Note 15 2 6 5" xfId="30034"/>
    <cellStyle name="Note 15 2 6 5 2" xfId="30035"/>
    <cellStyle name="Note 15 2 6 6" xfId="30036"/>
    <cellStyle name="Note 15 2 6 6 2" xfId="30037"/>
    <cellStyle name="Note 15 2 6 7" xfId="30038"/>
    <cellStyle name="Note 15 2 6 7 2" xfId="30039"/>
    <cellStyle name="Note 15 2 6 8" xfId="30040"/>
    <cellStyle name="Note 15 2 6 8 2" xfId="30041"/>
    <cellStyle name="Note 15 2 6 9" xfId="30042"/>
    <cellStyle name="Note 15 2 6 9 2" xfId="30043"/>
    <cellStyle name="Note 15 2 7" xfId="30044"/>
    <cellStyle name="Note 15 2 7 2" xfId="30045"/>
    <cellStyle name="Note 15 2 7 2 2" xfId="30046"/>
    <cellStyle name="Note 15 2 7 3" xfId="30047"/>
    <cellStyle name="Note 15 2 8" xfId="30048"/>
    <cellStyle name="Note 15 2 8 2" xfId="30049"/>
    <cellStyle name="Note 15 2 9" xfId="30050"/>
    <cellStyle name="Note 15 2 9 2" xfId="30051"/>
    <cellStyle name="Note 15 3" xfId="30052"/>
    <cellStyle name="Note 15 3 2" xfId="30053"/>
    <cellStyle name="Note 15 3 2 2" xfId="30054"/>
    <cellStyle name="Note 15 3 2 2 2" xfId="30055"/>
    <cellStyle name="Note 15 3 2 3" xfId="30056"/>
    <cellStyle name="Note 15 3 3" xfId="30057"/>
    <cellStyle name="Note 15 3 3 2" xfId="30058"/>
    <cellStyle name="Note 15 3 3 2 2" xfId="30059"/>
    <cellStyle name="Note 15 3 3 3" xfId="30060"/>
    <cellStyle name="Note 15 3 4" xfId="30061"/>
    <cellStyle name="Note 15 3 4 2" xfId="30062"/>
    <cellStyle name="Note 15 3 5" xfId="30063"/>
    <cellStyle name="Note 15 3 5 2" xfId="30064"/>
    <cellStyle name="Note 15 3 6" xfId="30065"/>
    <cellStyle name="Note 15 3 6 2" xfId="30066"/>
    <cellStyle name="Note 15 3 7" xfId="30067"/>
    <cellStyle name="Note 15 3 7 2" xfId="30068"/>
    <cellStyle name="Note 15 3 8" xfId="30069"/>
    <cellStyle name="Note 15 4" xfId="30070"/>
    <cellStyle name="Note 15 4 10" xfId="30071"/>
    <cellStyle name="Note 15 4 10 2" xfId="30072"/>
    <cellStyle name="Note 15 4 11" xfId="30073"/>
    <cellStyle name="Note 15 4 2" xfId="30074"/>
    <cellStyle name="Note 15 4 2 2" xfId="30075"/>
    <cellStyle name="Note 15 4 2 2 2" xfId="30076"/>
    <cellStyle name="Note 15 4 2 3" xfId="30077"/>
    <cellStyle name="Note 15 4 3" xfId="30078"/>
    <cellStyle name="Note 15 4 3 2" xfId="30079"/>
    <cellStyle name="Note 15 4 4" xfId="30080"/>
    <cellStyle name="Note 15 4 4 2" xfId="30081"/>
    <cellStyle name="Note 15 4 5" xfId="30082"/>
    <cellStyle name="Note 15 4 5 2" xfId="30083"/>
    <cellStyle name="Note 15 4 6" xfId="30084"/>
    <cellStyle name="Note 15 4 6 2" xfId="30085"/>
    <cellStyle name="Note 15 4 7" xfId="30086"/>
    <cellStyle name="Note 15 4 7 2" xfId="30087"/>
    <cellStyle name="Note 15 4 8" xfId="30088"/>
    <cellStyle name="Note 15 4 8 2" xfId="30089"/>
    <cellStyle name="Note 15 4 9" xfId="30090"/>
    <cellStyle name="Note 15 4 9 2" xfId="30091"/>
    <cellStyle name="Note 15 5" xfId="30092"/>
    <cellStyle name="Note 15 5 10" xfId="30093"/>
    <cellStyle name="Note 15 5 10 2" xfId="30094"/>
    <cellStyle name="Note 15 5 11" xfId="30095"/>
    <cellStyle name="Note 15 5 2" xfId="30096"/>
    <cellStyle name="Note 15 5 2 2" xfId="30097"/>
    <cellStyle name="Note 15 5 2 2 2" xfId="30098"/>
    <cellStyle name="Note 15 5 2 3" xfId="30099"/>
    <cellStyle name="Note 15 5 3" xfId="30100"/>
    <cellStyle name="Note 15 5 3 2" xfId="30101"/>
    <cellStyle name="Note 15 5 4" xfId="30102"/>
    <cellStyle name="Note 15 5 4 2" xfId="30103"/>
    <cellStyle name="Note 15 5 5" xfId="30104"/>
    <cellStyle name="Note 15 5 5 2" xfId="30105"/>
    <cellStyle name="Note 15 5 6" xfId="30106"/>
    <cellStyle name="Note 15 5 6 2" xfId="30107"/>
    <cellStyle name="Note 15 5 7" xfId="30108"/>
    <cellStyle name="Note 15 5 7 2" xfId="30109"/>
    <cellStyle name="Note 15 5 8" xfId="30110"/>
    <cellStyle name="Note 15 5 8 2" xfId="30111"/>
    <cellStyle name="Note 15 5 9" xfId="30112"/>
    <cellStyle name="Note 15 5 9 2" xfId="30113"/>
    <cellStyle name="Note 15 6" xfId="30114"/>
    <cellStyle name="Note 15 6 10" xfId="30115"/>
    <cellStyle name="Note 15 6 10 2" xfId="30116"/>
    <cellStyle name="Note 15 6 11" xfId="30117"/>
    <cellStyle name="Note 15 6 2" xfId="30118"/>
    <cellStyle name="Note 15 6 2 2" xfId="30119"/>
    <cellStyle name="Note 15 6 2 2 2" xfId="30120"/>
    <cellStyle name="Note 15 6 2 3" xfId="30121"/>
    <cellStyle name="Note 15 6 3" xfId="30122"/>
    <cellStyle name="Note 15 6 3 2" xfId="30123"/>
    <cellStyle name="Note 15 6 4" xfId="30124"/>
    <cellStyle name="Note 15 6 4 2" xfId="30125"/>
    <cellStyle name="Note 15 6 5" xfId="30126"/>
    <cellStyle name="Note 15 6 5 2" xfId="30127"/>
    <cellStyle name="Note 15 6 6" xfId="30128"/>
    <cellStyle name="Note 15 6 6 2" xfId="30129"/>
    <cellStyle name="Note 15 6 7" xfId="30130"/>
    <cellStyle name="Note 15 6 7 2" xfId="30131"/>
    <cellStyle name="Note 15 6 8" xfId="30132"/>
    <cellStyle name="Note 15 6 8 2" xfId="30133"/>
    <cellStyle name="Note 15 6 9" xfId="30134"/>
    <cellStyle name="Note 15 6 9 2" xfId="30135"/>
    <cellStyle name="Note 15 7" xfId="30136"/>
    <cellStyle name="Note 15 7 10" xfId="30137"/>
    <cellStyle name="Note 15 7 10 2" xfId="30138"/>
    <cellStyle name="Note 15 7 11" xfId="30139"/>
    <cellStyle name="Note 15 7 2" xfId="30140"/>
    <cellStyle name="Note 15 7 2 2" xfId="30141"/>
    <cellStyle name="Note 15 7 2 2 2" xfId="30142"/>
    <cellStyle name="Note 15 7 2 3" xfId="30143"/>
    <cellStyle name="Note 15 7 3" xfId="30144"/>
    <cellStyle name="Note 15 7 3 2" xfId="30145"/>
    <cellStyle name="Note 15 7 4" xfId="30146"/>
    <cellStyle name="Note 15 7 4 2" xfId="30147"/>
    <cellStyle name="Note 15 7 5" xfId="30148"/>
    <cellStyle name="Note 15 7 5 2" xfId="30149"/>
    <cellStyle name="Note 15 7 6" xfId="30150"/>
    <cellStyle name="Note 15 7 6 2" xfId="30151"/>
    <cellStyle name="Note 15 7 7" xfId="30152"/>
    <cellStyle name="Note 15 7 7 2" xfId="30153"/>
    <cellStyle name="Note 15 7 8" xfId="30154"/>
    <cellStyle name="Note 15 7 8 2" xfId="30155"/>
    <cellStyle name="Note 15 7 9" xfId="30156"/>
    <cellStyle name="Note 15 7 9 2" xfId="30157"/>
    <cellStyle name="Note 15 8" xfId="30158"/>
    <cellStyle name="Note 15 8 2" xfId="30159"/>
    <cellStyle name="Note 15 8 2 2" xfId="30160"/>
    <cellStyle name="Note 15 8 3" xfId="30161"/>
    <cellStyle name="Note 15 9" xfId="30162"/>
    <cellStyle name="Note 15 9 2" xfId="30163"/>
    <cellStyle name="Note 15_7 - Cap Add WS" xfId="30164"/>
    <cellStyle name="Note 16" xfId="30165"/>
    <cellStyle name="Note 16 10" xfId="30166"/>
    <cellStyle name="Note 16 10 2" xfId="30167"/>
    <cellStyle name="Note 16 11" xfId="30168"/>
    <cellStyle name="Note 16 11 2" xfId="30169"/>
    <cellStyle name="Note 16 12" xfId="30170"/>
    <cellStyle name="Note 16 12 2" xfId="30171"/>
    <cellStyle name="Note 16 13" xfId="30172"/>
    <cellStyle name="Note 16 2" xfId="30173"/>
    <cellStyle name="Note 16 2 2" xfId="30174"/>
    <cellStyle name="Note 16 2 2 2" xfId="30175"/>
    <cellStyle name="Note 16 2 2 2 2" xfId="30176"/>
    <cellStyle name="Note 16 2 2 3" xfId="30177"/>
    <cellStyle name="Note 16 2 3" xfId="30178"/>
    <cellStyle name="Note 16 2 3 2" xfId="30179"/>
    <cellStyle name="Note 16 2 3 2 2" xfId="30180"/>
    <cellStyle name="Note 16 2 3 3" xfId="30181"/>
    <cellStyle name="Note 16 2 4" xfId="30182"/>
    <cellStyle name="Note 16 2 4 2" xfId="30183"/>
    <cellStyle name="Note 16 2 5" xfId="30184"/>
    <cellStyle name="Note 16 2 5 2" xfId="30185"/>
    <cellStyle name="Note 16 2 6" xfId="30186"/>
    <cellStyle name="Note 16 2 6 2" xfId="30187"/>
    <cellStyle name="Note 16 2 7" xfId="30188"/>
    <cellStyle name="Note 16 2 7 2" xfId="30189"/>
    <cellStyle name="Note 16 2 8" xfId="30190"/>
    <cellStyle name="Note 16 3" xfId="30191"/>
    <cellStyle name="Note 16 3 10" xfId="30192"/>
    <cellStyle name="Note 16 3 10 2" xfId="30193"/>
    <cellStyle name="Note 16 3 11" xfId="30194"/>
    <cellStyle name="Note 16 3 2" xfId="30195"/>
    <cellStyle name="Note 16 3 2 2" xfId="30196"/>
    <cellStyle name="Note 16 3 2 2 2" xfId="30197"/>
    <cellStyle name="Note 16 3 2 3" xfId="30198"/>
    <cellStyle name="Note 16 3 3" xfId="30199"/>
    <cellStyle name="Note 16 3 3 2" xfId="30200"/>
    <cellStyle name="Note 16 3 4" xfId="30201"/>
    <cellStyle name="Note 16 3 4 2" xfId="30202"/>
    <cellStyle name="Note 16 3 5" xfId="30203"/>
    <cellStyle name="Note 16 3 5 2" xfId="30204"/>
    <cellStyle name="Note 16 3 6" xfId="30205"/>
    <cellStyle name="Note 16 3 6 2" xfId="30206"/>
    <cellStyle name="Note 16 3 7" xfId="30207"/>
    <cellStyle name="Note 16 3 7 2" xfId="30208"/>
    <cellStyle name="Note 16 3 8" xfId="30209"/>
    <cellStyle name="Note 16 3 8 2" xfId="30210"/>
    <cellStyle name="Note 16 3 9" xfId="30211"/>
    <cellStyle name="Note 16 3 9 2" xfId="30212"/>
    <cellStyle name="Note 16 4" xfId="30213"/>
    <cellStyle name="Note 16 4 10" xfId="30214"/>
    <cellStyle name="Note 16 4 10 2" xfId="30215"/>
    <cellStyle name="Note 16 4 11" xfId="30216"/>
    <cellStyle name="Note 16 4 2" xfId="30217"/>
    <cellStyle name="Note 16 4 2 2" xfId="30218"/>
    <cellStyle name="Note 16 4 2 2 2" xfId="30219"/>
    <cellStyle name="Note 16 4 2 3" xfId="30220"/>
    <cellStyle name="Note 16 4 3" xfId="30221"/>
    <cellStyle name="Note 16 4 3 2" xfId="30222"/>
    <cellStyle name="Note 16 4 4" xfId="30223"/>
    <cellStyle name="Note 16 4 4 2" xfId="30224"/>
    <cellStyle name="Note 16 4 5" xfId="30225"/>
    <cellStyle name="Note 16 4 5 2" xfId="30226"/>
    <cellStyle name="Note 16 4 6" xfId="30227"/>
    <cellStyle name="Note 16 4 6 2" xfId="30228"/>
    <cellStyle name="Note 16 4 7" xfId="30229"/>
    <cellStyle name="Note 16 4 7 2" xfId="30230"/>
    <cellStyle name="Note 16 4 8" xfId="30231"/>
    <cellStyle name="Note 16 4 8 2" xfId="30232"/>
    <cellStyle name="Note 16 4 9" xfId="30233"/>
    <cellStyle name="Note 16 4 9 2" xfId="30234"/>
    <cellStyle name="Note 16 5" xfId="30235"/>
    <cellStyle name="Note 16 5 10" xfId="30236"/>
    <cellStyle name="Note 16 5 10 2" xfId="30237"/>
    <cellStyle name="Note 16 5 11" xfId="30238"/>
    <cellStyle name="Note 16 5 2" xfId="30239"/>
    <cellStyle name="Note 16 5 2 2" xfId="30240"/>
    <cellStyle name="Note 16 5 2 2 2" xfId="30241"/>
    <cellStyle name="Note 16 5 2 3" xfId="30242"/>
    <cellStyle name="Note 16 5 3" xfId="30243"/>
    <cellStyle name="Note 16 5 3 2" xfId="30244"/>
    <cellStyle name="Note 16 5 4" xfId="30245"/>
    <cellStyle name="Note 16 5 4 2" xfId="30246"/>
    <cellStyle name="Note 16 5 5" xfId="30247"/>
    <cellStyle name="Note 16 5 5 2" xfId="30248"/>
    <cellStyle name="Note 16 5 6" xfId="30249"/>
    <cellStyle name="Note 16 5 6 2" xfId="30250"/>
    <cellStyle name="Note 16 5 7" xfId="30251"/>
    <cellStyle name="Note 16 5 7 2" xfId="30252"/>
    <cellStyle name="Note 16 5 8" xfId="30253"/>
    <cellStyle name="Note 16 5 8 2" xfId="30254"/>
    <cellStyle name="Note 16 5 9" xfId="30255"/>
    <cellStyle name="Note 16 5 9 2" xfId="30256"/>
    <cellStyle name="Note 16 6" xfId="30257"/>
    <cellStyle name="Note 16 6 10" xfId="30258"/>
    <cellStyle name="Note 16 6 10 2" xfId="30259"/>
    <cellStyle name="Note 16 6 11" xfId="30260"/>
    <cellStyle name="Note 16 6 2" xfId="30261"/>
    <cellStyle name="Note 16 6 2 2" xfId="30262"/>
    <cellStyle name="Note 16 6 2 2 2" xfId="30263"/>
    <cellStyle name="Note 16 6 2 3" xfId="30264"/>
    <cellStyle name="Note 16 6 3" xfId="30265"/>
    <cellStyle name="Note 16 6 3 2" xfId="30266"/>
    <cellStyle name="Note 16 6 4" xfId="30267"/>
    <cellStyle name="Note 16 6 4 2" xfId="30268"/>
    <cellStyle name="Note 16 6 5" xfId="30269"/>
    <cellStyle name="Note 16 6 5 2" xfId="30270"/>
    <cellStyle name="Note 16 6 6" xfId="30271"/>
    <cellStyle name="Note 16 6 6 2" xfId="30272"/>
    <cellStyle name="Note 16 6 7" xfId="30273"/>
    <cellStyle name="Note 16 6 7 2" xfId="30274"/>
    <cellStyle name="Note 16 6 8" xfId="30275"/>
    <cellStyle name="Note 16 6 8 2" xfId="30276"/>
    <cellStyle name="Note 16 6 9" xfId="30277"/>
    <cellStyle name="Note 16 6 9 2" xfId="30278"/>
    <cellStyle name="Note 16 7" xfId="30279"/>
    <cellStyle name="Note 16 7 2" xfId="30280"/>
    <cellStyle name="Note 16 7 2 2" xfId="30281"/>
    <cellStyle name="Note 16 7 3" xfId="30282"/>
    <cellStyle name="Note 16 8" xfId="30283"/>
    <cellStyle name="Note 16 8 2" xfId="30284"/>
    <cellStyle name="Note 16 9" xfId="30285"/>
    <cellStyle name="Note 16 9 2" xfId="30286"/>
    <cellStyle name="Note 17" xfId="30287"/>
    <cellStyle name="Note 18" xfId="30288"/>
    <cellStyle name="Note 19" xfId="30289"/>
    <cellStyle name="Note 2" xfId="30290"/>
    <cellStyle name="Note 2 10" xfId="30291"/>
    <cellStyle name="Note 2 10 2" xfId="30292"/>
    <cellStyle name="Note 2 11" xfId="30293"/>
    <cellStyle name="Note 2 11 2" xfId="30294"/>
    <cellStyle name="Note 2 12" xfId="30295"/>
    <cellStyle name="Note 2 12 2" xfId="30296"/>
    <cellStyle name="Note 2 13" xfId="30297"/>
    <cellStyle name="Note 2 13 2" xfId="30298"/>
    <cellStyle name="Note 2 14" xfId="30299"/>
    <cellStyle name="Note 2 2" xfId="30300"/>
    <cellStyle name="Note 2 2 10" xfId="30301"/>
    <cellStyle name="Note 2 2 10 2" xfId="30302"/>
    <cellStyle name="Note 2 2 11" xfId="30303"/>
    <cellStyle name="Note 2 2 11 2" xfId="30304"/>
    <cellStyle name="Note 2 2 12" xfId="30305"/>
    <cellStyle name="Note 2 2 12 2" xfId="30306"/>
    <cellStyle name="Note 2 2 13" xfId="30307"/>
    <cellStyle name="Note 2 2 2" xfId="30308"/>
    <cellStyle name="Note 2 2 2 2" xfId="30309"/>
    <cellStyle name="Note 2 2 2 2 2" xfId="30310"/>
    <cellStyle name="Note 2 2 2 2 2 2" xfId="30311"/>
    <cellStyle name="Note 2 2 2 2 3" xfId="30312"/>
    <cellStyle name="Note 2 2 2 3" xfId="30313"/>
    <cellStyle name="Note 2 2 2 3 2" xfId="30314"/>
    <cellStyle name="Note 2 2 2 3 2 2" xfId="30315"/>
    <cellStyle name="Note 2 2 2 3 3" xfId="30316"/>
    <cellStyle name="Note 2 2 2 4" xfId="30317"/>
    <cellStyle name="Note 2 2 2 4 2" xfId="30318"/>
    <cellStyle name="Note 2 2 2 5" xfId="30319"/>
    <cellStyle name="Note 2 2 2 5 2" xfId="30320"/>
    <cellStyle name="Note 2 2 2 6" xfId="30321"/>
    <cellStyle name="Note 2 2 2 6 2" xfId="30322"/>
    <cellStyle name="Note 2 2 2 7" xfId="30323"/>
    <cellStyle name="Note 2 2 2 7 2" xfId="30324"/>
    <cellStyle name="Note 2 2 2 8" xfId="30325"/>
    <cellStyle name="Note 2 2 3" xfId="30326"/>
    <cellStyle name="Note 2 2 3 10" xfId="30327"/>
    <cellStyle name="Note 2 2 3 10 2" xfId="30328"/>
    <cellStyle name="Note 2 2 3 11" xfId="30329"/>
    <cellStyle name="Note 2 2 3 2" xfId="30330"/>
    <cellStyle name="Note 2 2 3 2 2" xfId="30331"/>
    <cellStyle name="Note 2 2 3 2 2 2" xfId="30332"/>
    <cellStyle name="Note 2 2 3 2 3" xfId="30333"/>
    <cellStyle name="Note 2 2 3 3" xfId="30334"/>
    <cellStyle name="Note 2 2 3 3 2" xfId="30335"/>
    <cellStyle name="Note 2 2 3 4" xfId="30336"/>
    <cellStyle name="Note 2 2 3 4 2" xfId="30337"/>
    <cellStyle name="Note 2 2 3 5" xfId="30338"/>
    <cellStyle name="Note 2 2 3 5 2" xfId="30339"/>
    <cellStyle name="Note 2 2 3 6" xfId="30340"/>
    <cellStyle name="Note 2 2 3 6 2" xfId="30341"/>
    <cellStyle name="Note 2 2 3 7" xfId="30342"/>
    <cellStyle name="Note 2 2 3 7 2" xfId="30343"/>
    <cellStyle name="Note 2 2 3 8" xfId="30344"/>
    <cellStyle name="Note 2 2 3 8 2" xfId="30345"/>
    <cellStyle name="Note 2 2 3 9" xfId="30346"/>
    <cellStyle name="Note 2 2 3 9 2" xfId="30347"/>
    <cellStyle name="Note 2 2 4" xfId="30348"/>
    <cellStyle name="Note 2 2 4 10" xfId="30349"/>
    <cellStyle name="Note 2 2 4 10 2" xfId="30350"/>
    <cellStyle name="Note 2 2 4 11" xfId="30351"/>
    <cellStyle name="Note 2 2 4 2" xfId="30352"/>
    <cellStyle name="Note 2 2 4 2 2" xfId="30353"/>
    <cellStyle name="Note 2 2 4 2 2 2" xfId="30354"/>
    <cellStyle name="Note 2 2 4 2 3" xfId="30355"/>
    <cellStyle name="Note 2 2 4 3" xfId="30356"/>
    <cellStyle name="Note 2 2 4 3 2" xfId="30357"/>
    <cellStyle name="Note 2 2 4 4" xfId="30358"/>
    <cellStyle name="Note 2 2 4 4 2" xfId="30359"/>
    <cellStyle name="Note 2 2 4 5" xfId="30360"/>
    <cellStyle name="Note 2 2 4 5 2" xfId="30361"/>
    <cellStyle name="Note 2 2 4 6" xfId="30362"/>
    <cellStyle name="Note 2 2 4 6 2" xfId="30363"/>
    <cellStyle name="Note 2 2 4 7" xfId="30364"/>
    <cellStyle name="Note 2 2 4 7 2" xfId="30365"/>
    <cellStyle name="Note 2 2 4 8" xfId="30366"/>
    <cellStyle name="Note 2 2 4 8 2" xfId="30367"/>
    <cellStyle name="Note 2 2 4 9" xfId="30368"/>
    <cellStyle name="Note 2 2 4 9 2" xfId="30369"/>
    <cellStyle name="Note 2 2 5" xfId="30370"/>
    <cellStyle name="Note 2 2 5 10" xfId="30371"/>
    <cellStyle name="Note 2 2 5 10 2" xfId="30372"/>
    <cellStyle name="Note 2 2 5 11" xfId="30373"/>
    <cellStyle name="Note 2 2 5 2" xfId="30374"/>
    <cellStyle name="Note 2 2 5 2 2" xfId="30375"/>
    <cellStyle name="Note 2 2 5 2 2 2" xfId="30376"/>
    <cellStyle name="Note 2 2 5 2 3" xfId="30377"/>
    <cellStyle name="Note 2 2 5 3" xfId="30378"/>
    <cellStyle name="Note 2 2 5 3 2" xfId="30379"/>
    <cellStyle name="Note 2 2 5 4" xfId="30380"/>
    <cellStyle name="Note 2 2 5 4 2" xfId="30381"/>
    <cellStyle name="Note 2 2 5 5" xfId="30382"/>
    <cellStyle name="Note 2 2 5 5 2" xfId="30383"/>
    <cellStyle name="Note 2 2 5 6" xfId="30384"/>
    <cellStyle name="Note 2 2 5 6 2" xfId="30385"/>
    <cellStyle name="Note 2 2 5 7" xfId="30386"/>
    <cellStyle name="Note 2 2 5 7 2" xfId="30387"/>
    <cellStyle name="Note 2 2 5 8" xfId="30388"/>
    <cellStyle name="Note 2 2 5 8 2" xfId="30389"/>
    <cellStyle name="Note 2 2 5 9" xfId="30390"/>
    <cellStyle name="Note 2 2 5 9 2" xfId="30391"/>
    <cellStyle name="Note 2 2 6" xfId="30392"/>
    <cellStyle name="Note 2 2 6 10" xfId="30393"/>
    <cellStyle name="Note 2 2 6 10 2" xfId="30394"/>
    <cellStyle name="Note 2 2 6 11" xfId="30395"/>
    <cellStyle name="Note 2 2 6 2" xfId="30396"/>
    <cellStyle name="Note 2 2 6 2 2" xfId="30397"/>
    <cellStyle name="Note 2 2 6 2 2 2" xfId="30398"/>
    <cellStyle name="Note 2 2 6 2 3" xfId="30399"/>
    <cellStyle name="Note 2 2 6 3" xfId="30400"/>
    <cellStyle name="Note 2 2 6 3 2" xfId="30401"/>
    <cellStyle name="Note 2 2 6 4" xfId="30402"/>
    <cellStyle name="Note 2 2 6 4 2" xfId="30403"/>
    <cellStyle name="Note 2 2 6 5" xfId="30404"/>
    <cellStyle name="Note 2 2 6 5 2" xfId="30405"/>
    <cellStyle name="Note 2 2 6 6" xfId="30406"/>
    <cellStyle name="Note 2 2 6 6 2" xfId="30407"/>
    <cellStyle name="Note 2 2 6 7" xfId="30408"/>
    <cellStyle name="Note 2 2 6 7 2" xfId="30409"/>
    <cellStyle name="Note 2 2 6 8" xfId="30410"/>
    <cellStyle name="Note 2 2 6 8 2" xfId="30411"/>
    <cellStyle name="Note 2 2 6 9" xfId="30412"/>
    <cellStyle name="Note 2 2 6 9 2" xfId="30413"/>
    <cellStyle name="Note 2 2 7" xfId="30414"/>
    <cellStyle name="Note 2 2 7 2" xfId="30415"/>
    <cellStyle name="Note 2 2 7 2 2" xfId="30416"/>
    <cellStyle name="Note 2 2 7 3" xfId="30417"/>
    <cellStyle name="Note 2 2 8" xfId="30418"/>
    <cellStyle name="Note 2 2 8 2" xfId="30419"/>
    <cellStyle name="Note 2 2 9" xfId="30420"/>
    <cellStyle name="Note 2 2 9 2" xfId="30421"/>
    <cellStyle name="Note 2 3" xfId="30422"/>
    <cellStyle name="Note 2 3 2" xfId="30423"/>
    <cellStyle name="Note 2 3 2 2" xfId="30424"/>
    <cellStyle name="Note 2 3 2 2 2" xfId="30425"/>
    <cellStyle name="Note 2 3 2 3" xfId="30426"/>
    <cellStyle name="Note 2 3 3" xfId="30427"/>
    <cellStyle name="Note 2 3 3 2" xfId="30428"/>
    <cellStyle name="Note 2 3 3 2 2" xfId="30429"/>
    <cellStyle name="Note 2 3 3 3" xfId="30430"/>
    <cellStyle name="Note 2 3 4" xfId="30431"/>
    <cellStyle name="Note 2 3 4 2" xfId="30432"/>
    <cellStyle name="Note 2 3 5" xfId="30433"/>
    <cellStyle name="Note 2 3 5 2" xfId="30434"/>
    <cellStyle name="Note 2 3 6" xfId="30435"/>
    <cellStyle name="Note 2 3 6 2" xfId="30436"/>
    <cellStyle name="Note 2 3 7" xfId="30437"/>
    <cellStyle name="Note 2 3 7 2" xfId="30438"/>
    <cellStyle name="Note 2 3 8" xfId="30439"/>
    <cellStyle name="Note 2 4" xfId="30440"/>
    <cellStyle name="Note 2 4 10" xfId="30441"/>
    <cellStyle name="Note 2 4 10 2" xfId="30442"/>
    <cellStyle name="Note 2 4 11" xfId="30443"/>
    <cellStyle name="Note 2 4 2" xfId="30444"/>
    <cellStyle name="Note 2 4 2 2" xfId="30445"/>
    <cellStyle name="Note 2 4 2 2 2" xfId="30446"/>
    <cellStyle name="Note 2 4 2 3" xfId="30447"/>
    <cellStyle name="Note 2 4 3" xfId="30448"/>
    <cellStyle name="Note 2 4 3 2" xfId="30449"/>
    <cellStyle name="Note 2 4 4" xfId="30450"/>
    <cellStyle name="Note 2 4 4 2" xfId="30451"/>
    <cellStyle name="Note 2 4 5" xfId="30452"/>
    <cellStyle name="Note 2 4 5 2" xfId="30453"/>
    <cellStyle name="Note 2 4 6" xfId="30454"/>
    <cellStyle name="Note 2 4 6 2" xfId="30455"/>
    <cellStyle name="Note 2 4 7" xfId="30456"/>
    <cellStyle name="Note 2 4 7 2" xfId="30457"/>
    <cellStyle name="Note 2 4 8" xfId="30458"/>
    <cellStyle name="Note 2 4 8 2" xfId="30459"/>
    <cellStyle name="Note 2 4 9" xfId="30460"/>
    <cellStyle name="Note 2 4 9 2" xfId="30461"/>
    <cellStyle name="Note 2 5" xfId="30462"/>
    <cellStyle name="Note 2 5 10" xfId="30463"/>
    <cellStyle name="Note 2 5 10 2" xfId="30464"/>
    <cellStyle name="Note 2 5 11" xfId="30465"/>
    <cellStyle name="Note 2 5 2" xfId="30466"/>
    <cellStyle name="Note 2 5 2 2" xfId="30467"/>
    <cellStyle name="Note 2 5 2 2 2" xfId="30468"/>
    <cellStyle name="Note 2 5 2 3" xfId="30469"/>
    <cellStyle name="Note 2 5 3" xfId="30470"/>
    <cellStyle name="Note 2 5 3 2" xfId="30471"/>
    <cellStyle name="Note 2 5 4" xfId="30472"/>
    <cellStyle name="Note 2 5 4 2" xfId="30473"/>
    <cellStyle name="Note 2 5 5" xfId="30474"/>
    <cellStyle name="Note 2 5 5 2" xfId="30475"/>
    <cellStyle name="Note 2 5 6" xfId="30476"/>
    <cellStyle name="Note 2 5 6 2" xfId="30477"/>
    <cellStyle name="Note 2 5 7" xfId="30478"/>
    <cellStyle name="Note 2 5 7 2" xfId="30479"/>
    <cellStyle name="Note 2 5 8" xfId="30480"/>
    <cellStyle name="Note 2 5 8 2" xfId="30481"/>
    <cellStyle name="Note 2 5 9" xfId="30482"/>
    <cellStyle name="Note 2 5 9 2" xfId="30483"/>
    <cellStyle name="Note 2 6" xfId="30484"/>
    <cellStyle name="Note 2 6 10" xfId="30485"/>
    <cellStyle name="Note 2 6 10 2" xfId="30486"/>
    <cellStyle name="Note 2 6 11" xfId="30487"/>
    <cellStyle name="Note 2 6 2" xfId="30488"/>
    <cellStyle name="Note 2 6 2 2" xfId="30489"/>
    <cellStyle name="Note 2 6 2 2 2" xfId="30490"/>
    <cellStyle name="Note 2 6 2 3" xfId="30491"/>
    <cellStyle name="Note 2 6 3" xfId="30492"/>
    <cellStyle name="Note 2 6 3 2" xfId="30493"/>
    <cellStyle name="Note 2 6 4" xfId="30494"/>
    <cellStyle name="Note 2 6 4 2" xfId="30495"/>
    <cellStyle name="Note 2 6 5" xfId="30496"/>
    <cellStyle name="Note 2 6 5 2" xfId="30497"/>
    <cellStyle name="Note 2 6 6" xfId="30498"/>
    <cellStyle name="Note 2 6 6 2" xfId="30499"/>
    <cellStyle name="Note 2 6 7" xfId="30500"/>
    <cellStyle name="Note 2 6 7 2" xfId="30501"/>
    <cellStyle name="Note 2 6 8" xfId="30502"/>
    <cellStyle name="Note 2 6 8 2" xfId="30503"/>
    <cellStyle name="Note 2 6 9" xfId="30504"/>
    <cellStyle name="Note 2 6 9 2" xfId="30505"/>
    <cellStyle name="Note 2 7" xfId="30506"/>
    <cellStyle name="Note 2 7 10" xfId="30507"/>
    <cellStyle name="Note 2 7 10 2" xfId="30508"/>
    <cellStyle name="Note 2 7 11" xfId="30509"/>
    <cellStyle name="Note 2 7 2" xfId="30510"/>
    <cellStyle name="Note 2 7 2 2" xfId="30511"/>
    <cellStyle name="Note 2 7 2 2 2" xfId="30512"/>
    <cellStyle name="Note 2 7 2 3" xfId="30513"/>
    <cellStyle name="Note 2 7 3" xfId="30514"/>
    <cellStyle name="Note 2 7 3 2" xfId="30515"/>
    <cellStyle name="Note 2 7 4" xfId="30516"/>
    <cellStyle name="Note 2 7 4 2" xfId="30517"/>
    <cellStyle name="Note 2 7 5" xfId="30518"/>
    <cellStyle name="Note 2 7 5 2" xfId="30519"/>
    <cellStyle name="Note 2 7 6" xfId="30520"/>
    <cellStyle name="Note 2 7 6 2" xfId="30521"/>
    <cellStyle name="Note 2 7 7" xfId="30522"/>
    <cellStyle name="Note 2 7 7 2" xfId="30523"/>
    <cellStyle name="Note 2 7 8" xfId="30524"/>
    <cellStyle name="Note 2 7 8 2" xfId="30525"/>
    <cellStyle name="Note 2 7 9" xfId="30526"/>
    <cellStyle name="Note 2 7 9 2" xfId="30527"/>
    <cellStyle name="Note 2 8" xfId="30528"/>
    <cellStyle name="Note 2 8 2" xfId="30529"/>
    <cellStyle name="Note 2 8 2 2" xfId="30530"/>
    <cellStyle name="Note 2 8 3" xfId="30531"/>
    <cellStyle name="Note 2 9" xfId="30532"/>
    <cellStyle name="Note 2 9 2" xfId="30533"/>
    <cellStyle name="Note 2_7 - Cap Add WS" xfId="30534"/>
    <cellStyle name="Note 20" xfId="30535"/>
    <cellStyle name="Note 21" xfId="30536"/>
    <cellStyle name="Note 22" xfId="30537"/>
    <cellStyle name="Note 23" xfId="30538"/>
    <cellStyle name="Note 24" xfId="30539"/>
    <cellStyle name="Note 25" xfId="30540"/>
    <cellStyle name="Note 26" xfId="30541"/>
    <cellStyle name="Note 3" xfId="30542"/>
    <cellStyle name="Note 3 10" xfId="30543"/>
    <cellStyle name="Note 3 10 2" xfId="30544"/>
    <cellStyle name="Note 3 11" xfId="30545"/>
    <cellStyle name="Note 3 11 2" xfId="30546"/>
    <cellStyle name="Note 3 12" xfId="30547"/>
    <cellStyle name="Note 3 12 2" xfId="30548"/>
    <cellStyle name="Note 3 13" xfId="30549"/>
    <cellStyle name="Note 3 13 2" xfId="30550"/>
    <cellStyle name="Note 3 14" xfId="30551"/>
    <cellStyle name="Note 3 2" xfId="30552"/>
    <cellStyle name="Note 3 2 10" xfId="30553"/>
    <cellStyle name="Note 3 2 10 2" xfId="30554"/>
    <cellStyle name="Note 3 2 11" xfId="30555"/>
    <cellStyle name="Note 3 2 11 2" xfId="30556"/>
    <cellStyle name="Note 3 2 12" xfId="30557"/>
    <cellStyle name="Note 3 2 12 2" xfId="30558"/>
    <cellStyle name="Note 3 2 13" xfId="30559"/>
    <cellStyle name="Note 3 2 2" xfId="30560"/>
    <cellStyle name="Note 3 2 2 2" xfId="30561"/>
    <cellStyle name="Note 3 2 2 2 2" xfId="30562"/>
    <cellStyle name="Note 3 2 2 2 2 2" xfId="30563"/>
    <cellStyle name="Note 3 2 2 2 3" xfId="30564"/>
    <cellStyle name="Note 3 2 2 3" xfId="30565"/>
    <cellStyle name="Note 3 2 2 3 2" xfId="30566"/>
    <cellStyle name="Note 3 2 2 3 2 2" xfId="30567"/>
    <cellStyle name="Note 3 2 2 3 3" xfId="30568"/>
    <cellStyle name="Note 3 2 2 4" xfId="30569"/>
    <cellStyle name="Note 3 2 2 4 2" xfId="30570"/>
    <cellStyle name="Note 3 2 2 5" xfId="30571"/>
    <cellStyle name="Note 3 2 2 5 2" xfId="30572"/>
    <cellStyle name="Note 3 2 2 6" xfId="30573"/>
    <cellStyle name="Note 3 2 2 6 2" xfId="30574"/>
    <cellStyle name="Note 3 2 2 7" xfId="30575"/>
    <cellStyle name="Note 3 2 2 7 2" xfId="30576"/>
    <cellStyle name="Note 3 2 2 8" xfId="30577"/>
    <cellStyle name="Note 3 2 3" xfId="30578"/>
    <cellStyle name="Note 3 2 3 10" xfId="30579"/>
    <cellStyle name="Note 3 2 3 10 2" xfId="30580"/>
    <cellStyle name="Note 3 2 3 11" xfId="30581"/>
    <cellStyle name="Note 3 2 3 2" xfId="30582"/>
    <cellStyle name="Note 3 2 3 2 2" xfId="30583"/>
    <cellStyle name="Note 3 2 3 2 2 2" xfId="30584"/>
    <cellStyle name="Note 3 2 3 2 3" xfId="30585"/>
    <cellStyle name="Note 3 2 3 3" xfId="30586"/>
    <cellStyle name="Note 3 2 3 3 2" xfId="30587"/>
    <cellStyle name="Note 3 2 3 4" xfId="30588"/>
    <cellStyle name="Note 3 2 3 4 2" xfId="30589"/>
    <cellStyle name="Note 3 2 3 5" xfId="30590"/>
    <cellStyle name="Note 3 2 3 5 2" xfId="30591"/>
    <cellStyle name="Note 3 2 3 6" xfId="30592"/>
    <cellStyle name="Note 3 2 3 6 2" xfId="30593"/>
    <cellStyle name="Note 3 2 3 7" xfId="30594"/>
    <cellStyle name="Note 3 2 3 7 2" xfId="30595"/>
    <cellStyle name="Note 3 2 3 8" xfId="30596"/>
    <cellStyle name="Note 3 2 3 8 2" xfId="30597"/>
    <cellStyle name="Note 3 2 3 9" xfId="30598"/>
    <cellStyle name="Note 3 2 3 9 2" xfId="30599"/>
    <cellStyle name="Note 3 2 4" xfId="30600"/>
    <cellStyle name="Note 3 2 4 10" xfId="30601"/>
    <cellStyle name="Note 3 2 4 10 2" xfId="30602"/>
    <cellStyle name="Note 3 2 4 11" xfId="30603"/>
    <cellStyle name="Note 3 2 4 2" xfId="30604"/>
    <cellStyle name="Note 3 2 4 2 2" xfId="30605"/>
    <cellStyle name="Note 3 2 4 2 2 2" xfId="30606"/>
    <cellStyle name="Note 3 2 4 2 3" xfId="30607"/>
    <cellStyle name="Note 3 2 4 3" xfId="30608"/>
    <cellStyle name="Note 3 2 4 3 2" xfId="30609"/>
    <cellStyle name="Note 3 2 4 4" xfId="30610"/>
    <cellStyle name="Note 3 2 4 4 2" xfId="30611"/>
    <cellStyle name="Note 3 2 4 5" xfId="30612"/>
    <cellStyle name="Note 3 2 4 5 2" xfId="30613"/>
    <cellStyle name="Note 3 2 4 6" xfId="30614"/>
    <cellStyle name="Note 3 2 4 6 2" xfId="30615"/>
    <cellStyle name="Note 3 2 4 7" xfId="30616"/>
    <cellStyle name="Note 3 2 4 7 2" xfId="30617"/>
    <cellStyle name="Note 3 2 4 8" xfId="30618"/>
    <cellStyle name="Note 3 2 4 8 2" xfId="30619"/>
    <cellStyle name="Note 3 2 4 9" xfId="30620"/>
    <cellStyle name="Note 3 2 4 9 2" xfId="30621"/>
    <cellStyle name="Note 3 2 5" xfId="30622"/>
    <cellStyle name="Note 3 2 5 10" xfId="30623"/>
    <cellStyle name="Note 3 2 5 10 2" xfId="30624"/>
    <cellStyle name="Note 3 2 5 11" xfId="30625"/>
    <cellStyle name="Note 3 2 5 2" xfId="30626"/>
    <cellStyle name="Note 3 2 5 2 2" xfId="30627"/>
    <cellStyle name="Note 3 2 5 2 2 2" xfId="30628"/>
    <cellStyle name="Note 3 2 5 2 3" xfId="30629"/>
    <cellStyle name="Note 3 2 5 3" xfId="30630"/>
    <cellStyle name="Note 3 2 5 3 2" xfId="30631"/>
    <cellStyle name="Note 3 2 5 4" xfId="30632"/>
    <cellStyle name="Note 3 2 5 4 2" xfId="30633"/>
    <cellStyle name="Note 3 2 5 5" xfId="30634"/>
    <cellStyle name="Note 3 2 5 5 2" xfId="30635"/>
    <cellStyle name="Note 3 2 5 6" xfId="30636"/>
    <cellStyle name="Note 3 2 5 6 2" xfId="30637"/>
    <cellStyle name="Note 3 2 5 7" xfId="30638"/>
    <cellStyle name="Note 3 2 5 7 2" xfId="30639"/>
    <cellStyle name="Note 3 2 5 8" xfId="30640"/>
    <cellStyle name="Note 3 2 5 8 2" xfId="30641"/>
    <cellStyle name="Note 3 2 5 9" xfId="30642"/>
    <cellStyle name="Note 3 2 5 9 2" xfId="30643"/>
    <cellStyle name="Note 3 2 6" xfId="30644"/>
    <cellStyle name="Note 3 2 6 10" xfId="30645"/>
    <cellStyle name="Note 3 2 6 10 2" xfId="30646"/>
    <cellStyle name="Note 3 2 6 11" xfId="30647"/>
    <cellStyle name="Note 3 2 6 2" xfId="30648"/>
    <cellStyle name="Note 3 2 6 2 2" xfId="30649"/>
    <cellStyle name="Note 3 2 6 2 2 2" xfId="30650"/>
    <cellStyle name="Note 3 2 6 2 3" xfId="30651"/>
    <cellStyle name="Note 3 2 6 3" xfId="30652"/>
    <cellStyle name="Note 3 2 6 3 2" xfId="30653"/>
    <cellStyle name="Note 3 2 6 4" xfId="30654"/>
    <cellStyle name="Note 3 2 6 4 2" xfId="30655"/>
    <cellStyle name="Note 3 2 6 5" xfId="30656"/>
    <cellStyle name="Note 3 2 6 5 2" xfId="30657"/>
    <cellStyle name="Note 3 2 6 6" xfId="30658"/>
    <cellStyle name="Note 3 2 6 6 2" xfId="30659"/>
    <cellStyle name="Note 3 2 6 7" xfId="30660"/>
    <cellStyle name="Note 3 2 6 7 2" xfId="30661"/>
    <cellStyle name="Note 3 2 6 8" xfId="30662"/>
    <cellStyle name="Note 3 2 6 8 2" xfId="30663"/>
    <cellStyle name="Note 3 2 6 9" xfId="30664"/>
    <cellStyle name="Note 3 2 6 9 2" xfId="30665"/>
    <cellStyle name="Note 3 2 7" xfId="30666"/>
    <cellStyle name="Note 3 2 7 2" xfId="30667"/>
    <cellStyle name="Note 3 2 7 2 2" xfId="30668"/>
    <cellStyle name="Note 3 2 7 3" xfId="30669"/>
    <cellStyle name="Note 3 2 8" xfId="30670"/>
    <cellStyle name="Note 3 2 8 2" xfId="30671"/>
    <cellStyle name="Note 3 2 9" xfId="30672"/>
    <cellStyle name="Note 3 2 9 2" xfId="30673"/>
    <cellStyle name="Note 3 3" xfId="30674"/>
    <cellStyle name="Note 3 3 2" xfId="30675"/>
    <cellStyle name="Note 3 3 2 2" xfId="30676"/>
    <cellStyle name="Note 3 3 2 2 2" xfId="30677"/>
    <cellStyle name="Note 3 3 2 3" xfId="30678"/>
    <cellStyle name="Note 3 3 3" xfId="30679"/>
    <cellStyle name="Note 3 3 3 2" xfId="30680"/>
    <cellStyle name="Note 3 3 3 2 2" xfId="30681"/>
    <cellStyle name="Note 3 3 3 3" xfId="30682"/>
    <cellStyle name="Note 3 3 4" xfId="30683"/>
    <cellStyle name="Note 3 3 4 2" xfId="30684"/>
    <cellStyle name="Note 3 3 5" xfId="30685"/>
    <cellStyle name="Note 3 3 5 2" xfId="30686"/>
    <cellStyle name="Note 3 3 6" xfId="30687"/>
    <cellStyle name="Note 3 3 6 2" xfId="30688"/>
    <cellStyle name="Note 3 3 7" xfId="30689"/>
    <cellStyle name="Note 3 3 7 2" xfId="30690"/>
    <cellStyle name="Note 3 3 8" xfId="30691"/>
    <cellStyle name="Note 3 4" xfId="30692"/>
    <cellStyle name="Note 3 4 10" xfId="30693"/>
    <cellStyle name="Note 3 4 10 2" xfId="30694"/>
    <cellStyle name="Note 3 4 11" xfId="30695"/>
    <cellStyle name="Note 3 4 2" xfId="30696"/>
    <cellStyle name="Note 3 4 2 2" xfId="30697"/>
    <cellStyle name="Note 3 4 2 2 2" xfId="30698"/>
    <cellStyle name="Note 3 4 2 3" xfId="30699"/>
    <cellStyle name="Note 3 4 3" xfId="30700"/>
    <cellStyle name="Note 3 4 3 2" xfId="30701"/>
    <cellStyle name="Note 3 4 4" xfId="30702"/>
    <cellStyle name="Note 3 4 4 2" xfId="30703"/>
    <cellStyle name="Note 3 4 5" xfId="30704"/>
    <cellStyle name="Note 3 4 5 2" xfId="30705"/>
    <cellStyle name="Note 3 4 6" xfId="30706"/>
    <cellStyle name="Note 3 4 6 2" xfId="30707"/>
    <cellStyle name="Note 3 4 7" xfId="30708"/>
    <cellStyle name="Note 3 4 7 2" xfId="30709"/>
    <cellStyle name="Note 3 4 8" xfId="30710"/>
    <cellStyle name="Note 3 4 8 2" xfId="30711"/>
    <cellStyle name="Note 3 4 9" xfId="30712"/>
    <cellStyle name="Note 3 4 9 2" xfId="30713"/>
    <cellStyle name="Note 3 5" xfId="30714"/>
    <cellStyle name="Note 3 5 10" xfId="30715"/>
    <cellStyle name="Note 3 5 10 2" xfId="30716"/>
    <cellStyle name="Note 3 5 11" xfId="30717"/>
    <cellStyle name="Note 3 5 2" xfId="30718"/>
    <cellStyle name="Note 3 5 2 2" xfId="30719"/>
    <cellStyle name="Note 3 5 2 2 2" xfId="30720"/>
    <cellStyle name="Note 3 5 2 3" xfId="30721"/>
    <cellStyle name="Note 3 5 3" xfId="30722"/>
    <cellStyle name="Note 3 5 3 2" xfId="30723"/>
    <cellStyle name="Note 3 5 4" xfId="30724"/>
    <cellStyle name="Note 3 5 4 2" xfId="30725"/>
    <cellStyle name="Note 3 5 5" xfId="30726"/>
    <cellStyle name="Note 3 5 5 2" xfId="30727"/>
    <cellStyle name="Note 3 5 6" xfId="30728"/>
    <cellStyle name="Note 3 5 6 2" xfId="30729"/>
    <cellStyle name="Note 3 5 7" xfId="30730"/>
    <cellStyle name="Note 3 5 7 2" xfId="30731"/>
    <cellStyle name="Note 3 5 8" xfId="30732"/>
    <cellStyle name="Note 3 5 8 2" xfId="30733"/>
    <cellStyle name="Note 3 5 9" xfId="30734"/>
    <cellStyle name="Note 3 5 9 2" xfId="30735"/>
    <cellStyle name="Note 3 6" xfId="30736"/>
    <cellStyle name="Note 3 6 10" xfId="30737"/>
    <cellStyle name="Note 3 6 10 2" xfId="30738"/>
    <cellStyle name="Note 3 6 11" xfId="30739"/>
    <cellStyle name="Note 3 6 2" xfId="30740"/>
    <cellStyle name="Note 3 6 2 2" xfId="30741"/>
    <cellStyle name="Note 3 6 2 2 2" xfId="30742"/>
    <cellStyle name="Note 3 6 2 3" xfId="30743"/>
    <cellStyle name="Note 3 6 3" xfId="30744"/>
    <cellStyle name="Note 3 6 3 2" xfId="30745"/>
    <cellStyle name="Note 3 6 4" xfId="30746"/>
    <cellStyle name="Note 3 6 4 2" xfId="30747"/>
    <cellStyle name="Note 3 6 5" xfId="30748"/>
    <cellStyle name="Note 3 6 5 2" xfId="30749"/>
    <cellStyle name="Note 3 6 6" xfId="30750"/>
    <cellStyle name="Note 3 6 6 2" xfId="30751"/>
    <cellStyle name="Note 3 6 7" xfId="30752"/>
    <cellStyle name="Note 3 6 7 2" xfId="30753"/>
    <cellStyle name="Note 3 6 8" xfId="30754"/>
    <cellStyle name="Note 3 6 8 2" xfId="30755"/>
    <cellStyle name="Note 3 6 9" xfId="30756"/>
    <cellStyle name="Note 3 6 9 2" xfId="30757"/>
    <cellStyle name="Note 3 7" xfId="30758"/>
    <cellStyle name="Note 3 7 10" xfId="30759"/>
    <cellStyle name="Note 3 7 10 2" xfId="30760"/>
    <cellStyle name="Note 3 7 11" xfId="30761"/>
    <cellStyle name="Note 3 7 2" xfId="30762"/>
    <cellStyle name="Note 3 7 2 2" xfId="30763"/>
    <cellStyle name="Note 3 7 2 2 2" xfId="30764"/>
    <cellStyle name="Note 3 7 2 3" xfId="30765"/>
    <cellStyle name="Note 3 7 3" xfId="30766"/>
    <cellStyle name="Note 3 7 3 2" xfId="30767"/>
    <cellStyle name="Note 3 7 4" xfId="30768"/>
    <cellStyle name="Note 3 7 4 2" xfId="30769"/>
    <cellStyle name="Note 3 7 5" xfId="30770"/>
    <cellStyle name="Note 3 7 5 2" xfId="30771"/>
    <cellStyle name="Note 3 7 6" xfId="30772"/>
    <cellStyle name="Note 3 7 6 2" xfId="30773"/>
    <cellStyle name="Note 3 7 7" xfId="30774"/>
    <cellStyle name="Note 3 7 7 2" xfId="30775"/>
    <cellStyle name="Note 3 7 8" xfId="30776"/>
    <cellStyle name="Note 3 7 8 2" xfId="30777"/>
    <cellStyle name="Note 3 7 9" xfId="30778"/>
    <cellStyle name="Note 3 7 9 2" xfId="30779"/>
    <cellStyle name="Note 3 8" xfId="30780"/>
    <cellStyle name="Note 3 8 2" xfId="30781"/>
    <cellStyle name="Note 3 8 2 2" xfId="30782"/>
    <cellStyle name="Note 3 8 3" xfId="30783"/>
    <cellStyle name="Note 3 9" xfId="30784"/>
    <cellStyle name="Note 3 9 2" xfId="30785"/>
    <cellStyle name="Note 3_7 - Cap Add WS" xfId="30786"/>
    <cellStyle name="Note 4" xfId="30787"/>
    <cellStyle name="Note 4 10" xfId="30788"/>
    <cellStyle name="Note 4 10 2" xfId="30789"/>
    <cellStyle name="Note 4 11" xfId="30790"/>
    <cellStyle name="Note 4 11 2" xfId="30791"/>
    <cellStyle name="Note 4 12" xfId="30792"/>
    <cellStyle name="Note 4 12 2" xfId="30793"/>
    <cellStyle name="Note 4 13" xfId="30794"/>
    <cellStyle name="Note 4 13 2" xfId="30795"/>
    <cellStyle name="Note 4 14" xfId="30796"/>
    <cellStyle name="Note 4 2" xfId="30797"/>
    <cellStyle name="Note 4 2 10" xfId="30798"/>
    <cellStyle name="Note 4 2 10 2" xfId="30799"/>
    <cellStyle name="Note 4 2 11" xfId="30800"/>
    <cellStyle name="Note 4 2 11 2" xfId="30801"/>
    <cellStyle name="Note 4 2 12" xfId="30802"/>
    <cellStyle name="Note 4 2 12 2" xfId="30803"/>
    <cellStyle name="Note 4 2 13" xfId="30804"/>
    <cellStyle name="Note 4 2 2" xfId="30805"/>
    <cellStyle name="Note 4 2 2 2" xfId="30806"/>
    <cellStyle name="Note 4 2 2 2 2" xfId="30807"/>
    <cellStyle name="Note 4 2 2 2 2 2" xfId="30808"/>
    <cellStyle name="Note 4 2 2 2 3" xfId="30809"/>
    <cellStyle name="Note 4 2 2 3" xfId="30810"/>
    <cellStyle name="Note 4 2 2 3 2" xfId="30811"/>
    <cellStyle name="Note 4 2 2 3 2 2" xfId="30812"/>
    <cellStyle name="Note 4 2 2 3 3" xfId="30813"/>
    <cellStyle name="Note 4 2 2 4" xfId="30814"/>
    <cellStyle name="Note 4 2 2 4 2" xfId="30815"/>
    <cellStyle name="Note 4 2 2 5" xfId="30816"/>
    <cellStyle name="Note 4 2 2 5 2" xfId="30817"/>
    <cellStyle name="Note 4 2 2 6" xfId="30818"/>
    <cellStyle name="Note 4 2 2 6 2" xfId="30819"/>
    <cellStyle name="Note 4 2 2 7" xfId="30820"/>
    <cellStyle name="Note 4 2 2 7 2" xfId="30821"/>
    <cellStyle name="Note 4 2 2 8" xfId="30822"/>
    <cellStyle name="Note 4 2 3" xfId="30823"/>
    <cellStyle name="Note 4 2 3 10" xfId="30824"/>
    <cellStyle name="Note 4 2 3 10 2" xfId="30825"/>
    <cellStyle name="Note 4 2 3 11" xfId="30826"/>
    <cellStyle name="Note 4 2 3 2" xfId="30827"/>
    <cellStyle name="Note 4 2 3 2 2" xfId="30828"/>
    <cellStyle name="Note 4 2 3 2 2 2" xfId="30829"/>
    <cellStyle name="Note 4 2 3 2 3" xfId="30830"/>
    <cellStyle name="Note 4 2 3 3" xfId="30831"/>
    <cellStyle name="Note 4 2 3 3 2" xfId="30832"/>
    <cellStyle name="Note 4 2 3 4" xfId="30833"/>
    <cellStyle name="Note 4 2 3 4 2" xfId="30834"/>
    <cellStyle name="Note 4 2 3 5" xfId="30835"/>
    <cellStyle name="Note 4 2 3 5 2" xfId="30836"/>
    <cellStyle name="Note 4 2 3 6" xfId="30837"/>
    <cellStyle name="Note 4 2 3 6 2" xfId="30838"/>
    <cellStyle name="Note 4 2 3 7" xfId="30839"/>
    <cellStyle name="Note 4 2 3 7 2" xfId="30840"/>
    <cellStyle name="Note 4 2 3 8" xfId="30841"/>
    <cellStyle name="Note 4 2 3 8 2" xfId="30842"/>
    <cellStyle name="Note 4 2 3 9" xfId="30843"/>
    <cellStyle name="Note 4 2 3 9 2" xfId="30844"/>
    <cellStyle name="Note 4 2 4" xfId="30845"/>
    <cellStyle name="Note 4 2 4 10" xfId="30846"/>
    <cellStyle name="Note 4 2 4 10 2" xfId="30847"/>
    <cellStyle name="Note 4 2 4 11" xfId="30848"/>
    <cellStyle name="Note 4 2 4 2" xfId="30849"/>
    <cellStyle name="Note 4 2 4 2 2" xfId="30850"/>
    <cellStyle name="Note 4 2 4 2 2 2" xfId="30851"/>
    <cellStyle name="Note 4 2 4 2 3" xfId="30852"/>
    <cellStyle name="Note 4 2 4 3" xfId="30853"/>
    <cellStyle name="Note 4 2 4 3 2" xfId="30854"/>
    <cellStyle name="Note 4 2 4 4" xfId="30855"/>
    <cellStyle name="Note 4 2 4 4 2" xfId="30856"/>
    <cellStyle name="Note 4 2 4 5" xfId="30857"/>
    <cellStyle name="Note 4 2 4 5 2" xfId="30858"/>
    <cellStyle name="Note 4 2 4 6" xfId="30859"/>
    <cellStyle name="Note 4 2 4 6 2" xfId="30860"/>
    <cellStyle name="Note 4 2 4 7" xfId="30861"/>
    <cellStyle name="Note 4 2 4 7 2" xfId="30862"/>
    <cellStyle name="Note 4 2 4 8" xfId="30863"/>
    <cellStyle name="Note 4 2 4 8 2" xfId="30864"/>
    <cellStyle name="Note 4 2 4 9" xfId="30865"/>
    <cellStyle name="Note 4 2 4 9 2" xfId="30866"/>
    <cellStyle name="Note 4 2 5" xfId="30867"/>
    <cellStyle name="Note 4 2 5 10" xfId="30868"/>
    <cellStyle name="Note 4 2 5 10 2" xfId="30869"/>
    <cellStyle name="Note 4 2 5 11" xfId="30870"/>
    <cellStyle name="Note 4 2 5 2" xfId="30871"/>
    <cellStyle name="Note 4 2 5 2 2" xfId="30872"/>
    <cellStyle name="Note 4 2 5 2 2 2" xfId="30873"/>
    <cellStyle name="Note 4 2 5 2 3" xfId="30874"/>
    <cellStyle name="Note 4 2 5 3" xfId="30875"/>
    <cellStyle name="Note 4 2 5 3 2" xfId="30876"/>
    <cellStyle name="Note 4 2 5 4" xfId="30877"/>
    <cellStyle name="Note 4 2 5 4 2" xfId="30878"/>
    <cellStyle name="Note 4 2 5 5" xfId="30879"/>
    <cellStyle name="Note 4 2 5 5 2" xfId="30880"/>
    <cellStyle name="Note 4 2 5 6" xfId="30881"/>
    <cellStyle name="Note 4 2 5 6 2" xfId="30882"/>
    <cellStyle name="Note 4 2 5 7" xfId="30883"/>
    <cellStyle name="Note 4 2 5 7 2" xfId="30884"/>
    <cellStyle name="Note 4 2 5 8" xfId="30885"/>
    <cellStyle name="Note 4 2 5 8 2" xfId="30886"/>
    <cellStyle name="Note 4 2 5 9" xfId="30887"/>
    <cellStyle name="Note 4 2 5 9 2" xfId="30888"/>
    <cellStyle name="Note 4 2 6" xfId="30889"/>
    <cellStyle name="Note 4 2 6 10" xfId="30890"/>
    <cellStyle name="Note 4 2 6 10 2" xfId="30891"/>
    <cellStyle name="Note 4 2 6 11" xfId="30892"/>
    <cellStyle name="Note 4 2 6 2" xfId="30893"/>
    <cellStyle name="Note 4 2 6 2 2" xfId="30894"/>
    <cellStyle name="Note 4 2 6 2 2 2" xfId="30895"/>
    <cellStyle name="Note 4 2 6 2 3" xfId="30896"/>
    <cellStyle name="Note 4 2 6 3" xfId="30897"/>
    <cellStyle name="Note 4 2 6 3 2" xfId="30898"/>
    <cellStyle name="Note 4 2 6 4" xfId="30899"/>
    <cellStyle name="Note 4 2 6 4 2" xfId="30900"/>
    <cellStyle name="Note 4 2 6 5" xfId="30901"/>
    <cellStyle name="Note 4 2 6 5 2" xfId="30902"/>
    <cellStyle name="Note 4 2 6 6" xfId="30903"/>
    <cellStyle name="Note 4 2 6 6 2" xfId="30904"/>
    <cellStyle name="Note 4 2 6 7" xfId="30905"/>
    <cellStyle name="Note 4 2 6 7 2" xfId="30906"/>
    <cellStyle name="Note 4 2 6 8" xfId="30907"/>
    <cellStyle name="Note 4 2 6 8 2" xfId="30908"/>
    <cellStyle name="Note 4 2 6 9" xfId="30909"/>
    <cellStyle name="Note 4 2 6 9 2" xfId="30910"/>
    <cellStyle name="Note 4 2 7" xfId="30911"/>
    <cellStyle name="Note 4 2 7 2" xfId="30912"/>
    <cellStyle name="Note 4 2 7 2 2" xfId="30913"/>
    <cellStyle name="Note 4 2 7 3" xfId="30914"/>
    <cellStyle name="Note 4 2 8" xfId="30915"/>
    <cellStyle name="Note 4 2 8 2" xfId="30916"/>
    <cellStyle name="Note 4 2 9" xfId="30917"/>
    <cellStyle name="Note 4 2 9 2" xfId="30918"/>
    <cellStyle name="Note 4 3" xfId="30919"/>
    <cellStyle name="Note 4 3 2" xfId="30920"/>
    <cellStyle name="Note 4 3 2 2" xfId="30921"/>
    <cellStyle name="Note 4 3 2 2 2" xfId="30922"/>
    <cellStyle name="Note 4 3 2 3" xfId="30923"/>
    <cellStyle name="Note 4 3 3" xfId="30924"/>
    <cellStyle name="Note 4 3 3 2" xfId="30925"/>
    <cellStyle name="Note 4 3 3 2 2" xfId="30926"/>
    <cellStyle name="Note 4 3 3 3" xfId="30927"/>
    <cellStyle name="Note 4 3 4" xfId="30928"/>
    <cellStyle name="Note 4 3 4 2" xfId="30929"/>
    <cellStyle name="Note 4 3 5" xfId="30930"/>
    <cellStyle name="Note 4 3 5 2" xfId="30931"/>
    <cellStyle name="Note 4 3 6" xfId="30932"/>
    <cellStyle name="Note 4 3 6 2" xfId="30933"/>
    <cellStyle name="Note 4 3 7" xfId="30934"/>
    <cellStyle name="Note 4 3 7 2" xfId="30935"/>
    <cellStyle name="Note 4 3 8" xfId="30936"/>
    <cellStyle name="Note 4 4" xfId="30937"/>
    <cellStyle name="Note 4 4 10" xfId="30938"/>
    <cellStyle name="Note 4 4 10 2" xfId="30939"/>
    <cellStyle name="Note 4 4 11" xfId="30940"/>
    <cellStyle name="Note 4 4 2" xfId="30941"/>
    <cellStyle name="Note 4 4 2 2" xfId="30942"/>
    <cellStyle name="Note 4 4 2 2 2" xfId="30943"/>
    <cellStyle name="Note 4 4 2 3" xfId="30944"/>
    <cellStyle name="Note 4 4 3" xfId="30945"/>
    <cellStyle name="Note 4 4 3 2" xfId="30946"/>
    <cellStyle name="Note 4 4 4" xfId="30947"/>
    <cellStyle name="Note 4 4 4 2" xfId="30948"/>
    <cellStyle name="Note 4 4 5" xfId="30949"/>
    <cellStyle name="Note 4 4 5 2" xfId="30950"/>
    <cellStyle name="Note 4 4 6" xfId="30951"/>
    <cellStyle name="Note 4 4 6 2" xfId="30952"/>
    <cellStyle name="Note 4 4 7" xfId="30953"/>
    <cellStyle name="Note 4 4 7 2" xfId="30954"/>
    <cellStyle name="Note 4 4 8" xfId="30955"/>
    <cellStyle name="Note 4 4 8 2" xfId="30956"/>
    <cellStyle name="Note 4 4 9" xfId="30957"/>
    <cellStyle name="Note 4 4 9 2" xfId="30958"/>
    <cellStyle name="Note 4 5" xfId="30959"/>
    <cellStyle name="Note 4 5 10" xfId="30960"/>
    <cellStyle name="Note 4 5 10 2" xfId="30961"/>
    <cellStyle name="Note 4 5 11" xfId="30962"/>
    <cellStyle name="Note 4 5 2" xfId="30963"/>
    <cellStyle name="Note 4 5 2 2" xfId="30964"/>
    <cellStyle name="Note 4 5 2 2 2" xfId="30965"/>
    <cellStyle name="Note 4 5 2 3" xfId="30966"/>
    <cellStyle name="Note 4 5 3" xfId="30967"/>
    <cellStyle name="Note 4 5 3 2" xfId="30968"/>
    <cellStyle name="Note 4 5 4" xfId="30969"/>
    <cellStyle name="Note 4 5 4 2" xfId="30970"/>
    <cellStyle name="Note 4 5 5" xfId="30971"/>
    <cellStyle name="Note 4 5 5 2" xfId="30972"/>
    <cellStyle name="Note 4 5 6" xfId="30973"/>
    <cellStyle name="Note 4 5 6 2" xfId="30974"/>
    <cellStyle name="Note 4 5 7" xfId="30975"/>
    <cellStyle name="Note 4 5 7 2" xfId="30976"/>
    <cellStyle name="Note 4 5 8" xfId="30977"/>
    <cellStyle name="Note 4 5 8 2" xfId="30978"/>
    <cellStyle name="Note 4 5 9" xfId="30979"/>
    <cellStyle name="Note 4 5 9 2" xfId="30980"/>
    <cellStyle name="Note 4 6" xfId="30981"/>
    <cellStyle name="Note 4 6 10" xfId="30982"/>
    <cellStyle name="Note 4 6 10 2" xfId="30983"/>
    <cellStyle name="Note 4 6 11" xfId="30984"/>
    <cellStyle name="Note 4 6 2" xfId="30985"/>
    <cellStyle name="Note 4 6 2 2" xfId="30986"/>
    <cellStyle name="Note 4 6 2 2 2" xfId="30987"/>
    <cellStyle name="Note 4 6 2 3" xfId="30988"/>
    <cellStyle name="Note 4 6 3" xfId="30989"/>
    <cellStyle name="Note 4 6 3 2" xfId="30990"/>
    <cellStyle name="Note 4 6 4" xfId="30991"/>
    <cellStyle name="Note 4 6 4 2" xfId="30992"/>
    <cellStyle name="Note 4 6 5" xfId="30993"/>
    <cellStyle name="Note 4 6 5 2" xfId="30994"/>
    <cellStyle name="Note 4 6 6" xfId="30995"/>
    <cellStyle name="Note 4 6 6 2" xfId="30996"/>
    <cellStyle name="Note 4 6 7" xfId="30997"/>
    <cellStyle name="Note 4 6 7 2" xfId="30998"/>
    <cellStyle name="Note 4 6 8" xfId="30999"/>
    <cellStyle name="Note 4 6 8 2" xfId="31000"/>
    <cellStyle name="Note 4 6 9" xfId="31001"/>
    <cellStyle name="Note 4 6 9 2" xfId="31002"/>
    <cellStyle name="Note 4 7" xfId="31003"/>
    <cellStyle name="Note 4 7 10" xfId="31004"/>
    <cellStyle name="Note 4 7 10 2" xfId="31005"/>
    <cellStyle name="Note 4 7 11" xfId="31006"/>
    <cellStyle name="Note 4 7 2" xfId="31007"/>
    <cellStyle name="Note 4 7 2 2" xfId="31008"/>
    <cellStyle name="Note 4 7 2 2 2" xfId="31009"/>
    <cellStyle name="Note 4 7 2 3" xfId="31010"/>
    <cellStyle name="Note 4 7 3" xfId="31011"/>
    <cellStyle name="Note 4 7 3 2" xfId="31012"/>
    <cellStyle name="Note 4 7 4" xfId="31013"/>
    <cellStyle name="Note 4 7 4 2" xfId="31014"/>
    <cellStyle name="Note 4 7 5" xfId="31015"/>
    <cellStyle name="Note 4 7 5 2" xfId="31016"/>
    <cellStyle name="Note 4 7 6" xfId="31017"/>
    <cellStyle name="Note 4 7 6 2" xfId="31018"/>
    <cellStyle name="Note 4 7 7" xfId="31019"/>
    <cellStyle name="Note 4 7 7 2" xfId="31020"/>
    <cellStyle name="Note 4 7 8" xfId="31021"/>
    <cellStyle name="Note 4 7 8 2" xfId="31022"/>
    <cellStyle name="Note 4 7 9" xfId="31023"/>
    <cellStyle name="Note 4 7 9 2" xfId="31024"/>
    <cellStyle name="Note 4 8" xfId="31025"/>
    <cellStyle name="Note 4 8 2" xfId="31026"/>
    <cellStyle name="Note 4 8 2 2" xfId="31027"/>
    <cellStyle name="Note 4 8 3" xfId="31028"/>
    <cellStyle name="Note 4 9" xfId="31029"/>
    <cellStyle name="Note 4 9 2" xfId="31030"/>
    <cellStyle name="Note 4_7 - Cap Add WS" xfId="31031"/>
    <cellStyle name="Note 5" xfId="31032"/>
    <cellStyle name="Note 5 10" xfId="31033"/>
    <cellStyle name="Note 5 10 2" xfId="31034"/>
    <cellStyle name="Note 5 10 2 2" xfId="31035"/>
    <cellStyle name="Note 5 10 3" xfId="31036"/>
    <cellStyle name="Note 5 11" xfId="31037"/>
    <cellStyle name="Note 5 11 2" xfId="31038"/>
    <cellStyle name="Note 5 12" xfId="31039"/>
    <cellStyle name="Note 5 12 2" xfId="31040"/>
    <cellStyle name="Note 5 13" xfId="31041"/>
    <cellStyle name="Note 5 13 2" xfId="31042"/>
    <cellStyle name="Note 5 14" xfId="31043"/>
    <cellStyle name="Note 5 14 2" xfId="31044"/>
    <cellStyle name="Note 5 15" xfId="31045"/>
    <cellStyle name="Note 5 15 2" xfId="31046"/>
    <cellStyle name="Note 5 16" xfId="31047"/>
    <cellStyle name="Note 5 2" xfId="31048"/>
    <cellStyle name="Note 5 2 10" xfId="31049"/>
    <cellStyle name="Note 5 2 10 2" xfId="31050"/>
    <cellStyle name="Note 5 2 11" xfId="31051"/>
    <cellStyle name="Note 5 2 11 2" xfId="31052"/>
    <cellStyle name="Note 5 2 12" xfId="31053"/>
    <cellStyle name="Note 5 2 12 2" xfId="31054"/>
    <cellStyle name="Note 5 2 13" xfId="31055"/>
    <cellStyle name="Note 5 2 13 2" xfId="31056"/>
    <cellStyle name="Note 5 2 14" xfId="31057"/>
    <cellStyle name="Note 5 2 2" xfId="31058"/>
    <cellStyle name="Note 5 2 2 10" xfId="31059"/>
    <cellStyle name="Note 5 2 2 10 2" xfId="31060"/>
    <cellStyle name="Note 5 2 2 11" xfId="31061"/>
    <cellStyle name="Note 5 2 2 11 2" xfId="31062"/>
    <cellStyle name="Note 5 2 2 12" xfId="31063"/>
    <cellStyle name="Note 5 2 2 12 2" xfId="31064"/>
    <cellStyle name="Note 5 2 2 13" xfId="31065"/>
    <cellStyle name="Note 5 2 2 2" xfId="31066"/>
    <cellStyle name="Note 5 2 2 2 2" xfId="31067"/>
    <cellStyle name="Note 5 2 2 2 2 2" xfId="31068"/>
    <cellStyle name="Note 5 2 2 2 2 2 2" xfId="31069"/>
    <cellStyle name="Note 5 2 2 2 2 3" xfId="31070"/>
    <cellStyle name="Note 5 2 2 2 3" xfId="31071"/>
    <cellStyle name="Note 5 2 2 2 3 2" xfId="31072"/>
    <cellStyle name="Note 5 2 2 2 3 2 2" xfId="31073"/>
    <cellStyle name="Note 5 2 2 2 3 3" xfId="31074"/>
    <cellStyle name="Note 5 2 2 2 4" xfId="31075"/>
    <cellStyle name="Note 5 2 2 2 4 2" xfId="31076"/>
    <cellStyle name="Note 5 2 2 2 5" xfId="31077"/>
    <cellStyle name="Note 5 2 2 2 5 2" xfId="31078"/>
    <cellStyle name="Note 5 2 2 2 6" xfId="31079"/>
    <cellStyle name="Note 5 2 2 2 6 2" xfId="31080"/>
    <cellStyle name="Note 5 2 2 2 7" xfId="31081"/>
    <cellStyle name="Note 5 2 2 2 7 2" xfId="31082"/>
    <cellStyle name="Note 5 2 2 2 8" xfId="31083"/>
    <cellStyle name="Note 5 2 2 3" xfId="31084"/>
    <cellStyle name="Note 5 2 2 3 10" xfId="31085"/>
    <cellStyle name="Note 5 2 2 3 10 2" xfId="31086"/>
    <cellStyle name="Note 5 2 2 3 11" xfId="31087"/>
    <cellStyle name="Note 5 2 2 3 2" xfId="31088"/>
    <cellStyle name="Note 5 2 2 3 2 2" xfId="31089"/>
    <cellStyle name="Note 5 2 2 3 2 2 2" xfId="31090"/>
    <cellStyle name="Note 5 2 2 3 2 3" xfId="31091"/>
    <cellStyle name="Note 5 2 2 3 3" xfId="31092"/>
    <cellStyle name="Note 5 2 2 3 3 2" xfId="31093"/>
    <cellStyle name="Note 5 2 2 3 4" xfId="31094"/>
    <cellStyle name="Note 5 2 2 3 4 2" xfId="31095"/>
    <cellStyle name="Note 5 2 2 3 5" xfId="31096"/>
    <cellStyle name="Note 5 2 2 3 5 2" xfId="31097"/>
    <cellStyle name="Note 5 2 2 3 6" xfId="31098"/>
    <cellStyle name="Note 5 2 2 3 6 2" xfId="31099"/>
    <cellStyle name="Note 5 2 2 3 7" xfId="31100"/>
    <cellStyle name="Note 5 2 2 3 7 2" xfId="31101"/>
    <cellStyle name="Note 5 2 2 3 8" xfId="31102"/>
    <cellStyle name="Note 5 2 2 3 8 2" xfId="31103"/>
    <cellStyle name="Note 5 2 2 3 9" xfId="31104"/>
    <cellStyle name="Note 5 2 2 3 9 2" xfId="31105"/>
    <cellStyle name="Note 5 2 2 4" xfId="31106"/>
    <cellStyle name="Note 5 2 2 4 10" xfId="31107"/>
    <cellStyle name="Note 5 2 2 4 10 2" xfId="31108"/>
    <cellStyle name="Note 5 2 2 4 11" xfId="31109"/>
    <cellStyle name="Note 5 2 2 4 2" xfId="31110"/>
    <cellStyle name="Note 5 2 2 4 2 2" xfId="31111"/>
    <cellStyle name="Note 5 2 2 4 2 2 2" xfId="31112"/>
    <cellStyle name="Note 5 2 2 4 2 3" xfId="31113"/>
    <cellStyle name="Note 5 2 2 4 3" xfId="31114"/>
    <cellStyle name="Note 5 2 2 4 3 2" xfId="31115"/>
    <cellStyle name="Note 5 2 2 4 4" xfId="31116"/>
    <cellStyle name="Note 5 2 2 4 4 2" xfId="31117"/>
    <cellStyle name="Note 5 2 2 4 5" xfId="31118"/>
    <cellStyle name="Note 5 2 2 4 5 2" xfId="31119"/>
    <cellStyle name="Note 5 2 2 4 6" xfId="31120"/>
    <cellStyle name="Note 5 2 2 4 6 2" xfId="31121"/>
    <cellStyle name="Note 5 2 2 4 7" xfId="31122"/>
    <cellStyle name="Note 5 2 2 4 7 2" xfId="31123"/>
    <cellStyle name="Note 5 2 2 4 8" xfId="31124"/>
    <cellStyle name="Note 5 2 2 4 8 2" xfId="31125"/>
    <cellStyle name="Note 5 2 2 4 9" xfId="31126"/>
    <cellStyle name="Note 5 2 2 4 9 2" xfId="31127"/>
    <cellStyle name="Note 5 2 2 5" xfId="31128"/>
    <cellStyle name="Note 5 2 2 5 10" xfId="31129"/>
    <cellStyle name="Note 5 2 2 5 10 2" xfId="31130"/>
    <cellStyle name="Note 5 2 2 5 11" xfId="31131"/>
    <cellStyle name="Note 5 2 2 5 2" xfId="31132"/>
    <cellStyle name="Note 5 2 2 5 2 2" xfId="31133"/>
    <cellStyle name="Note 5 2 2 5 2 2 2" xfId="31134"/>
    <cellStyle name="Note 5 2 2 5 2 3" xfId="31135"/>
    <cellStyle name="Note 5 2 2 5 3" xfId="31136"/>
    <cellStyle name="Note 5 2 2 5 3 2" xfId="31137"/>
    <cellStyle name="Note 5 2 2 5 4" xfId="31138"/>
    <cellStyle name="Note 5 2 2 5 4 2" xfId="31139"/>
    <cellStyle name="Note 5 2 2 5 5" xfId="31140"/>
    <cellStyle name="Note 5 2 2 5 5 2" xfId="31141"/>
    <cellStyle name="Note 5 2 2 5 6" xfId="31142"/>
    <cellStyle name="Note 5 2 2 5 6 2" xfId="31143"/>
    <cellStyle name="Note 5 2 2 5 7" xfId="31144"/>
    <cellStyle name="Note 5 2 2 5 7 2" xfId="31145"/>
    <cellStyle name="Note 5 2 2 5 8" xfId="31146"/>
    <cellStyle name="Note 5 2 2 5 8 2" xfId="31147"/>
    <cellStyle name="Note 5 2 2 5 9" xfId="31148"/>
    <cellStyle name="Note 5 2 2 5 9 2" xfId="31149"/>
    <cellStyle name="Note 5 2 2 6" xfId="31150"/>
    <cellStyle name="Note 5 2 2 6 10" xfId="31151"/>
    <cellStyle name="Note 5 2 2 6 10 2" xfId="31152"/>
    <cellStyle name="Note 5 2 2 6 11" xfId="31153"/>
    <cellStyle name="Note 5 2 2 6 2" xfId="31154"/>
    <cellStyle name="Note 5 2 2 6 2 2" xfId="31155"/>
    <cellStyle name="Note 5 2 2 6 2 2 2" xfId="31156"/>
    <cellStyle name="Note 5 2 2 6 2 3" xfId="31157"/>
    <cellStyle name="Note 5 2 2 6 3" xfId="31158"/>
    <cellStyle name="Note 5 2 2 6 3 2" xfId="31159"/>
    <cellStyle name="Note 5 2 2 6 4" xfId="31160"/>
    <cellStyle name="Note 5 2 2 6 4 2" xfId="31161"/>
    <cellStyle name="Note 5 2 2 6 5" xfId="31162"/>
    <cellStyle name="Note 5 2 2 6 5 2" xfId="31163"/>
    <cellStyle name="Note 5 2 2 6 6" xfId="31164"/>
    <cellStyle name="Note 5 2 2 6 6 2" xfId="31165"/>
    <cellStyle name="Note 5 2 2 6 7" xfId="31166"/>
    <cellStyle name="Note 5 2 2 6 7 2" xfId="31167"/>
    <cellStyle name="Note 5 2 2 6 8" xfId="31168"/>
    <cellStyle name="Note 5 2 2 6 8 2" xfId="31169"/>
    <cellStyle name="Note 5 2 2 6 9" xfId="31170"/>
    <cellStyle name="Note 5 2 2 6 9 2" xfId="31171"/>
    <cellStyle name="Note 5 2 2 7" xfId="31172"/>
    <cellStyle name="Note 5 2 2 7 2" xfId="31173"/>
    <cellStyle name="Note 5 2 2 7 2 2" xfId="31174"/>
    <cellStyle name="Note 5 2 2 7 3" xfId="31175"/>
    <cellStyle name="Note 5 2 2 8" xfId="31176"/>
    <cellStyle name="Note 5 2 2 8 2" xfId="31177"/>
    <cellStyle name="Note 5 2 2 9" xfId="31178"/>
    <cellStyle name="Note 5 2 2 9 2" xfId="31179"/>
    <cellStyle name="Note 5 2 3" xfId="31180"/>
    <cellStyle name="Note 5 2 3 2" xfId="31181"/>
    <cellStyle name="Note 5 2 3 2 2" xfId="31182"/>
    <cellStyle name="Note 5 2 3 2 2 2" xfId="31183"/>
    <cellStyle name="Note 5 2 3 2 3" xfId="31184"/>
    <cellStyle name="Note 5 2 3 3" xfId="31185"/>
    <cellStyle name="Note 5 2 3 3 2" xfId="31186"/>
    <cellStyle name="Note 5 2 3 3 2 2" xfId="31187"/>
    <cellStyle name="Note 5 2 3 3 3" xfId="31188"/>
    <cellStyle name="Note 5 2 3 4" xfId="31189"/>
    <cellStyle name="Note 5 2 3 4 2" xfId="31190"/>
    <cellStyle name="Note 5 2 3 5" xfId="31191"/>
    <cellStyle name="Note 5 2 3 5 2" xfId="31192"/>
    <cellStyle name="Note 5 2 3 6" xfId="31193"/>
    <cellStyle name="Note 5 2 3 6 2" xfId="31194"/>
    <cellStyle name="Note 5 2 3 7" xfId="31195"/>
    <cellStyle name="Note 5 2 3 7 2" xfId="31196"/>
    <cellStyle name="Note 5 2 3 8" xfId="31197"/>
    <cellStyle name="Note 5 2 4" xfId="31198"/>
    <cellStyle name="Note 5 2 4 10" xfId="31199"/>
    <cellStyle name="Note 5 2 4 10 2" xfId="31200"/>
    <cellStyle name="Note 5 2 4 11" xfId="31201"/>
    <cellStyle name="Note 5 2 4 2" xfId="31202"/>
    <cellStyle name="Note 5 2 4 2 2" xfId="31203"/>
    <cellStyle name="Note 5 2 4 2 2 2" xfId="31204"/>
    <cellStyle name="Note 5 2 4 2 3" xfId="31205"/>
    <cellStyle name="Note 5 2 4 3" xfId="31206"/>
    <cellStyle name="Note 5 2 4 3 2" xfId="31207"/>
    <cellStyle name="Note 5 2 4 4" xfId="31208"/>
    <cellStyle name="Note 5 2 4 4 2" xfId="31209"/>
    <cellStyle name="Note 5 2 4 5" xfId="31210"/>
    <cellStyle name="Note 5 2 4 5 2" xfId="31211"/>
    <cellStyle name="Note 5 2 4 6" xfId="31212"/>
    <cellStyle name="Note 5 2 4 6 2" xfId="31213"/>
    <cellStyle name="Note 5 2 4 7" xfId="31214"/>
    <cellStyle name="Note 5 2 4 7 2" xfId="31215"/>
    <cellStyle name="Note 5 2 4 8" xfId="31216"/>
    <cellStyle name="Note 5 2 4 8 2" xfId="31217"/>
    <cellStyle name="Note 5 2 4 9" xfId="31218"/>
    <cellStyle name="Note 5 2 4 9 2" xfId="31219"/>
    <cellStyle name="Note 5 2 5" xfId="31220"/>
    <cellStyle name="Note 5 2 5 10" xfId="31221"/>
    <cellStyle name="Note 5 2 5 10 2" xfId="31222"/>
    <cellStyle name="Note 5 2 5 11" xfId="31223"/>
    <cellStyle name="Note 5 2 5 2" xfId="31224"/>
    <cellStyle name="Note 5 2 5 2 2" xfId="31225"/>
    <cellStyle name="Note 5 2 5 2 2 2" xfId="31226"/>
    <cellStyle name="Note 5 2 5 2 3" xfId="31227"/>
    <cellStyle name="Note 5 2 5 3" xfId="31228"/>
    <cellStyle name="Note 5 2 5 3 2" xfId="31229"/>
    <cellStyle name="Note 5 2 5 4" xfId="31230"/>
    <cellStyle name="Note 5 2 5 4 2" xfId="31231"/>
    <cellStyle name="Note 5 2 5 5" xfId="31232"/>
    <cellStyle name="Note 5 2 5 5 2" xfId="31233"/>
    <cellStyle name="Note 5 2 5 6" xfId="31234"/>
    <cellStyle name="Note 5 2 5 6 2" xfId="31235"/>
    <cellStyle name="Note 5 2 5 7" xfId="31236"/>
    <cellStyle name="Note 5 2 5 7 2" xfId="31237"/>
    <cellStyle name="Note 5 2 5 8" xfId="31238"/>
    <cellStyle name="Note 5 2 5 8 2" xfId="31239"/>
    <cellStyle name="Note 5 2 5 9" xfId="31240"/>
    <cellStyle name="Note 5 2 5 9 2" xfId="31241"/>
    <cellStyle name="Note 5 2 6" xfId="31242"/>
    <cellStyle name="Note 5 2 6 10" xfId="31243"/>
    <cellStyle name="Note 5 2 6 10 2" xfId="31244"/>
    <cellStyle name="Note 5 2 6 11" xfId="31245"/>
    <cellStyle name="Note 5 2 6 2" xfId="31246"/>
    <cellStyle name="Note 5 2 6 2 2" xfId="31247"/>
    <cellStyle name="Note 5 2 6 2 2 2" xfId="31248"/>
    <cellStyle name="Note 5 2 6 2 3" xfId="31249"/>
    <cellStyle name="Note 5 2 6 3" xfId="31250"/>
    <cellStyle name="Note 5 2 6 3 2" xfId="31251"/>
    <cellStyle name="Note 5 2 6 4" xfId="31252"/>
    <cellStyle name="Note 5 2 6 4 2" xfId="31253"/>
    <cellStyle name="Note 5 2 6 5" xfId="31254"/>
    <cellStyle name="Note 5 2 6 5 2" xfId="31255"/>
    <cellStyle name="Note 5 2 6 6" xfId="31256"/>
    <cellStyle name="Note 5 2 6 6 2" xfId="31257"/>
    <cellStyle name="Note 5 2 6 7" xfId="31258"/>
    <cellStyle name="Note 5 2 6 7 2" xfId="31259"/>
    <cellStyle name="Note 5 2 6 8" xfId="31260"/>
    <cellStyle name="Note 5 2 6 8 2" xfId="31261"/>
    <cellStyle name="Note 5 2 6 9" xfId="31262"/>
    <cellStyle name="Note 5 2 6 9 2" xfId="31263"/>
    <cellStyle name="Note 5 2 7" xfId="31264"/>
    <cellStyle name="Note 5 2 7 10" xfId="31265"/>
    <cellStyle name="Note 5 2 7 10 2" xfId="31266"/>
    <cellStyle name="Note 5 2 7 11" xfId="31267"/>
    <cellStyle name="Note 5 2 7 2" xfId="31268"/>
    <cellStyle name="Note 5 2 7 2 2" xfId="31269"/>
    <cellStyle name="Note 5 2 7 2 2 2" xfId="31270"/>
    <cellStyle name="Note 5 2 7 2 3" xfId="31271"/>
    <cellStyle name="Note 5 2 7 3" xfId="31272"/>
    <cellStyle name="Note 5 2 7 3 2" xfId="31273"/>
    <cellStyle name="Note 5 2 7 4" xfId="31274"/>
    <cellStyle name="Note 5 2 7 4 2" xfId="31275"/>
    <cellStyle name="Note 5 2 7 5" xfId="31276"/>
    <cellStyle name="Note 5 2 7 5 2" xfId="31277"/>
    <cellStyle name="Note 5 2 7 6" xfId="31278"/>
    <cellStyle name="Note 5 2 7 6 2" xfId="31279"/>
    <cellStyle name="Note 5 2 7 7" xfId="31280"/>
    <cellStyle name="Note 5 2 7 7 2" xfId="31281"/>
    <cellStyle name="Note 5 2 7 8" xfId="31282"/>
    <cellStyle name="Note 5 2 7 8 2" xfId="31283"/>
    <cellStyle name="Note 5 2 7 9" xfId="31284"/>
    <cellStyle name="Note 5 2 7 9 2" xfId="31285"/>
    <cellStyle name="Note 5 2 8" xfId="31286"/>
    <cellStyle name="Note 5 2 8 2" xfId="31287"/>
    <cellStyle name="Note 5 2 8 2 2" xfId="31288"/>
    <cellStyle name="Note 5 2 8 3" xfId="31289"/>
    <cellStyle name="Note 5 2 9" xfId="31290"/>
    <cellStyle name="Note 5 2 9 2" xfId="31291"/>
    <cellStyle name="Note 5 2_7 - Cap Add WS" xfId="31292"/>
    <cellStyle name="Note 5 3" xfId="31293"/>
    <cellStyle name="Note 5 3 10" xfId="31294"/>
    <cellStyle name="Note 5 3 10 2" xfId="31295"/>
    <cellStyle name="Note 5 3 11" xfId="31296"/>
    <cellStyle name="Note 5 3 11 2" xfId="31297"/>
    <cellStyle name="Note 5 3 12" xfId="31298"/>
    <cellStyle name="Note 5 3 12 2" xfId="31299"/>
    <cellStyle name="Note 5 3 13" xfId="31300"/>
    <cellStyle name="Note 5 3 13 2" xfId="31301"/>
    <cellStyle name="Note 5 3 14" xfId="31302"/>
    <cellStyle name="Note 5 3 2" xfId="31303"/>
    <cellStyle name="Note 5 3 2 10" xfId="31304"/>
    <cellStyle name="Note 5 3 2 10 2" xfId="31305"/>
    <cellStyle name="Note 5 3 2 11" xfId="31306"/>
    <cellStyle name="Note 5 3 2 11 2" xfId="31307"/>
    <cellStyle name="Note 5 3 2 12" xfId="31308"/>
    <cellStyle name="Note 5 3 2 12 2" xfId="31309"/>
    <cellStyle name="Note 5 3 2 13" xfId="31310"/>
    <cellStyle name="Note 5 3 2 2" xfId="31311"/>
    <cellStyle name="Note 5 3 2 2 2" xfId="31312"/>
    <cellStyle name="Note 5 3 2 2 2 2" xfId="31313"/>
    <cellStyle name="Note 5 3 2 2 2 2 2" xfId="31314"/>
    <cellStyle name="Note 5 3 2 2 2 3" xfId="31315"/>
    <cellStyle name="Note 5 3 2 2 3" xfId="31316"/>
    <cellStyle name="Note 5 3 2 2 3 2" xfId="31317"/>
    <cellStyle name="Note 5 3 2 2 3 2 2" xfId="31318"/>
    <cellStyle name="Note 5 3 2 2 3 3" xfId="31319"/>
    <cellStyle name="Note 5 3 2 2 4" xfId="31320"/>
    <cellStyle name="Note 5 3 2 2 4 2" xfId="31321"/>
    <cellStyle name="Note 5 3 2 2 5" xfId="31322"/>
    <cellStyle name="Note 5 3 2 2 5 2" xfId="31323"/>
    <cellStyle name="Note 5 3 2 2 6" xfId="31324"/>
    <cellStyle name="Note 5 3 2 2 6 2" xfId="31325"/>
    <cellStyle name="Note 5 3 2 2 7" xfId="31326"/>
    <cellStyle name="Note 5 3 2 2 7 2" xfId="31327"/>
    <cellStyle name="Note 5 3 2 2 8" xfId="31328"/>
    <cellStyle name="Note 5 3 2 3" xfId="31329"/>
    <cellStyle name="Note 5 3 2 3 10" xfId="31330"/>
    <cellStyle name="Note 5 3 2 3 10 2" xfId="31331"/>
    <cellStyle name="Note 5 3 2 3 11" xfId="31332"/>
    <cellStyle name="Note 5 3 2 3 2" xfId="31333"/>
    <cellStyle name="Note 5 3 2 3 2 2" xfId="31334"/>
    <cellStyle name="Note 5 3 2 3 2 2 2" xfId="31335"/>
    <cellStyle name="Note 5 3 2 3 2 3" xfId="31336"/>
    <cellStyle name="Note 5 3 2 3 3" xfId="31337"/>
    <cellStyle name="Note 5 3 2 3 3 2" xfId="31338"/>
    <cellStyle name="Note 5 3 2 3 4" xfId="31339"/>
    <cellStyle name="Note 5 3 2 3 4 2" xfId="31340"/>
    <cellStyle name="Note 5 3 2 3 5" xfId="31341"/>
    <cellStyle name="Note 5 3 2 3 5 2" xfId="31342"/>
    <cellStyle name="Note 5 3 2 3 6" xfId="31343"/>
    <cellStyle name="Note 5 3 2 3 6 2" xfId="31344"/>
    <cellStyle name="Note 5 3 2 3 7" xfId="31345"/>
    <cellStyle name="Note 5 3 2 3 7 2" xfId="31346"/>
    <cellStyle name="Note 5 3 2 3 8" xfId="31347"/>
    <cellStyle name="Note 5 3 2 3 8 2" xfId="31348"/>
    <cellStyle name="Note 5 3 2 3 9" xfId="31349"/>
    <cellStyle name="Note 5 3 2 3 9 2" xfId="31350"/>
    <cellStyle name="Note 5 3 2 4" xfId="31351"/>
    <cellStyle name="Note 5 3 2 4 10" xfId="31352"/>
    <cellStyle name="Note 5 3 2 4 10 2" xfId="31353"/>
    <cellStyle name="Note 5 3 2 4 11" xfId="31354"/>
    <cellStyle name="Note 5 3 2 4 2" xfId="31355"/>
    <cellStyle name="Note 5 3 2 4 2 2" xfId="31356"/>
    <cellStyle name="Note 5 3 2 4 2 2 2" xfId="31357"/>
    <cellStyle name="Note 5 3 2 4 2 3" xfId="31358"/>
    <cellStyle name="Note 5 3 2 4 3" xfId="31359"/>
    <cellStyle name="Note 5 3 2 4 3 2" xfId="31360"/>
    <cellStyle name="Note 5 3 2 4 4" xfId="31361"/>
    <cellStyle name="Note 5 3 2 4 4 2" xfId="31362"/>
    <cellStyle name="Note 5 3 2 4 5" xfId="31363"/>
    <cellStyle name="Note 5 3 2 4 5 2" xfId="31364"/>
    <cellStyle name="Note 5 3 2 4 6" xfId="31365"/>
    <cellStyle name="Note 5 3 2 4 6 2" xfId="31366"/>
    <cellStyle name="Note 5 3 2 4 7" xfId="31367"/>
    <cellStyle name="Note 5 3 2 4 7 2" xfId="31368"/>
    <cellStyle name="Note 5 3 2 4 8" xfId="31369"/>
    <cellStyle name="Note 5 3 2 4 8 2" xfId="31370"/>
    <cellStyle name="Note 5 3 2 4 9" xfId="31371"/>
    <cellStyle name="Note 5 3 2 4 9 2" xfId="31372"/>
    <cellStyle name="Note 5 3 2 5" xfId="31373"/>
    <cellStyle name="Note 5 3 2 5 10" xfId="31374"/>
    <cellStyle name="Note 5 3 2 5 10 2" xfId="31375"/>
    <cellStyle name="Note 5 3 2 5 11" xfId="31376"/>
    <cellStyle name="Note 5 3 2 5 2" xfId="31377"/>
    <cellStyle name="Note 5 3 2 5 2 2" xfId="31378"/>
    <cellStyle name="Note 5 3 2 5 2 2 2" xfId="31379"/>
    <cellStyle name="Note 5 3 2 5 2 3" xfId="31380"/>
    <cellStyle name="Note 5 3 2 5 3" xfId="31381"/>
    <cellStyle name="Note 5 3 2 5 3 2" xfId="31382"/>
    <cellStyle name="Note 5 3 2 5 4" xfId="31383"/>
    <cellStyle name="Note 5 3 2 5 4 2" xfId="31384"/>
    <cellStyle name="Note 5 3 2 5 5" xfId="31385"/>
    <cellStyle name="Note 5 3 2 5 5 2" xfId="31386"/>
    <cellStyle name="Note 5 3 2 5 6" xfId="31387"/>
    <cellStyle name="Note 5 3 2 5 6 2" xfId="31388"/>
    <cellStyle name="Note 5 3 2 5 7" xfId="31389"/>
    <cellStyle name="Note 5 3 2 5 7 2" xfId="31390"/>
    <cellStyle name="Note 5 3 2 5 8" xfId="31391"/>
    <cellStyle name="Note 5 3 2 5 8 2" xfId="31392"/>
    <cellStyle name="Note 5 3 2 5 9" xfId="31393"/>
    <cellStyle name="Note 5 3 2 5 9 2" xfId="31394"/>
    <cellStyle name="Note 5 3 2 6" xfId="31395"/>
    <cellStyle name="Note 5 3 2 6 10" xfId="31396"/>
    <cellStyle name="Note 5 3 2 6 10 2" xfId="31397"/>
    <cellStyle name="Note 5 3 2 6 11" xfId="31398"/>
    <cellStyle name="Note 5 3 2 6 2" xfId="31399"/>
    <cellStyle name="Note 5 3 2 6 2 2" xfId="31400"/>
    <cellStyle name="Note 5 3 2 6 2 2 2" xfId="31401"/>
    <cellStyle name="Note 5 3 2 6 2 3" xfId="31402"/>
    <cellStyle name="Note 5 3 2 6 3" xfId="31403"/>
    <cellStyle name="Note 5 3 2 6 3 2" xfId="31404"/>
    <cellStyle name="Note 5 3 2 6 4" xfId="31405"/>
    <cellStyle name="Note 5 3 2 6 4 2" xfId="31406"/>
    <cellStyle name="Note 5 3 2 6 5" xfId="31407"/>
    <cellStyle name="Note 5 3 2 6 5 2" xfId="31408"/>
    <cellStyle name="Note 5 3 2 6 6" xfId="31409"/>
    <cellStyle name="Note 5 3 2 6 6 2" xfId="31410"/>
    <cellStyle name="Note 5 3 2 6 7" xfId="31411"/>
    <cellStyle name="Note 5 3 2 6 7 2" xfId="31412"/>
    <cellStyle name="Note 5 3 2 6 8" xfId="31413"/>
    <cellStyle name="Note 5 3 2 6 8 2" xfId="31414"/>
    <cellStyle name="Note 5 3 2 6 9" xfId="31415"/>
    <cellStyle name="Note 5 3 2 6 9 2" xfId="31416"/>
    <cellStyle name="Note 5 3 2 7" xfId="31417"/>
    <cellStyle name="Note 5 3 2 7 2" xfId="31418"/>
    <cellStyle name="Note 5 3 2 7 2 2" xfId="31419"/>
    <cellStyle name="Note 5 3 2 7 3" xfId="31420"/>
    <cellStyle name="Note 5 3 2 8" xfId="31421"/>
    <cellStyle name="Note 5 3 2 8 2" xfId="31422"/>
    <cellStyle name="Note 5 3 2 9" xfId="31423"/>
    <cellStyle name="Note 5 3 2 9 2" xfId="31424"/>
    <cellStyle name="Note 5 3 3" xfId="31425"/>
    <cellStyle name="Note 5 3 3 2" xfId="31426"/>
    <cellStyle name="Note 5 3 3 2 2" xfId="31427"/>
    <cellStyle name="Note 5 3 3 2 2 2" xfId="31428"/>
    <cellStyle name="Note 5 3 3 2 3" xfId="31429"/>
    <cellStyle name="Note 5 3 3 3" xfId="31430"/>
    <cellStyle name="Note 5 3 3 3 2" xfId="31431"/>
    <cellStyle name="Note 5 3 3 3 2 2" xfId="31432"/>
    <cellStyle name="Note 5 3 3 3 3" xfId="31433"/>
    <cellStyle name="Note 5 3 3 4" xfId="31434"/>
    <cellStyle name="Note 5 3 3 4 2" xfId="31435"/>
    <cellStyle name="Note 5 3 3 5" xfId="31436"/>
    <cellStyle name="Note 5 3 3 5 2" xfId="31437"/>
    <cellStyle name="Note 5 3 3 6" xfId="31438"/>
    <cellStyle name="Note 5 3 3 6 2" xfId="31439"/>
    <cellStyle name="Note 5 3 3 7" xfId="31440"/>
    <cellStyle name="Note 5 3 3 7 2" xfId="31441"/>
    <cellStyle name="Note 5 3 3 8" xfId="31442"/>
    <cellStyle name="Note 5 3 4" xfId="31443"/>
    <cellStyle name="Note 5 3 4 10" xfId="31444"/>
    <cellStyle name="Note 5 3 4 10 2" xfId="31445"/>
    <cellStyle name="Note 5 3 4 11" xfId="31446"/>
    <cellStyle name="Note 5 3 4 2" xfId="31447"/>
    <cellStyle name="Note 5 3 4 2 2" xfId="31448"/>
    <cellStyle name="Note 5 3 4 2 2 2" xfId="31449"/>
    <cellStyle name="Note 5 3 4 2 3" xfId="31450"/>
    <cellStyle name="Note 5 3 4 3" xfId="31451"/>
    <cellStyle name="Note 5 3 4 3 2" xfId="31452"/>
    <cellStyle name="Note 5 3 4 4" xfId="31453"/>
    <cellStyle name="Note 5 3 4 4 2" xfId="31454"/>
    <cellStyle name="Note 5 3 4 5" xfId="31455"/>
    <cellStyle name="Note 5 3 4 5 2" xfId="31456"/>
    <cellStyle name="Note 5 3 4 6" xfId="31457"/>
    <cellStyle name="Note 5 3 4 6 2" xfId="31458"/>
    <cellStyle name="Note 5 3 4 7" xfId="31459"/>
    <cellStyle name="Note 5 3 4 7 2" xfId="31460"/>
    <cellStyle name="Note 5 3 4 8" xfId="31461"/>
    <cellStyle name="Note 5 3 4 8 2" xfId="31462"/>
    <cellStyle name="Note 5 3 4 9" xfId="31463"/>
    <cellStyle name="Note 5 3 4 9 2" xfId="31464"/>
    <cellStyle name="Note 5 3 5" xfId="31465"/>
    <cellStyle name="Note 5 3 5 10" xfId="31466"/>
    <cellStyle name="Note 5 3 5 10 2" xfId="31467"/>
    <cellStyle name="Note 5 3 5 11" xfId="31468"/>
    <cellStyle name="Note 5 3 5 2" xfId="31469"/>
    <cellStyle name="Note 5 3 5 2 2" xfId="31470"/>
    <cellStyle name="Note 5 3 5 2 2 2" xfId="31471"/>
    <cellStyle name="Note 5 3 5 2 3" xfId="31472"/>
    <cellStyle name="Note 5 3 5 3" xfId="31473"/>
    <cellStyle name="Note 5 3 5 3 2" xfId="31474"/>
    <cellStyle name="Note 5 3 5 4" xfId="31475"/>
    <cellStyle name="Note 5 3 5 4 2" xfId="31476"/>
    <cellStyle name="Note 5 3 5 5" xfId="31477"/>
    <cellStyle name="Note 5 3 5 5 2" xfId="31478"/>
    <cellStyle name="Note 5 3 5 6" xfId="31479"/>
    <cellStyle name="Note 5 3 5 6 2" xfId="31480"/>
    <cellStyle name="Note 5 3 5 7" xfId="31481"/>
    <cellStyle name="Note 5 3 5 7 2" xfId="31482"/>
    <cellStyle name="Note 5 3 5 8" xfId="31483"/>
    <cellStyle name="Note 5 3 5 8 2" xfId="31484"/>
    <cellStyle name="Note 5 3 5 9" xfId="31485"/>
    <cellStyle name="Note 5 3 5 9 2" xfId="31486"/>
    <cellStyle name="Note 5 3 6" xfId="31487"/>
    <cellStyle name="Note 5 3 6 10" xfId="31488"/>
    <cellStyle name="Note 5 3 6 10 2" xfId="31489"/>
    <cellStyle name="Note 5 3 6 11" xfId="31490"/>
    <cellStyle name="Note 5 3 6 2" xfId="31491"/>
    <cellStyle name="Note 5 3 6 2 2" xfId="31492"/>
    <cellStyle name="Note 5 3 6 2 2 2" xfId="31493"/>
    <cellStyle name="Note 5 3 6 2 3" xfId="31494"/>
    <cellStyle name="Note 5 3 6 3" xfId="31495"/>
    <cellStyle name="Note 5 3 6 3 2" xfId="31496"/>
    <cellStyle name="Note 5 3 6 4" xfId="31497"/>
    <cellStyle name="Note 5 3 6 4 2" xfId="31498"/>
    <cellStyle name="Note 5 3 6 5" xfId="31499"/>
    <cellStyle name="Note 5 3 6 5 2" xfId="31500"/>
    <cellStyle name="Note 5 3 6 6" xfId="31501"/>
    <cellStyle name="Note 5 3 6 6 2" xfId="31502"/>
    <cellStyle name="Note 5 3 6 7" xfId="31503"/>
    <cellStyle name="Note 5 3 6 7 2" xfId="31504"/>
    <cellStyle name="Note 5 3 6 8" xfId="31505"/>
    <cellStyle name="Note 5 3 6 8 2" xfId="31506"/>
    <cellStyle name="Note 5 3 6 9" xfId="31507"/>
    <cellStyle name="Note 5 3 6 9 2" xfId="31508"/>
    <cellStyle name="Note 5 3 7" xfId="31509"/>
    <cellStyle name="Note 5 3 7 10" xfId="31510"/>
    <cellStyle name="Note 5 3 7 10 2" xfId="31511"/>
    <cellStyle name="Note 5 3 7 11" xfId="31512"/>
    <cellStyle name="Note 5 3 7 2" xfId="31513"/>
    <cellStyle name="Note 5 3 7 2 2" xfId="31514"/>
    <cellStyle name="Note 5 3 7 2 2 2" xfId="31515"/>
    <cellStyle name="Note 5 3 7 2 3" xfId="31516"/>
    <cellStyle name="Note 5 3 7 3" xfId="31517"/>
    <cellStyle name="Note 5 3 7 3 2" xfId="31518"/>
    <cellStyle name="Note 5 3 7 4" xfId="31519"/>
    <cellStyle name="Note 5 3 7 4 2" xfId="31520"/>
    <cellStyle name="Note 5 3 7 5" xfId="31521"/>
    <cellStyle name="Note 5 3 7 5 2" xfId="31522"/>
    <cellStyle name="Note 5 3 7 6" xfId="31523"/>
    <cellStyle name="Note 5 3 7 6 2" xfId="31524"/>
    <cellStyle name="Note 5 3 7 7" xfId="31525"/>
    <cellStyle name="Note 5 3 7 7 2" xfId="31526"/>
    <cellStyle name="Note 5 3 7 8" xfId="31527"/>
    <cellStyle name="Note 5 3 7 8 2" xfId="31528"/>
    <cellStyle name="Note 5 3 7 9" xfId="31529"/>
    <cellStyle name="Note 5 3 7 9 2" xfId="31530"/>
    <cellStyle name="Note 5 3 8" xfId="31531"/>
    <cellStyle name="Note 5 3 8 2" xfId="31532"/>
    <cellStyle name="Note 5 3 8 2 2" xfId="31533"/>
    <cellStyle name="Note 5 3 8 3" xfId="31534"/>
    <cellStyle name="Note 5 3 9" xfId="31535"/>
    <cellStyle name="Note 5 3 9 2" xfId="31536"/>
    <cellStyle name="Note 5 3_7 - Cap Add WS" xfId="31537"/>
    <cellStyle name="Note 5 4" xfId="31538"/>
    <cellStyle name="Note 5 4 10" xfId="31539"/>
    <cellStyle name="Note 5 4 10 2" xfId="31540"/>
    <cellStyle name="Note 5 4 11" xfId="31541"/>
    <cellStyle name="Note 5 4 11 2" xfId="31542"/>
    <cellStyle name="Note 5 4 12" xfId="31543"/>
    <cellStyle name="Note 5 4 12 2" xfId="31544"/>
    <cellStyle name="Note 5 4 13" xfId="31545"/>
    <cellStyle name="Note 5 4 2" xfId="31546"/>
    <cellStyle name="Note 5 4 2 2" xfId="31547"/>
    <cellStyle name="Note 5 4 2 2 2" xfId="31548"/>
    <cellStyle name="Note 5 4 2 2 2 2" xfId="31549"/>
    <cellStyle name="Note 5 4 2 2 3" xfId="31550"/>
    <cellStyle name="Note 5 4 2 3" xfId="31551"/>
    <cellStyle name="Note 5 4 2 3 2" xfId="31552"/>
    <cellStyle name="Note 5 4 2 3 2 2" xfId="31553"/>
    <cellStyle name="Note 5 4 2 3 3" xfId="31554"/>
    <cellStyle name="Note 5 4 2 4" xfId="31555"/>
    <cellStyle name="Note 5 4 2 4 2" xfId="31556"/>
    <cellStyle name="Note 5 4 2 5" xfId="31557"/>
    <cellStyle name="Note 5 4 2 5 2" xfId="31558"/>
    <cellStyle name="Note 5 4 2 6" xfId="31559"/>
    <cellStyle name="Note 5 4 2 6 2" xfId="31560"/>
    <cellStyle name="Note 5 4 2 7" xfId="31561"/>
    <cellStyle name="Note 5 4 2 7 2" xfId="31562"/>
    <cellStyle name="Note 5 4 2 8" xfId="31563"/>
    <cellStyle name="Note 5 4 3" xfId="31564"/>
    <cellStyle name="Note 5 4 3 10" xfId="31565"/>
    <cellStyle name="Note 5 4 3 10 2" xfId="31566"/>
    <cellStyle name="Note 5 4 3 11" xfId="31567"/>
    <cellStyle name="Note 5 4 3 2" xfId="31568"/>
    <cellStyle name="Note 5 4 3 2 2" xfId="31569"/>
    <cellStyle name="Note 5 4 3 2 2 2" xfId="31570"/>
    <cellStyle name="Note 5 4 3 2 3" xfId="31571"/>
    <cellStyle name="Note 5 4 3 3" xfId="31572"/>
    <cellStyle name="Note 5 4 3 3 2" xfId="31573"/>
    <cellStyle name="Note 5 4 3 4" xfId="31574"/>
    <cellStyle name="Note 5 4 3 4 2" xfId="31575"/>
    <cellStyle name="Note 5 4 3 5" xfId="31576"/>
    <cellStyle name="Note 5 4 3 5 2" xfId="31577"/>
    <cellStyle name="Note 5 4 3 6" xfId="31578"/>
    <cellStyle name="Note 5 4 3 6 2" xfId="31579"/>
    <cellStyle name="Note 5 4 3 7" xfId="31580"/>
    <cellStyle name="Note 5 4 3 7 2" xfId="31581"/>
    <cellStyle name="Note 5 4 3 8" xfId="31582"/>
    <cellStyle name="Note 5 4 3 8 2" xfId="31583"/>
    <cellStyle name="Note 5 4 3 9" xfId="31584"/>
    <cellStyle name="Note 5 4 3 9 2" xfId="31585"/>
    <cellStyle name="Note 5 4 4" xfId="31586"/>
    <cellStyle name="Note 5 4 4 10" xfId="31587"/>
    <cellStyle name="Note 5 4 4 10 2" xfId="31588"/>
    <cellStyle name="Note 5 4 4 11" xfId="31589"/>
    <cellStyle name="Note 5 4 4 2" xfId="31590"/>
    <cellStyle name="Note 5 4 4 2 2" xfId="31591"/>
    <cellStyle name="Note 5 4 4 2 2 2" xfId="31592"/>
    <cellStyle name="Note 5 4 4 2 3" xfId="31593"/>
    <cellStyle name="Note 5 4 4 3" xfId="31594"/>
    <cellStyle name="Note 5 4 4 3 2" xfId="31595"/>
    <cellStyle name="Note 5 4 4 4" xfId="31596"/>
    <cellStyle name="Note 5 4 4 4 2" xfId="31597"/>
    <cellStyle name="Note 5 4 4 5" xfId="31598"/>
    <cellStyle name="Note 5 4 4 5 2" xfId="31599"/>
    <cellStyle name="Note 5 4 4 6" xfId="31600"/>
    <cellStyle name="Note 5 4 4 6 2" xfId="31601"/>
    <cellStyle name="Note 5 4 4 7" xfId="31602"/>
    <cellStyle name="Note 5 4 4 7 2" xfId="31603"/>
    <cellStyle name="Note 5 4 4 8" xfId="31604"/>
    <cellStyle name="Note 5 4 4 8 2" xfId="31605"/>
    <cellStyle name="Note 5 4 4 9" xfId="31606"/>
    <cellStyle name="Note 5 4 4 9 2" xfId="31607"/>
    <cellStyle name="Note 5 4 5" xfId="31608"/>
    <cellStyle name="Note 5 4 5 10" xfId="31609"/>
    <cellStyle name="Note 5 4 5 10 2" xfId="31610"/>
    <cellStyle name="Note 5 4 5 11" xfId="31611"/>
    <cellStyle name="Note 5 4 5 2" xfId="31612"/>
    <cellStyle name="Note 5 4 5 2 2" xfId="31613"/>
    <cellStyle name="Note 5 4 5 2 2 2" xfId="31614"/>
    <cellStyle name="Note 5 4 5 2 3" xfId="31615"/>
    <cellStyle name="Note 5 4 5 3" xfId="31616"/>
    <cellStyle name="Note 5 4 5 3 2" xfId="31617"/>
    <cellStyle name="Note 5 4 5 4" xfId="31618"/>
    <cellStyle name="Note 5 4 5 4 2" xfId="31619"/>
    <cellStyle name="Note 5 4 5 5" xfId="31620"/>
    <cellStyle name="Note 5 4 5 5 2" xfId="31621"/>
    <cellStyle name="Note 5 4 5 6" xfId="31622"/>
    <cellStyle name="Note 5 4 5 6 2" xfId="31623"/>
    <cellStyle name="Note 5 4 5 7" xfId="31624"/>
    <cellStyle name="Note 5 4 5 7 2" xfId="31625"/>
    <cellStyle name="Note 5 4 5 8" xfId="31626"/>
    <cellStyle name="Note 5 4 5 8 2" xfId="31627"/>
    <cellStyle name="Note 5 4 5 9" xfId="31628"/>
    <cellStyle name="Note 5 4 5 9 2" xfId="31629"/>
    <cellStyle name="Note 5 4 6" xfId="31630"/>
    <cellStyle name="Note 5 4 6 10" xfId="31631"/>
    <cellStyle name="Note 5 4 6 10 2" xfId="31632"/>
    <cellStyle name="Note 5 4 6 11" xfId="31633"/>
    <cellStyle name="Note 5 4 6 2" xfId="31634"/>
    <cellStyle name="Note 5 4 6 2 2" xfId="31635"/>
    <cellStyle name="Note 5 4 6 2 2 2" xfId="31636"/>
    <cellStyle name="Note 5 4 6 2 3" xfId="31637"/>
    <cellStyle name="Note 5 4 6 3" xfId="31638"/>
    <cellStyle name="Note 5 4 6 3 2" xfId="31639"/>
    <cellStyle name="Note 5 4 6 4" xfId="31640"/>
    <cellStyle name="Note 5 4 6 4 2" xfId="31641"/>
    <cellStyle name="Note 5 4 6 5" xfId="31642"/>
    <cellStyle name="Note 5 4 6 5 2" xfId="31643"/>
    <cellStyle name="Note 5 4 6 6" xfId="31644"/>
    <cellStyle name="Note 5 4 6 6 2" xfId="31645"/>
    <cellStyle name="Note 5 4 6 7" xfId="31646"/>
    <cellStyle name="Note 5 4 6 7 2" xfId="31647"/>
    <cellStyle name="Note 5 4 6 8" xfId="31648"/>
    <cellStyle name="Note 5 4 6 8 2" xfId="31649"/>
    <cellStyle name="Note 5 4 6 9" xfId="31650"/>
    <cellStyle name="Note 5 4 6 9 2" xfId="31651"/>
    <cellStyle name="Note 5 4 7" xfId="31652"/>
    <cellStyle name="Note 5 4 7 2" xfId="31653"/>
    <cellStyle name="Note 5 4 7 2 2" xfId="31654"/>
    <cellStyle name="Note 5 4 7 3" xfId="31655"/>
    <cellStyle name="Note 5 4 8" xfId="31656"/>
    <cellStyle name="Note 5 4 8 2" xfId="31657"/>
    <cellStyle name="Note 5 4 9" xfId="31658"/>
    <cellStyle name="Note 5 4 9 2" xfId="31659"/>
    <cellStyle name="Note 5 5" xfId="31660"/>
    <cellStyle name="Note 5 5 2" xfId="31661"/>
    <cellStyle name="Note 5 5 2 2" xfId="31662"/>
    <cellStyle name="Note 5 5 2 2 2" xfId="31663"/>
    <cellStyle name="Note 5 5 2 3" xfId="31664"/>
    <cellStyle name="Note 5 5 3" xfId="31665"/>
    <cellStyle name="Note 5 5 3 2" xfId="31666"/>
    <cellStyle name="Note 5 5 3 2 2" xfId="31667"/>
    <cellStyle name="Note 5 5 3 3" xfId="31668"/>
    <cellStyle name="Note 5 5 4" xfId="31669"/>
    <cellStyle name="Note 5 5 4 2" xfId="31670"/>
    <cellStyle name="Note 5 5 5" xfId="31671"/>
    <cellStyle name="Note 5 5 5 2" xfId="31672"/>
    <cellStyle name="Note 5 5 6" xfId="31673"/>
    <cellStyle name="Note 5 5 6 2" xfId="31674"/>
    <cellStyle name="Note 5 5 7" xfId="31675"/>
    <cellStyle name="Note 5 5 7 2" xfId="31676"/>
    <cellStyle name="Note 5 5 8" xfId="31677"/>
    <cellStyle name="Note 5 6" xfId="31678"/>
    <cellStyle name="Note 5 6 10" xfId="31679"/>
    <cellStyle name="Note 5 6 10 2" xfId="31680"/>
    <cellStyle name="Note 5 6 11" xfId="31681"/>
    <cellStyle name="Note 5 6 2" xfId="31682"/>
    <cellStyle name="Note 5 6 2 2" xfId="31683"/>
    <cellStyle name="Note 5 6 2 2 2" xfId="31684"/>
    <cellStyle name="Note 5 6 2 3" xfId="31685"/>
    <cellStyle name="Note 5 6 3" xfId="31686"/>
    <cellStyle name="Note 5 6 3 2" xfId="31687"/>
    <cellStyle name="Note 5 6 4" xfId="31688"/>
    <cellStyle name="Note 5 6 4 2" xfId="31689"/>
    <cellStyle name="Note 5 6 5" xfId="31690"/>
    <cellStyle name="Note 5 6 5 2" xfId="31691"/>
    <cellStyle name="Note 5 6 6" xfId="31692"/>
    <cellStyle name="Note 5 6 6 2" xfId="31693"/>
    <cellStyle name="Note 5 6 7" xfId="31694"/>
    <cellStyle name="Note 5 6 7 2" xfId="31695"/>
    <cellStyle name="Note 5 6 8" xfId="31696"/>
    <cellStyle name="Note 5 6 8 2" xfId="31697"/>
    <cellStyle name="Note 5 6 9" xfId="31698"/>
    <cellStyle name="Note 5 6 9 2" xfId="31699"/>
    <cellStyle name="Note 5 7" xfId="31700"/>
    <cellStyle name="Note 5 7 10" xfId="31701"/>
    <cellStyle name="Note 5 7 10 2" xfId="31702"/>
    <cellStyle name="Note 5 7 11" xfId="31703"/>
    <cellStyle name="Note 5 7 2" xfId="31704"/>
    <cellStyle name="Note 5 7 2 2" xfId="31705"/>
    <cellStyle name="Note 5 7 2 2 2" xfId="31706"/>
    <cellStyle name="Note 5 7 2 3" xfId="31707"/>
    <cellStyle name="Note 5 7 3" xfId="31708"/>
    <cellStyle name="Note 5 7 3 2" xfId="31709"/>
    <cellStyle name="Note 5 7 4" xfId="31710"/>
    <cellStyle name="Note 5 7 4 2" xfId="31711"/>
    <cellStyle name="Note 5 7 5" xfId="31712"/>
    <cellStyle name="Note 5 7 5 2" xfId="31713"/>
    <cellStyle name="Note 5 7 6" xfId="31714"/>
    <cellStyle name="Note 5 7 6 2" xfId="31715"/>
    <cellStyle name="Note 5 7 7" xfId="31716"/>
    <cellStyle name="Note 5 7 7 2" xfId="31717"/>
    <cellStyle name="Note 5 7 8" xfId="31718"/>
    <cellStyle name="Note 5 7 8 2" xfId="31719"/>
    <cellStyle name="Note 5 7 9" xfId="31720"/>
    <cellStyle name="Note 5 7 9 2" xfId="31721"/>
    <cellStyle name="Note 5 8" xfId="31722"/>
    <cellStyle name="Note 5 8 10" xfId="31723"/>
    <cellStyle name="Note 5 8 10 2" xfId="31724"/>
    <cellStyle name="Note 5 8 11" xfId="31725"/>
    <cellStyle name="Note 5 8 2" xfId="31726"/>
    <cellStyle name="Note 5 8 2 2" xfId="31727"/>
    <cellStyle name="Note 5 8 2 2 2" xfId="31728"/>
    <cellStyle name="Note 5 8 2 3" xfId="31729"/>
    <cellStyle name="Note 5 8 3" xfId="31730"/>
    <cellStyle name="Note 5 8 3 2" xfId="31731"/>
    <cellStyle name="Note 5 8 4" xfId="31732"/>
    <cellStyle name="Note 5 8 4 2" xfId="31733"/>
    <cellStyle name="Note 5 8 5" xfId="31734"/>
    <cellStyle name="Note 5 8 5 2" xfId="31735"/>
    <cellStyle name="Note 5 8 6" xfId="31736"/>
    <cellStyle name="Note 5 8 6 2" xfId="31737"/>
    <cellStyle name="Note 5 8 7" xfId="31738"/>
    <cellStyle name="Note 5 8 7 2" xfId="31739"/>
    <cellStyle name="Note 5 8 8" xfId="31740"/>
    <cellStyle name="Note 5 8 8 2" xfId="31741"/>
    <cellStyle name="Note 5 8 9" xfId="31742"/>
    <cellStyle name="Note 5 8 9 2" xfId="31743"/>
    <cellStyle name="Note 5 9" xfId="31744"/>
    <cellStyle name="Note 5 9 10" xfId="31745"/>
    <cellStyle name="Note 5 9 10 2" xfId="31746"/>
    <cellStyle name="Note 5 9 11" xfId="31747"/>
    <cellStyle name="Note 5 9 2" xfId="31748"/>
    <cellStyle name="Note 5 9 2 2" xfId="31749"/>
    <cellStyle name="Note 5 9 2 2 2" xfId="31750"/>
    <cellStyle name="Note 5 9 2 3" xfId="31751"/>
    <cellStyle name="Note 5 9 3" xfId="31752"/>
    <cellStyle name="Note 5 9 3 2" xfId="31753"/>
    <cellStyle name="Note 5 9 4" xfId="31754"/>
    <cellStyle name="Note 5 9 4 2" xfId="31755"/>
    <cellStyle name="Note 5 9 5" xfId="31756"/>
    <cellStyle name="Note 5 9 5 2" xfId="31757"/>
    <cellStyle name="Note 5 9 6" xfId="31758"/>
    <cellStyle name="Note 5 9 6 2" xfId="31759"/>
    <cellStyle name="Note 5 9 7" xfId="31760"/>
    <cellStyle name="Note 5 9 7 2" xfId="31761"/>
    <cellStyle name="Note 5 9 8" xfId="31762"/>
    <cellStyle name="Note 5 9 8 2" xfId="31763"/>
    <cellStyle name="Note 5 9 9" xfId="31764"/>
    <cellStyle name="Note 5 9 9 2" xfId="31765"/>
    <cellStyle name="Note 5_7 - Cap Add WS" xfId="31766"/>
    <cellStyle name="Note 6" xfId="31767"/>
    <cellStyle name="Note 6 10" xfId="31768"/>
    <cellStyle name="Note 6 10 2" xfId="31769"/>
    <cellStyle name="Note 6 10 2 2" xfId="31770"/>
    <cellStyle name="Note 6 10 3" xfId="31771"/>
    <cellStyle name="Note 6 11" xfId="31772"/>
    <cellStyle name="Note 6 11 2" xfId="31773"/>
    <cellStyle name="Note 6 12" xfId="31774"/>
    <cellStyle name="Note 6 12 2" xfId="31775"/>
    <cellStyle name="Note 6 13" xfId="31776"/>
    <cellStyle name="Note 6 13 2" xfId="31777"/>
    <cellStyle name="Note 6 14" xfId="31778"/>
    <cellStyle name="Note 6 14 2" xfId="31779"/>
    <cellStyle name="Note 6 15" xfId="31780"/>
    <cellStyle name="Note 6 15 2" xfId="31781"/>
    <cellStyle name="Note 6 16" xfId="31782"/>
    <cellStyle name="Note 6 2" xfId="31783"/>
    <cellStyle name="Note 6 2 10" xfId="31784"/>
    <cellStyle name="Note 6 2 10 2" xfId="31785"/>
    <cellStyle name="Note 6 2 11" xfId="31786"/>
    <cellStyle name="Note 6 2 11 2" xfId="31787"/>
    <cellStyle name="Note 6 2 12" xfId="31788"/>
    <cellStyle name="Note 6 2 12 2" xfId="31789"/>
    <cellStyle name="Note 6 2 13" xfId="31790"/>
    <cellStyle name="Note 6 2 13 2" xfId="31791"/>
    <cellStyle name="Note 6 2 14" xfId="31792"/>
    <cellStyle name="Note 6 2 2" xfId="31793"/>
    <cellStyle name="Note 6 2 2 10" xfId="31794"/>
    <cellStyle name="Note 6 2 2 10 2" xfId="31795"/>
    <cellStyle name="Note 6 2 2 11" xfId="31796"/>
    <cellStyle name="Note 6 2 2 11 2" xfId="31797"/>
    <cellStyle name="Note 6 2 2 12" xfId="31798"/>
    <cellStyle name="Note 6 2 2 12 2" xfId="31799"/>
    <cellStyle name="Note 6 2 2 13" xfId="31800"/>
    <cellStyle name="Note 6 2 2 2" xfId="31801"/>
    <cellStyle name="Note 6 2 2 2 2" xfId="31802"/>
    <cellStyle name="Note 6 2 2 2 2 2" xfId="31803"/>
    <cellStyle name="Note 6 2 2 2 2 2 2" xfId="31804"/>
    <cellStyle name="Note 6 2 2 2 2 3" xfId="31805"/>
    <cellStyle name="Note 6 2 2 2 3" xfId="31806"/>
    <cellStyle name="Note 6 2 2 2 3 2" xfId="31807"/>
    <cellStyle name="Note 6 2 2 2 3 2 2" xfId="31808"/>
    <cellStyle name="Note 6 2 2 2 3 3" xfId="31809"/>
    <cellStyle name="Note 6 2 2 2 4" xfId="31810"/>
    <cellStyle name="Note 6 2 2 2 4 2" xfId="31811"/>
    <cellStyle name="Note 6 2 2 2 5" xfId="31812"/>
    <cellStyle name="Note 6 2 2 2 5 2" xfId="31813"/>
    <cellStyle name="Note 6 2 2 2 6" xfId="31814"/>
    <cellStyle name="Note 6 2 2 2 6 2" xfId="31815"/>
    <cellStyle name="Note 6 2 2 2 7" xfId="31816"/>
    <cellStyle name="Note 6 2 2 2 7 2" xfId="31817"/>
    <cellStyle name="Note 6 2 2 2 8" xfId="31818"/>
    <cellStyle name="Note 6 2 2 3" xfId="31819"/>
    <cellStyle name="Note 6 2 2 3 10" xfId="31820"/>
    <cellStyle name="Note 6 2 2 3 10 2" xfId="31821"/>
    <cellStyle name="Note 6 2 2 3 11" xfId="31822"/>
    <cellStyle name="Note 6 2 2 3 2" xfId="31823"/>
    <cellStyle name="Note 6 2 2 3 2 2" xfId="31824"/>
    <cellStyle name="Note 6 2 2 3 2 2 2" xfId="31825"/>
    <cellStyle name="Note 6 2 2 3 2 3" xfId="31826"/>
    <cellStyle name="Note 6 2 2 3 3" xfId="31827"/>
    <cellStyle name="Note 6 2 2 3 3 2" xfId="31828"/>
    <cellStyle name="Note 6 2 2 3 4" xfId="31829"/>
    <cellStyle name="Note 6 2 2 3 4 2" xfId="31830"/>
    <cellStyle name="Note 6 2 2 3 5" xfId="31831"/>
    <cellStyle name="Note 6 2 2 3 5 2" xfId="31832"/>
    <cellStyle name="Note 6 2 2 3 6" xfId="31833"/>
    <cellStyle name="Note 6 2 2 3 6 2" xfId="31834"/>
    <cellStyle name="Note 6 2 2 3 7" xfId="31835"/>
    <cellStyle name="Note 6 2 2 3 7 2" xfId="31836"/>
    <cellStyle name="Note 6 2 2 3 8" xfId="31837"/>
    <cellStyle name="Note 6 2 2 3 8 2" xfId="31838"/>
    <cellStyle name="Note 6 2 2 3 9" xfId="31839"/>
    <cellStyle name="Note 6 2 2 3 9 2" xfId="31840"/>
    <cellStyle name="Note 6 2 2 4" xfId="31841"/>
    <cellStyle name="Note 6 2 2 4 10" xfId="31842"/>
    <cellStyle name="Note 6 2 2 4 10 2" xfId="31843"/>
    <cellStyle name="Note 6 2 2 4 11" xfId="31844"/>
    <cellStyle name="Note 6 2 2 4 2" xfId="31845"/>
    <cellStyle name="Note 6 2 2 4 2 2" xfId="31846"/>
    <cellStyle name="Note 6 2 2 4 2 2 2" xfId="31847"/>
    <cellStyle name="Note 6 2 2 4 2 3" xfId="31848"/>
    <cellStyle name="Note 6 2 2 4 3" xfId="31849"/>
    <cellStyle name="Note 6 2 2 4 3 2" xfId="31850"/>
    <cellStyle name="Note 6 2 2 4 4" xfId="31851"/>
    <cellStyle name="Note 6 2 2 4 4 2" xfId="31852"/>
    <cellStyle name="Note 6 2 2 4 5" xfId="31853"/>
    <cellStyle name="Note 6 2 2 4 5 2" xfId="31854"/>
    <cellStyle name="Note 6 2 2 4 6" xfId="31855"/>
    <cellStyle name="Note 6 2 2 4 6 2" xfId="31856"/>
    <cellStyle name="Note 6 2 2 4 7" xfId="31857"/>
    <cellStyle name="Note 6 2 2 4 7 2" xfId="31858"/>
    <cellStyle name="Note 6 2 2 4 8" xfId="31859"/>
    <cellStyle name="Note 6 2 2 4 8 2" xfId="31860"/>
    <cellStyle name="Note 6 2 2 4 9" xfId="31861"/>
    <cellStyle name="Note 6 2 2 4 9 2" xfId="31862"/>
    <cellStyle name="Note 6 2 2 5" xfId="31863"/>
    <cellStyle name="Note 6 2 2 5 10" xfId="31864"/>
    <cellStyle name="Note 6 2 2 5 10 2" xfId="31865"/>
    <cellStyle name="Note 6 2 2 5 11" xfId="31866"/>
    <cellStyle name="Note 6 2 2 5 2" xfId="31867"/>
    <cellStyle name="Note 6 2 2 5 2 2" xfId="31868"/>
    <cellStyle name="Note 6 2 2 5 2 2 2" xfId="31869"/>
    <cellStyle name="Note 6 2 2 5 2 3" xfId="31870"/>
    <cellStyle name="Note 6 2 2 5 3" xfId="31871"/>
    <cellStyle name="Note 6 2 2 5 3 2" xfId="31872"/>
    <cellStyle name="Note 6 2 2 5 4" xfId="31873"/>
    <cellStyle name="Note 6 2 2 5 4 2" xfId="31874"/>
    <cellStyle name="Note 6 2 2 5 5" xfId="31875"/>
    <cellStyle name="Note 6 2 2 5 5 2" xfId="31876"/>
    <cellStyle name="Note 6 2 2 5 6" xfId="31877"/>
    <cellStyle name="Note 6 2 2 5 6 2" xfId="31878"/>
    <cellStyle name="Note 6 2 2 5 7" xfId="31879"/>
    <cellStyle name="Note 6 2 2 5 7 2" xfId="31880"/>
    <cellStyle name="Note 6 2 2 5 8" xfId="31881"/>
    <cellStyle name="Note 6 2 2 5 8 2" xfId="31882"/>
    <cellStyle name="Note 6 2 2 5 9" xfId="31883"/>
    <cellStyle name="Note 6 2 2 5 9 2" xfId="31884"/>
    <cellStyle name="Note 6 2 2 6" xfId="31885"/>
    <cellStyle name="Note 6 2 2 6 10" xfId="31886"/>
    <cellStyle name="Note 6 2 2 6 10 2" xfId="31887"/>
    <cellStyle name="Note 6 2 2 6 11" xfId="31888"/>
    <cellStyle name="Note 6 2 2 6 2" xfId="31889"/>
    <cellStyle name="Note 6 2 2 6 2 2" xfId="31890"/>
    <cellStyle name="Note 6 2 2 6 2 2 2" xfId="31891"/>
    <cellStyle name="Note 6 2 2 6 2 3" xfId="31892"/>
    <cellStyle name="Note 6 2 2 6 3" xfId="31893"/>
    <cellStyle name="Note 6 2 2 6 3 2" xfId="31894"/>
    <cellStyle name="Note 6 2 2 6 4" xfId="31895"/>
    <cellStyle name="Note 6 2 2 6 4 2" xfId="31896"/>
    <cellStyle name="Note 6 2 2 6 5" xfId="31897"/>
    <cellStyle name="Note 6 2 2 6 5 2" xfId="31898"/>
    <cellStyle name="Note 6 2 2 6 6" xfId="31899"/>
    <cellStyle name="Note 6 2 2 6 6 2" xfId="31900"/>
    <cellStyle name="Note 6 2 2 6 7" xfId="31901"/>
    <cellStyle name="Note 6 2 2 6 7 2" xfId="31902"/>
    <cellStyle name="Note 6 2 2 6 8" xfId="31903"/>
    <cellStyle name="Note 6 2 2 6 8 2" xfId="31904"/>
    <cellStyle name="Note 6 2 2 6 9" xfId="31905"/>
    <cellStyle name="Note 6 2 2 6 9 2" xfId="31906"/>
    <cellStyle name="Note 6 2 2 7" xfId="31907"/>
    <cellStyle name="Note 6 2 2 7 2" xfId="31908"/>
    <cellStyle name="Note 6 2 2 7 2 2" xfId="31909"/>
    <cellStyle name="Note 6 2 2 7 3" xfId="31910"/>
    <cellStyle name="Note 6 2 2 8" xfId="31911"/>
    <cellStyle name="Note 6 2 2 8 2" xfId="31912"/>
    <cellStyle name="Note 6 2 2 9" xfId="31913"/>
    <cellStyle name="Note 6 2 2 9 2" xfId="31914"/>
    <cellStyle name="Note 6 2 3" xfId="31915"/>
    <cellStyle name="Note 6 2 3 2" xfId="31916"/>
    <cellStyle name="Note 6 2 3 2 2" xfId="31917"/>
    <cellStyle name="Note 6 2 3 2 2 2" xfId="31918"/>
    <cellStyle name="Note 6 2 3 2 3" xfId="31919"/>
    <cellStyle name="Note 6 2 3 3" xfId="31920"/>
    <cellStyle name="Note 6 2 3 3 2" xfId="31921"/>
    <cellStyle name="Note 6 2 3 3 2 2" xfId="31922"/>
    <cellStyle name="Note 6 2 3 3 3" xfId="31923"/>
    <cellStyle name="Note 6 2 3 4" xfId="31924"/>
    <cellStyle name="Note 6 2 3 4 2" xfId="31925"/>
    <cellStyle name="Note 6 2 3 5" xfId="31926"/>
    <cellStyle name="Note 6 2 3 5 2" xfId="31927"/>
    <cellStyle name="Note 6 2 3 6" xfId="31928"/>
    <cellStyle name="Note 6 2 3 6 2" xfId="31929"/>
    <cellStyle name="Note 6 2 3 7" xfId="31930"/>
    <cellStyle name="Note 6 2 3 7 2" xfId="31931"/>
    <cellStyle name="Note 6 2 3 8" xfId="31932"/>
    <cellStyle name="Note 6 2 4" xfId="31933"/>
    <cellStyle name="Note 6 2 4 10" xfId="31934"/>
    <cellStyle name="Note 6 2 4 10 2" xfId="31935"/>
    <cellStyle name="Note 6 2 4 11" xfId="31936"/>
    <cellStyle name="Note 6 2 4 2" xfId="31937"/>
    <cellStyle name="Note 6 2 4 2 2" xfId="31938"/>
    <cellStyle name="Note 6 2 4 2 2 2" xfId="31939"/>
    <cellStyle name="Note 6 2 4 2 3" xfId="31940"/>
    <cellStyle name="Note 6 2 4 3" xfId="31941"/>
    <cellStyle name="Note 6 2 4 3 2" xfId="31942"/>
    <cellStyle name="Note 6 2 4 4" xfId="31943"/>
    <cellStyle name="Note 6 2 4 4 2" xfId="31944"/>
    <cellStyle name="Note 6 2 4 5" xfId="31945"/>
    <cellStyle name="Note 6 2 4 5 2" xfId="31946"/>
    <cellStyle name="Note 6 2 4 6" xfId="31947"/>
    <cellStyle name="Note 6 2 4 6 2" xfId="31948"/>
    <cellStyle name="Note 6 2 4 7" xfId="31949"/>
    <cellStyle name="Note 6 2 4 7 2" xfId="31950"/>
    <cellStyle name="Note 6 2 4 8" xfId="31951"/>
    <cellStyle name="Note 6 2 4 8 2" xfId="31952"/>
    <cellStyle name="Note 6 2 4 9" xfId="31953"/>
    <cellStyle name="Note 6 2 4 9 2" xfId="31954"/>
    <cellStyle name="Note 6 2 5" xfId="31955"/>
    <cellStyle name="Note 6 2 5 10" xfId="31956"/>
    <cellStyle name="Note 6 2 5 10 2" xfId="31957"/>
    <cellStyle name="Note 6 2 5 11" xfId="31958"/>
    <cellStyle name="Note 6 2 5 2" xfId="31959"/>
    <cellStyle name="Note 6 2 5 2 2" xfId="31960"/>
    <cellStyle name="Note 6 2 5 2 2 2" xfId="31961"/>
    <cellStyle name="Note 6 2 5 2 3" xfId="31962"/>
    <cellStyle name="Note 6 2 5 3" xfId="31963"/>
    <cellStyle name="Note 6 2 5 3 2" xfId="31964"/>
    <cellStyle name="Note 6 2 5 4" xfId="31965"/>
    <cellStyle name="Note 6 2 5 4 2" xfId="31966"/>
    <cellStyle name="Note 6 2 5 5" xfId="31967"/>
    <cellStyle name="Note 6 2 5 5 2" xfId="31968"/>
    <cellStyle name="Note 6 2 5 6" xfId="31969"/>
    <cellStyle name="Note 6 2 5 6 2" xfId="31970"/>
    <cellStyle name="Note 6 2 5 7" xfId="31971"/>
    <cellStyle name="Note 6 2 5 7 2" xfId="31972"/>
    <cellStyle name="Note 6 2 5 8" xfId="31973"/>
    <cellStyle name="Note 6 2 5 8 2" xfId="31974"/>
    <cellStyle name="Note 6 2 5 9" xfId="31975"/>
    <cellStyle name="Note 6 2 5 9 2" xfId="31976"/>
    <cellStyle name="Note 6 2 6" xfId="31977"/>
    <cellStyle name="Note 6 2 6 10" xfId="31978"/>
    <cellStyle name="Note 6 2 6 10 2" xfId="31979"/>
    <cellStyle name="Note 6 2 6 11" xfId="31980"/>
    <cellStyle name="Note 6 2 6 2" xfId="31981"/>
    <cellStyle name="Note 6 2 6 2 2" xfId="31982"/>
    <cellStyle name="Note 6 2 6 2 2 2" xfId="31983"/>
    <cellStyle name="Note 6 2 6 2 3" xfId="31984"/>
    <cellStyle name="Note 6 2 6 3" xfId="31985"/>
    <cellStyle name="Note 6 2 6 3 2" xfId="31986"/>
    <cellStyle name="Note 6 2 6 4" xfId="31987"/>
    <cellStyle name="Note 6 2 6 4 2" xfId="31988"/>
    <cellStyle name="Note 6 2 6 5" xfId="31989"/>
    <cellStyle name="Note 6 2 6 5 2" xfId="31990"/>
    <cellStyle name="Note 6 2 6 6" xfId="31991"/>
    <cellStyle name="Note 6 2 6 6 2" xfId="31992"/>
    <cellStyle name="Note 6 2 6 7" xfId="31993"/>
    <cellStyle name="Note 6 2 6 7 2" xfId="31994"/>
    <cellStyle name="Note 6 2 6 8" xfId="31995"/>
    <cellStyle name="Note 6 2 6 8 2" xfId="31996"/>
    <cellStyle name="Note 6 2 6 9" xfId="31997"/>
    <cellStyle name="Note 6 2 6 9 2" xfId="31998"/>
    <cellStyle name="Note 6 2 7" xfId="31999"/>
    <cellStyle name="Note 6 2 7 10" xfId="32000"/>
    <cellStyle name="Note 6 2 7 10 2" xfId="32001"/>
    <cellStyle name="Note 6 2 7 11" xfId="32002"/>
    <cellStyle name="Note 6 2 7 2" xfId="32003"/>
    <cellStyle name="Note 6 2 7 2 2" xfId="32004"/>
    <cellStyle name="Note 6 2 7 2 2 2" xfId="32005"/>
    <cellStyle name="Note 6 2 7 2 3" xfId="32006"/>
    <cellStyle name="Note 6 2 7 3" xfId="32007"/>
    <cellStyle name="Note 6 2 7 3 2" xfId="32008"/>
    <cellStyle name="Note 6 2 7 4" xfId="32009"/>
    <cellStyle name="Note 6 2 7 4 2" xfId="32010"/>
    <cellStyle name="Note 6 2 7 5" xfId="32011"/>
    <cellStyle name="Note 6 2 7 5 2" xfId="32012"/>
    <cellStyle name="Note 6 2 7 6" xfId="32013"/>
    <cellStyle name="Note 6 2 7 6 2" xfId="32014"/>
    <cellStyle name="Note 6 2 7 7" xfId="32015"/>
    <cellStyle name="Note 6 2 7 7 2" xfId="32016"/>
    <cellStyle name="Note 6 2 7 8" xfId="32017"/>
    <cellStyle name="Note 6 2 7 8 2" xfId="32018"/>
    <cellStyle name="Note 6 2 7 9" xfId="32019"/>
    <cellStyle name="Note 6 2 7 9 2" xfId="32020"/>
    <cellStyle name="Note 6 2 8" xfId="32021"/>
    <cellStyle name="Note 6 2 8 2" xfId="32022"/>
    <cellStyle name="Note 6 2 8 2 2" xfId="32023"/>
    <cellStyle name="Note 6 2 8 3" xfId="32024"/>
    <cellStyle name="Note 6 2 9" xfId="32025"/>
    <cellStyle name="Note 6 2 9 2" xfId="32026"/>
    <cellStyle name="Note 6 2_7 - Cap Add WS" xfId="32027"/>
    <cellStyle name="Note 6 3" xfId="32028"/>
    <cellStyle name="Note 6 3 10" xfId="32029"/>
    <cellStyle name="Note 6 3 10 2" xfId="32030"/>
    <cellStyle name="Note 6 3 11" xfId="32031"/>
    <cellStyle name="Note 6 3 11 2" xfId="32032"/>
    <cellStyle name="Note 6 3 12" xfId="32033"/>
    <cellStyle name="Note 6 3 12 2" xfId="32034"/>
    <cellStyle name="Note 6 3 13" xfId="32035"/>
    <cellStyle name="Note 6 3 13 2" xfId="32036"/>
    <cellStyle name="Note 6 3 14" xfId="32037"/>
    <cellStyle name="Note 6 3 2" xfId="32038"/>
    <cellStyle name="Note 6 3 2 10" xfId="32039"/>
    <cellStyle name="Note 6 3 2 10 2" xfId="32040"/>
    <cellStyle name="Note 6 3 2 11" xfId="32041"/>
    <cellStyle name="Note 6 3 2 11 2" xfId="32042"/>
    <cellStyle name="Note 6 3 2 12" xfId="32043"/>
    <cellStyle name="Note 6 3 2 12 2" xfId="32044"/>
    <cellStyle name="Note 6 3 2 13" xfId="32045"/>
    <cellStyle name="Note 6 3 2 2" xfId="32046"/>
    <cellStyle name="Note 6 3 2 2 2" xfId="32047"/>
    <cellStyle name="Note 6 3 2 2 2 2" xfId="32048"/>
    <cellStyle name="Note 6 3 2 2 2 2 2" xfId="32049"/>
    <cellStyle name="Note 6 3 2 2 2 3" xfId="32050"/>
    <cellStyle name="Note 6 3 2 2 3" xfId="32051"/>
    <cellStyle name="Note 6 3 2 2 3 2" xfId="32052"/>
    <cellStyle name="Note 6 3 2 2 3 2 2" xfId="32053"/>
    <cellStyle name="Note 6 3 2 2 3 3" xfId="32054"/>
    <cellStyle name="Note 6 3 2 2 4" xfId="32055"/>
    <cellStyle name="Note 6 3 2 2 4 2" xfId="32056"/>
    <cellStyle name="Note 6 3 2 2 5" xfId="32057"/>
    <cellStyle name="Note 6 3 2 2 5 2" xfId="32058"/>
    <cellStyle name="Note 6 3 2 2 6" xfId="32059"/>
    <cellStyle name="Note 6 3 2 2 6 2" xfId="32060"/>
    <cellStyle name="Note 6 3 2 2 7" xfId="32061"/>
    <cellStyle name="Note 6 3 2 2 7 2" xfId="32062"/>
    <cellStyle name="Note 6 3 2 2 8" xfId="32063"/>
    <cellStyle name="Note 6 3 2 3" xfId="32064"/>
    <cellStyle name="Note 6 3 2 3 10" xfId="32065"/>
    <cellStyle name="Note 6 3 2 3 10 2" xfId="32066"/>
    <cellStyle name="Note 6 3 2 3 11" xfId="32067"/>
    <cellStyle name="Note 6 3 2 3 2" xfId="32068"/>
    <cellStyle name="Note 6 3 2 3 2 2" xfId="32069"/>
    <cellStyle name="Note 6 3 2 3 2 2 2" xfId="32070"/>
    <cellStyle name="Note 6 3 2 3 2 3" xfId="32071"/>
    <cellStyle name="Note 6 3 2 3 3" xfId="32072"/>
    <cellStyle name="Note 6 3 2 3 3 2" xfId="32073"/>
    <cellStyle name="Note 6 3 2 3 4" xfId="32074"/>
    <cellStyle name="Note 6 3 2 3 4 2" xfId="32075"/>
    <cellStyle name="Note 6 3 2 3 5" xfId="32076"/>
    <cellStyle name="Note 6 3 2 3 5 2" xfId="32077"/>
    <cellStyle name="Note 6 3 2 3 6" xfId="32078"/>
    <cellStyle name="Note 6 3 2 3 6 2" xfId="32079"/>
    <cellStyle name="Note 6 3 2 3 7" xfId="32080"/>
    <cellStyle name="Note 6 3 2 3 7 2" xfId="32081"/>
    <cellStyle name="Note 6 3 2 3 8" xfId="32082"/>
    <cellStyle name="Note 6 3 2 3 8 2" xfId="32083"/>
    <cellStyle name="Note 6 3 2 3 9" xfId="32084"/>
    <cellStyle name="Note 6 3 2 3 9 2" xfId="32085"/>
    <cellStyle name="Note 6 3 2 4" xfId="32086"/>
    <cellStyle name="Note 6 3 2 4 10" xfId="32087"/>
    <cellStyle name="Note 6 3 2 4 10 2" xfId="32088"/>
    <cellStyle name="Note 6 3 2 4 11" xfId="32089"/>
    <cellStyle name="Note 6 3 2 4 2" xfId="32090"/>
    <cellStyle name="Note 6 3 2 4 2 2" xfId="32091"/>
    <cellStyle name="Note 6 3 2 4 2 2 2" xfId="32092"/>
    <cellStyle name="Note 6 3 2 4 2 3" xfId="32093"/>
    <cellStyle name="Note 6 3 2 4 3" xfId="32094"/>
    <cellStyle name="Note 6 3 2 4 3 2" xfId="32095"/>
    <cellStyle name="Note 6 3 2 4 4" xfId="32096"/>
    <cellStyle name="Note 6 3 2 4 4 2" xfId="32097"/>
    <cellStyle name="Note 6 3 2 4 5" xfId="32098"/>
    <cellStyle name="Note 6 3 2 4 5 2" xfId="32099"/>
    <cellStyle name="Note 6 3 2 4 6" xfId="32100"/>
    <cellStyle name="Note 6 3 2 4 6 2" xfId="32101"/>
    <cellStyle name="Note 6 3 2 4 7" xfId="32102"/>
    <cellStyle name="Note 6 3 2 4 7 2" xfId="32103"/>
    <cellStyle name="Note 6 3 2 4 8" xfId="32104"/>
    <cellStyle name="Note 6 3 2 4 8 2" xfId="32105"/>
    <cellStyle name="Note 6 3 2 4 9" xfId="32106"/>
    <cellStyle name="Note 6 3 2 4 9 2" xfId="32107"/>
    <cellStyle name="Note 6 3 2 5" xfId="32108"/>
    <cellStyle name="Note 6 3 2 5 10" xfId="32109"/>
    <cellStyle name="Note 6 3 2 5 10 2" xfId="32110"/>
    <cellStyle name="Note 6 3 2 5 11" xfId="32111"/>
    <cellStyle name="Note 6 3 2 5 2" xfId="32112"/>
    <cellStyle name="Note 6 3 2 5 2 2" xfId="32113"/>
    <cellStyle name="Note 6 3 2 5 2 2 2" xfId="32114"/>
    <cellStyle name="Note 6 3 2 5 2 3" xfId="32115"/>
    <cellStyle name="Note 6 3 2 5 3" xfId="32116"/>
    <cellStyle name="Note 6 3 2 5 3 2" xfId="32117"/>
    <cellStyle name="Note 6 3 2 5 4" xfId="32118"/>
    <cellStyle name="Note 6 3 2 5 4 2" xfId="32119"/>
    <cellStyle name="Note 6 3 2 5 5" xfId="32120"/>
    <cellStyle name="Note 6 3 2 5 5 2" xfId="32121"/>
    <cellStyle name="Note 6 3 2 5 6" xfId="32122"/>
    <cellStyle name="Note 6 3 2 5 6 2" xfId="32123"/>
    <cellStyle name="Note 6 3 2 5 7" xfId="32124"/>
    <cellStyle name="Note 6 3 2 5 7 2" xfId="32125"/>
    <cellStyle name="Note 6 3 2 5 8" xfId="32126"/>
    <cellStyle name="Note 6 3 2 5 8 2" xfId="32127"/>
    <cellStyle name="Note 6 3 2 5 9" xfId="32128"/>
    <cellStyle name="Note 6 3 2 5 9 2" xfId="32129"/>
    <cellStyle name="Note 6 3 2 6" xfId="32130"/>
    <cellStyle name="Note 6 3 2 6 10" xfId="32131"/>
    <cellStyle name="Note 6 3 2 6 10 2" xfId="32132"/>
    <cellStyle name="Note 6 3 2 6 11" xfId="32133"/>
    <cellStyle name="Note 6 3 2 6 2" xfId="32134"/>
    <cellStyle name="Note 6 3 2 6 2 2" xfId="32135"/>
    <cellStyle name="Note 6 3 2 6 2 2 2" xfId="32136"/>
    <cellStyle name="Note 6 3 2 6 2 3" xfId="32137"/>
    <cellStyle name="Note 6 3 2 6 3" xfId="32138"/>
    <cellStyle name="Note 6 3 2 6 3 2" xfId="32139"/>
    <cellStyle name="Note 6 3 2 6 4" xfId="32140"/>
    <cellStyle name="Note 6 3 2 6 4 2" xfId="32141"/>
    <cellStyle name="Note 6 3 2 6 5" xfId="32142"/>
    <cellStyle name="Note 6 3 2 6 5 2" xfId="32143"/>
    <cellStyle name="Note 6 3 2 6 6" xfId="32144"/>
    <cellStyle name="Note 6 3 2 6 6 2" xfId="32145"/>
    <cellStyle name="Note 6 3 2 6 7" xfId="32146"/>
    <cellStyle name="Note 6 3 2 6 7 2" xfId="32147"/>
    <cellStyle name="Note 6 3 2 6 8" xfId="32148"/>
    <cellStyle name="Note 6 3 2 6 8 2" xfId="32149"/>
    <cellStyle name="Note 6 3 2 6 9" xfId="32150"/>
    <cellStyle name="Note 6 3 2 6 9 2" xfId="32151"/>
    <cellStyle name="Note 6 3 2 7" xfId="32152"/>
    <cellStyle name="Note 6 3 2 7 2" xfId="32153"/>
    <cellStyle name="Note 6 3 2 7 2 2" xfId="32154"/>
    <cellStyle name="Note 6 3 2 7 3" xfId="32155"/>
    <cellStyle name="Note 6 3 2 8" xfId="32156"/>
    <cellStyle name="Note 6 3 2 8 2" xfId="32157"/>
    <cellStyle name="Note 6 3 2 9" xfId="32158"/>
    <cellStyle name="Note 6 3 2 9 2" xfId="32159"/>
    <cellStyle name="Note 6 3 3" xfId="32160"/>
    <cellStyle name="Note 6 3 3 2" xfId="32161"/>
    <cellStyle name="Note 6 3 3 2 2" xfId="32162"/>
    <cellStyle name="Note 6 3 3 2 2 2" xfId="32163"/>
    <cellStyle name="Note 6 3 3 2 3" xfId="32164"/>
    <cellStyle name="Note 6 3 3 3" xfId="32165"/>
    <cellStyle name="Note 6 3 3 3 2" xfId="32166"/>
    <cellStyle name="Note 6 3 3 3 2 2" xfId="32167"/>
    <cellStyle name="Note 6 3 3 3 3" xfId="32168"/>
    <cellStyle name="Note 6 3 3 4" xfId="32169"/>
    <cellStyle name="Note 6 3 3 4 2" xfId="32170"/>
    <cellStyle name="Note 6 3 3 5" xfId="32171"/>
    <cellStyle name="Note 6 3 3 5 2" xfId="32172"/>
    <cellStyle name="Note 6 3 3 6" xfId="32173"/>
    <cellStyle name="Note 6 3 3 6 2" xfId="32174"/>
    <cellStyle name="Note 6 3 3 7" xfId="32175"/>
    <cellStyle name="Note 6 3 3 7 2" xfId="32176"/>
    <cellStyle name="Note 6 3 3 8" xfId="32177"/>
    <cellStyle name="Note 6 3 4" xfId="32178"/>
    <cellStyle name="Note 6 3 4 10" xfId="32179"/>
    <cellStyle name="Note 6 3 4 10 2" xfId="32180"/>
    <cellStyle name="Note 6 3 4 11" xfId="32181"/>
    <cellStyle name="Note 6 3 4 2" xfId="32182"/>
    <cellStyle name="Note 6 3 4 2 2" xfId="32183"/>
    <cellStyle name="Note 6 3 4 2 2 2" xfId="32184"/>
    <cellStyle name="Note 6 3 4 2 3" xfId="32185"/>
    <cellStyle name="Note 6 3 4 3" xfId="32186"/>
    <cellStyle name="Note 6 3 4 3 2" xfId="32187"/>
    <cellStyle name="Note 6 3 4 4" xfId="32188"/>
    <cellStyle name="Note 6 3 4 4 2" xfId="32189"/>
    <cellStyle name="Note 6 3 4 5" xfId="32190"/>
    <cellStyle name="Note 6 3 4 5 2" xfId="32191"/>
    <cellStyle name="Note 6 3 4 6" xfId="32192"/>
    <cellStyle name="Note 6 3 4 6 2" xfId="32193"/>
    <cellStyle name="Note 6 3 4 7" xfId="32194"/>
    <cellStyle name="Note 6 3 4 7 2" xfId="32195"/>
    <cellStyle name="Note 6 3 4 8" xfId="32196"/>
    <cellStyle name="Note 6 3 4 8 2" xfId="32197"/>
    <cellStyle name="Note 6 3 4 9" xfId="32198"/>
    <cellStyle name="Note 6 3 4 9 2" xfId="32199"/>
    <cellStyle name="Note 6 3 5" xfId="32200"/>
    <cellStyle name="Note 6 3 5 10" xfId="32201"/>
    <cellStyle name="Note 6 3 5 10 2" xfId="32202"/>
    <cellStyle name="Note 6 3 5 11" xfId="32203"/>
    <cellStyle name="Note 6 3 5 2" xfId="32204"/>
    <cellStyle name="Note 6 3 5 2 2" xfId="32205"/>
    <cellStyle name="Note 6 3 5 2 2 2" xfId="32206"/>
    <cellStyle name="Note 6 3 5 2 3" xfId="32207"/>
    <cellStyle name="Note 6 3 5 3" xfId="32208"/>
    <cellStyle name="Note 6 3 5 3 2" xfId="32209"/>
    <cellStyle name="Note 6 3 5 4" xfId="32210"/>
    <cellStyle name="Note 6 3 5 4 2" xfId="32211"/>
    <cellStyle name="Note 6 3 5 5" xfId="32212"/>
    <cellStyle name="Note 6 3 5 5 2" xfId="32213"/>
    <cellStyle name="Note 6 3 5 6" xfId="32214"/>
    <cellStyle name="Note 6 3 5 6 2" xfId="32215"/>
    <cellStyle name="Note 6 3 5 7" xfId="32216"/>
    <cellStyle name="Note 6 3 5 7 2" xfId="32217"/>
    <cellStyle name="Note 6 3 5 8" xfId="32218"/>
    <cellStyle name="Note 6 3 5 8 2" xfId="32219"/>
    <cellStyle name="Note 6 3 5 9" xfId="32220"/>
    <cellStyle name="Note 6 3 5 9 2" xfId="32221"/>
    <cellStyle name="Note 6 3 6" xfId="32222"/>
    <cellStyle name="Note 6 3 6 10" xfId="32223"/>
    <cellStyle name="Note 6 3 6 10 2" xfId="32224"/>
    <cellStyle name="Note 6 3 6 11" xfId="32225"/>
    <cellStyle name="Note 6 3 6 2" xfId="32226"/>
    <cellStyle name="Note 6 3 6 2 2" xfId="32227"/>
    <cellStyle name="Note 6 3 6 2 2 2" xfId="32228"/>
    <cellStyle name="Note 6 3 6 2 3" xfId="32229"/>
    <cellStyle name="Note 6 3 6 3" xfId="32230"/>
    <cellStyle name="Note 6 3 6 3 2" xfId="32231"/>
    <cellStyle name="Note 6 3 6 4" xfId="32232"/>
    <cellStyle name="Note 6 3 6 4 2" xfId="32233"/>
    <cellStyle name="Note 6 3 6 5" xfId="32234"/>
    <cellStyle name="Note 6 3 6 5 2" xfId="32235"/>
    <cellStyle name="Note 6 3 6 6" xfId="32236"/>
    <cellStyle name="Note 6 3 6 6 2" xfId="32237"/>
    <cellStyle name="Note 6 3 6 7" xfId="32238"/>
    <cellStyle name="Note 6 3 6 7 2" xfId="32239"/>
    <cellStyle name="Note 6 3 6 8" xfId="32240"/>
    <cellStyle name="Note 6 3 6 8 2" xfId="32241"/>
    <cellStyle name="Note 6 3 6 9" xfId="32242"/>
    <cellStyle name="Note 6 3 6 9 2" xfId="32243"/>
    <cellStyle name="Note 6 3 7" xfId="32244"/>
    <cellStyle name="Note 6 3 7 10" xfId="32245"/>
    <cellStyle name="Note 6 3 7 10 2" xfId="32246"/>
    <cellStyle name="Note 6 3 7 11" xfId="32247"/>
    <cellStyle name="Note 6 3 7 2" xfId="32248"/>
    <cellStyle name="Note 6 3 7 2 2" xfId="32249"/>
    <cellStyle name="Note 6 3 7 2 2 2" xfId="32250"/>
    <cellStyle name="Note 6 3 7 2 3" xfId="32251"/>
    <cellStyle name="Note 6 3 7 3" xfId="32252"/>
    <cellStyle name="Note 6 3 7 3 2" xfId="32253"/>
    <cellStyle name="Note 6 3 7 4" xfId="32254"/>
    <cellStyle name="Note 6 3 7 4 2" xfId="32255"/>
    <cellStyle name="Note 6 3 7 5" xfId="32256"/>
    <cellStyle name="Note 6 3 7 5 2" xfId="32257"/>
    <cellStyle name="Note 6 3 7 6" xfId="32258"/>
    <cellStyle name="Note 6 3 7 6 2" xfId="32259"/>
    <cellStyle name="Note 6 3 7 7" xfId="32260"/>
    <cellStyle name="Note 6 3 7 7 2" xfId="32261"/>
    <cellStyle name="Note 6 3 7 8" xfId="32262"/>
    <cellStyle name="Note 6 3 7 8 2" xfId="32263"/>
    <cellStyle name="Note 6 3 7 9" xfId="32264"/>
    <cellStyle name="Note 6 3 7 9 2" xfId="32265"/>
    <cellStyle name="Note 6 3 8" xfId="32266"/>
    <cellStyle name="Note 6 3 8 2" xfId="32267"/>
    <cellStyle name="Note 6 3 8 2 2" xfId="32268"/>
    <cellStyle name="Note 6 3 8 3" xfId="32269"/>
    <cellStyle name="Note 6 3 9" xfId="32270"/>
    <cellStyle name="Note 6 3 9 2" xfId="32271"/>
    <cellStyle name="Note 6 3_7 - Cap Add WS" xfId="32272"/>
    <cellStyle name="Note 6 4" xfId="32273"/>
    <cellStyle name="Note 6 4 10" xfId="32274"/>
    <cellStyle name="Note 6 4 10 2" xfId="32275"/>
    <cellStyle name="Note 6 4 11" xfId="32276"/>
    <cellStyle name="Note 6 4 11 2" xfId="32277"/>
    <cellStyle name="Note 6 4 12" xfId="32278"/>
    <cellStyle name="Note 6 4 12 2" xfId="32279"/>
    <cellStyle name="Note 6 4 13" xfId="32280"/>
    <cellStyle name="Note 6 4 2" xfId="32281"/>
    <cellStyle name="Note 6 4 2 2" xfId="32282"/>
    <cellStyle name="Note 6 4 2 2 2" xfId="32283"/>
    <cellStyle name="Note 6 4 2 2 2 2" xfId="32284"/>
    <cellStyle name="Note 6 4 2 2 3" xfId="32285"/>
    <cellStyle name="Note 6 4 2 3" xfId="32286"/>
    <cellStyle name="Note 6 4 2 3 2" xfId="32287"/>
    <cellStyle name="Note 6 4 2 3 2 2" xfId="32288"/>
    <cellStyle name="Note 6 4 2 3 3" xfId="32289"/>
    <cellStyle name="Note 6 4 2 4" xfId="32290"/>
    <cellStyle name="Note 6 4 2 4 2" xfId="32291"/>
    <cellStyle name="Note 6 4 2 5" xfId="32292"/>
    <cellStyle name="Note 6 4 2 5 2" xfId="32293"/>
    <cellStyle name="Note 6 4 2 6" xfId="32294"/>
    <cellStyle name="Note 6 4 2 6 2" xfId="32295"/>
    <cellStyle name="Note 6 4 2 7" xfId="32296"/>
    <cellStyle name="Note 6 4 2 7 2" xfId="32297"/>
    <cellStyle name="Note 6 4 2 8" xfId="32298"/>
    <cellStyle name="Note 6 4 3" xfId="32299"/>
    <cellStyle name="Note 6 4 3 10" xfId="32300"/>
    <cellStyle name="Note 6 4 3 10 2" xfId="32301"/>
    <cellStyle name="Note 6 4 3 11" xfId="32302"/>
    <cellStyle name="Note 6 4 3 2" xfId="32303"/>
    <cellStyle name="Note 6 4 3 2 2" xfId="32304"/>
    <cellStyle name="Note 6 4 3 2 2 2" xfId="32305"/>
    <cellStyle name="Note 6 4 3 2 3" xfId="32306"/>
    <cellStyle name="Note 6 4 3 3" xfId="32307"/>
    <cellStyle name="Note 6 4 3 3 2" xfId="32308"/>
    <cellStyle name="Note 6 4 3 4" xfId="32309"/>
    <cellStyle name="Note 6 4 3 4 2" xfId="32310"/>
    <cellStyle name="Note 6 4 3 5" xfId="32311"/>
    <cellStyle name="Note 6 4 3 5 2" xfId="32312"/>
    <cellStyle name="Note 6 4 3 6" xfId="32313"/>
    <cellStyle name="Note 6 4 3 6 2" xfId="32314"/>
    <cellStyle name="Note 6 4 3 7" xfId="32315"/>
    <cellStyle name="Note 6 4 3 7 2" xfId="32316"/>
    <cellStyle name="Note 6 4 3 8" xfId="32317"/>
    <cellStyle name="Note 6 4 3 8 2" xfId="32318"/>
    <cellStyle name="Note 6 4 3 9" xfId="32319"/>
    <cellStyle name="Note 6 4 3 9 2" xfId="32320"/>
    <cellStyle name="Note 6 4 4" xfId="32321"/>
    <cellStyle name="Note 6 4 4 10" xfId="32322"/>
    <cellStyle name="Note 6 4 4 10 2" xfId="32323"/>
    <cellStyle name="Note 6 4 4 11" xfId="32324"/>
    <cellStyle name="Note 6 4 4 2" xfId="32325"/>
    <cellStyle name="Note 6 4 4 2 2" xfId="32326"/>
    <cellStyle name="Note 6 4 4 2 2 2" xfId="32327"/>
    <cellStyle name="Note 6 4 4 2 3" xfId="32328"/>
    <cellStyle name="Note 6 4 4 3" xfId="32329"/>
    <cellStyle name="Note 6 4 4 3 2" xfId="32330"/>
    <cellStyle name="Note 6 4 4 4" xfId="32331"/>
    <cellStyle name="Note 6 4 4 4 2" xfId="32332"/>
    <cellStyle name="Note 6 4 4 5" xfId="32333"/>
    <cellStyle name="Note 6 4 4 5 2" xfId="32334"/>
    <cellStyle name="Note 6 4 4 6" xfId="32335"/>
    <cellStyle name="Note 6 4 4 6 2" xfId="32336"/>
    <cellStyle name="Note 6 4 4 7" xfId="32337"/>
    <cellStyle name="Note 6 4 4 7 2" xfId="32338"/>
    <cellStyle name="Note 6 4 4 8" xfId="32339"/>
    <cellStyle name="Note 6 4 4 8 2" xfId="32340"/>
    <cellStyle name="Note 6 4 4 9" xfId="32341"/>
    <cellStyle name="Note 6 4 4 9 2" xfId="32342"/>
    <cellStyle name="Note 6 4 5" xfId="32343"/>
    <cellStyle name="Note 6 4 5 10" xfId="32344"/>
    <cellStyle name="Note 6 4 5 10 2" xfId="32345"/>
    <cellStyle name="Note 6 4 5 11" xfId="32346"/>
    <cellStyle name="Note 6 4 5 2" xfId="32347"/>
    <cellStyle name="Note 6 4 5 2 2" xfId="32348"/>
    <cellStyle name="Note 6 4 5 2 2 2" xfId="32349"/>
    <cellStyle name="Note 6 4 5 2 3" xfId="32350"/>
    <cellStyle name="Note 6 4 5 3" xfId="32351"/>
    <cellStyle name="Note 6 4 5 3 2" xfId="32352"/>
    <cellStyle name="Note 6 4 5 4" xfId="32353"/>
    <cellStyle name="Note 6 4 5 4 2" xfId="32354"/>
    <cellStyle name="Note 6 4 5 5" xfId="32355"/>
    <cellStyle name="Note 6 4 5 5 2" xfId="32356"/>
    <cellStyle name="Note 6 4 5 6" xfId="32357"/>
    <cellStyle name="Note 6 4 5 6 2" xfId="32358"/>
    <cellStyle name="Note 6 4 5 7" xfId="32359"/>
    <cellStyle name="Note 6 4 5 7 2" xfId="32360"/>
    <cellStyle name="Note 6 4 5 8" xfId="32361"/>
    <cellStyle name="Note 6 4 5 8 2" xfId="32362"/>
    <cellStyle name="Note 6 4 5 9" xfId="32363"/>
    <cellStyle name="Note 6 4 5 9 2" xfId="32364"/>
    <cellStyle name="Note 6 4 6" xfId="32365"/>
    <cellStyle name="Note 6 4 6 10" xfId="32366"/>
    <cellStyle name="Note 6 4 6 10 2" xfId="32367"/>
    <cellStyle name="Note 6 4 6 11" xfId="32368"/>
    <cellStyle name="Note 6 4 6 2" xfId="32369"/>
    <cellStyle name="Note 6 4 6 2 2" xfId="32370"/>
    <cellStyle name="Note 6 4 6 2 2 2" xfId="32371"/>
    <cellStyle name="Note 6 4 6 2 3" xfId="32372"/>
    <cellStyle name="Note 6 4 6 3" xfId="32373"/>
    <cellStyle name="Note 6 4 6 3 2" xfId="32374"/>
    <cellStyle name="Note 6 4 6 4" xfId="32375"/>
    <cellStyle name="Note 6 4 6 4 2" xfId="32376"/>
    <cellStyle name="Note 6 4 6 5" xfId="32377"/>
    <cellStyle name="Note 6 4 6 5 2" xfId="32378"/>
    <cellStyle name="Note 6 4 6 6" xfId="32379"/>
    <cellStyle name="Note 6 4 6 6 2" xfId="32380"/>
    <cellStyle name="Note 6 4 6 7" xfId="32381"/>
    <cellStyle name="Note 6 4 6 7 2" xfId="32382"/>
    <cellStyle name="Note 6 4 6 8" xfId="32383"/>
    <cellStyle name="Note 6 4 6 8 2" xfId="32384"/>
    <cellStyle name="Note 6 4 6 9" xfId="32385"/>
    <cellStyle name="Note 6 4 6 9 2" xfId="32386"/>
    <cellStyle name="Note 6 4 7" xfId="32387"/>
    <cellStyle name="Note 6 4 7 2" xfId="32388"/>
    <cellStyle name="Note 6 4 7 2 2" xfId="32389"/>
    <cellStyle name="Note 6 4 7 3" xfId="32390"/>
    <cellStyle name="Note 6 4 8" xfId="32391"/>
    <cellStyle name="Note 6 4 8 2" xfId="32392"/>
    <cellStyle name="Note 6 4 9" xfId="32393"/>
    <cellStyle name="Note 6 4 9 2" xfId="32394"/>
    <cellStyle name="Note 6 5" xfId="32395"/>
    <cellStyle name="Note 6 5 2" xfId="32396"/>
    <cellStyle name="Note 6 5 2 2" xfId="32397"/>
    <cellStyle name="Note 6 5 2 2 2" xfId="32398"/>
    <cellStyle name="Note 6 5 2 3" xfId="32399"/>
    <cellStyle name="Note 6 5 3" xfId="32400"/>
    <cellStyle name="Note 6 5 3 2" xfId="32401"/>
    <cellStyle name="Note 6 5 3 2 2" xfId="32402"/>
    <cellStyle name="Note 6 5 3 3" xfId="32403"/>
    <cellStyle name="Note 6 5 4" xfId="32404"/>
    <cellStyle name="Note 6 5 4 2" xfId="32405"/>
    <cellStyle name="Note 6 5 5" xfId="32406"/>
    <cellStyle name="Note 6 5 5 2" xfId="32407"/>
    <cellStyle name="Note 6 5 6" xfId="32408"/>
    <cellStyle name="Note 6 5 6 2" xfId="32409"/>
    <cellStyle name="Note 6 5 7" xfId="32410"/>
    <cellStyle name="Note 6 5 7 2" xfId="32411"/>
    <cellStyle name="Note 6 5 8" xfId="32412"/>
    <cellStyle name="Note 6 6" xfId="32413"/>
    <cellStyle name="Note 6 6 10" xfId="32414"/>
    <cellStyle name="Note 6 6 10 2" xfId="32415"/>
    <cellStyle name="Note 6 6 11" xfId="32416"/>
    <cellStyle name="Note 6 6 2" xfId="32417"/>
    <cellStyle name="Note 6 6 2 2" xfId="32418"/>
    <cellStyle name="Note 6 6 2 2 2" xfId="32419"/>
    <cellStyle name="Note 6 6 2 3" xfId="32420"/>
    <cellStyle name="Note 6 6 3" xfId="32421"/>
    <cellStyle name="Note 6 6 3 2" xfId="32422"/>
    <cellStyle name="Note 6 6 4" xfId="32423"/>
    <cellStyle name="Note 6 6 4 2" xfId="32424"/>
    <cellStyle name="Note 6 6 5" xfId="32425"/>
    <cellStyle name="Note 6 6 5 2" xfId="32426"/>
    <cellStyle name="Note 6 6 6" xfId="32427"/>
    <cellStyle name="Note 6 6 6 2" xfId="32428"/>
    <cellStyle name="Note 6 6 7" xfId="32429"/>
    <cellStyle name="Note 6 6 7 2" xfId="32430"/>
    <cellStyle name="Note 6 6 8" xfId="32431"/>
    <cellStyle name="Note 6 6 8 2" xfId="32432"/>
    <cellStyle name="Note 6 6 9" xfId="32433"/>
    <cellStyle name="Note 6 6 9 2" xfId="32434"/>
    <cellStyle name="Note 6 7" xfId="32435"/>
    <cellStyle name="Note 6 7 10" xfId="32436"/>
    <cellStyle name="Note 6 7 10 2" xfId="32437"/>
    <cellStyle name="Note 6 7 11" xfId="32438"/>
    <cellStyle name="Note 6 7 2" xfId="32439"/>
    <cellStyle name="Note 6 7 2 2" xfId="32440"/>
    <cellStyle name="Note 6 7 2 2 2" xfId="32441"/>
    <cellStyle name="Note 6 7 2 3" xfId="32442"/>
    <cellStyle name="Note 6 7 3" xfId="32443"/>
    <cellStyle name="Note 6 7 3 2" xfId="32444"/>
    <cellStyle name="Note 6 7 4" xfId="32445"/>
    <cellStyle name="Note 6 7 4 2" xfId="32446"/>
    <cellStyle name="Note 6 7 5" xfId="32447"/>
    <cellStyle name="Note 6 7 5 2" xfId="32448"/>
    <cellStyle name="Note 6 7 6" xfId="32449"/>
    <cellStyle name="Note 6 7 6 2" xfId="32450"/>
    <cellStyle name="Note 6 7 7" xfId="32451"/>
    <cellStyle name="Note 6 7 7 2" xfId="32452"/>
    <cellStyle name="Note 6 7 8" xfId="32453"/>
    <cellStyle name="Note 6 7 8 2" xfId="32454"/>
    <cellStyle name="Note 6 7 9" xfId="32455"/>
    <cellStyle name="Note 6 7 9 2" xfId="32456"/>
    <cellStyle name="Note 6 8" xfId="32457"/>
    <cellStyle name="Note 6 8 10" xfId="32458"/>
    <cellStyle name="Note 6 8 10 2" xfId="32459"/>
    <cellStyle name="Note 6 8 11" xfId="32460"/>
    <cellStyle name="Note 6 8 2" xfId="32461"/>
    <cellStyle name="Note 6 8 2 2" xfId="32462"/>
    <cellStyle name="Note 6 8 2 2 2" xfId="32463"/>
    <cellStyle name="Note 6 8 2 3" xfId="32464"/>
    <cellStyle name="Note 6 8 3" xfId="32465"/>
    <cellStyle name="Note 6 8 3 2" xfId="32466"/>
    <cellStyle name="Note 6 8 4" xfId="32467"/>
    <cellStyle name="Note 6 8 4 2" xfId="32468"/>
    <cellStyle name="Note 6 8 5" xfId="32469"/>
    <cellStyle name="Note 6 8 5 2" xfId="32470"/>
    <cellStyle name="Note 6 8 6" xfId="32471"/>
    <cellStyle name="Note 6 8 6 2" xfId="32472"/>
    <cellStyle name="Note 6 8 7" xfId="32473"/>
    <cellStyle name="Note 6 8 7 2" xfId="32474"/>
    <cellStyle name="Note 6 8 8" xfId="32475"/>
    <cellStyle name="Note 6 8 8 2" xfId="32476"/>
    <cellStyle name="Note 6 8 9" xfId="32477"/>
    <cellStyle name="Note 6 8 9 2" xfId="32478"/>
    <cellStyle name="Note 6 9" xfId="32479"/>
    <cellStyle name="Note 6 9 10" xfId="32480"/>
    <cellStyle name="Note 6 9 10 2" xfId="32481"/>
    <cellStyle name="Note 6 9 11" xfId="32482"/>
    <cellStyle name="Note 6 9 2" xfId="32483"/>
    <cellStyle name="Note 6 9 2 2" xfId="32484"/>
    <cellStyle name="Note 6 9 2 2 2" xfId="32485"/>
    <cellStyle name="Note 6 9 2 3" xfId="32486"/>
    <cellStyle name="Note 6 9 3" xfId="32487"/>
    <cellStyle name="Note 6 9 3 2" xfId="32488"/>
    <cellStyle name="Note 6 9 4" xfId="32489"/>
    <cellStyle name="Note 6 9 4 2" xfId="32490"/>
    <cellStyle name="Note 6 9 5" xfId="32491"/>
    <cellStyle name="Note 6 9 5 2" xfId="32492"/>
    <cellStyle name="Note 6 9 6" xfId="32493"/>
    <cellStyle name="Note 6 9 6 2" xfId="32494"/>
    <cellStyle name="Note 6 9 7" xfId="32495"/>
    <cellStyle name="Note 6 9 7 2" xfId="32496"/>
    <cellStyle name="Note 6 9 8" xfId="32497"/>
    <cellStyle name="Note 6 9 8 2" xfId="32498"/>
    <cellStyle name="Note 6 9 9" xfId="32499"/>
    <cellStyle name="Note 6 9 9 2" xfId="32500"/>
    <cellStyle name="Note 6_7 - Cap Add WS" xfId="32501"/>
    <cellStyle name="Note 7" xfId="32502"/>
    <cellStyle name="Note 7 10" xfId="32503"/>
    <cellStyle name="Note 7 10 2" xfId="32504"/>
    <cellStyle name="Note 7 10 2 2" xfId="32505"/>
    <cellStyle name="Note 7 10 3" xfId="32506"/>
    <cellStyle name="Note 7 11" xfId="32507"/>
    <cellStyle name="Note 7 11 2" xfId="32508"/>
    <cellStyle name="Note 7 12" xfId="32509"/>
    <cellStyle name="Note 7 12 2" xfId="32510"/>
    <cellStyle name="Note 7 13" xfId="32511"/>
    <cellStyle name="Note 7 13 2" xfId="32512"/>
    <cellStyle name="Note 7 14" xfId="32513"/>
    <cellStyle name="Note 7 14 2" xfId="32514"/>
    <cellStyle name="Note 7 15" xfId="32515"/>
    <cellStyle name="Note 7 15 2" xfId="32516"/>
    <cellStyle name="Note 7 16" xfId="32517"/>
    <cellStyle name="Note 7 2" xfId="32518"/>
    <cellStyle name="Note 7 2 10" xfId="32519"/>
    <cellStyle name="Note 7 2 10 2" xfId="32520"/>
    <cellStyle name="Note 7 2 11" xfId="32521"/>
    <cellStyle name="Note 7 2 11 2" xfId="32522"/>
    <cellStyle name="Note 7 2 12" xfId="32523"/>
    <cellStyle name="Note 7 2 12 2" xfId="32524"/>
    <cellStyle name="Note 7 2 13" xfId="32525"/>
    <cellStyle name="Note 7 2 13 2" xfId="32526"/>
    <cellStyle name="Note 7 2 14" xfId="32527"/>
    <cellStyle name="Note 7 2 2" xfId="32528"/>
    <cellStyle name="Note 7 2 2 10" xfId="32529"/>
    <cellStyle name="Note 7 2 2 10 2" xfId="32530"/>
    <cellStyle name="Note 7 2 2 11" xfId="32531"/>
    <cellStyle name="Note 7 2 2 11 2" xfId="32532"/>
    <cellStyle name="Note 7 2 2 12" xfId="32533"/>
    <cellStyle name="Note 7 2 2 12 2" xfId="32534"/>
    <cellStyle name="Note 7 2 2 13" xfId="32535"/>
    <cellStyle name="Note 7 2 2 2" xfId="32536"/>
    <cellStyle name="Note 7 2 2 2 2" xfId="32537"/>
    <cellStyle name="Note 7 2 2 2 2 2" xfId="32538"/>
    <cellStyle name="Note 7 2 2 2 2 2 2" xfId="32539"/>
    <cellStyle name="Note 7 2 2 2 2 3" xfId="32540"/>
    <cellStyle name="Note 7 2 2 2 3" xfId="32541"/>
    <cellStyle name="Note 7 2 2 2 3 2" xfId="32542"/>
    <cellStyle name="Note 7 2 2 2 3 2 2" xfId="32543"/>
    <cellStyle name="Note 7 2 2 2 3 3" xfId="32544"/>
    <cellStyle name="Note 7 2 2 2 4" xfId="32545"/>
    <cellStyle name="Note 7 2 2 2 4 2" xfId="32546"/>
    <cellStyle name="Note 7 2 2 2 5" xfId="32547"/>
    <cellStyle name="Note 7 2 2 2 5 2" xfId="32548"/>
    <cellStyle name="Note 7 2 2 2 6" xfId="32549"/>
    <cellStyle name="Note 7 2 2 2 6 2" xfId="32550"/>
    <cellStyle name="Note 7 2 2 2 7" xfId="32551"/>
    <cellStyle name="Note 7 2 2 2 7 2" xfId="32552"/>
    <cellStyle name="Note 7 2 2 2 8" xfId="32553"/>
    <cellStyle name="Note 7 2 2 3" xfId="32554"/>
    <cellStyle name="Note 7 2 2 3 10" xfId="32555"/>
    <cellStyle name="Note 7 2 2 3 10 2" xfId="32556"/>
    <cellStyle name="Note 7 2 2 3 11" xfId="32557"/>
    <cellStyle name="Note 7 2 2 3 2" xfId="32558"/>
    <cellStyle name="Note 7 2 2 3 2 2" xfId="32559"/>
    <cellStyle name="Note 7 2 2 3 2 2 2" xfId="32560"/>
    <cellStyle name="Note 7 2 2 3 2 3" xfId="32561"/>
    <cellStyle name="Note 7 2 2 3 3" xfId="32562"/>
    <cellStyle name="Note 7 2 2 3 3 2" xfId="32563"/>
    <cellStyle name="Note 7 2 2 3 4" xfId="32564"/>
    <cellStyle name="Note 7 2 2 3 4 2" xfId="32565"/>
    <cellStyle name="Note 7 2 2 3 5" xfId="32566"/>
    <cellStyle name="Note 7 2 2 3 5 2" xfId="32567"/>
    <cellStyle name="Note 7 2 2 3 6" xfId="32568"/>
    <cellStyle name="Note 7 2 2 3 6 2" xfId="32569"/>
    <cellStyle name="Note 7 2 2 3 7" xfId="32570"/>
    <cellStyle name="Note 7 2 2 3 7 2" xfId="32571"/>
    <cellStyle name="Note 7 2 2 3 8" xfId="32572"/>
    <cellStyle name="Note 7 2 2 3 8 2" xfId="32573"/>
    <cellStyle name="Note 7 2 2 3 9" xfId="32574"/>
    <cellStyle name="Note 7 2 2 3 9 2" xfId="32575"/>
    <cellStyle name="Note 7 2 2 4" xfId="32576"/>
    <cellStyle name="Note 7 2 2 4 10" xfId="32577"/>
    <cellStyle name="Note 7 2 2 4 10 2" xfId="32578"/>
    <cellStyle name="Note 7 2 2 4 11" xfId="32579"/>
    <cellStyle name="Note 7 2 2 4 2" xfId="32580"/>
    <cellStyle name="Note 7 2 2 4 2 2" xfId="32581"/>
    <cellStyle name="Note 7 2 2 4 2 2 2" xfId="32582"/>
    <cellStyle name="Note 7 2 2 4 2 3" xfId="32583"/>
    <cellStyle name="Note 7 2 2 4 3" xfId="32584"/>
    <cellStyle name="Note 7 2 2 4 3 2" xfId="32585"/>
    <cellStyle name="Note 7 2 2 4 4" xfId="32586"/>
    <cellStyle name="Note 7 2 2 4 4 2" xfId="32587"/>
    <cellStyle name="Note 7 2 2 4 5" xfId="32588"/>
    <cellStyle name="Note 7 2 2 4 5 2" xfId="32589"/>
    <cellStyle name="Note 7 2 2 4 6" xfId="32590"/>
    <cellStyle name="Note 7 2 2 4 6 2" xfId="32591"/>
    <cellStyle name="Note 7 2 2 4 7" xfId="32592"/>
    <cellStyle name="Note 7 2 2 4 7 2" xfId="32593"/>
    <cellStyle name="Note 7 2 2 4 8" xfId="32594"/>
    <cellStyle name="Note 7 2 2 4 8 2" xfId="32595"/>
    <cellStyle name="Note 7 2 2 4 9" xfId="32596"/>
    <cellStyle name="Note 7 2 2 4 9 2" xfId="32597"/>
    <cellStyle name="Note 7 2 2 5" xfId="32598"/>
    <cellStyle name="Note 7 2 2 5 10" xfId="32599"/>
    <cellStyle name="Note 7 2 2 5 10 2" xfId="32600"/>
    <cellStyle name="Note 7 2 2 5 11" xfId="32601"/>
    <cellStyle name="Note 7 2 2 5 2" xfId="32602"/>
    <cellStyle name="Note 7 2 2 5 2 2" xfId="32603"/>
    <cellStyle name="Note 7 2 2 5 2 2 2" xfId="32604"/>
    <cellStyle name="Note 7 2 2 5 2 3" xfId="32605"/>
    <cellStyle name="Note 7 2 2 5 3" xfId="32606"/>
    <cellStyle name="Note 7 2 2 5 3 2" xfId="32607"/>
    <cellStyle name="Note 7 2 2 5 4" xfId="32608"/>
    <cellStyle name="Note 7 2 2 5 4 2" xfId="32609"/>
    <cellStyle name="Note 7 2 2 5 5" xfId="32610"/>
    <cellStyle name="Note 7 2 2 5 5 2" xfId="32611"/>
    <cellStyle name="Note 7 2 2 5 6" xfId="32612"/>
    <cellStyle name="Note 7 2 2 5 6 2" xfId="32613"/>
    <cellStyle name="Note 7 2 2 5 7" xfId="32614"/>
    <cellStyle name="Note 7 2 2 5 7 2" xfId="32615"/>
    <cellStyle name="Note 7 2 2 5 8" xfId="32616"/>
    <cellStyle name="Note 7 2 2 5 8 2" xfId="32617"/>
    <cellStyle name="Note 7 2 2 5 9" xfId="32618"/>
    <cellStyle name="Note 7 2 2 5 9 2" xfId="32619"/>
    <cellStyle name="Note 7 2 2 6" xfId="32620"/>
    <cellStyle name="Note 7 2 2 6 10" xfId="32621"/>
    <cellStyle name="Note 7 2 2 6 10 2" xfId="32622"/>
    <cellStyle name="Note 7 2 2 6 11" xfId="32623"/>
    <cellStyle name="Note 7 2 2 6 2" xfId="32624"/>
    <cellStyle name="Note 7 2 2 6 2 2" xfId="32625"/>
    <cellStyle name="Note 7 2 2 6 2 2 2" xfId="32626"/>
    <cellStyle name="Note 7 2 2 6 2 3" xfId="32627"/>
    <cellStyle name="Note 7 2 2 6 3" xfId="32628"/>
    <cellStyle name="Note 7 2 2 6 3 2" xfId="32629"/>
    <cellStyle name="Note 7 2 2 6 4" xfId="32630"/>
    <cellStyle name="Note 7 2 2 6 4 2" xfId="32631"/>
    <cellStyle name="Note 7 2 2 6 5" xfId="32632"/>
    <cellStyle name="Note 7 2 2 6 5 2" xfId="32633"/>
    <cellStyle name="Note 7 2 2 6 6" xfId="32634"/>
    <cellStyle name="Note 7 2 2 6 6 2" xfId="32635"/>
    <cellStyle name="Note 7 2 2 6 7" xfId="32636"/>
    <cellStyle name="Note 7 2 2 6 7 2" xfId="32637"/>
    <cellStyle name="Note 7 2 2 6 8" xfId="32638"/>
    <cellStyle name="Note 7 2 2 6 8 2" xfId="32639"/>
    <cellStyle name="Note 7 2 2 6 9" xfId="32640"/>
    <cellStyle name="Note 7 2 2 6 9 2" xfId="32641"/>
    <cellStyle name="Note 7 2 2 7" xfId="32642"/>
    <cellStyle name="Note 7 2 2 7 2" xfId="32643"/>
    <cellStyle name="Note 7 2 2 7 2 2" xfId="32644"/>
    <cellStyle name="Note 7 2 2 7 3" xfId="32645"/>
    <cellStyle name="Note 7 2 2 8" xfId="32646"/>
    <cellStyle name="Note 7 2 2 8 2" xfId="32647"/>
    <cellStyle name="Note 7 2 2 9" xfId="32648"/>
    <cellStyle name="Note 7 2 2 9 2" xfId="32649"/>
    <cellStyle name="Note 7 2 3" xfId="32650"/>
    <cellStyle name="Note 7 2 3 2" xfId="32651"/>
    <cellStyle name="Note 7 2 3 2 2" xfId="32652"/>
    <cellStyle name="Note 7 2 3 2 2 2" xfId="32653"/>
    <cellStyle name="Note 7 2 3 2 3" xfId="32654"/>
    <cellStyle name="Note 7 2 3 3" xfId="32655"/>
    <cellStyle name="Note 7 2 3 3 2" xfId="32656"/>
    <cellStyle name="Note 7 2 3 3 2 2" xfId="32657"/>
    <cellStyle name="Note 7 2 3 3 3" xfId="32658"/>
    <cellStyle name="Note 7 2 3 4" xfId="32659"/>
    <cellStyle name="Note 7 2 3 4 2" xfId="32660"/>
    <cellStyle name="Note 7 2 3 5" xfId="32661"/>
    <cellStyle name="Note 7 2 3 5 2" xfId="32662"/>
    <cellStyle name="Note 7 2 3 6" xfId="32663"/>
    <cellStyle name="Note 7 2 3 6 2" xfId="32664"/>
    <cellStyle name="Note 7 2 3 7" xfId="32665"/>
    <cellStyle name="Note 7 2 3 7 2" xfId="32666"/>
    <cellStyle name="Note 7 2 3 8" xfId="32667"/>
    <cellStyle name="Note 7 2 4" xfId="32668"/>
    <cellStyle name="Note 7 2 4 10" xfId="32669"/>
    <cellStyle name="Note 7 2 4 10 2" xfId="32670"/>
    <cellStyle name="Note 7 2 4 11" xfId="32671"/>
    <cellStyle name="Note 7 2 4 2" xfId="32672"/>
    <cellStyle name="Note 7 2 4 2 2" xfId="32673"/>
    <cellStyle name="Note 7 2 4 2 2 2" xfId="32674"/>
    <cellStyle name="Note 7 2 4 2 3" xfId="32675"/>
    <cellStyle name="Note 7 2 4 3" xfId="32676"/>
    <cellStyle name="Note 7 2 4 3 2" xfId="32677"/>
    <cellStyle name="Note 7 2 4 4" xfId="32678"/>
    <cellStyle name="Note 7 2 4 4 2" xfId="32679"/>
    <cellStyle name="Note 7 2 4 5" xfId="32680"/>
    <cellStyle name="Note 7 2 4 5 2" xfId="32681"/>
    <cellStyle name="Note 7 2 4 6" xfId="32682"/>
    <cellStyle name="Note 7 2 4 6 2" xfId="32683"/>
    <cellStyle name="Note 7 2 4 7" xfId="32684"/>
    <cellStyle name="Note 7 2 4 7 2" xfId="32685"/>
    <cellStyle name="Note 7 2 4 8" xfId="32686"/>
    <cellStyle name="Note 7 2 4 8 2" xfId="32687"/>
    <cellStyle name="Note 7 2 4 9" xfId="32688"/>
    <cellStyle name="Note 7 2 4 9 2" xfId="32689"/>
    <cellStyle name="Note 7 2 5" xfId="32690"/>
    <cellStyle name="Note 7 2 5 10" xfId="32691"/>
    <cellStyle name="Note 7 2 5 10 2" xfId="32692"/>
    <cellStyle name="Note 7 2 5 11" xfId="32693"/>
    <cellStyle name="Note 7 2 5 2" xfId="32694"/>
    <cellStyle name="Note 7 2 5 2 2" xfId="32695"/>
    <cellStyle name="Note 7 2 5 2 2 2" xfId="32696"/>
    <cellStyle name="Note 7 2 5 2 3" xfId="32697"/>
    <cellStyle name="Note 7 2 5 3" xfId="32698"/>
    <cellStyle name="Note 7 2 5 3 2" xfId="32699"/>
    <cellStyle name="Note 7 2 5 4" xfId="32700"/>
    <cellStyle name="Note 7 2 5 4 2" xfId="32701"/>
    <cellStyle name="Note 7 2 5 5" xfId="32702"/>
    <cellStyle name="Note 7 2 5 5 2" xfId="32703"/>
    <cellStyle name="Note 7 2 5 6" xfId="32704"/>
    <cellStyle name="Note 7 2 5 6 2" xfId="32705"/>
    <cellStyle name="Note 7 2 5 7" xfId="32706"/>
    <cellStyle name="Note 7 2 5 7 2" xfId="32707"/>
    <cellStyle name="Note 7 2 5 8" xfId="32708"/>
    <cellStyle name="Note 7 2 5 8 2" xfId="32709"/>
    <cellStyle name="Note 7 2 5 9" xfId="32710"/>
    <cellStyle name="Note 7 2 5 9 2" xfId="32711"/>
    <cellStyle name="Note 7 2 6" xfId="32712"/>
    <cellStyle name="Note 7 2 6 10" xfId="32713"/>
    <cellStyle name="Note 7 2 6 10 2" xfId="32714"/>
    <cellStyle name="Note 7 2 6 11" xfId="32715"/>
    <cellStyle name="Note 7 2 6 2" xfId="32716"/>
    <cellStyle name="Note 7 2 6 2 2" xfId="32717"/>
    <cellStyle name="Note 7 2 6 2 2 2" xfId="32718"/>
    <cellStyle name="Note 7 2 6 2 3" xfId="32719"/>
    <cellStyle name="Note 7 2 6 3" xfId="32720"/>
    <cellStyle name="Note 7 2 6 3 2" xfId="32721"/>
    <cellStyle name="Note 7 2 6 4" xfId="32722"/>
    <cellStyle name="Note 7 2 6 4 2" xfId="32723"/>
    <cellStyle name="Note 7 2 6 5" xfId="32724"/>
    <cellStyle name="Note 7 2 6 5 2" xfId="32725"/>
    <cellStyle name="Note 7 2 6 6" xfId="32726"/>
    <cellStyle name="Note 7 2 6 6 2" xfId="32727"/>
    <cellStyle name="Note 7 2 6 7" xfId="32728"/>
    <cellStyle name="Note 7 2 6 7 2" xfId="32729"/>
    <cellStyle name="Note 7 2 6 8" xfId="32730"/>
    <cellStyle name="Note 7 2 6 8 2" xfId="32731"/>
    <cellStyle name="Note 7 2 6 9" xfId="32732"/>
    <cellStyle name="Note 7 2 6 9 2" xfId="32733"/>
    <cellStyle name="Note 7 2 7" xfId="32734"/>
    <cellStyle name="Note 7 2 7 10" xfId="32735"/>
    <cellStyle name="Note 7 2 7 10 2" xfId="32736"/>
    <cellStyle name="Note 7 2 7 11" xfId="32737"/>
    <cellStyle name="Note 7 2 7 2" xfId="32738"/>
    <cellStyle name="Note 7 2 7 2 2" xfId="32739"/>
    <cellStyle name="Note 7 2 7 2 2 2" xfId="32740"/>
    <cellStyle name="Note 7 2 7 2 3" xfId="32741"/>
    <cellStyle name="Note 7 2 7 3" xfId="32742"/>
    <cellStyle name="Note 7 2 7 3 2" xfId="32743"/>
    <cellStyle name="Note 7 2 7 4" xfId="32744"/>
    <cellStyle name="Note 7 2 7 4 2" xfId="32745"/>
    <cellStyle name="Note 7 2 7 5" xfId="32746"/>
    <cellStyle name="Note 7 2 7 5 2" xfId="32747"/>
    <cellStyle name="Note 7 2 7 6" xfId="32748"/>
    <cellStyle name="Note 7 2 7 6 2" xfId="32749"/>
    <cellStyle name="Note 7 2 7 7" xfId="32750"/>
    <cellStyle name="Note 7 2 7 7 2" xfId="32751"/>
    <cellStyle name="Note 7 2 7 8" xfId="32752"/>
    <cellStyle name="Note 7 2 7 8 2" xfId="32753"/>
    <cellStyle name="Note 7 2 7 9" xfId="32754"/>
    <cellStyle name="Note 7 2 7 9 2" xfId="32755"/>
    <cellStyle name="Note 7 2 8" xfId="32756"/>
    <cellStyle name="Note 7 2 8 2" xfId="32757"/>
    <cellStyle name="Note 7 2 8 2 2" xfId="32758"/>
    <cellStyle name="Note 7 2 8 3" xfId="32759"/>
    <cellStyle name="Note 7 2 9" xfId="32760"/>
    <cellStyle name="Note 7 2 9 2" xfId="32761"/>
    <cellStyle name="Note 7 2_7 - Cap Add WS" xfId="32762"/>
    <cellStyle name="Note 7 3" xfId="32763"/>
    <cellStyle name="Note 7 3 10" xfId="32764"/>
    <cellStyle name="Note 7 3 10 2" xfId="32765"/>
    <cellStyle name="Note 7 3 11" xfId="32766"/>
    <cellStyle name="Note 7 3 11 2" xfId="32767"/>
    <cellStyle name="Note 7 3 12" xfId="32768"/>
    <cellStyle name="Note 7 3 12 2" xfId="32769"/>
    <cellStyle name="Note 7 3 13" xfId="32770"/>
    <cellStyle name="Note 7 3 13 2" xfId="32771"/>
    <cellStyle name="Note 7 3 14" xfId="32772"/>
    <cellStyle name="Note 7 3 2" xfId="32773"/>
    <cellStyle name="Note 7 3 2 10" xfId="32774"/>
    <cellStyle name="Note 7 3 2 10 2" xfId="32775"/>
    <cellStyle name="Note 7 3 2 11" xfId="32776"/>
    <cellStyle name="Note 7 3 2 11 2" xfId="32777"/>
    <cellStyle name="Note 7 3 2 12" xfId="32778"/>
    <cellStyle name="Note 7 3 2 12 2" xfId="32779"/>
    <cellStyle name="Note 7 3 2 13" xfId="32780"/>
    <cellStyle name="Note 7 3 2 2" xfId="32781"/>
    <cellStyle name="Note 7 3 2 2 2" xfId="32782"/>
    <cellStyle name="Note 7 3 2 2 2 2" xfId="32783"/>
    <cellStyle name="Note 7 3 2 2 2 2 2" xfId="32784"/>
    <cellStyle name="Note 7 3 2 2 2 3" xfId="32785"/>
    <cellStyle name="Note 7 3 2 2 3" xfId="32786"/>
    <cellStyle name="Note 7 3 2 2 3 2" xfId="32787"/>
    <cellStyle name="Note 7 3 2 2 3 2 2" xfId="32788"/>
    <cellStyle name="Note 7 3 2 2 3 3" xfId="32789"/>
    <cellStyle name="Note 7 3 2 2 4" xfId="32790"/>
    <cellStyle name="Note 7 3 2 2 4 2" xfId="32791"/>
    <cellStyle name="Note 7 3 2 2 5" xfId="32792"/>
    <cellStyle name="Note 7 3 2 2 5 2" xfId="32793"/>
    <cellStyle name="Note 7 3 2 2 6" xfId="32794"/>
    <cellStyle name="Note 7 3 2 2 6 2" xfId="32795"/>
    <cellStyle name="Note 7 3 2 2 7" xfId="32796"/>
    <cellStyle name="Note 7 3 2 2 7 2" xfId="32797"/>
    <cellStyle name="Note 7 3 2 2 8" xfId="32798"/>
    <cellStyle name="Note 7 3 2 3" xfId="32799"/>
    <cellStyle name="Note 7 3 2 3 10" xfId="32800"/>
    <cellStyle name="Note 7 3 2 3 10 2" xfId="32801"/>
    <cellStyle name="Note 7 3 2 3 11" xfId="32802"/>
    <cellStyle name="Note 7 3 2 3 2" xfId="32803"/>
    <cellStyle name="Note 7 3 2 3 2 2" xfId="32804"/>
    <cellStyle name="Note 7 3 2 3 2 2 2" xfId="32805"/>
    <cellStyle name="Note 7 3 2 3 2 3" xfId="32806"/>
    <cellStyle name="Note 7 3 2 3 3" xfId="32807"/>
    <cellStyle name="Note 7 3 2 3 3 2" xfId="32808"/>
    <cellStyle name="Note 7 3 2 3 4" xfId="32809"/>
    <cellStyle name="Note 7 3 2 3 4 2" xfId="32810"/>
    <cellStyle name="Note 7 3 2 3 5" xfId="32811"/>
    <cellStyle name="Note 7 3 2 3 5 2" xfId="32812"/>
    <cellStyle name="Note 7 3 2 3 6" xfId="32813"/>
    <cellStyle name="Note 7 3 2 3 6 2" xfId="32814"/>
    <cellStyle name="Note 7 3 2 3 7" xfId="32815"/>
    <cellStyle name="Note 7 3 2 3 7 2" xfId="32816"/>
    <cellStyle name="Note 7 3 2 3 8" xfId="32817"/>
    <cellStyle name="Note 7 3 2 3 8 2" xfId="32818"/>
    <cellStyle name="Note 7 3 2 3 9" xfId="32819"/>
    <cellStyle name="Note 7 3 2 3 9 2" xfId="32820"/>
    <cellStyle name="Note 7 3 2 4" xfId="32821"/>
    <cellStyle name="Note 7 3 2 4 10" xfId="32822"/>
    <cellStyle name="Note 7 3 2 4 10 2" xfId="32823"/>
    <cellStyle name="Note 7 3 2 4 11" xfId="32824"/>
    <cellStyle name="Note 7 3 2 4 2" xfId="32825"/>
    <cellStyle name="Note 7 3 2 4 2 2" xfId="32826"/>
    <cellStyle name="Note 7 3 2 4 2 2 2" xfId="32827"/>
    <cellStyle name="Note 7 3 2 4 2 3" xfId="32828"/>
    <cellStyle name="Note 7 3 2 4 3" xfId="32829"/>
    <cellStyle name="Note 7 3 2 4 3 2" xfId="32830"/>
    <cellStyle name="Note 7 3 2 4 4" xfId="32831"/>
    <cellStyle name="Note 7 3 2 4 4 2" xfId="32832"/>
    <cellStyle name="Note 7 3 2 4 5" xfId="32833"/>
    <cellStyle name="Note 7 3 2 4 5 2" xfId="32834"/>
    <cellStyle name="Note 7 3 2 4 6" xfId="32835"/>
    <cellStyle name="Note 7 3 2 4 6 2" xfId="32836"/>
    <cellStyle name="Note 7 3 2 4 7" xfId="32837"/>
    <cellStyle name="Note 7 3 2 4 7 2" xfId="32838"/>
    <cellStyle name="Note 7 3 2 4 8" xfId="32839"/>
    <cellStyle name="Note 7 3 2 4 8 2" xfId="32840"/>
    <cellStyle name="Note 7 3 2 4 9" xfId="32841"/>
    <cellStyle name="Note 7 3 2 4 9 2" xfId="32842"/>
    <cellStyle name="Note 7 3 2 5" xfId="32843"/>
    <cellStyle name="Note 7 3 2 5 10" xfId="32844"/>
    <cellStyle name="Note 7 3 2 5 10 2" xfId="32845"/>
    <cellStyle name="Note 7 3 2 5 11" xfId="32846"/>
    <cellStyle name="Note 7 3 2 5 2" xfId="32847"/>
    <cellStyle name="Note 7 3 2 5 2 2" xfId="32848"/>
    <cellStyle name="Note 7 3 2 5 2 2 2" xfId="32849"/>
    <cellStyle name="Note 7 3 2 5 2 3" xfId="32850"/>
    <cellStyle name="Note 7 3 2 5 3" xfId="32851"/>
    <cellStyle name="Note 7 3 2 5 3 2" xfId="32852"/>
    <cellStyle name="Note 7 3 2 5 4" xfId="32853"/>
    <cellStyle name="Note 7 3 2 5 4 2" xfId="32854"/>
    <cellStyle name="Note 7 3 2 5 5" xfId="32855"/>
    <cellStyle name="Note 7 3 2 5 5 2" xfId="32856"/>
    <cellStyle name="Note 7 3 2 5 6" xfId="32857"/>
    <cellStyle name="Note 7 3 2 5 6 2" xfId="32858"/>
    <cellStyle name="Note 7 3 2 5 7" xfId="32859"/>
    <cellStyle name="Note 7 3 2 5 7 2" xfId="32860"/>
    <cellStyle name="Note 7 3 2 5 8" xfId="32861"/>
    <cellStyle name="Note 7 3 2 5 8 2" xfId="32862"/>
    <cellStyle name="Note 7 3 2 5 9" xfId="32863"/>
    <cellStyle name="Note 7 3 2 5 9 2" xfId="32864"/>
    <cellStyle name="Note 7 3 2 6" xfId="32865"/>
    <cellStyle name="Note 7 3 2 6 10" xfId="32866"/>
    <cellStyle name="Note 7 3 2 6 10 2" xfId="32867"/>
    <cellStyle name="Note 7 3 2 6 11" xfId="32868"/>
    <cellStyle name="Note 7 3 2 6 2" xfId="32869"/>
    <cellStyle name="Note 7 3 2 6 2 2" xfId="32870"/>
    <cellStyle name="Note 7 3 2 6 2 2 2" xfId="32871"/>
    <cellStyle name="Note 7 3 2 6 2 3" xfId="32872"/>
    <cellStyle name="Note 7 3 2 6 3" xfId="32873"/>
    <cellStyle name="Note 7 3 2 6 3 2" xfId="32874"/>
    <cellStyle name="Note 7 3 2 6 4" xfId="32875"/>
    <cellStyle name="Note 7 3 2 6 4 2" xfId="32876"/>
    <cellStyle name="Note 7 3 2 6 5" xfId="32877"/>
    <cellStyle name="Note 7 3 2 6 5 2" xfId="32878"/>
    <cellStyle name="Note 7 3 2 6 6" xfId="32879"/>
    <cellStyle name="Note 7 3 2 6 6 2" xfId="32880"/>
    <cellStyle name="Note 7 3 2 6 7" xfId="32881"/>
    <cellStyle name="Note 7 3 2 6 7 2" xfId="32882"/>
    <cellStyle name="Note 7 3 2 6 8" xfId="32883"/>
    <cellStyle name="Note 7 3 2 6 8 2" xfId="32884"/>
    <cellStyle name="Note 7 3 2 6 9" xfId="32885"/>
    <cellStyle name="Note 7 3 2 6 9 2" xfId="32886"/>
    <cellStyle name="Note 7 3 2 7" xfId="32887"/>
    <cellStyle name="Note 7 3 2 7 2" xfId="32888"/>
    <cellStyle name="Note 7 3 2 7 2 2" xfId="32889"/>
    <cellStyle name="Note 7 3 2 7 3" xfId="32890"/>
    <cellStyle name="Note 7 3 2 8" xfId="32891"/>
    <cellStyle name="Note 7 3 2 8 2" xfId="32892"/>
    <cellStyle name="Note 7 3 2 9" xfId="32893"/>
    <cellStyle name="Note 7 3 2 9 2" xfId="32894"/>
    <cellStyle name="Note 7 3 3" xfId="32895"/>
    <cellStyle name="Note 7 3 3 2" xfId="32896"/>
    <cellStyle name="Note 7 3 3 2 2" xfId="32897"/>
    <cellStyle name="Note 7 3 3 2 2 2" xfId="32898"/>
    <cellStyle name="Note 7 3 3 2 3" xfId="32899"/>
    <cellStyle name="Note 7 3 3 3" xfId="32900"/>
    <cellStyle name="Note 7 3 3 3 2" xfId="32901"/>
    <cellStyle name="Note 7 3 3 3 2 2" xfId="32902"/>
    <cellStyle name="Note 7 3 3 3 3" xfId="32903"/>
    <cellStyle name="Note 7 3 3 4" xfId="32904"/>
    <cellStyle name="Note 7 3 3 4 2" xfId="32905"/>
    <cellStyle name="Note 7 3 3 5" xfId="32906"/>
    <cellStyle name="Note 7 3 3 5 2" xfId="32907"/>
    <cellStyle name="Note 7 3 3 6" xfId="32908"/>
    <cellStyle name="Note 7 3 3 6 2" xfId="32909"/>
    <cellStyle name="Note 7 3 3 7" xfId="32910"/>
    <cellStyle name="Note 7 3 3 7 2" xfId="32911"/>
    <cellStyle name="Note 7 3 3 8" xfId="32912"/>
    <cellStyle name="Note 7 3 4" xfId="32913"/>
    <cellStyle name="Note 7 3 4 10" xfId="32914"/>
    <cellStyle name="Note 7 3 4 10 2" xfId="32915"/>
    <cellStyle name="Note 7 3 4 11" xfId="32916"/>
    <cellStyle name="Note 7 3 4 2" xfId="32917"/>
    <cellStyle name="Note 7 3 4 2 2" xfId="32918"/>
    <cellStyle name="Note 7 3 4 2 2 2" xfId="32919"/>
    <cellStyle name="Note 7 3 4 2 3" xfId="32920"/>
    <cellStyle name="Note 7 3 4 3" xfId="32921"/>
    <cellStyle name="Note 7 3 4 3 2" xfId="32922"/>
    <cellStyle name="Note 7 3 4 4" xfId="32923"/>
    <cellStyle name="Note 7 3 4 4 2" xfId="32924"/>
    <cellStyle name="Note 7 3 4 5" xfId="32925"/>
    <cellStyle name="Note 7 3 4 5 2" xfId="32926"/>
    <cellStyle name="Note 7 3 4 6" xfId="32927"/>
    <cellStyle name="Note 7 3 4 6 2" xfId="32928"/>
    <cellStyle name="Note 7 3 4 7" xfId="32929"/>
    <cellStyle name="Note 7 3 4 7 2" xfId="32930"/>
    <cellStyle name="Note 7 3 4 8" xfId="32931"/>
    <cellStyle name="Note 7 3 4 8 2" xfId="32932"/>
    <cellStyle name="Note 7 3 4 9" xfId="32933"/>
    <cellStyle name="Note 7 3 4 9 2" xfId="32934"/>
    <cellStyle name="Note 7 3 5" xfId="32935"/>
    <cellStyle name="Note 7 3 5 10" xfId="32936"/>
    <cellStyle name="Note 7 3 5 10 2" xfId="32937"/>
    <cellStyle name="Note 7 3 5 11" xfId="32938"/>
    <cellStyle name="Note 7 3 5 2" xfId="32939"/>
    <cellStyle name="Note 7 3 5 2 2" xfId="32940"/>
    <cellStyle name="Note 7 3 5 2 2 2" xfId="32941"/>
    <cellStyle name="Note 7 3 5 2 3" xfId="32942"/>
    <cellStyle name="Note 7 3 5 3" xfId="32943"/>
    <cellStyle name="Note 7 3 5 3 2" xfId="32944"/>
    <cellStyle name="Note 7 3 5 4" xfId="32945"/>
    <cellStyle name="Note 7 3 5 4 2" xfId="32946"/>
    <cellStyle name="Note 7 3 5 5" xfId="32947"/>
    <cellStyle name="Note 7 3 5 5 2" xfId="32948"/>
    <cellStyle name="Note 7 3 5 6" xfId="32949"/>
    <cellStyle name="Note 7 3 5 6 2" xfId="32950"/>
    <cellStyle name="Note 7 3 5 7" xfId="32951"/>
    <cellStyle name="Note 7 3 5 7 2" xfId="32952"/>
    <cellStyle name="Note 7 3 5 8" xfId="32953"/>
    <cellStyle name="Note 7 3 5 8 2" xfId="32954"/>
    <cellStyle name="Note 7 3 5 9" xfId="32955"/>
    <cellStyle name="Note 7 3 5 9 2" xfId="32956"/>
    <cellStyle name="Note 7 3 6" xfId="32957"/>
    <cellStyle name="Note 7 3 6 10" xfId="32958"/>
    <cellStyle name="Note 7 3 6 10 2" xfId="32959"/>
    <cellStyle name="Note 7 3 6 11" xfId="32960"/>
    <cellStyle name="Note 7 3 6 2" xfId="32961"/>
    <cellStyle name="Note 7 3 6 2 2" xfId="32962"/>
    <cellStyle name="Note 7 3 6 2 2 2" xfId="32963"/>
    <cellStyle name="Note 7 3 6 2 3" xfId="32964"/>
    <cellStyle name="Note 7 3 6 3" xfId="32965"/>
    <cellStyle name="Note 7 3 6 3 2" xfId="32966"/>
    <cellStyle name="Note 7 3 6 4" xfId="32967"/>
    <cellStyle name="Note 7 3 6 4 2" xfId="32968"/>
    <cellStyle name="Note 7 3 6 5" xfId="32969"/>
    <cellStyle name="Note 7 3 6 5 2" xfId="32970"/>
    <cellStyle name="Note 7 3 6 6" xfId="32971"/>
    <cellStyle name="Note 7 3 6 6 2" xfId="32972"/>
    <cellStyle name="Note 7 3 6 7" xfId="32973"/>
    <cellStyle name="Note 7 3 6 7 2" xfId="32974"/>
    <cellStyle name="Note 7 3 6 8" xfId="32975"/>
    <cellStyle name="Note 7 3 6 8 2" xfId="32976"/>
    <cellStyle name="Note 7 3 6 9" xfId="32977"/>
    <cellStyle name="Note 7 3 6 9 2" xfId="32978"/>
    <cellStyle name="Note 7 3 7" xfId="32979"/>
    <cellStyle name="Note 7 3 7 10" xfId="32980"/>
    <cellStyle name="Note 7 3 7 10 2" xfId="32981"/>
    <cellStyle name="Note 7 3 7 11" xfId="32982"/>
    <cellStyle name="Note 7 3 7 2" xfId="32983"/>
    <cellStyle name="Note 7 3 7 2 2" xfId="32984"/>
    <cellStyle name="Note 7 3 7 2 2 2" xfId="32985"/>
    <cellStyle name="Note 7 3 7 2 3" xfId="32986"/>
    <cellStyle name="Note 7 3 7 3" xfId="32987"/>
    <cellStyle name="Note 7 3 7 3 2" xfId="32988"/>
    <cellStyle name="Note 7 3 7 4" xfId="32989"/>
    <cellStyle name="Note 7 3 7 4 2" xfId="32990"/>
    <cellStyle name="Note 7 3 7 5" xfId="32991"/>
    <cellStyle name="Note 7 3 7 5 2" xfId="32992"/>
    <cellStyle name="Note 7 3 7 6" xfId="32993"/>
    <cellStyle name="Note 7 3 7 6 2" xfId="32994"/>
    <cellStyle name="Note 7 3 7 7" xfId="32995"/>
    <cellStyle name="Note 7 3 7 7 2" xfId="32996"/>
    <cellStyle name="Note 7 3 7 8" xfId="32997"/>
    <cellStyle name="Note 7 3 7 8 2" xfId="32998"/>
    <cellStyle name="Note 7 3 7 9" xfId="32999"/>
    <cellStyle name="Note 7 3 7 9 2" xfId="33000"/>
    <cellStyle name="Note 7 3 8" xfId="33001"/>
    <cellStyle name="Note 7 3 8 2" xfId="33002"/>
    <cellStyle name="Note 7 3 8 2 2" xfId="33003"/>
    <cellStyle name="Note 7 3 8 3" xfId="33004"/>
    <cellStyle name="Note 7 3 9" xfId="33005"/>
    <cellStyle name="Note 7 3 9 2" xfId="33006"/>
    <cellStyle name="Note 7 3_7 - Cap Add WS" xfId="33007"/>
    <cellStyle name="Note 7 4" xfId="33008"/>
    <cellStyle name="Note 7 4 10" xfId="33009"/>
    <cellStyle name="Note 7 4 10 2" xfId="33010"/>
    <cellStyle name="Note 7 4 11" xfId="33011"/>
    <cellStyle name="Note 7 4 11 2" xfId="33012"/>
    <cellStyle name="Note 7 4 12" xfId="33013"/>
    <cellStyle name="Note 7 4 12 2" xfId="33014"/>
    <cellStyle name="Note 7 4 13" xfId="33015"/>
    <cellStyle name="Note 7 4 2" xfId="33016"/>
    <cellStyle name="Note 7 4 2 2" xfId="33017"/>
    <cellStyle name="Note 7 4 2 2 2" xfId="33018"/>
    <cellStyle name="Note 7 4 2 2 2 2" xfId="33019"/>
    <cellStyle name="Note 7 4 2 2 3" xfId="33020"/>
    <cellStyle name="Note 7 4 2 3" xfId="33021"/>
    <cellStyle name="Note 7 4 2 3 2" xfId="33022"/>
    <cellStyle name="Note 7 4 2 3 2 2" xfId="33023"/>
    <cellStyle name="Note 7 4 2 3 3" xfId="33024"/>
    <cellStyle name="Note 7 4 2 4" xfId="33025"/>
    <cellStyle name="Note 7 4 2 4 2" xfId="33026"/>
    <cellStyle name="Note 7 4 2 5" xfId="33027"/>
    <cellStyle name="Note 7 4 2 5 2" xfId="33028"/>
    <cellStyle name="Note 7 4 2 6" xfId="33029"/>
    <cellStyle name="Note 7 4 2 6 2" xfId="33030"/>
    <cellStyle name="Note 7 4 2 7" xfId="33031"/>
    <cellStyle name="Note 7 4 2 7 2" xfId="33032"/>
    <cellStyle name="Note 7 4 2 8" xfId="33033"/>
    <cellStyle name="Note 7 4 3" xfId="33034"/>
    <cellStyle name="Note 7 4 3 10" xfId="33035"/>
    <cellStyle name="Note 7 4 3 10 2" xfId="33036"/>
    <cellStyle name="Note 7 4 3 11" xfId="33037"/>
    <cellStyle name="Note 7 4 3 2" xfId="33038"/>
    <cellStyle name="Note 7 4 3 2 2" xfId="33039"/>
    <cellStyle name="Note 7 4 3 2 2 2" xfId="33040"/>
    <cellStyle name="Note 7 4 3 2 3" xfId="33041"/>
    <cellStyle name="Note 7 4 3 3" xfId="33042"/>
    <cellStyle name="Note 7 4 3 3 2" xfId="33043"/>
    <cellStyle name="Note 7 4 3 4" xfId="33044"/>
    <cellStyle name="Note 7 4 3 4 2" xfId="33045"/>
    <cellStyle name="Note 7 4 3 5" xfId="33046"/>
    <cellStyle name="Note 7 4 3 5 2" xfId="33047"/>
    <cellStyle name="Note 7 4 3 6" xfId="33048"/>
    <cellStyle name="Note 7 4 3 6 2" xfId="33049"/>
    <cellStyle name="Note 7 4 3 7" xfId="33050"/>
    <cellStyle name="Note 7 4 3 7 2" xfId="33051"/>
    <cellStyle name="Note 7 4 3 8" xfId="33052"/>
    <cellStyle name="Note 7 4 3 8 2" xfId="33053"/>
    <cellStyle name="Note 7 4 3 9" xfId="33054"/>
    <cellStyle name="Note 7 4 3 9 2" xfId="33055"/>
    <cellStyle name="Note 7 4 4" xfId="33056"/>
    <cellStyle name="Note 7 4 4 10" xfId="33057"/>
    <cellStyle name="Note 7 4 4 10 2" xfId="33058"/>
    <cellStyle name="Note 7 4 4 11" xfId="33059"/>
    <cellStyle name="Note 7 4 4 2" xfId="33060"/>
    <cellStyle name="Note 7 4 4 2 2" xfId="33061"/>
    <cellStyle name="Note 7 4 4 2 2 2" xfId="33062"/>
    <cellStyle name="Note 7 4 4 2 3" xfId="33063"/>
    <cellStyle name="Note 7 4 4 3" xfId="33064"/>
    <cellStyle name="Note 7 4 4 3 2" xfId="33065"/>
    <cellStyle name="Note 7 4 4 4" xfId="33066"/>
    <cellStyle name="Note 7 4 4 4 2" xfId="33067"/>
    <cellStyle name="Note 7 4 4 5" xfId="33068"/>
    <cellStyle name="Note 7 4 4 5 2" xfId="33069"/>
    <cellStyle name="Note 7 4 4 6" xfId="33070"/>
    <cellStyle name="Note 7 4 4 6 2" xfId="33071"/>
    <cellStyle name="Note 7 4 4 7" xfId="33072"/>
    <cellStyle name="Note 7 4 4 7 2" xfId="33073"/>
    <cellStyle name="Note 7 4 4 8" xfId="33074"/>
    <cellStyle name="Note 7 4 4 8 2" xfId="33075"/>
    <cellStyle name="Note 7 4 4 9" xfId="33076"/>
    <cellStyle name="Note 7 4 4 9 2" xfId="33077"/>
    <cellStyle name="Note 7 4 5" xfId="33078"/>
    <cellStyle name="Note 7 4 5 10" xfId="33079"/>
    <cellStyle name="Note 7 4 5 10 2" xfId="33080"/>
    <cellStyle name="Note 7 4 5 11" xfId="33081"/>
    <cellStyle name="Note 7 4 5 2" xfId="33082"/>
    <cellStyle name="Note 7 4 5 2 2" xfId="33083"/>
    <cellStyle name="Note 7 4 5 2 2 2" xfId="33084"/>
    <cellStyle name="Note 7 4 5 2 3" xfId="33085"/>
    <cellStyle name="Note 7 4 5 3" xfId="33086"/>
    <cellStyle name="Note 7 4 5 3 2" xfId="33087"/>
    <cellStyle name="Note 7 4 5 4" xfId="33088"/>
    <cellStyle name="Note 7 4 5 4 2" xfId="33089"/>
    <cellStyle name="Note 7 4 5 5" xfId="33090"/>
    <cellStyle name="Note 7 4 5 5 2" xfId="33091"/>
    <cellStyle name="Note 7 4 5 6" xfId="33092"/>
    <cellStyle name="Note 7 4 5 6 2" xfId="33093"/>
    <cellStyle name="Note 7 4 5 7" xfId="33094"/>
    <cellStyle name="Note 7 4 5 7 2" xfId="33095"/>
    <cellStyle name="Note 7 4 5 8" xfId="33096"/>
    <cellStyle name="Note 7 4 5 8 2" xfId="33097"/>
    <cellStyle name="Note 7 4 5 9" xfId="33098"/>
    <cellStyle name="Note 7 4 5 9 2" xfId="33099"/>
    <cellStyle name="Note 7 4 6" xfId="33100"/>
    <cellStyle name="Note 7 4 6 10" xfId="33101"/>
    <cellStyle name="Note 7 4 6 10 2" xfId="33102"/>
    <cellStyle name="Note 7 4 6 11" xfId="33103"/>
    <cellStyle name="Note 7 4 6 2" xfId="33104"/>
    <cellStyle name="Note 7 4 6 2 2" xfId="33105"/>
    <cellStyle name="Note 7 4 6 2 2 2" xfId="33106"/>
    <cellStyle name="Note 7 4 6 2 3" xfId="33107"/>
    <cellStyle name="Note 7 4 6 3" xfId="33108"/>
    <cellStyle name="Note 7 4 6 3 2" xfId="33109"/>
    <cellStyle name="Note 7 4 6 4" xfId="33110"/>
    <cellStyle name="Note 7 4 6 4 2" xfId="33111"/>
    <cellStyle name="Note 7 4 6 5" xfId="33112"/>
    <cellStyle name="Note 7 4 6 5 2" xfId="33113"/>
    <cellStyle name="Note 7 4 6 6" xfId="33114"/>
    <cellStyle name="Note 7 4 6 6 2" xfId="33115"/>
    <cellStyle name="Note 7 4 6 7" xfId="33116"/>
    <cellStyle name="Note 7 4 6 7 2" xfId="33117"/>
    <cellStyle name="Note 7 4 6 8" xfId="33118"/>
    <cellStyle name="Note 7 4 6 8 2" xfId="33119"/>
    <cellStyle name="Note 7 4 6 9" xfId="33120"/>
    <cellStyle name="Note 7 4 6 9 2" xfId="33121"/>
    <cellStyle name="Note 7 4 7" xfId="33122"/>
    <cellStyle name="Note 7 4 7 2" xfId="33123"/>
    <cellStyle name="Note 7 4 7 2 2" xfId="33124"/>
    <cellStyle name="Note 7 4 7 3" xfId="33125"/>
    <cellStyle name="Note 7 4 8" xfId="33126"/>
    <cellStyle name="Note 7 4 8 2" xfId="33127"/>
    <cellStyle name="Note 7 4 9" xfId="33128"/>
    <cellStyle name="Note 7 4 9 2" xfId="33129"/>
    <cellStyle name="Note 7 5" xfId="33130"/>
    <cellStyle name="Note 7 5 2" xfId="33131"/>
    <cellStyle name="Note 7 5 2 2" xfId="33132"/>
    <cellStyle name="Note 7 5 2 2 2" xfId="33133"/>
    <cellStyle name="Note 7 5 2 3" xfId="33134"/>
    <cellStyle name="Note 7 5 3" xfId="33135"/>
    <cellStyle name="Note 7 5 3 2" xfId="33136"/>
    <cellStyle name="Note 7 5 3 2 2" xfId="33137"/>
    <cellStyle name="Note 7 5 3 3" xfId="33138"/>
    <cellStyle name="Note 7 5 4" xfId="33139"/>
    <cellStyle name="Note 7 5 4 2" xfId="33140"/>
    <cellStyle name="Note 7 5 5" xfId="33141"/>
    <cellStyle name="Note 7 5 5 2" xfId="33142"/>
    <cellStyle name="Note 7 5 6" xfId="33143"/>
    <cellStyle name="Note 7 5 6 2" xfId="33144"/>
    <cellStyle name="Note 7 5 7" xfId="33145"/>
    <cellStyle name="Note 7 5 7 2" xfId="33146"/>
    <cellStyle name="Note 7 5 8" xfId="33147"/>
    <cellStyle name="Note 7 6" xfId="33148"/>
    <cellStyle name="Note 7 6 10" xfId="33149"/>
    <cellStyle name="Note 7 6 10 2" xfId="33150"/>
    <cellStyle name="Note 7 6 11" xfId="33151"/>
    <cellStyle name="Note 7 6 2" xfId="33152"/>
    <cellStyle name="Note 7 6 2 2" xfId="33153"/>
    <cellStyle name="Note 7 6 2 2 2" xfId="33154"/>
    <cellStyle name="Note 7 6 2 3" xfId="33155"/>
    <cellStyle name="Note 7 6 3" xfId="33156"/>
    <cellStyle name="Note 7 6 3 2" xfId="33157"/>
    <cellStyle name="Note 7 6 4" xfId="33158"/>
    <cellStyle name="Note 7 6 4 2" xfId="33159"/>
    <cellStyle name="Note 7 6 5" xfId="33160"/>
    <cellStyle name="Note 7 6 5 2" xfId="33161"/>
    <cellStyle name="Note 7 6 6" xfId="33162"/>
    <cellStyle name="Note 7 6 6 2" xfId="33163"/>
    <cellStyle name="Note 7 6 7" xfId="33164"/>
    <cellStyle name="Note 7 6 7 2" xfId="33165"/>
    <cellStyle name="Note 7 6 8" xfId="33166"/>
    <cellStyle name="Note 7 6 8 2" xfId="33167"/>
    <cellStyle name="Note 7 6 9" xfId="33168"/>
    <cellStyle name="Note 7 6 9 2" xfId="33169"/>
    <cellStyle name="Note 7 7" xfId="33170"/>
    <cellStyle name="Note 7 7 10" xfId="33171"/>
    <cellStyle name="Note 7 7 10 2" xfId="33172"/>
    <cellStyle name="Note 7 7 11" xfId="33173"/>
    <cellStyle name="Note 7 7 2" xfId="33174"/>
    <cellStyle name="Note 7 7 2 2" xfId="33175"/>
    <cellStyle name="Note 7 7 2 2 2" xfId="33176"/>
    <cellStyle name="Note 7 7 2 3" xfId="33177"/>
    <cellStyle name="Note 7 7 3" xfId="33178"/>
    <cellStyle name="Note 7 7 3 2" xfId="33179"/>
    <cellStyle name="Note 7 7 4" xfId="33180"/>
    <cellStyle name="Note 7 7 4 2" xfId="33181"/>
    <cellStyle name="Note 7 7 5" xfId="33182"/>
    <cellStyle name="Note 7 7 5 2" xfId="33183"/>
    <cellStyle name="Note 7 7 6" xfId="33184"/>
    <cellStyle name="Note 7 7 6 2" xfId="33185"/>
    <cellStyle name="Note 7 7 7" xfId="33186"/>
    <cellStyle name="Note 7 7 7 2" xfId="33187"/>
    <cellStyle name="Note 7 7 8" xfId="33188"/>
    <cellStyle name="Note 7 7 8 2" xfId="33189"/>
    <cellStyle name="Note 7 7 9" xfId="33190"/>
    <cellStyle name="Note 7 7 9 2" xfId="33191"/>
    <cellStyle name="Note 7 8" xfId="33192"/>
    <cellStyle name="Note 7 8 10" xfId="33193"/>
    <cellStyle name="Note 7 8 10 2" xfId="33194"/>
    <cellStyle name="Note 7 8 11" xfId="33195"/>
    <cellStyle name="Note 7 8 2" xfId="33196"/>
    <cellStyle name="Note 7 8 2 2" xfId="33197"/>
    <cellStyle name="Note 7 8 2 2 2" xfId="33198"/>
    <cellStyle name="Note 7 8 2 3" xfId="33199"/>
    <cellStyle name="Note 7 8 3" xfId="33200"/>
    <cellStyle name="Note 7 8 3 2" xfId="33201"/>
    <cellStyle name="Note 7 8 4" xfId="33202"/>
    <cellStyle name="Note 7 8 4 2" xfId="33203"/>
    <cellStyle name="Note 7 8 5" xfId="33204"/>
    <cellStyle name="Note 7 8 5 2" xfId="33205"/>
    <cellStyle name="Note 7 8 6" xfId="33206"/>
    <cellStyle name="Note 7 8 6 2" xfId="33207"/>
    <cellStyle name="Note 7 8 7" xfId="33208"/>
    <cellStyle name="Note 7 8 7 2" xfId="33209"/>
    <cellStyle name="Note 7 8 8" xfId="33210"/>
    <cellStyle name="Note 7 8 8 2" xfId="33211"/>
    <cellStyle name="Note 7 8 9" xfId="33212"/>
    <cellStyle name="Note 7 8 9 2" xfId="33213"/>
    <cellStyle name="Note 7 9" xfId="33214"/>
    <cellStyle name="Note 7 9 10" xfId="33215"/>
    <cellStyle name="Note 7 9 10 2" xfId="33216"/>
    <cellStyle name="Note 7 9 11" xfId="33217"/>
    <cellStyle name="Note 7 9 2" xfId="33218"/>
    <cellStyle name="Note 7 9 2 2" xfId="33219"/>
    <cellStyle name="Note 7 9 2 2 2" xfId="33220"/>
    <cellStyle name="Note 7 9 2 3" xfId="33221"/>
    <cellStyle name="Note 7 9 3" xfId="33222"/>
    <cellStyle name="Note 7 9 3 2" xfId="33223"/>
    <cellStyle name="Note 7 9 4" xfId="33224"/>
    <cellStyle name="Note 7 9 4 2" xfId="33225"/>
    <cellStyle name="Note 7 9 5" xfId="33226"/>
    <cellStyle name="Note 7 9 5 2" xfId="33227"/>
    <cellStyle name="Note 7 9 6" xfId="33228"/>
    <cellStyle name="Note 7 9 6 2" xfId="33229"/>
    <cellStyle name="Note 7 9 7" xfId="33230"/>
    <cellStyle name="Note 7 9 7 2" xfId="33231"/>
    <cellStyle name="Note 7 9 8" xfId="33232"/>
    <cellStyle name="Note 7 9 8 2" xfId="33233"/>
    <cellStyle name="Note 7 9 9" xfId="33234"/>
    <cellStyle name="Note 7 9 9 2" xfId="33235"/>
    <cellStyle name="Note 7_7 - Cap Add WS" xfId="33236"/>
    <cellStyle name="Note 8" xfId="33237"/>
    <cellStyle name="Note 8 10" xfId="33238"/>
    <cellStyle name="Note 8 10 2" xfId="33239"/>
    <cellStyle name="Note 8 10 2 2" xfId="33240"/>
    <cellStyle name="Note 8 10 3" xfId="33241"/>
    <cellStyle name="Note 8 11" xfId="33242"/>
    <cellStyle name="Note 8 11 2" xfId="33243"/>
    <cellStyle name="Note 8 12" xfId="33244"/>
    <cellStyle name="Note 8 12 2" xfId="33245"/>
    <cellStyle name="Note 8 13" xfId="33246"/>
    <cellStyle name="Note 8 13 2" xfId="33247"/>
    <cellStyle name="Note 8 14" xfId="33248"/>
    <cellStyle name="Note 8 14 2" xfId="33249"/>
    <cellStyle name="Note 8 15" xfId="33250"/>
    <cellStyle name="Note 8 15 2" xfId="33251"/>
    <cellStyle name="Note 8 16" xfId="33252"/>
    <cellStyle name="Note 8 2" xfId="33253"/>
    <cellStyle name="Note 8 2 10" xfId="33254"/>
    <cellStyle name="Note 8 2 10 2" xfId="33255"/>
    <cellStyle name="Note 8 2 11" xfId="33256"/>
    <cellStyle name="Note 8 2 11 2" xfId="33257"/>
    <cellStyle name="Note 8 2 12" xfId="33258"/>
    <cellStyle name="Note 8 2 12 2" xfId="33259"/>
    <cellStyle name="Note 8 2 13" xfId="33260"/>
    <cellStyle name="Note 8 2 13 2" xfId="33261"/>
    <cellStyle name="Note 8 2 14" xfId="33262"/>
    <cellStyle name="Note 8 2 2" xfId="33263"/>
    <cellStyle name="Note 8 2 2 10" xfId="33264"/>
    <cellStyle name="Note 8 2 2 10 2" xfId="33265"/>
    <cellStyle name="Note 8 2 2 11" xfId="33266"/>
    <cellStyle name="Note 8 2 2 11 2" xfId="33267"/>
    <cellStyle name="Note 8 2 2 12" xfId="33268"/>
    <cellStyle name="Note 8 2 2 12 2" xfId="33269"/>
    <cellStyle name="Note 8 2 2 13" xfId="33270"/>
    <cellStyle name="Note 8 2 2 2" xfId="33271"/>
    <cellStyle name="Note 8 2 2 2 2" xfId="33272"/>
    <cellStyle name="Note 8 2 2 2 2 2" xfId="33273"/>
    <cellStyle name="Note 8 2 2 2 2 2 2" xfId="33274"/>
    <cellStyle name="Note 8 2 2 2 2 3" xfId="33275"/>
    <cellStyle name="Note 8 2 2 2 3" xfId="33276"/>
    <cellStyle name="Note 8 2 2 2 3 2" xfId="33277"/>
    <cellStyle name="Note 8 2 2 2 3 2 2" xfId="33278"/>
    <cellStyle name="Note 8 2 2 2 3 3" xfId="33279"/>
    <cellStyle name="Note 8 2 2 2 4" xfId="33280"/>
    <cellStyle name="Note 8 2 2 2 4 2" xfId="33281"/>
    <cellStyle name="Note 8 2 2 2 5" xfId="33282"/>
    <cellStyle name="Note 8 2 2 2 5 2" xfId="33283"/>
    <cellStyle name="Note 8 2 2 2 6" xfId="33284"/>
    <cellStyle name="Note 8 2 2 2 6 2" xfId="33285"/>
    <cellStyle name="Note 8 2 2 2 7" xfId="33286"/>
    <cellStyle name="Note 8 2 2 2 7 2" xfId="33287"/>
    <cellStyle name="Note 8 2 2 2 8" xfId="33288"/>
    <cellStyle name="Note 8 2 2 3" xfId="33289"/>
    <cellStyle name="Note 8 2 2 3 10" xfId="33290"/>
    <cellStyle name="Note 8 2 2 3 10 2" xfId="33291"/>
    <cellStyle name="Note 8 2 2 3 11" xfId="33292"/>
    <cellStyle name="Note 8 2 2 3 2" xfId="33293"/>
    <cellStyle name="Note 8 2 2 3 2 2" xfId="33294"/>
    <cellStyle name="Note 8 2 2 3 2 2 2" xfId="33295"/>
    <cellStyle name="Note 8 2 2 3 2 3" xfId="33296"/>
    <cellStyle name="Note 8 2 2 3 3" xfId="33297"/>
    <cellStyle name="Note 8 2 2 3 3 2" xfId="33298"/>
    <cellStyle name="Note 8 2 2 3 4" xfId="33299"/>
    <cellStyle name="Note 8 2 2 3 4 2" xfId="33300"/>
    <cellStyle name="Note 8 2 2 3 5" xfId="33301"/>
    <cellStyle name="Note 8 2 2 3 5 2" xfId="33302"/>
    <cellStyle name="Note 8 2 2 3 6" xfId="33303"/>
    <cellStyle name="Note 8 2 2 3 6 2" xfId="33304"/>
    <cellStyle name="Note 8 2 2 3 7" xfId="33305"/>
    <cellStyle name="Note 8 2 2 3 7 2" xfId="33306"/>
    <cellStyle name="Note 8 2 2 3 8" xfId="33307"/>
    <cellStyle name="Note 8 2 2 3 8 2" xfId="33308"/>
    <cellStyle name="Note 8 2 2 3 9" xfId="33309"/>
    <cellStyle name="Note 8 2 2 3 9 2" xfId="33310"/>
    <cellStyle name="Note 8 2 2 4" xfId="33311"/>
    <cellStyle name="Note 8 2 2 4 10" xfId="33312"/>
    <cellStyle name="Note 8 2 2 4 10 2" xfId="33313"/>
    <cellStyle name="Note 8 2 2 4 11" xfId="33314"/>
    <cellStyle name="Note 8 2 2 4 2" xfId="33315"/>
    <cellStyle name="Note 8 2 2 4 2 2" xfId="33316"/>
    <cellStyle name="Note 8 2 2 4 2 2 2" xfId="33317"/>
    <cellStyle name="Note 8 2 2 4 2 3" xfId="33318"/>
    <cellStyle name="Note 8 2 2 4 3" xfId="33319"/>
    <cellStyle name="Note 8 2 2 4 3 2" xfId="33320"/>
    <cellStyle name="Note 8 2 2 4 4" xfId="33321"/>
    <cellStyle name="Note 8 2 2 4 4 2" xfId="33322"/>
    <cellStyle name="Note 8 2 2 4 5" xfId="33323"/>
    <cellStyle name="Note 8 2 2 4 5 2" xfId="33324"/>
    <cellStyle name="Note 8 2 2 4 6" xfId="33325"/>
    <cellStyle name="Note 8 2 2 4 6 2" xfId="33326"/>
    <cellStyle name="Note 8 2 2 4 7" xfId="33327"/>
    <cellStyle name="Note 8 2 2 4 7 2" xfId="33328"/>
    <cellStyle name="Note 8 2 2 4 8" xfId="33329"/>
    <cellStyle name="Note 8 2 2 4 8 2" xfId="33330"/>
    <cellStyle name="Note 8 2 2 4 9" xfId="33331"/>
    <cellStyle name="Note 8 2 2 4 9 2" xfId="33332"/>
    <cellStyle name="Note 8 2 2 5" xfId="33333"/>
    <cellStyle name="Note 8 2 2 5 10" xfId="33334"/>
    <cellStyle name="Note 8 2 2 5 10 2" xfId="33335"/>
    <cellStyle name="Note 8 2 2 5 11" xfId="33336"/>
    <cellStyle name="Note 8 2 2 5 2" xfId="33337"/>
    <cellStyle name="Note 8 2 2 5 2 2" xfId="33338"/>
    <cellStyle name="Note 8 2 2 5 2 2 2" xfId="33339"/>
    <cellStyle name="Note 8 2 2 5 2 3" xfId="33340"/>
    <cellStyle name="Note 8 2 2 5 3" xfId="33341"/>
    <cellStyle name="Note 8 2 2 5 3 2" xfId="33342"/>
    <cellStyle name="Note 8 2 2 5 4" xfId="33343"/>
    <cellStyle name="Note 8 2 2 5 4 2" xfId="33344"/>
    <cellStyle name="Note 8 2 2 5 5" xfId="33345"/>
    <cellStyle name="Note 8 2 2 5 5 2" xfId="33346"/>
    <cellStyle name="Note 8 2 2 5 6" xfId="33347"/>
    <cellStyle name="Note 8 2 2 5 6 2" xfId="33348"/>
    <cellStyle name="Note 8 2 2 5 7" xfId="33349"/>
    <cellStyle name="Note 8 2 2 5 7 2" xfId="33350"/>
    <cellStyle name="Note 8 2 2 5 8" xfId="33351"/>
    <cellStyle name="Note 8 2 2 5 8 2" xfId="33352"/>
    <cellStyle name="Note 8 2 2 5 9" xfId="33353"/>
    <cellStyle name="Note 8 2 2 5 9 2" xfId="33354"/>
    <cellStyle name="Note 8 2 2 6" xfId="33355"/>
    <cellStyle name="Note 8 2 2 6 10" xfId="33356"/>
    <cellStyle name="Note 8 2 2 6 10 2" xfId="33357"/>
    <cellStyle name="Note 8 2 2 6 11" xfId="33358"/>
    <cellStyle name="Note 8 2 2 6 2" xfId="33359"/>
    <cellStyle name="Note 8 2 2 6 2 2" xfId="33360"/>
    <cellStyle name="Note 8 2 2 6 2 2 2" xfId="33361"/>
    <cellStyle name="Note 8 2 2 6 2 3" xfId="33362"/>
    <cellStyle name="Note 8 2 2 6 3" xfId="33363"/>
    <cellStyle name="Note 8 2 2 6 3 2" xfId="33364"/>
    <cellStyle name="Note 8 2 2 6 4" xfId="33365"/>
    <cellStyle name="Note 8 2 2 6 4 2" xfId="33366"/>
    <cellStyle name="Note 8 2 2 6 5" xfId="33367"/>
    <cellStyle name="Note 8 2 2 6 5 2" xfId="33368"/>
    <cellStyle name="Note 8 2 2 6 6" xfId="33369"/>
    <cellStyle name="Note 8 2 2 6 6 2" xfId="33370"/>
    <cellStyle name="Note 8 2 2 6 7" xfId="33371"/>
    <cellStyle name="Note 8 2 2 6 7 2" xfId="33372"/>
    <cellStyle name="Note 8 2 2 6 8" xfId="33373"/>
    <cellStyle name="Note 8 2 2 6 8 2" xfId="33374"/>
    <cellStyle name="Note 8 2 2 6 9" xfId="33375"/>
    <cellStyle name="Note 8 2 2 6 9 2" xfId="33376"/>
    <cellStyle name="Note 8 2 2 7" xfId="33377"/>
    <cellStyle name="Note 8 2 2 7 2" xfId="33378"/>
    <cellStyle name="Note 8 2 2 7 2 2" xfId="33379"/>
    <cellStyle name="Note 8 2 2 7 3" xfId="33380"/>
    <cellStyle name="Note 8 2 2 8" xfId="33381"/>
    <cellStyle name="Note 8 2 2 8 2" xfId="33382"/>
    <cellStyle name="Note 8 2 2 9" xfId="33383"/>
    <cellStyle name="Note 8 2 2 9 2" xfId="33384"/>
    <cellStyle name="Note 8 2 3" xfId="33385"/>
    <cellStyle name="Note 8 2 3 2" xfId="33386"/>
    <cellStyle name="Note 8 2 3 2 2" xfId="33387"/>
    <cellStyle name="Note 8 2 3 2 2 2" xfId="33388"/>
    <cellStyle name="Note 8 2 3 2 3" xfId="33389"/>
    <cellStyle name="Note 8 2 3 3" xfId="33390"/>
    <cellStyle name="Note 8 2 3 3 2" xfId="33391"/>
    <cellStyle name="Note 8 2 3 3 2 2" xfId="33392"/>
    <cellStyle name="Note 8 2 3 3 3" xfId="33393"/>
    <cellStyle name="Note 8 2 3 4" xfId="33394"/>
    <cellStyle name="Note 8 2 3 4 2" xfId="33395"/>
    <cellStyle name="Note 8 2 3 5" xfId="33396"/>
    <cellStyle name="Note 8 2 3 5 2" xfId="33397"/>
    <cellStyle name="Note 8 2 3 6" xfId="33398"/>
    <cellStyle name="Note 8 2 3 6 2" xfId="33399"/>
    <cellStyle name="Note 8 2 3 7" xfId="33400"/>
    <cellStyle name="Note 8 2 3 7 2" xfId="33401"/>
    <cellStyle name="Note 8 2 3 8" xfId="33402"/>
    <cellStyle name="Note 8 2 4" xfId="33403"/>
    <cellStyle name="Note 8 2 4 10" xfId="33404"/>
    <cellStyle name="Note 8 2 4 10 2" xfId="33405"/>
    <cellStyle name="Note 8 2 4 11" xfId="33406"/>
    <cellStyle name="Note 8 2 4 2" xfId="33407"/>
    <cellStyle name="Note 8 2 4 2 2" xfId="33408"/>
    <cellStyle name="Note 8 2 4 2 2 2" xfId="33409"/>
    <cellStyle name="Note 8 2 4 2 3" xfId="33410"/>
    <cellStyle name="Note 8 2 4 3" xfId="33411"/>
    <cellStyle name="Note 8 2 4 3 2" xfId="33412"/>
    <cellStyle name="Note 8 2 4 4" xfId="33413"/>
    <cellStyle name="Note 8 2 4 4 2" xfId="33414"/>
    <cellStyle name="Note 8 2 4 5" xfId="33415"/>
    <cellStyle name="Note 8 2 4 5 2" xfId="33416"/>
    <cellStyle name="Note 8 2 4 6" xfId="33417"/>
    <cellStyle name="Note 8 2 4 6 2" xfId="33418"/>
    <cellStyle name="Note 8 2 4 7" xfId="33419"/>
    <cellStyle name="Note 8 2 4 7 2" xfId="33420"/>
    <cellStyle name="Note 8 2 4 8" xfId="33421"/>
    <cellStyle name="Note 8 2 4 8 2" xfId="33422"/>
    <cellStyle name="Note 8 2 4 9" xfId="33423"/>
    <cellStyle name="Note 8 2 4 9 2" xfId="33424"/>
    <cellStyle name="Note 8 2 5" xfId="33425"/>
    <cellStyle name="Note 8 2 5 10" xfId="33426"/>
    <cellStyle name="Note 8 2 5 10 2" xfId="33427"/>
    <cellStyle name="Note 8 2 5 11" xfId="33428"/>
    <cellStyle name="Note 8 2 5 2" xfId="33429"/>
    <cellStyle name="Note 8 2 5 2 2" xfId="33430"/>
    <cellStyle name="Note 8 2 5 2 2 2" xfId="33431"/>
    <cellStyle name="Note 8 2 5 2 3" xfId="33432"/>
    <cellStyle name="Note 8 2 5 3" xfId="33433"/>
    <cellStyle name="Note 8 2 5 3 2" xfId="33434"/>
    <cellStyle name="Note 8 2 5 4" xfId="33435"/>
    <cellStyle name="Note 8 2 5 4 2" xfId="33436"/>
    <cellStyle name="Note 8 2 5 5" xfId="33437"/>
    <cellStyle name="Note 8 2 5 5 2" xfId="33438"/>
    <cellStyle name="Note 8 2 5 6" xfId="33439"/>
    <cellStyle name="Note 8 2 5 6 2" xfId="33440"/>
    <cellStyle name="Note 8 2 5 7" xfId="33441"/>
    <cellStyle name="Note 8 2 5 7 2" xfId="33442"/>
    <cellStyle name="Note 8 2 5 8" xfId="33443"/>
    <cellStyle name="Note 8 2 5 8 2" xfId="33444"/>
    <cellStyle name="Note 8 2 5 9" xfId="33445"/>
    <cellStyle name="Note 8 2 5 9 2" xfId="33446"/>
    <cellStyle name="Note 8 2 6" xfId="33447"/>
    <cellStyle name="Note 8 2 6 10" xfId="33448"/>
    <cellStyle name="Note 8 2 6 10 2" xfId="33449"/>
    <cellStyle name="Note 8 2 6 11" xfId="33450"/>
    <cellStyle name="Note 8 2 6 2" xfId="33451"/>
    <cellStyle name="Note 8 2 6 2 2" xfId="33452"/>
    <cellStyle name="Note 8 2 6 2 2 2" xfId="33453"/>
    <cellStyle name="Note 8 2 6 2 3" xfId="33454"/>
    <cellStyle name="Note 8 2 6 3" xfId="33455"/>
    <cellStyle name="Note 8 2 6 3 2" xfId="33456"/>
    <cellStyle name="Note 8 2 6 4" xfId="33457"/>
    <cellStyle name="Note 8 2 6 4 2" xfId="33458"/>
    <cellStyle name="Note 8 2 6 5" xfId="33459"/>
    <cellStyle name="Note 8 2 6 5 2" xfId="33460"/>
    <cellStyle name="Note 8 2 6 6" xfId="33461"/>
    <cellStyle name="Note 8 2 6 6 2" xfId="33462"/>
    <cellStyle name="Note 8 2 6 7" xfId="33463"/>
    <cellStyle name="Note 8 2 6 7 2" xfId="33464"/>
    <cellStyle name="Note 8 2 6 8" xfId="33465"/>
    <cellStyle name="Note 8 2 6 8 2" xfId="33466"/>
    <cellStyle name="Note 8 2 6 9" xfId="33467"/>
    <cellStyle name="Note 8 2 6 9 2" xfId="33468"/>
    <cellStyle name="Note 8 2 7" xfId="33469"/>
    <cellStyle name="Note 8 2 7 10" xfId="33470"/>
    <cellStyle name="Note 8 2 7 10 2" xfId="33471"/>
    <cellStyle name="Note 8 2 7 11" xfId="33472"/>
    <cellStyle name="Note 8 2 7 2" xfId="33473"/>
    <cellStyle name="Note 8 2 7 2 2" xfId="33474"/>
    <cellStyle name="Note 8 2 7 2 2 2" xfId="33475"/>
    <cellStyle name="Note 8 2 7 2 3" xfId="33476"/>
    <cellStyle name="Note 8 2 7 3" xfId="33477"/>
    <cellStyle name="Note 8 2 7 3 2" xfId="33478"/>
    <cellStyle name="Note 8 2 7 4" xfId="33479"/>
    <cellStyle name="Note 8 2 7 4 2" xfId="33480"/>
    <cellStyle name="Note 8 2 7 5" xfId="33481"/>
    <cellStyle name="Note 8 2 7 5 2" xfId="33482"/>
    <cellStyle name="Note 8 2 7 6" xfId="33483"/>
    <cellStyle name="Note 8 2 7 6 2" xfId="33484"/>
    <cellStyle name="Note 8 2 7 7" xfId="33485"/>
    <cellStyle name="Note 8 2 7 7 2" xfId="33486"/>
    <cellStyle name="Note 8 2 7 8" xfId="33487"/>
    <cellStyle name="Note 8 2 7 8 2" xfId="33488"/>
    <cellStyle name="Note 8 2 7 9" xfId="33489"/>
    <cellStyle name="Note 8 2 7 9 2" xfId="33490"/>
    <cellStyle name="Note 8 2 8" xfId="33491"/>
    <cellStyle name="Note 8 2 8 2" xfId="33492"/>
    <cellStyle name="Note 8 2 8 2 2" xfId="33493"/>
    <cellStyle name="Note 8 2 8 3" xfId="33494"/>
    <cellStyle name="Note 8 2 9" xfId="33495"/>
    <cellStyle name="Note 8 2 9 2" xfId="33496"/>
    <cellStyle name="Note 8 2_7 - Cap Add WS" xfId="33497"/>
    <cellStyle name="Note 8 3" xfId="33498"/>
    <cellStyle name="Note 8 3 10" xfId="33499"/>
    <cellStyle name="Note 8 3 10 2" xfId="33500"/>
    <cellStyle name="Note 8 3 11" xfId="33501"/>
    <cellStyle name="Note 8 3 11 2" xfId="33502"/>
    <cellStyle name="Note 8 3 12" xfId="33503"/>
    <cellStyle name="Note 8 3 12 2" xfId="33504"/>
    <cellStyle name="Note 8 3 13" xfId="33505"/>
    <cellStyle name="Note 8 3 13 2" xfId="33506"/>
    <cellStyle name="Note 8 3 14" xfId="33507"/>
    <cellStyle name="Note 8 3 2" xfId="33508"/>
    <cellStyle name="Note 8 3 2 10" xfId="33509"/>
    <cellStyle name="Note 8 3 2 10 2" xfId="33510"/>
    <cellStyle name="Note 8 3 2 11" xfId="33511"/>
    <cellStyle name="Note 8 3 2 11 2" xfId="33512"/>
    <cellStyle name="Note 8 3 2 12" xfId="33513"/>
    <cellStyle name="Note 8 3 2 12 2" xfId="33514"/>
    <cellStyle name="Note 8 3 2 13" xfId="33515"/>
    <cellStyle name="Note 8 3 2 2" xfId="33516"/>
    <cellStyle name="Note 8 3 2 2 2" xfId="33517"/>
    <cellStyle name="Note 8 3 2 2 2 2" xfId="33518"/>
    <cellStyle name="Note 8 3 2 2 2 2 2" xfId="33519"/>
    <cellStyle name="Note 8 3 2 2 2 3" xfId="33520"/>
    <cellStyle name="Note 8 3 2 2 3" xfId="33521"/>
    <cellStyle name="Note 8 3 2 2 3 2" xfId="33522"/>
    <cellStyle name="Note 8 3 2 2 3 2 2" xfId="33523"/>
    <cellStyle name="Note 8 3 2 2 3 3" xfId="33524"/>
    <cellStyle name="Note 8 3 2 2 4" xfId="33525"/>
    <cellStyle name="Note 8 3 2 2 4 2" xfId="33526"/>
    <cellStyle name="Note 8 3 2 2 5" xfId="33527"/>
    <cellStyle name="Note 8 3 2 2 5 2" xfId="33528"/>
    <cellStyle name="Note 8 3 2 2 6" xfId="33529"/>
    <cellStyle name="Note 8 3 2 2 6 2" xfId="33530"/>
    <cellStyle name="Note 8 3 2 2 7" xfId="33531"/>
    <cellStyle name="Note 8 3 2 2 7 2" xfId="33532"/>
    <cellStyle name="Note 8 3 2 2 8" xfId="33533"/>
    <cellStyle name="Note 8 3 2 3" xfId="33534"/>
    <cellStyle name="Note 8 3 2 3 10" xfId="33535"/>
    <cellStyle name="Note 8 3 2 3 10 2" xfId="33536"/>
    <cellStyle name="Note 8 3 2 3 11" xfId="33537"/>
    <cellStyle name="Note 8 3 2 3 2" xfId="33538"/>
    <cellStyle name="Note 8 3 2 3 2 2" xfId="33539"/>
    <cellStyle name="Note 8 3 2 3 2 2 2" xfId="33540"/>
    <cellStyle name="Note 8 3 2 3 2 3" xfId="33541"/>
    <cellStyle name="Note 8 3 2 3 3" xfId="33542"/>
    <cellStyle name="Note 8 3 2 3 3 2" xfId="33543"/>
    <cellStyle name="Note 8 3 2 3 4" xfId="33544"/>
    <cellStyle name="Note 8 3 2 3 4 2" xfId="33545"/>
    <cellStyle name="Note 8 3 2 3 5" xfId="33546"/>
    <cellStyle name="Note 8 3 2 3 5 2" xfId="33547"/>
    <cellStyle name="Note 8 3 2 3 6" xfId="33548"/>
    <cellStyle name="Note 8 3 2 3 6 2" xfId="33549"/>
    <cellStyle name="Note 8 3 2 3 7" xfId="33550"/>
    <cellStyle name="Note 8 3 2 3 7 2" xfId="33551"/>
    <cellStyle name="Note 8 3 2 3 8" xfId="33552"/>
    <cellStyle name="Note 8 3 2 3 8 2" xfId="33553"/>
    <cellStyle name="Note 8 3 2 3 9" xfId="33554"/>
    <cellStyle name="Note 8 3 2 3 9 2" xfId="33555"/>
    <cellStyle name="Note 8 3 2 4" xfId="33556"/>
    <cellStyle name="Note 8 3 2 4 10" xfId="33557"/>
    <cellStyle name="Note 8 3 2 4 10 2" xfId="33558"/>
    <cellStyle name="Note 8 3 2 4 11" xfId="33559"/>
    <cellStyle name="Note 8 3 2 4 2" xfId="33560"/>
    <cellStyle name="Note 8 3 2 4 2 2" xfId="33561"/>
    <cellStyle name="Note 8 3 2 4 2 2 2" xfId="33562"/>
    <cellStyle name="Note 8 3 2 4 2 3" xfId="33563"/>
    <cellStyle name="Note 8 3 2 4 3" xfId="33564"/>
    <cellStyle name="Note 8 3 2 4 3 2" xfId="33565"/>
    <cellStyle name="Note 8 3 2 4 4" xfId="33566"/>
    <cellStyle name="Note 8 3 2 4 4 2" xfId="33567"/>
    <cellStyle name="Note 8 3 2 4 5" xfId="33568"/>
    <cellStyle name="Note 8 3 2 4 5 2" xfId="33569"/>
    <cellStyle name="Note 8 3 2 4 6" xfId="33570"/>
    <cellStyle name="Note 8 3 2 4 6 2" xfId="33571"/>
    <cellStyle name="Note 8 3 2 4 7" xfId="33572"/>
    <cellStyle name="Note 8 3 2 4 7 2" xfId="33573"/>
    <cellStyle name="Note 8 3 2 4 8" xfId="33574"/>
    <cellStyle name="Note 8 3 2 4 8 2" xfId="33575"/>
    <cellStyle name="Note 8 3 2 4 9" xfId="33576"/>
    <cellStyle name="Note 8 3 2 4 9 2" xfId="33577"/>
    <cellStyle name="Note 8 3 2 5" xfId="33578"/>
    <cellStyle name="Note 8 3 2 5 10" xfId="33579"/>
    <cellStyle name="Note 8 3 2 5 10 2" xfId="33580"/>
    <cellStyle name="Note 8 3 2 5 11" xfId="33581"/>
    <cellStyle name="Note 8 3 2 5 2" xfId="33582"/>
    <cellStyle name="Note 8 3 2 5 2 2" xfId="33583"/>
    <cellStyle name="Note 8 3 2 5 2 2 2" xfId="33584"/>
    <cellStyle name="Note 8 3 2 5 2 3" xfId="33585"/>
    <cellStyle name="Note 8 3 2 5 3" xfId="33586"/>
    <cellStyle name="Note 8 3 2 5 3 2" xfId="33587"/>
    <cellStyle name="Note 8 3 2 5 4" xfId="33588"/>
    <cellStyle name="Note 8 3 2 5 4 2" xfId="33589"/>
    <cellStyle name="Note 8 3 2 5 5" xfId="33590"/>
    <cellStyle name="Note 8 3 2 5 5 2" xfId="33591"/>
    <cellStyle name="Note 8 3 2 5 6" xfId="33592"/>
    <cellStyle name="Note 8 3 2 5 6 2" xfId="33593"/>
    <cellStyle name="Note 8 3 2 5 7" xfId="33594"/>
    <cellStyle name="Note 8 3 2 5 7 2" xfId="33595"/>
    <cellStyle name="Note 8 3 2 5 8" xfId="33596"/>
    <cellStyle name="Note 8 3 2 5 8 2" xfId="33597"/>
    <cellStyle name="Note 8 3 2 5 9" xfId="33598"/>
    <cellStyle name="Note 8 3 2 5 9 2" xfId="33599"/>
    <cellStyle name="Note 8 3 2 6" xfId="33600"/>
    <cellStyle name="Note 8 3 2 6 10" xfId="33601"/>
    <cellStyle name="Note 8 3 2 6 10 2" xfId="33602"/>
    <cellStyle name="Note 8 3 2 6 11" xfId="33603"/>
    <cellStyle name="Note 8 3 2 6 2" xfId="33604"/>
    <cellStyle name="Note 8 3 2 6 2 2" xfId="33605"/>
    <cellStyle name="Note 8 3 2 6 2 2 2" xfId="33606"/>
    <cellStyle name="Note 8 3 2 6 2 3" xfId="33607"/>
    <cellStyle name="Note 8 3 2 6 3" xfId="33608"/>
    <cellStyle name="Note 8 3 2 6 3 2" xfId="33609"/>
    <cellStyle name="Note 8 3 2 6 4" xfId="33610"/>
    <cellStyle name="Note 8 3 2 6 4 2" xfId="33611"/>
    <cellStyle name="Note 8 3 2 6 5" xfId="33612"/>
    <cellStyle name="Note 8 3 2 6 5 2" xfId="33613"/>
    <cellStyle name="Note 8 3 2 6 6" xfId="33614"/>
    <cellStyle name="Note 8 3 2 6 6 2" xfId="33615"/>
    <cellStyle name="Note 8 3 2 6 7" xfId="33616"/>
    <cellStyle name="Note 8 3 2 6 7 2" xfId="33617"/>
    <cellStyle name="Note 8 3 2 6 8" xfId="33618"/>
    <cellStyle name="Note 8 3 2 6 8 2" xfId="33619"/>
    <cellStyle name="Note 8 3 2 6 9" xfId="33620"/>
    <cellStyle name="Note 8 3 2 6 9 2" xfId="33621"/>
    <cellStyle name="Note 8 3 2 7" xfId="33622"/>
    <cellStyle name="Note 8 3 2 7 2" xfId="33623"/>
    <cellStyle name="Note 8 3 2 7 2 2" xfId="33624"/>
    <cellStyle name="Note 8 3 2 7 3" xfId="33625"/>
    <cellStyle name="Note 8 3 2 8" xfId="33626"/>
    <cellStyle name="Note 8 3 2 8 2" xfId="33627"/>
    <cellStyle name="Note 8 3 2 9" xfId="33628"/>
    <cellStyle name="Note 8 3 2 9 2" xfId="33629"/>
    <cellStyle name="Note 8 3 3" xfId="33630"/>
    <cellStyle name="Note 8 3 3 2" xfId="33631"/>
    <cellStyle name="Note 8 3 3 2 2" xfId="33632"/>
    <cellStyle name="Note 8 3 3 2 2 2" xfId="33633"/>
    <cellStyle name="Note 8 3 3 2 3" xfId="33634"/>
    <cellStyle name="Note 8 3 3 3" xfId="33635"/>
    <cellStyle name="Note 8 3 3 3 2" xfId="33636"/>
    <cellStyle name="Note 8 3 3 3 2 2" xfId="33637"/>
    <cellStyle name="Note 8 3 3 3 3" xfId="33638"/>
    <cellStyle name="Note 8 3 3 4" xfId="33639"/>
    <cellStyle name="Note 8 3 3 4 2" xfId="33640"/>
    <cellStyle name="Note 8 3 3 5" xfId="33641"/>
    <cellStyle name="Note 8 3 3 5 2" xfId="33642"/>
    <cellStyle name="Note 8 3 3 6" xfId="33643"/>
    <cellStyle name="Note 8 3 3 6 2" xfId="33644"/>
    <cellStyle name="Note 8 3 3 7" xfId="33645"/>
    <cellStyle name="Note 8 3 3 7 2" xfId="33646"/>
    <cellStyle name="Note 8 3 3 8" xfId="33647"/>
    <cellStyle name="Note 8 3 4" xfId="33648"/>
    <cellStyle name="Note 8 3 4 10" xfId="33649"/>
    <cellStyle name="Note 8 3 4 10 2" xfId="33650"/>
    <cellStyle name="Note 8 3 4 11" xfId="33651"/>
    <cellStyle name="Note 8 3 4 2" xfId="33652"/>
    <cellStyle name="Note 8 3 4 2 2" xfId="33653"/>
    <cellStyle name="Note 8 3 4 2 2 2" xfId="33654"/>
    <cellStyle name="Note 8 3 4 2 3" xfId="33655"/>
    <cellStyle name="Note 8 3 4 3" xfId="33656"/>
    <cellStyle name="Note 8 3 4 3 2" xfId="33657"/>
    <cellStyle name="Note 8 3 4 4" xfId="33658"/>
    <cellStyle name="Note 8 3 4 4 2" xfId="33659"/>
    <cellStyle name="Note 8 3 4 5" xfId="33660"/>
    <cellStyle name="Note 8 3 4 5 2" xfId="33661"/>
    <cellStyle name="Note 8 3 4 6" xfId="33662"/>
    <cellStyle name="Note 8 3 4 6 2" xfId="33663"/>
    <cellStyle name="Note 8 3 4 7" xfId="33664"/>
    <cellStyle name="Note 8 3 4 7 2" xfId="33665"/>
    <cellStyle name="Note 8 3 4 8" xfId="33666"/>
    <cellStyle name="Note 8 3 4 8 2" xfId="33667"/>
    <cellStyle name="Note 8 3 4 9" xfId="33668"/>
    <cellStyle name="Note 8 3 4 9 2" xfId="33669"/>
    <cellStyle name="Note 8 3 5" xfId="33670"/>
    <cellStyle name="Note 8 3 5 10" xfId="33671"/>
    <cellStyle name="Note 8 3 5 10 2" xfId="33672"/>
    <cellStyle name="Note 8 3 5 11" xfId="33673"/>
    <cellStyle name="Note 8 3 5 2" xfId="33674"/>
    <cellStyle name="Note 8 3 5 2 2" xfId="33675"/>
    <cellStyle name="Note 8 3 5 2 2 2" xfId="33676"/>
    <cellStyle name="Note 8 3 5 2 3" xfId="33677"/>
    <cellStyle name="Note 8 3 5 3" xfId="33678"/>
    <cellStyle name="Note 8 3 5 3 2" xfId="33679"/>
    <cellStyle name="Note 8 3 5 4" xfId="33680"/>
    <cellStyle name="Note 8 3 5 4 2" xfId="33681"/>
    <cellStyle name="Note 8 3 5 5" xfId="33682"/>
    <cellStyle name="Note 8 3 5 5 2" xfId="33683"/>
    <cellStyle name="Note 8 3 5 6" xfId="33684"/>
    <cellStyle name="Note 8 3 5 6 2" xfId="33685"/>
    <cellStyle name="Note 8 3 5 7" xfId="33686"/>
    <cellStyle name="Note 8 3 5 7 2" xfId="33687"/>
    <cellStyle name="Note 8 3 5 8" xfId="33688"/>
    <cellStyle name="Note 8 3 5 8 2" xfId="33689"/>
    <cellStyle name="Note 8 3 5 9" xfId="33690"/>
    <cellStyle name="Note 8 3 5 9 2" xfId="33691"/>
    <cellStyle name="Note 8 3 6" xfId="33692"/>
    <cellStyle name="Note 8 3 6 10" xfId="33693"/>
    <cellStyle name="Note 8 3 6 10 2" xfId="33694"/>
    <cellStyle name="Note 8 3 6 11" xfId="33695"/>
    <cellStyle name="Note 8 3 6 2" xfId="33696"/>
    <cellStyle name="Note 8 3 6 2 2" xfId="33697"/>
    <cellStyle name="Note 8 3 6 2 2 2" xfId="33698"/>
    <cellStyle name="Note 8 3 6 2 3" xfId="33699"/>
    <cellStyle name="Note 8 3 6 3" xfId="33700"/>
    <cellStyle name="Note 8 3 6 3 2" xfId="33701"/>
    <cellStyle name="Note 8 3 6 4" xfId="33702"/>
    <cellStyle name="Note 8 3 6 4 2" xfId="33703"/>
    <cellStyle name="Note 8 3 6 5" xfId="33704"/>
    <cellStyle name="Note 8 3 6 5 2" xfId="33705"/>
    <cellStyle name="Note 8 3 6 6" xfId="33706"/>
    <cellStyle name="Note 8 3 6 6 2" xfId="33707"/>
    <cellStyle name="Note 8 3 6 7" xfId="33708"/>
    <cellStyle name="Note 8 3 6 7 2" xfId="33709"/>
    <cellStyle name="Note 8 3 6 8" xfId="33710"/>
    <cellStyle name="Note 8 3 6 8 2" xfId="33711"/>
    <cellStyle name="Note 8 3 6 9" xfId="33712"/>
    <cellStyle name="Note 8 3 6 9 2" xfId="33713"/>
    <cellStyle name="Note 8 3 7" xfId="33714"/>
    <cellStyle name="Note 8 3 7 10" xfId="33715"/>
    <cellStyle name="Note 8 3 7 10 2" xfId="33716"/>
    <cellStyle name="Note 8 3 7 11" xfId="33717"/>
    <cellStyle name="Note 8 3 7 2" xfId="33718"/>
    <cellStyle name="Note 8 3 7 2 2" xfId="33719"/>
    <cellStyle name="Note 8 3 7 2 2 2" xfId="33720"/>
    <cellStyle name="Note 8 3 7 2 3" xfId="33721"/>
    <cellStyle name="Note 8 3 7 3" xfId="33722"/>
    <cellStyle name="Note 8 3 7 3 2" xfId="33723"/>
    <cellStyle name="Note 8 3 7 4" xfId="33724"/>
    <cellStyle name="Note 8 3 7 4 2" xfId="33725"/>
    <cellStyle name="Note 8 3 7 5" xfId="33726"/>
    <cellStyle name="Note 8 3 7 5 2" xfId="33727"/>
    <cellStyle name="Note 8 3 7 6" xfId="33728"/>
    <cellStyle name="Note 8 3 7 6 2" xfId="33729"/>
    <cellStyle name="Note 8 3 7 7" xfId="33730"/>
    <cellStyle name="Note 8 3 7 7 2" xfId="33731"/>
    <cellStyle name="Note 8 3 7 8" xfId="33732"/>
    <cellStyle name="Note 8 3 7 8 2" xfId="33733"/>
    <cellStyle name="Note 8 3 7 9" xfId="33734"/>
    <cellStyle name="Note 8 3 7 9 2" xfId="33735"/>
    <cellStyle name="Note 8 3 8" xfId="33736"/>
    <cellStyle name="Note 8 3 8 2" xfId="33737"/>
    <cellStyle name="Note 8 3 8 2 2" xfId="33738"/>
    <cellStyle name="Note 8 3 8 3" xfId="33739"/>
    <cellStyle name="Note 8 3 9" xfId="33740"/>
    <cellStyle name="Note 8 3 9 2" xfId="33741"/>
    <cellStyle name="Note 8 3_7 - Cap Add WS" xfId="33742"/>
    <cellStyle name="Note 8 4" xfId="33743"/>
    <cellStyle name="Note 8 4 10" xfId="33744"/>
    <cellStyle name="Note 8 4 10 2" xfId="33745"/>
    <cellStyle name="Note 8 4 11" xfId="33746"/>
    <cellStyle name="Note 8 4 11 2" xfId="33747"/>
    <cellStyle name="Note 8 4 12" xfId="33748"/>
    <cellStyle name="Note 8 4 12 2" xfId="33749"/>
    <cellStyle name="Note 8 4 13" xfId="33750"/>
    <cellStyle name="Note 8 4 2" xfId="33751"/>
    <cellStyle name="Note 8 4 2 2" xfId="33752"/>
    <cellStyle name="Note 8 4 2 2 2" xfId="33753"/>
    <cellStyle name="Note 8 4 2 2 2 2" xfId="33754"/>
    <cellStyle name="Note 8 4 2 2 3" xfId="33755"/>
    <cellStyle name="Note 8 4 2 3" xfId="33756"/>
    <cellStyle name="Note 8 4 2 3 2" xfId="33757"/>
    <cellStyle name="Note 8 4 2 3 2 2" xfId="33758"/>
    <cellStyle name="Note 8 4 2 3 3" xfId="33759"/>
    <cellStyle name="Note 8 4 2 4" xfId="33760"/>
    <cellStyle name="Note 8 4 2 4 2" xfId="33761"/>
    <cellStyle name="Note 8 4 2 5" xfId="33762"/>
    <cellStyle name="Note 8 4 2 5 2" xfId="33763"/>
    <cellStyle name="Note 8 4 2 6" xfId="33764"/>
    <cellStyle name="Note 8 4 2 6 2" xfId="33765"/>
    <cellStyle name="Note 8 4 2 7" xfId="33766"/>
    <cellStyle name="Note 8 4 2 7 2" xfId="33767"/>
    <cellStyle name="Note 8 4 2 8" xfId="33768"/>
    <cellStyle name="Note 8 4 3" xfId="33769"/>
    <cellStyle name="Note 8 4 3 10" xfId="33770"/>
    <cellStyle name="Note 8 4 3 10 2" xfId="33771"/>
    <cellStyle name="Note 8 4 3 11" xfId="33772"/>
    <cellStyle name="Note 8 4 3 2" xfId="33773"/>
    <cellStyle name="Note 8 4 3 2 2" xfId="33774"/>
    <cellStyle name="Note 8 4 3 2 2 2" xfId="33775"/>
    <cellStyle name="Note 8 4 3 2 3" xfId="33776"/>
    <cellStyle name="Note 8 4 3 3" xfId="33777"/>
    <cellStyle name="Note 8 4 3 3 2" xfId="33778"/>
    <cellStyle name="Note 8 4 3 4" xfId="33779"/>
    <cellStyle name="Note 8 4 3 4 2" xfId="33780"/>
    <cellStyle name="Note 8 4 3 5" xfId="33781"/>
    <cellStyle name="Note 8 4 3 5 2" xfId="33782"/>
    <cellStyle name="Note 8 4 3 6" xfId="33783"/>
    <cellStyle name="Note 8 4 3 6 2" xfId="33784"/>
    <cellStyle name="Note 8 4 3 7" xfId="33785"/>
    <cellStyle name="Note 8 4 3 7 2" xfId="33786"/>
    <cellStyle name="Note 8 4 3 8" xfId="33787"/>
    <cellStyle name="Note 8 4 3 8 2" xfId="33788"/>
    <cellStyle name="Note 8 4 3 9" xfId="33789"/>
    <cellStyle name="Note 8 4 3 9 2" xfId="33790"/>
    <cellStyle name="Note 8 4 4" xfId="33791"/>
    <cellStyle name="Note 8 4 4 10" xfId="33792"/>
    <cellStyle name="Note 8 4 4 10 2" xfId="33793"/>
    <cellStyle name="Note 8 4 4 11" xfId="33794"/>
    <cellStyle name="Note 8 4 4 2" xfId="33795"/>
    <cellStyle name="Note 8 4 4 2 2" xfId="33796"/>
    <cellStyle name="Note 8 4 4 2 2 2" xfId="33797"/>
    <cellStyle name="Note 8 4 4 2 3" xfId="33798"/>
    <cellStyle name="Note 8 4 4 3" xfId="33799"/>
    <cellStyle name="Note 8 4 4 3 2" xfId="33800"/>
    <cellStyle name="Note 8 4 4 4" xfId="33801"/>
    <cellStyle name="Note 8 4 4 4 2" xfId="33802"/>
    <cellStyle name="Note 8 4 4 5" xfId="33803"/>
    <cellStyle name="Note 8 4 4 5 2" xfId="33804"/>
    <cellStyle name="Note 8 4 4 6" xfId="33805"/>
    <cellStyle name="Note 8 4 4 6 2" xfId="33806"/>
    <cellStyle name="Note 8 4 4 7" xfId="33807"/>
    <cellStyle name="Note 8 4 4 7 2" xfId="33808"/>
    <cellStyle name="Note 8 4 4 8" xfId="33809"/>
    <cellStyle name="Note 8 4 4 8 2" xfId="33810"/>
    <cellStyle name="Note 8 4 4 9" xfId="33811"/>
    <cellStyle name="Note 8 4 4 9 2" xfId="33812"/>
    <cellStyle name="Note 8 4 5" xfId="33813"/>
    <cellStyle name="Note 8 4 5 10" xfId="33814"/>
    <cellStyle name="Note 8 4 5 10 2" xfId="33815"/>
    <cellStyle name="Note 8 4 5 11" xfId="33816"/>
    <cellStyle name="Note 8 4 5 2" xfId="33817"/>
    <cellStyle name="Note 8 4 5 2 2" xfId="33818"/>
    <cellStyle name="Note 8 4 5 2 2 2" xfId="33819"/>
    <cellStyle name="Note 8 4 5 2 3" xfId="33820"/>
    <cellStyle name="Note 8 4 5 3" xfId="33821"/>
    <cellStyle name="Note 8 4 5 3 2" xfId="33822"/>
    <cellStyle name="Note 8 4 5 4" xfId="33823"/>
    <cellStyle name="Note 8 4 5 4 2" xfId="33824"/>
    <cellStyle name="Note 8 4 5 5" xfId="33825"/>
    <cellStyle name="Note 8 4 5 5 2" xfId="33826"/>
    <cellStyle name="Note 8 4 5 6" xfId="33827"/>
    <cellStyle name="Note 8 4 5 6 2" xfId="33828"/>
    <cellStyle name="Note 8 4 5 7" xfId="33829"/>
    <cellStyle name="Note 8 4 5 7 2" xfId="33830"/>
    <cellStyle name="Note 8 4 5 8" xfId="33831"/>
    <cellStyle name="Note 8 4 5 8 2" xfId="33832"/>
    <cellStyle name="Note 8 4 5 9" xfId="33833"/>
    <cellStyle name="Note 8 4 5 9 2" xfId="33834"/>
    <cellStyle name="Note 8 4 6" xfId="33835"/>
    <cellStyle name="Note 8 4 6 10" xfId="33836"/>
    <cellStyle name="Note 8 4 6 10 2" xfId="33837"/>
    <cellStyle name="Note 8 4 6 11" xfId="33838"/>
    <cellStyle name="Note 8 4 6 2" xfId="33839"/>
    <cellStyle name="Note 8 4 6 2 2" xfId="33840"/>
    <cellStyle name="Note 8 4 6 2 2 2" xfId="33841"/>
    <cellStyle name="Note 8 4 6 2 3" xfId="33842"/>
    <cellStyle name="Note 8 4 6 3" xfId="33843"/>
    <cellStyle name="Note 8 4 6 3 2" xfId="33844"/>
    <cellStyle name="Note 8 4 6 4" xfId="33845"/>
    <cellStyle name="Note 8 4 6 4 2" xfId="33846"/>
    <cellStyle name="Note 8 4 6 5" xfId="33847"/>
    <cellStyle name="Note 8 4 6 5 2" xfId="33848"/>
    <cellStyle name="Note 8 4 6 6" xfId="33849"/>
    <cellStyle name="Note 8 4 6 6 2" xfId="33850"/>
    <cellStyle name="Note 8 4 6 7" xfId="33851"/>
    <cellStyle name="Note 8 4 6 7 2" xfId="33852"/>
    <cellStyle name="Note 8 4 6 8" xfId="33853"/>
    <cellStyle name="Note 8 4 6 8 2" xfId="33854"/>
    <cellStyle name="Note 8 4 6 9" xfId="33855"/>
    <cellStyle name="Note 8 4 6 9 2" xfId="33856"/>
    <cellStyle name="Note 8 4 7" xfId="33857"/>
    <cellStyle name="Note 8 4 7 2" xfId="33858"/>
    <cellStyle name="Note 8 4 7 2 2" xfId="33859"/>
    <cellStyle name="Note 8 4 7 3" xfId="33860"/>
    <cellStyle name="Note 8 4 8" xfId="33861"/>
    <cellStyle name="Note 8 4 8 2" xfId="33862"/>
    <cellStyle name="Note 8 4 9" xfId="33863"/>
    <cellStyle name="Note 8 4 9 2" xfId="33864"/>
    <cellStyle name="Note 8 5" xfId="33865"/>
    <cellStyle name="Note 8 5 2" xfId="33866"/>
    <cellStyle name="Note 8 5 2 2" xfId="33867"/>
    <cellStyle name="Note 8 5 2 2 2" xfId="33868"/>
    <cellStyle name="Note 8 5 2 3" xfId="33869"/>
    <cellStyle name="Note 8 5 3" xfId="33870"/>
    <cellStyle name="Note 8 5 3 2" xfId="33871"/>
    <cellStyle name="Note 8 5 3 2 2" xfId="33872"/>
    <cellStyle name="Note 8 5 3 3" xfId="33873"/>
    <cellStyle name="Note 8 5 4" xfId="33874"/>
    <cellStyle name="Note 8 5 4 2" xfId="33875"/>
    <cellStyle name="Note 8 5 5" xfId="33876"/>
    <cellStyle name="Note 8 5 5 2" xfId="33877"/>
    <cellStyle name="Note 8 5 6" xfId="33878"/>
    <cellStyle name="Note 8 5 6 2" xfId="33879"/>
    <cellStyle name="Note 8 5 7" xfId="33880"/>
    <cellStyle name="Note 8 5 7 2" xfId="33881"/>
    <cellStyle name="Note 8 5 8" xfId="33882"/>
    <cellStyle name="Note 8 6" xfId="33883"/>
    <cellStyle name="Note 8 6 10" xfId="33884"/>
    <cellStyle name="Note 8 6 10 2" xfId="33885"/>
    <cellStyle name="Note 8 6 11" xfId="33886"/>
    <cellStyle name="Note 8 6 2" xfId="33887"/>
    <cellStyle name="Note 8 6 2 2" xfId="33888"/>
    <cellStyle name="Note 8 6 2 2 2" xfId="33889"/>
    <cellStyle name="Note 8 6 2 3" xfId="33890"/>
    <cellStyle name="Note 8 6 3" xfId="33891"/>
    <cellStyle name="Note 8 6 3 2" xfId="33892"/>
    <cellStyle name="Note 8 6 4" xfId="33893"/>
    <cellStyle name="Note 8 6 4 2" xfId="33894"/>
    <cellStyle name="Note 8 6 5" xfId="33895"/>
    <cellStyle name="Note 8 6 5 2" xfId="33896"/>
    <cellStyle name="Note 8 6 6" xfId="33897"/>
    <cellStyle name="Note 8 6 6 2" xfId="33898"/>
    <cellStyle name="Note 8 6 7" xfId="33899"/>
    <cellStyle name="Note 8 6 7 2" xfId="33900"/>
    <cellStyle name="Note 8 6 8" xfId="33901"/>
    <cellStyle name="Note 8 6 8 2" xfId="33902"/>
    <cellStyle name="Note 8 6 9" xfId="33903"/>
    <cellStyle name="Note 8 6 9 2" xfId="33904"/>
    <cellStyle name="Note 8 7" xfId="33905"/>
    <cellStyle name="Note 8 7 10" xfId="33906"/>
    <cellStyle name="Note 8 7 10 2" xfId="33907"/>
    <cellStyle name="Note 8 7 11" xfId="33908"/>
    <cellStyle name="Note 8 7 2" xfId="33909"/>
    <cellStyle name="Note 8 7 2 2" xfId="33910"/>
    <cellStyle name="Note 8 7 2 2 2" xfId="33911"/>
    <cellStyle name="Note 8 7 2 3" xfId="33912"/>
    <cellStyle name="Note 8 7 3" xfId="33913"/>
    <cellStyle name="Note 8 7 3 2" xfId="33914"/>
    <cellStyle name="Note 8 7 4" xfId="33915"/>
    <cellStyle name="Note 8 7 4 2" xfId="33916"/>
    <cellStyle name="Note 8 7 5" xfId="33917"/>
    <cellStyle name="Note 8 7 5 2" xfId="33918"/>
    <cellStyle name="Note 8 7 6" xfId="33919"/>
    <cellStyle name="Note 8 7 6 2" xfId="33920"/>
    <cellStyle name="Note 8 7 7" xfId="33921"/>
    <cellStyle name="Note 8 7 7 2" xfId="33922"/>
    <cellStyle name="Note 8 7 8" xfId="33923"/>
    <cellStyle name="Note 8 7 8 2" xfId="33924"/>
    <cellStyle name="Note 8 7 9" xfId="33925"/>
    <cellStyle name="Note 8 7 9 2" xfId="33926"/>
    <cellStyle name="Note 8 8" xfId="33927"/>
    <cellStyle name="Note 8 8 10" xfId="33928"/>
    <cellStyle name="Note 8 8 10 2" xfId="33929"/>
    <cellStyle name="Note 8 8 11" xfId="33930"/>
    <cellStyle name="Note 8 8 2" xfId="33931"/>
    <cellStyle name="Note 8 8 2 2" xfId="33932"/>
    <cellStyle name="Note 8 8 2 2 2" xfId="33933"/>
    <cellStyle name="Note 8 8 2 3" xfId="33934"/>
    <cellStyle name="Note 8 8 3" xfId="33935"/>
    <cellStyle name="Note 8 8 3 2" xfId="33936"/>
    <cellStyle name="Note 8 8 4" xfId="33937"/>
    <cellStyle name="Note 8 8 4 2" xfId="33938"/>
    <cellStyle name="Note 8 8 5" xfId="33939"/>
    <cellStyle name="Note 8 8 5 2" xfId="33940"/>
    <cellStyle name="Note 8 8 6" xfId="33941"/>
    <cellStyle name="Note 8 8 6 2" xfId="33942"/>
    <cellStyle name="Note 8 8 7" xfId="33943"/>
    <cellStyle name="Note 8 8 7 2" xfId="33944"/>
    <cellStyle name="Note 8 8 8" xfId="33945"/>
    <cellStyle name="Note 8 8 8 2" xfId="33946"/>
    <cellStyle name="Note 8 8 9" xfId="33947"/>
    <cellStyle name="Note 8 8 9 2" xfId="33948"/>
    <cellStyle name="Note 8 9" xfId="33949"/>
    <cellStyle name="Note 8 9 10" xfId="33950"/>
    <cellStyle name="Note 8 9 10 2" xfId="33951"/>
    <cellStyle name="Note 8 9 11" xfId="33952"/>
    <cellStyle name="Note 8 9 2" xfId="33953"/>
    <cellStyle name="Note 8 9 2 2" xfId="33954"/>
    <cellStyle name="Note 8 9 2 2 2" xfId="33955"/>
    <cellStyle name="Note 8 9 2 3" xfId="33956"/>
    <cellStyle name="Note 8 9 3" xfId="33957"/>
    <cellStyle name="Note 8 9 3 2" xfId="33958"/>
    <cellStyle name="Note 8 9 4" xfId="33959"/>
    <cellStyle name="Note 8 9 4 2" xfId="33960"/>
    <cellStyle name="Note 8 9 5" xfId="33961"/>
    <cellStyle name="Note 8 9 5 2" xfId="33962"/>
    <cellStyle name="Note 8 9 6" xfId="33963"/>
    <cellStyle name="Note 8 9 6 2" xfId="33964"/>
    <cellStyle name="Note 8 9 7" xfId="33965"/>
    <cellStyle name="Note 8 9 7 2" xfId="33966"/>
    <cellStyle name="Note 8 9 8" xfId="33967"/>
    <cellStyle name="Note 8 9 8 2" xfId="33968"/>
    <cellStyle name="Note 8 9 9" xfId="33969"/>
    <cellStyle name="Note 8 9 9 2" xfId="33970"/>
    <cellStyle name="Note 8_7 - Cap Add WS" xfId="33971"/>
    <cellStyle name="Note 9" xfId="33972"/>
    <cellStyle name="Note 9 10" xfId="33973"/>
    <cellStyle name="Note 9 10 2" xfId="33974"/>
    <cellStyle name="Note 9 10 2 2" xfId="33975"/>
    <cellStyle name="Note 9 10 3" xfId="33976"/>
    <cellStyle name="Note 9 11" xfId="33977"/>
    <cellStyle name="Note 9 11 2" xfId="33978"/>
    <cellStyle name="Note 9 12" xfId="33979"/>
    <cellStyle name="Note 9 12 2" xfId="33980"/>
    <cellStyle name="Note 9 13" xfId="33981"/>
    <cellStyle name="Note 9 13 2" xfId="33982"/>
    <cellStyle name="Note 9 14" xfId="33983"/>
    <cellStyle name="Note 9 14 2" xfId="33984"/>
    <cellStyle name="Note 9 15" xfId="33985"/>
    <cellStyle name="Note 9 15 2" xfId="33986"/>
    <cellStyle name="Note 9 16" xfId="33987"/>
    <cellStyle name="Note 9 2" xfId="33988"/>
    <cellStyle name="Note 9 2 10" xfId="33989"/>
    <cellStyle name="Note 9 2 10 2" xfId="33990"/>
    <cellStyle name="Note 9 2 11" xfId="33991"/>
    <cellStyle name="Note 9 2 11 2" xfId="33992"/>
    <cellStyle name="Note 9 2 12" xfId="33993"/>
    <cellStyle name="Note 9 2 12 2" xfId="33994"/>
    <cellStyle name="Note 9 2 13" xfId="33995"/>
    <cellStyle name="Note 9 2 13 2" xfId="33996"/>
    <cellStyle name="Note 9 2 14" xfId="33997"/>
    <cellStyle name="Note 9 2 2" xfId="33998"/>
    <cellStyle name="Note 9 2 2 10" xfId="33999"/>
    <cellStyle name="Note 9 2 2 10 2" xfId="34000"/>
    <cellStyle name="Note 9 2 2 11" xfId="34001"/>
    <cellStyle name="Note 9 2 2 11 2" xfId="34002"/>
    <cellStyle name="Note 9 2 2 12" xfId="34003"/>
    <cellStyle name="Note 9 2 2 12 2" xfId="34004"/>
    <cellStyle name="Note 9 2 2 13" xfId="34005"/>
    <cellStyle name="Note 9 2 2 2" xfId="34006"/>
    <cellStyle name="Note 9 2 2 2 2" xfId="34007"/>
    <cellStyle name="Note 9 2 2 2 2 2" xfId="34008"/>
    <cellStyle name="Note 9 2 2 2 2 2 2" xfId="34009"/>
    <cellStyle name="Note 9 2 2 2 2 3" xfId="34010"/>
    <cellStyle name="Note 9 2 2 2 3" xfId="34011"/>
    <cellStyle name="Note 9 2 2 2 3 2" xfId="34012"/>
    <cellStyle name="Note 9 2 2 2 3 2 2" xfId="34013"/>
    <cellStyle name="Note 9 2 2 2 3 3" xfId="34014"/>
    <cellStyle name="Note 9 2 2 2 4" xfId="34015"/>
    <cellStyle name="Note 9 2 2 2 4 2" xfId="34016"/>
    <cellStyle name="Note 9 2 2 2 5" xfId="34017"/>
    <cellStyle name="Note 9 2 2 2 5 2" xfId="34018"/>
    <cellStyle name="Note 9 2 2 2 6" xfId="34019"/>
    <cellStyle name="Note 9 2 2 2 6 2" xfId="34020"/>
    <cellStyle name="Note 9 2 2 2 7" xfId="34021"/>
    <cellStyle name="Note 9 2 2 2 7 2" xfId="34022"/>
    <cellStyle name="Note 9 2 2 2 8" xfId="34023"/>
    <cellStyle name="Note 9 2 2 3" xfId="34024"/>
    <cellStyle name="Note 9 2 2 3 10" xfId="34025"/>
    <cellStyle name="Note 9 2 2 3 10 2" xfId="34026"/>
    <cellStyle name="Note 9 2 2 3 11" xfId="34027"/>
    <cellStyle name="Note 9 2 2 3 2" xfId="34028"/>
    <cellStyle name="Note 9 2 2 3 2 2" xfId="34029"/>
    <cellStyle name="Note 9 2 2 3 2 2 2" xfId="34030"/>
    <cellStyle name="Note 9 2 2 3 2 3" xfId="34031"/>
    <cellStyle name="Note 9 2 2 3 3" xfId="34032"/>
    <cellStyle name="Note 9 2 2 3 3 2" xfId="34033"/>
    <cellStyle name="Note 9 2 2 3 4" xfId="34034"/>
    <cellStyle name="Note 9 2 2 3 4 2" xfId="34035"/>
    <cellStyle name="Note 9 2 2 3 5" xfId="34036"/>
    <cellStyle name="Note 9 2 2 3 5 2" xfId="34037"/>
    <cellStyle name="Note 9 2 2 3 6" xfId="34038"/>
    <cellStyle name="Note 9 2 2 3 6 2" xfId="34039"/>
    <cellStyle name="Note 9 2 2 3 7" xfId="34040"/>
    <cellStyle name="Note 9 2 2 3 7 2" xfId="34041"/>
    <cellStyle name="Note 9 2 2 3 8" xfId="34042"/>
    <cellStyle name="Note 9 2 2 3 8 2" xfId="34043"/>
    <cellStyle name="Note 9 2 2 3 9" xfId="34044"/>
    <cellStyle name="Note 9 2 2 3 9 2" xfId="34045"/>
    <cellStyle name="Note 9 2 2 4" xfId="34046"/>
    <cellStyle name="Note 9 2 2 4 10" xfId="34047"/>
    <cellStyle name="Note 9 2 2 4 10 2" xfId="34048"/>
    <cellStyle name="Note 9 2 2 4 11" xfId="34049"/>
    <cellStyle name="Note 9 2 2 4 2" xfId="34050"/>
    <cellStyle name="Note 9 2 2 4 2 2" xfId="34051"/>
    <cellStyle name="Note 9 2 2 4 2 2 2" xfId="34052"/>
    <cellStyle name="Note 9 2 2 4 2 3" xfId="34053"/>
    <cellStyle name="Note 9 2 2 4 3" xfId="34054"/>
    <cellStyle name="Note 9 2 2 4 3 2" xfId="34055"/>
    <cellStyle name="Note 9 2 2 4 4" xfId="34056"/>
    <cellStyle name="Note 9 2 2 4 4 2" xfId="34057"/>
    <cellStyle name="Note 9 2 2 4 5" xfId="34058"/>
    <cellStyle name="Note 9 2 2 4 5 2" xfId="34059"/>
    <cellStyle name="Note 9 2 2 4 6" xfId="34060"/>
    <cellStyle name="Note 9 2 2 4 6 2" xfId="34061"/>
    <cellStyle name="Note 9 2 2 4 7" xfId="34062"/>
    <cellStyle name="Note 9 2 2 4 7 2" xfId="34063"/>
    <cellStyle name="Note 9 2 2 4 8" xfId="34064"/>
    <cellStyle name="Note 9 2 2 4 8 2" xfId="34065"/>
    <cellStyle name="Note 9 2 2 4 9" xfId="34066"/>
    <cellStyle name="Note 9 2 2 4 9 2" xfId="34067"/>
    <cellStyle name="Note 9 2 2 5" xfId="34068"/>
    <cellStyle name="Note 9 2 2 5 10" xfId="34069"/>
    <cellStyle name="Note 9 2 2 5 10 2" xfId="34070"/>
    <cellStyle name="Note 9 2 2 5 11" xfId="34071"/>
    <cellStyle name="Note 9 2 2 5 2" xfId="34072"/>
    <cellStyle name="Note 9 2 2 5 2 2" xfId="34073"/>
    <cellStyle name="Note 9 2 2 5 2 2 2" xfId="34074"/>
    <cellStyle name="Note 9 2 2 5 2 3" xfId="34075"/>
    <cellStyle name="Note 9 2 2 5 3" xfId="34076"/>
    <cellStyle name="Note 9 2 2 5 3 2" xfId="34077"/>
    <cellStyle name="Note 9 2 2 5 4" xfId="34078"/>
    <cellStyle name="Note 9 2 2 5 4 2" xfId="34079"/>
    <cellStyle name="Note 9 2 2 5 5" xfId="34080"/>
    <cellStyle name="Note 9 2 2 5 5 2" xfId="34081"/>
    <cellStyle name="Note 9 2 2 5 6" xfId="34082"/>
    <cellStyle name="Note 9 2 2 5 6 2" xfId="34083"/>
    <cellStyle name="Note 9 2 2 5 7" xfId="34084"/>
    <cellStyle name="Note 9 2 2 5 7 2" xfId="34085"/>
    <cellStyle name="Note 9 2 2 5 8" xfId="34086"/>
    <cellStyle name="Note 9 2 2 5 8 2" xfId="34087"/>
    <cellStyle name="Note 9 2 2 5 9" xfId="34088"/>
    <cellStyle name="Note 9 2 2 5 9 2" xfId="34089"/>
    <cellStyle name="Note 9 2 2 6" xfId="34090"/>
    <cellStyle name="Note 9 2 2 6 10" xfId="34091"/>
    <cellStyle name="Note 9 2 2 6 10 2" xfId="34092"/>
    <cellStyle name="Note 9 2 2 6 11" xfId="34093"/>
    <cellStyle name="Note 9 2 2 6 2" xfId="34094"/>
    <cellStyle name="Note 9 2 2 6 2 2" xfId="34095"/>
    <cellStyle name="Note 9 2 2 6 2 2 2" xfId="34096"/>
    <cellStyle name="Note 9 2 2 6 2 3" xfId="34097"/>
    <cellStyle name="Note 9 2 2 6 3" xfId="34098"/>
    <cellStyle name="Note 9 2 2 6 3 2" xfId="34099"/>
    <cellStyle name="Note 9 2 2 6 4" xfId="34100"/>
    <cellStyle name="Note 9 2 2 6 4 2" xfId="34101"/>
    <cellStyle name="Note 9 2 2 6 5" xfId="34102"/>
    <cellStyle name="Note 9 2 2 6 5 2" xfId="34103"/>
    <cellStyle name="Note 9 2 2 6 6" xfId="34104"/>
    <cellStyle name="Note 9 2 2 6 6 2" xfId="34105"/>
    <cellStyle name="Note 9 2 2 6 7" xfId="34106"/>
    <cellStyle name="Note 9 2 2 6 7 2" xfId="34107"/>
    <cellStyle name="Note 9 2 2 6 8" xfId="34108"/>
    <cellStyle name="Note 9 2 2 6 8 2" xfId="34109"/>
    <cellStyle name="Note 9 2 2 6 9" xfId="34110"/>
    <cellStyle name="Note 9 2 2 6 9 2" xfId="34111"/>
    <cellStyle name="Note 9 2 2 7" xfId="34112"/>
    <cellStyle name="Note 9 2 2 7 2" xfId="34113"/>
    <cellStyle name="Note 9 2 2 7 2 2" xfId="34114"/>
    <cellStyle name="Note 9 2 2 7 3" xfId="34115"/>
    <cellStyle name="Note 9 2 2 8" xfId="34116"/>
    <cellStyle name="Note 9 2 2 8 2" xfId="34117"/>
    <cellStyle name="Note 9 2 2 9" xfId="34118"/>
    <cellStyle name="Note 9 2 2 9 2" xfId="34119"/>
    <cellStyle name="Note 9 2 3" xfId="34120"/>
    <cellStyle name="Note 9 2 3 2" xfId="34121"/>
    <cellStyle name="Note 9 2 3 2 2" xfId="34122"/>
    <cellStyle name="Note 9 2 3 2 2 2" xfId="34123"/>
    <cellStyle name="Note 9 2 3 2 3" xfId="34124"/>
    <cellStyle name="Note 9 2 3 3" xfId="34125"/>
    <cellStyle name="Note 9 2 3 3 2" xfId="34126"/>
    <cellStyle name="Note 9 2 3 3 2 2" xfId="34127"/>
    <cellStyle name="Note 9 2 3 3 3" xfId="34128"/>
    <cellStyle name="Note 9 2 3 4" xfId="34129"/>
    <cellStyle name="Note 9 2 3 4 2" xfId="34130"/>
    <cellStyle name="Note 9 2 3 5" xfId="34131"/>
    <cellStyle name="Note 9 2 3 5 2" xfId="34132"/>
    <cellStyle name="Note 9 2 3 6" xfId="34133"/>
    <cellStyle name="Note 9 2 3 6 2" xfId="34134"/>
    <cellStyle name="Note 9 2 3 7" xfId="34135"/>
    <cellStyle name="Note 9 2 3 7 2" xfId="34136"/>
    <cellStyle name="Note 9 2 3 8" xfId="34137"/>
    <cellStyle name="Note 9 2 4" xfId="34138"/>
    <cellStyle name="Note 9 2 4 10" xfId="34139"/>
    <cellStyle name="Note 9 2 4 10 2" xfId="34140"/>
    <cellStyle name="Note 9 2 4 11" xfId="34141"/>
    <cellStyle name="Note 9 2 4 2" xfId="34142"/>
    <cellStyle name="Note 9 2 4 2 2" xfId="34143"/>
    <cellStyle name="Note 9 2 4 2 2 2" xfId="34144"/>
    <cellStyle name="Note 9 2 4 2 3" xfId="34145"/>
    <cellStyle name="Note 9 2 4 3" xfId="34146"/>
    <cellStyle name="Note 9 2 4 3 2" xfId="34147"/>
    <cellStyle name="Note 9 2 4 4" xfId="34148"/>
    <cellStyle name="Note 9 2 4 4 2" xfId="34149"/>
    <cellStyle name="Note 9 2 4 5" xfId="34150"/>
    <cellStyle name="Note 9 2 4 5 2" xfId="34151"/>
    <cellStyle name="Note 9 2 4 6" xfId="34152"/>
    <cellStyle name="Note 9 2 4 6 2" xfId="34153"/>
    <cellStyle name="Note 9 2 4 7" xfId="34154"/>
    <cellStyle name="Note 9 2 4 7 2" xfId="34155"/>
    <cellStyle name="Note 9 2 4 8" xfId="34156"/>
    <cellStyle name="Note 9 2 4 8 2" xfId="34157"/>
    <cellStyle name="Note 9 2 4 9" xfId="34158"/>
    <cellStyle name="Note 9 2 4 9 2" xfId="34159"/>
    <cellStyle name="Note 9 2 5" xfId="34160"/>
    <cellStyle name="Note 9 2 5 10" xfId="34161"/>
    <cellStyle name="Note 9 2 5 10 2" xfId="34162"/>
    <cellStyle name="Note 9 2 5 11" xfId="34163"/>
    <cellStyle name="Note 9 2 5 2" xfId="34164"/>
    <cellStyle name="Note 9 2 5 2 2" xfId="34165"/>
    <cellStyle name="Note 9 2 5 2 2 2" xfId="34166"/>
    <cellStyle name="Note 9 2 5 2 3" xfId="34167"/>
    <cellStyle name="Note 9 2 5 3" xfId="34168"/>
    <cellStyle name="Note 9 2 5 3 2" xfId="34169"/>
    <cellStyle name="Note 9 2 5 4" xfId="34170"/>
    <cellStyle name="Note 9 2 5 4 2" xfId="34171"/>
    <cellStyle name="Note 9 2 5 5" xfId="34172"/>
    <cellStyle name="Note 9 2 5 5 2" xfId="34173"/>
    <cellStyle name="Note 9 2 5 6" xfId="34174"/>
    <cellStyle name="Note 9 2 5 6 2" xfId="34175"/>
    <cellStyle name="Note 9 2 5 7" xfId="34176"/>
    <cellStyle name="Note 9 2 5 7 2" xfId="34177"/>
    <cellStyle name="Note 9 2 5 8" xfId="34178"/>
    <cellStyle name="Note 9 2 5 8 2" xfId="34179"/>
    <cellStyle name="Note 9 2 5 9" xfId="34180"/>
    <cellStyle name="Note 9 2 5 9 2" xfId="34181"/>
    <cellStyle name="Note 9 2 6" xfId="34182"/>
    <cellStyle name="Note 9 2 6 10" xfId="34183"/>
    <cellStyle name="Note 9 2 6 10 2" xfId="34184"/>
    <cellStyle name="Note 9 2 6 11" xfId="34185"/>
    <cellStyle name="Note 9 2 6 2" xfId="34186"/>
    <cellStyle name="Note 9 2 6 2 2" xfId="34187"/>
    <cellStyle name="Note 9 2 6 2 2 2" xfId="34188"/>
    <cellStyle name="Note 9 2 6 2 3" xfId="34189"/>
    <cellStyle name="Note 9 2 6 3" xfId="34190"/>
    <cellStyle name="Note 9 2 6 3 2" xfId="34191"/>
    <cellStyle name="Note 9 2 6 4" xfId="34192"/>
    <cellStyle name="Note 9 2 6 4 2" xfId="34193"/>
    <cellStyle name="Note 9 2 6 5" xfId="34194"/>
    <cellStyle name="Note 9 2 6 5 2" xfId="34195"/>
    <cellStyle name="Note 9 2 6 6" xfId="34196"/>
    <cellStyle name="Note 9 2 6 6 2" xfId="34197"/>
    <cellStyle name="Note 9 2 6 7" xfId="34198"/>
    <cellStyle name="Note 9 2 6 7 2" xfId="34199"/>
    <cellStyle name="Note 9 2 6 8" xfId="34200"/>
    <cellStyle name="Note 9 2 6 8 2" xfId="34201"/>
    <cellStyle name="Note 9 2 6 9" xfId="34202"/>
    <cellStyle name="Note 9 2 6 9 2" xfId="34203"/>
    <cellStyle name="Note 9 2 7" xfId="34204"/>
    <cellStyle name="Note 9 2 7 10" xfId="34205"/>
    <cellStyle name="Note 9 2 7 10 2" xfId="34206"/>
    <cellStyle name="Note 9 2 7 11" xfId="34207"/>
    <cellStyle name="Note 9 2 7 2" xfId="34208"/>
    <cellStyle name="Note 9 2 7 2 2" xfId="34209"/>
    <cellStyle name="Note 9 2 7 2 2 2" xfId="34210"/>
    <cellStyle name="Note 9 2 7 2 3" xfId="34211"/>
    <cellStyle name="Note 9 2 7 3" xfId="34212"/>
    <cellStyle name="Note 9 2 7 3 2" xfId="34213"/>
    <cellStyle name="Note 9 2 7 4" xfId="34214"/>
    <cellStyle name="Note 9 2 7 4 2" xfId="34215"/>
    <cellStyle name="Note 9 2 7 5" xfId="34216"/>
    <cellStyle name="Note 9 2 7 5 2" xfId="34217"/>
    <cellStyle name="Note 9 2 7 6" xfId="34218"/>
    <cellStyle name="Note 9 2 7 6 2" xfId="34219"/>
    <cellStyle name="Note 9 2 7 7" xfId="34220"/>
    <cellStyle name="Note 9 2 7 7 2" xfId="34221"/>
    <cellStyle name="Note 9 2 7 8" xfId="34222"/>
    <cellStyle name="Note 9 2 7 8 2" xfId="34223"/>
    <cellStyle name="Note 9 2 7 9" xfId="34224"/>
    <cellStyle name="Note 9 2 7 9 2" xfId="34225"/>
    <cellStyle name="Note 9 2 8" xfId="34226"/>
    <cellStyle name="Note 9 2 8 2" xfId="34227"/>
    <cellStyle name="Note 9 2 8 2 2" xfId="34228"/>
    <cellStyle name="Note 9 2 8 3" xfId="34229"/>
    <cellStyle name="Note 9 2 9" xfId="34230"/>
    <cellStyle name="Note 9 2 9 2" xfId="34231"/>
    <cellStyle name="Note 9 2_7 - Cap Add WS" xfId="34232"/>
    <cellStyle name="Note 9 3" xfId="34233"/>
    <cellStyle name="Note 9 3 10" xfId="34234"/>
    <cellStyle name="Note 9 3 10 2" xfId="34235"/>
    <cellStyle name="Note 9 3 11" xfId="34236"/>
    <cellStyle name="Note 9 3 11 2" xfId="34237"/>
    <cellStyle name="Note 9 3 12" xfId="34238"/>
    <cellStyle name="Note 9 3 12 2" xfId="34239"/>
    <cellStyle name="Note 9 3 13" xfId="34240"/>
    <cellStyle name="Note 9 3 13 2" xfId="34241"/>
    <cellStyle name="Note 9 3 14" xfId="34242"/>
    <cellStyle name="Note 9 3 2" xfId="34243"/>
    <cellStyle name="Note 9 3 2 10" xfId="34244"/>
    <cellStyle name="Note 9 3 2 10 2" xfId="34245"/>
    <cellStyle name="Note 9 3 2 11" xfId="34246"/>
    <cellStyle name="Note 9 3 2 11 2" xfId="34247"/>
    <cellStyle name="Note 9 3 2 12" xfId="34248"/>
    <cellStyle name="Note 9 3 2 12 2" xfId="34249"/>
    <cellStyle name="Note 9 3 2 13" xfId="34250"/>
    <cellStyle name="Note 9 3 2 2" xfId="34251"/>
    <cellStyle name="Note 9 3 2 2 2" xfId="34252"/>
    <cellStyle name="Note 9 3 2 2 2 2" xfId="34253"/>
    <cellStyle name="Note 9 3 2 2 2 2 2" xfId="34254"/>
    <cellStyle name="Note 9 3 2 2 2 3" xfId="34255"/>
    <cellStyle name="Note 9 3 2 2 3" xfId="34256"/>
    <cellStyle name="Note 9 3 2 2 3 2" xfId="34257"/>
    <cellStyle name="Note 9 3 2 2 3 2 2" xfId="34258"/>
    <cellStyle name="Note 9 3 2 2 3 3" xfId="34259"/>
    <cellStyle name="Note 9 3 2 2 4" xfId="34260"/>
    <cellStyle name="Note 9 3 2 2 4 2" xfId="34261"/>
    <cellStyle name="Note 9 3 2 2 5" xfId="34262"/>
    <cellStyle name="Note 9 3 2 2 5 2" xfId="34263"/>
    <cellStyle name="Note 9 3 2 2 6" xfId="34264"/>
    <cellStyle name="Note 9 3 2 2 6 2" xfId="34265"/>
    <cellStyle name="Note 9 3 2 2 7" xfId="34266"/>
    <cellStyle name="Note 9 3 2 2 7 2" xfId="34267"/>
    <cellStyle name="Note 9 3 2 2 8" xfId="34268"/>
    <cellStyle name="Note 9 3 2 3" xfId="34269"/>
    <cellStyle name="Note 9 3 2 3 10" xfId="34270"/>
    <cellStyle name="Note 9 3 2 3 10 2" xfId="34271"/>
    <cellStyle name="Note 9 3 2 3 11" xfId="34272"/>
    <cellStyle name="Note 9 3 2 3 2" xfId="34273"/>
    <cellStyle name="Note 9 3 2 3 2 2" xfId="34274"/>
    <cellStyle name="Note 9 3 2 3 2 2 2" xfId="34275"/>
    <cellStyle name="Note 9 3 2 3 2 3" xfId="34276"/>
    <cellStyle name="Note 9 3 2 3 3" xfId="34277"/>
    <cellStyle name="Note 9 3 2 3 3 2" xfId="34278"/>
    <cellStyle name="Note 9 3 2 3 4" xfId="34279"/>
    <cellStyle name="Note 9 3 2 3 4 2" xfId="34280"/>
    <cellStyle name="Note 9 3 2 3 5" xfId="34281"/>
    <cellStyle name="Note 9 3 2 3 5 2" xfId="34282"/>
    <cellStyle name="Note 9 3 2 3 6" xfId="34283"/>
    <cellStyle name="Note 9 3 2 3 6 2" xfId="34284"/>
    <cellStyle name="Note 9 3 2 3 7" xfId="34285"/>
    <cellStyle name="Note 9 3 2 3 7 2" xfId="34286"/>
    <cellStyle name="Note 9 3 2 3 8" xfId="34287"/>
    <cellStyle name="Note 9 3 2 3 8 2" xfId="34288"/>
    <cellStyle name="Note 9 3 2 3 9" xfId="34289"/>
    <cellStyle name="Note 9 3 2 3 9 2" xfId="34290"/>
    <cellStyle name="Note 9 3 2 4" xfId="34291"/>
    <cellStyle name="Note 9 3 2 4 10" xfId="34292"/>
    <cellStyle name="Note 9 3 2 4 10 2" xfId="34293"/>
    <cellStyle name="Note 9 3 2 4 11" xfId="34294"/>
    <cellStyle name="Note 9 3 2 4 2" xfId="34295"/>
    <cellStyle name="Note 9 3 2 4 2 2" xfId="34296"/>
    <cellStyle name="Note 9 3 2 4 2 2 2" xfId="34297"/>
    <cellStyle name="Note 9 3 2 4 2 3" xfId="34298"/>
    <cellStyle name="Note 9 3 2 4 3" xfId="34299"/>
    <cellStyle name="Note 9 3 2 4 3 2" xfId="34300"/>
    <cellStyle name="Note 9 3 2 4 4" xfId="34301"/>
    <cellStyle name="Note 9 3 2 4 4 2" xfId="34302"/>
    <cellStyle name="Note 9 3 2 4 5" xfId="34303"/>
    <cellStyle name="Note 9 3 2 4 5 2" xfId="34304"/>
    <cellStyle name="Note 9 3 2 4 6" xfId="34305"/>
    <cellStyle name="Note 9 3 2 4 6 2" xfId="34306"/>
    <cellStyle name="Note 9 3 2 4 7" xfId="34307"/>
    <cellStyle name="Note 9 3 2 4 7 2" xfId="34308"/>
    <cellStyle name="Note 9 3 2 4 8" xfId="34309"/>
    <cellStyle name="Note 9 3 2 4 8 2" xfId="34310"/>
    <cellStyle name="Note 9 3 2 4 9" xfId="34311"/>
    <cellStyle name="Note 9 3 2 4 9 2" xfId="34312"/>
    <cellStyle name="Note 9 3 2 5" xfId="34313"/>
    <cellStyle name="Note 9 3 2 5 10" xfId="34314"/>
    <cellStyle name="Note 9 3 2 5 10 2" xfId="34315"/>
    <cellStyle name="Note 9 3 2 5 11" xfId="34316"/>
    <cellStyle name="Note 9 3 2 5 2" xfId="34317"/>
    <cellStyle name="Note 9 3 2 5 2 2" xfId="34318"/>
    <cellStyle name="Note 9 3 2 5 2 2 2" xfId="34319"/>
    <cellStyle name="Note 9 3 2 5 2 3" xfId="34320"/>
    <cellStyle name="Note 9 3 2 5 3" xfId="34321"/>
    <cellStyle name="Note 9 3 2 5 3 2" xfId="34322"/>
    <cellStyle name="Note 9 3 2 5 4" xfId="34323"/>
    <cellStyle name="Note 9 3 2 5 4 2" xfId="34324"/>
    <cellStyle name="Note 9 3 2 5 5" xfId="34325"/>
    <cellStyle name="Note 9 3 2 5 5 2" xfId="34326"/>
    <cellStyle name="Note 9 3 2 5 6" xfId="34327"/>
    <cellStyle name="Note 9 3 2 5 6 2" xfId="34328"/>
    <cellStyle name="Note 9 3 2 5 7" xfId="34329"/>
    <cellStyle name="Note 9 3 2 5 7 2" xfId="34330"/>
    <cellStyle name="Note 9 3 2 5 8" xfId="34331"/>
    <cellStyle name="Note 9 3 2 5 8 2" xfId="34332"/>
    <cellStyle name="Note 9 3 2 5 9" xfId="34333"/>
    <cellStyle name="Note 9 3 2 5 9 2" xfId="34334"/>
    <cellStyle name="Note 9 3 2 6" xfId="34335"/>
    <cellStyle name="Note 9 3 2 6 10" xfId="34336"/>
    <cellStyle name="Note 9 3 2 6 10 2" xfId="34337"/>
    <cellStyle name="Note 9 3 2 6 11" xfId="34338"/>
    <cellStyle name="Note 9 3 2 6 2" xfId="34339"/>
    <cellStyle name="Note 9 3 2 6 2 2" xfId="34340"/>
    <cellStyle name="Note 9 3 2 6 2 2 2" xfId="34341"/>
    <cellStyle name="Note 9 3 2 6 2 3" xfId="34342"/>
    <cellStyle name="Note 9 3 2 6 3" xfId="34343"/>
    <cellStyle name="Note 9 3 2 6 3 2" xfId="34344"/>
    <cellStyle name="Note 9 3 2 6 4" xfId="34345"/>
    <cellStyle name="Note 9 3 2 6 4 2" xfId="34346"/>
    <cellStyle name="Note 9 3 2 6 5" xfId="34347"/>
    <cellStyle name="Note 9 3 2 6 5 2" xfId="34348"/>
    <cellStyle name="Note 9 3 2 6 6" xfId="34349"/>
    <cellStyle name="Note 9 3 2 6 6 2" xfId="34350"/>
    <cellStyle name="Note 9 3 2 6 7" xfId="34351"/>
    <cellStyle name="Note 9 3 2 6 7 2" xfId="34352"/>
    <cellStyle name="Note 9 3 2 6 8" xfId="34353"/>
    <cellStyle name="Note 9 3 2 6 8 2" xfId="34354"/>
    <cellStyle name="Note 9 3 2 6 9" xfId="34355"/>
    <cellStyle name="Note 9 3 2 6 9 2" xfId="34356"/>
    <cellStyle name="Note 9 3 2 7" xfId="34357"/>
    <cellStyle name="Note 9 3 2 7 2" xfId="34358"/>
    <cellStyle name="Note 9 3 2 7 2 2" xfId="34359"/>
    <cellStyle name="Note 9 3 2 7 3" xfId="34360"/>
    <cellStyle name="Note 9 3 2 8" xfId="34361"/>
    <cellStyle name="Note 9 3 2 8 2" xfId="34362"/>
    <cellStyle name="Note 9 3 2 9" xfId="34363"/>
    <cellStyle name="Note 9 3 2 9 2" xfId="34364"/>
    <cellStyle name="Note 9 3 3" xfId="34365"/>
    <cellStyle name="Note 9 3 3 2" xfId="34366"/>
    <cellStyle name="Note 9 3 3 2 2" xfId="34367"/>
    <cellStyle name="Note 9 3 3 2 2 2" xfId="34368"/>
    <cellStyle name="Note 9 3 3 2 3" xfId="34369"/>
    <cellStyle name="Note 9 3 3 3" xfId="34370"/>
    <cellStyle name="Note 9 3 3 3 2" xfId="34371"/>
    <cellStyle name="Note 9 3 3 3 2 2" xfId="34372"/>
    <cellStyle name="Note 9 3 3 3 3" xfId="34373"/>
    <cellStyle name="Note 9 3 3 4" xfId="34374"/>
    <cellStyle name="Note 9 3 3 4 2" xfId="34375"/>
    <cellStyle name="Note 9 3 3 5" xfId="34376"/>
    <cellStyle name="Note 9 3 3 5 2" xfId="34377"/>
    <cellStyle name="Note 9 3 3 6" xfId="34378"/>
    <cellStyle name="Note 9 3 3 6 2" xfId="34379"/>
    <cellStyle name="Note 9 3 3 7" xfId="34380"/>
    <cellStyle name="Note 9 3 3 7 2" xfId="34381"/>
    <cellStyle name="Note 9 3 3 8" xfId="34382"/>
    <cellStyle name="Note 9 3 4" xfId="34383"/>
    <cellStyle name="Note 9 3 4 10" xfId="34384"/>
    <cellStyle name="Note 9 3 4 10 2" xfId="34385"/>
    <cellStyle name="Note 9 3 4 11" xfId="34386"/>
    <cellStyle name="Note 9 3 4 2" xfId="34387"/>
    <cellStyle name="Note 9 3 4 2 2" xfId="34388"/>
    <cellStyle name="Note 9 3 4 2 2 2" xfId="34389"/>
    <cellStyle name="Note 9 3 4 2 3" xfId="34390"/>
    <cellStyle name="Note 9 3 4 3" xfId="34391"/>
    <cellStyle name="Note 9 3 4 3 2" xfId="34392"/>
    <cellStyle name="Note 9 3 4 4" xfId="34393"/>
    <cellStyle name="Note 9 3 4 4 2" xfId="34394"/>
    <cellStyle name="Note 9 3 4 5" xfId="34395"/>
    <cellStyle name="Note 9 3 4 5 2" xfId="34396"/>
    <cellStyle name="Note 9 3 4 6" xfId="34397"/>
    <cellStyle name="Note 9 3 4 6 2" xfId="34398"/>
    <cellStyle name="Note 9 3 4 7" xfId="34399"/>
    <cellStyle name="Note 9 3 4 7 2" xfId="34400"/>
    <cellStyle name="Note 9 3 4 8" xfId="34401"/>
    <cellStyle name="Note 9 3 4 8 2" xfId="34402"/>
    <cellStyle name="Note 9 3 4 9" xfId="34403"/>
    <cellStyle name="Note 9 3 4 9 2" xfId="34404"/>
    <cellStyle name="Note 9 3 5" xfId="34405"/>
    <cellStyle name="Note 9 3 5 10" xfId="34406"/>
    <cellStyle name="Note 9 3 5 10 2" xfId="34407"/>
    <cellStyle name="Note 9 3 5 11" xfId="34408"/>
    <cellStyle name="Note 9 3 5 2" xfId="34409"/>
    <cellStyle name="Note 9 3 5 2 2" xfId="34410"/>
    <cellStyle name="Note 9 3 5 2 2 2" xfId="34411"/>
    <cellStyle name="Note 9 3 5 2 3" xfId="34412"/>
    <cellStyle name="Note 9 3 5 3" xfId="34413"/>
    <cellStyle name="Note 9 3 5 3 2" xfId="34414"/>
    <cellStyle name="Note 9 3 5 4" xfId="34415"/>
    <cellStyle name="Note 9 3 5 4 2" xfId="34416"/>
    <cellStyle name="Note 9 3 5 5" xfId="34417"/>
    <cellStyle name="Note 9 3 5 5 2" xfId="34418"/>
    <cellStyle name="Note 9 3 5 6" xfId="34419"/>
    <cellStyle name="Note 9 3 5 6 2" xfId="34420"/>
    <cellStyle name="Note 9 3 5 7" xfId="34421"/>
    <cellStyle name="Note 9 3 5 7 2" xfId="34422"/>
    <cellStyle name="Note 9 3 5 8" xfId="34423"/>
    <cellStyle name="Note 9 3 5 8 2" xfId="34424"/>
    <cellStyle name="Note 9 3 5 9" xfId="34425"/>
    <cellStyle name="Note 9 3 5 9 2" xfId="34426"/>
    <cellStyle name="Note 9 3 6" xfId="34427"/>
    <cellStyle name="Note 9 3 6 10" xfId="34428"/>
    <cellStyle name="Note 9 3 6 10 2" xfId="34429"/>
    <cellStyle name="Note 9 3 6 11" xfId="34430"/>
    <cellStyle name="Note 9 3 6 2" xfId="34431"/>
    <cellStyle name="Note 9 3 6 2 2" xfId="34432"/>
    <cellStyle name="Note 9 3 6 2 2 2" xfId="34433"/>
    <cellStyle name="Note 9 3 6 2 3" xfId="34434"/>
    <cellStyle name="Note 9 3 6 3" xfId="34435"/>
    <cellStyle name="Note 9 3 6 3 2" xfId="34436"/>
    <cellStyle name="Note 9 3 6 4" xfId="34437"/>
    <cellStyle name="Note 9 3 6 4 2" xfId="34438"/>
    <cellStyle name="Note 9 3 6 5" xfId="34439"/>
    <cellStyle name="Note 9 3 6 5 2" xfId="34440"/>
    <cellStyle name="Note 9 3 6 6" xfId="34441"/>
    <cellStyle name="Note 9 3 6 6 2" xfId="34442"/>
    <cellStyle name="Note 9 3 6 7" xfId="34443"/>
    <cellStyle name="Note 9 3 6 7 2" xfId="34444"/>
    <cellStyle name="Note 9 3 6 8" xfId="34445"/>
    <cellStyle name="Note 9 3 6 8 2" xfId="34446"/>
    <cellStyle name="Note 9 3 6 9" xfId="34447"/>
    <cellStyle name="Note 9 3 6 9 2" xfId="34448"/>
    <cellStyle name="Note 9 3 7" xfId="34449"/>
    <cellStyle name="Note 9 3 7 10" xfId="34450"/>
    <cellStyle name="Note 9 3 7 10 2" xfId="34451"/>
    <cellStyle name="Note 9 3 7 11" xfId="34452"/>
    <cellStyle name="Note 9 3 7 2" xfId="34453"/>
    <cellStyle name="Note 9 3 7 2 2" xfId="34454"/>
    <cellStyle name="Note 9 3 7 2 2 2" xfId="34455"/>
    <cellStyle name="Note 9 3 7 2 3" xfId="34456"/>
    <cellStyle name="Note 9 3 7 3" xfId="34457"/>
    <cellStyle name="Note 9 3 7 3 2" xfId="34458"/>
    <cellStyle name="Note 9 3 7 4" xfId="34459"/>
    <cellStyle name="Note 9 3 7 4 2" xfId="34460"/>
    <cellStyle name="Note 9 3 7 5" xfId="34461"/>
    <cellStyle name="Note 9 3 7 5 2" xfId="34462"/>
    <cellStyle name="Note 9 3 7 6" xfId="34463"/>
    <cellStyle name="Note 9 3 7 6 2" xfId="34464"/>
    <cellStyle name="Note 9 3 7 7" xfId="34465"/>
    <cellStyle name="Note 9 3 7 7 2" xfId="34466"/>
    <cellStyle name="Note 9 3 7 8" xfId="34467"/>
    <cellStyle name="Note 9 3 7 8 2" xfId="34468"/>
    <cellStyle name="Note 9 3 7 9" xfId="34469"/>
    <cellStyle name="Note 9 3 7 9 2" xfId="34470"/>
    <cellStyle name="Note 9 3 8" xfId="34471"/>
    <cellStyle name="Note 9 3 8 2" xfId="34472"/>
    <cellStyle name="Note 9 3 8 2 2" xfId="34473"/>
    <cellStyle name="Note 9 3 8 3" xfId="34474"/>
    <cellStyle name="Note 9 3 9" xfId="34475"/>
    <cellStyle name="Note 9 3 9 2" xfId="34476"/>
    <cellStyle name="Note 9 3_7 - Cap Add WS" xfId="34477"/>
    <cellStyle name="Note 9 4" xfId="34478"/>
    <cellStyle name="Note 9 4 10" xfId="34479"/>
    <cellStyle name="Note 9 4 10 2" xfId="34480"/>
    <cellStyle name="Note 9 4 11" xfId="34481"/>
    <cellStyle name="Note 9 4 11 2" xfId="34482"/>
    <cellStyle name="Note 9 4 12" xfId="34483"/>
    <cellStyle name="Note 9 4 12 2" xfId="34484"/>
    <cellStyle name="Note 9 4 13" xfId="34485"/>
    <cellStyle name="Note 9 4 2" xfId="34486"/>
    <cellStyle name="Note 9 4 2 2" xfId="34487"/>
    <cellStyle name="Note 9 4 2 2 2" xfId="34488"/>
    <cellStyle name="Note 9 4 2 2 2 2" xfId="34489"/>
    <cellStyle name="Note 9 4 2 2 3" xfId="34490"/>
    <cellStyle name="Note 9 4 2 3" xfId="34491"/>
    <cellStyle name="Note 9 4 2 3 2" xfId="34492"/>
    <cellStyle name="Note 9 4 2 3 2 2" xfId="34493"/>
    <cellStyle name="Note 9 4 2 3 3" xfId="34494"/>
    <cellStyle name="Note 9 4 2 4" xfId="34495"/>
    <cellStyle name="Note 9 4 2 4 2" xfId="34496"/>
    <cellStyle name="Note 9 4 2 5" xfId="34497"/>
    <cellStyle name="Note 9 4 2 5 2" xfId="34498"/>
    <cellStyle name="Note 9 4 2 6" xfId="34499"/>
    <cellStyle name="Note 9 4 2 6 2" xfId="34500"/>
    <cellStyle name="Note 9 4 2 7" xfId="34501"/>
    <cellStyle name="Note 9 4 2 7 2" xfId="34502"/>
    <cellStyle name="Note 9 4 2 8" xfId="34503"/>
    <cellStyle name="Note 9 4 3" xfId="34504"/>
    <cellStyle name="Note 9 4 3 10" xfId="34505"/>
    <cellStyle name="Note 9 4 3 10 2" xfId="34506"/>
    <cellStyle name="Note 9 4 3 11" xfId="34507"/>
    <cellStyle name="Note 9 4 3 2" xfId="34508"/>
    <cellStyle name="Note 9 4 3 2 2" xfId="34509"/>
    <cellStyle name="Note 9 4 3 2 2 2" xfId="34510"/>
    <cellStyle name="Note 9 4 3 2 3" xfId="34511"/>
    <cellStyle name="Note 9 4 3 3" xfId="34512"/>
    <cellStyle name="Note 9 4 3 3 2" xfId="34513"/>
    <cellStyle name="Note 9 4 3 4" xfId="34514"/>
    <cellStyle name="Note 9 4 3 4 2" xfId="34515"/>
    <cellStyle name="Note 9 4 3 5" xfId="34516"/>
    <cellStyle name="Note 9 4 3 5 2" xfId="34517"/>
    <cellStyle name="Note 9 4 3 6" xfId="34518"/>
    <cellStyle name="Note 9 4 3 6 2" xfId="34519"/>
    <cellStyle name="Note 9 4 3 7" xfId="34520"/>
    <cellStyle name="Note 9 4 3 7 2" xfId="34521"/>
    <cellStyle name="Note 9 4 3 8" xfId="34522"/>
    <cellStyle name="Note 9 4 3 8 2" xfId="34523"/>
    <cellStyle name="Note 9 4 3 9" xfId="34524"/>
    <cellStyle name="Note 9 4 3 9 2" xfId="34525"/>
    <cellStyle name="Note 9 4 4" xfId="34526"/>
    <cellStyle name="Note 9 4 4 10" xfId="34527"/>
    <cellStyle name="Note 9 4 4 10 2" xfId="34528"/>
    <cellStyle name="Note 9 4 4 11" xfId="34529"/>
    <cellStyle name="Note 9 4 4 2" xfId="34530"/>
    <cellStyle name="Note 9 4 4 2 2" xfId="34531"/>
    <cellStyle name="Note 9 4 4 2 2 2" xfId="34532"/>
    <cellStyle name="Note 9 4 4 2 3" xfId="34533"/>
    <cellStyle name="Note 9 4 4 3" xfId="34534"/>
    <cellStyle name="Note 9 4 4 3 2" xfId="34535"/>
    <cellStyle name="Note 9 4 4 4" xfId="34536"/>
    <cellStyle name="Note 9 4 4 4 2" xfId="34537"/>
    <cellStyle name="Note 9 4 4 5" xfId="34538"/>
    <cellStyle name="Note 9 4 4 5 2" xfId="34539"/>
    <cellStyle name="Note 9 4 4 6" xfId="34540"/>
    <cellStyle name="Note 9 4 4 6 2" xfId="34541"/>
    <cellStyle name="Note 9 4 4 7" xfId="34542"/>
    <cellStyle name="Note 9 4 4 7 2" xfId="34543"/>
    <cellStyle name="Note 9 4 4 8" xfId="34544"/>
    <cellStyle name="Note 9 4 4 8 2" xfId="34545"/>
    <cellStyle name="Note 9 4 4 9" xfId="34546"/>
    <cellStyle name="Note 9 4 4 9 2" xfId="34547"/>
    <cellStyle name="Note 9 4 5" xfId="34548"/>
    <cellStyle name="Note 9 4 5 10" xfId="34549"/>
    <cellStyle name="Note 9 4 5 10 2" xfId="34550"/>
    <cellStyle name="Note 9 4 5 11" xfId="34551"/>
    <cellStyle name="Note 9 4 5 2" xfId="34552"/>
    <cellStyle name="Note 9 4 5 2 2" xfId="34553"/>
    <cellStyle name="Note 9 4 5 2 2 2" xfId="34554"/>
    <cellStyle name="Note 9 4 5 2 3" xfId="34555"/>
    <cellStyle name="Note 9 4 5 3" xfId="34556"/>
    <cellStyle name="Note 9 4 5 3 2" xfId="34557"/>
    <cellStyle name="Note 9 4 5 4" xfId="34558"/>
    <cellStyle name="Note 9 4 5 4 2" xfId="34559"/>
    <cellStyle name="Note 9 4 5 5" xfId="34560"/>
    <cellStyle name="Note 9 4 5 5 2" xfId="34561"/>
    <cellStyle name="Note 9 4 5 6" xfId="34562"/>
    <cellStyle name="Note 9 4 5 6 2" xfId="34563"/>
    <cellStyle name="Note 9 4 5 7" xfId="34564"/>
    <cellStyle name="Note 9 4 5 7 2" xfId="34565"/>
    <cellStyle name="Note 9 4 5 8" xfId="34566"/>
    <cellStyle name="Note 9 4 5 8 2" xfId="34567"/>
    <cellStyle name="Note 9 4 5 9" xfId="34568"/>
    <cellStyle name="Note 9 4 5 9 2" xfId="34569"/>
    <cellStyle name="Note 9 4 6" xfId="34570"/>
    <cellStyle name="Note 9 4 6 10" xfId="34571"/>
    <cellStyle name="Note 9 4 6 10 2" xfId="34572"/>
    <cellStyle name="Note 9 4 6 11" xfId="34573"/>
    <cellStyle name="Note 9 4 6 2" xfId="34574"/>
    <cellStyle name="Note 9 4 6 2 2" xfId="34575"/>
    <cellStyle name="Note 9 4 6 2 2 2" xfId="34576"/>
    <cellStyle name="Note 9 4 6 2 3" xfId="34577"/>
    <cellStyle name="Note 9 4 6 3" xfId="34578"/>
    <cellStyle name="Note 9 4 6 3 2" xfId="34579"/>
    <cellStyle name="Note 9 4 6 4" xfId="34580"/>
    <cellStyle name="Note 9 4 6 4 2" xfId="34581"/>
    <cellStyle name="Note 9 4 6 5" xfId="34582"/>
    <cellStyle name="Note 9 4 6 5 2" xfId="34583"/>
    <cellStyle name="Note 9 4 6 6" xfId="34584"/>
    <cellStyle name="Note 9 4 6 6 2" xfId="34585"/>
    <cellStyle name="Note 9 4 6 7" xfId="34586"/>
    <cellStyle name="Note 9 4 6 7 2" xfId="34587"/>
    <cellStyle name="Note 9 4 6 8" xfId="34588"/>
    <cellStyle name="Note 9 4 6 8 2" xfId="34589"/>
    <cellStyle name="Note 9 4 6 9" xfId="34590"/>
    <cellStyle name="Note 9 4 6 9 2" xfId="34591"/>
    <cellStyle name="Note 9 4 7" xfId="34592"/>
    <cellStyle name="Note 9 4 7 2" xfId="34593"/>
    <cellStyle name="Note 9 4 7 2 2" xfId="34594"/>
    <cellStyle name="Note 9 4 7 3" xfId="34595"/>
    <cellStyle name="Note 9 4 8" xfId="34596"/>
    <cellStyle name="Note 9 4 8 2" xfId="34597"/>
    <cellStyle name="Note 9 4 9" xfId="34598"/>
    <cellStyle name="Note 9 4 9 2" xfId="34599"/>
    <cellStyle name="Note 9 5" xfId="34600"/>
    <cellStyle name="Note 9 5 2" xfId="34601"/>
    <cellStyle name="Note 9 5 2 2" xfId="34602"/>
    <cellStyle name="Note 9 5 2 2 2" xfId="34603"/>
    <cellStyle name="Note 9 5 2 3" xfId="34604"/>
    <cellStyle name="Note 9 5 3" xfId="34605"/>
    <cellStyle name="Note 9 5 3 2" xfId="34606"/>
    <cellStyle name="Note 9 5 3 2 2" xfId="34607"/>
    <cellStyle name="Note 9 5 3 3" xfId="34608"/>
    <cellStyle name="Note 9 5 4" xfId="34609"/>
    <cellStyle name="Note 9 5 4 2" xfId="34610"/>
    <cellStyle name="Note 9 5 5" xfId="34611"/>
    <cellStyle name="Note 9 5 5 2" xfId="34612"/>
    <cellStyle name="Note 9 5 6" xfId="34613"/>
    <cellStyle name="Note 9 5 6 2" xfId="34614"/>
    <cellStyle name="Note 9 5 7" xfId="34615"/>
    <cellStyle name="Note 9 5 7 2" xfId="34616"/>
    <cellStyle name="Note 9 5 8" xfId="34617"/>
    <cellStyle name="Note 9 6" xfId="34618"/>
    <cellStyle name="Note 9 6 10" xfId="34619"/>
    <cellStyle name="Note 9 6 10 2" xfId="34620"/>
    <cellStyle name="Note 9 6 11" xfId="34621"/>
    <cellStyle name="Note 9 6 2" xfId="34622"/>
    <cellStyle name="Note 9 6 2 2" xfId="34623"/>
    <cellStyle name="Note 9 6 2 2 2" xfId="34624"/>
    <cellStyle name="Note 9 6 2 3" xfId="34625"/>
    <cellStyle name="Note 9 6 3" xfId="34626"/>
    <cellStyle name="Note 9 6 3 2" xfId="34627"/>
    <cellStyle name="Note 9 6 4" xfId="34628"/>
    <cellStyle name="Note 9 6 4 2" xfId="34629"/>
    <cellStyle name="Note 9 6 5" xfId="34630"/>
    <cellStyle name="Note 9 6 5 2" xfId="34631"/>
    <cellStyle name="Note 9 6 6" xfId="34632"/>
    <cellStyle name="Note 9 6 6 2" xfId="34633"/>
    <cellStyle name="Note 9 6 7" xfId="34634"/>
    <cellStyle name="Note 9 6 7 2" xfId="34635"/>
    <cellStyle name="Note 9 6 8" xfId="34636"/>
    <cellStyle name="Note 9 6 8 2" xfId="34637"/>
    <cellStyle name="Note 9 6 9" xfId="34638"/>
    <cellStyle name="Note 9 6 9 2" xfId="34639"/>
    <cellStyle name="Note 9 7" xfId="34640"/>
    <cellStyle name="Note 9 7 10" xfId="34641"/>
    <cellStyle name="Note 9 7 10 2" xfId="34642"/>
    <cellStyle name="Note 9 7 11" xfId="34643"/>
    <cellStyle name="Note 9 7 2" xfId="34644"/>
    <cellStyle name="Note 9 7 2 2" xfId="34645"/>
    <cellStyle name="Note 9 7 2 2 2" xfId="34646"/>
    <cellStyle name="Note 9 7 2 3" xfId="34647"/>
    <cellStyle name="Note 9 7 3" xfId="34648"/>
    <cellStyle name="Note 9 7 3 2" xfId="34649"/>
    <cellStyle name="Note 9 7 4" xfId="34650"/>
    <cellStyle name="Note 9 7 4 2" xfId="34651"/>
    <cellStyle name="Note 9 7 5" xfId="34652"/>
    <cellStyle name="Note 9 7 5 2" xfId="34653"/>
    <cellStyle name="Note 9 7 6" xfId="34654"/>
    <cellStyle name="Note 9 7 6 2" xfId="34655"/>
    <cellStyle name="Note 9 7 7" xfId="34656"/>
    <cellStyle name="Note 9 7 7 2" xfId="34657"/>
    <cellStyle name="Note 9 7 8" xfId="34658"/>
    <cellStyle name="Note 9 7 8 2" xfId="34659"/>
    <cellStyle name="Note 9 7 9" xfId="34660"/>
    <cellStyle name="Note 9 7 9 2" xfId="34661"/>
    <cellStyle name="Note 9 8" xfId="34662"/>
    <cellStyle name="Note 9 8 10" xfId="34663"/>
    <cellStyle name="Note 9 8 10 2" xfId="34664"/>
    <cellStyle name="Note 9 8 11" xfId="34665"/>
    <cellStyle name="Note 9 8 2" xfId="34666"/>
    <cellStyle name="Note 9 8 2 2" xfId="34667"/>
    <cellStyle name="Note 9 8 2 2 2" xfId="34668"/>
    <cellStyle name="Note 9 8 2 3" xfId="34669"/>
    <cellStyle name="Note 9 8 3" xfId="34670"/>
    <cellStyle name="Note 9 8 3 2" xfId="34671"/>
    <cellStyle name="Note 9 8 4" xfId="34672"/>
    <cellStyle name="Note 9 8 4 2" xfId="34673"/>
    <cellStyle name="Note 9 8 5" xfId="34674"/>
    <cellStyle name="Note 9 8 5 2" xfId="34675"/>
    <cellStyle name="Note 9 8 6" xfId="34676"/>
    <cellStyle name="Note 9 8 6 2" xfId="34677"/>
    <cellStyle name="Note 9 8 7" xfId="34678"/>
    <cellStyle name="Note 9 8 7 2" xfId="34679"/>
    <cellStyle name="Note 9 8 8" xfId="34680"/>
    <cellStyle name="Note 9 8 8 2" xfId="34681"/>
    <cellStyle name="Note 9 8 9" xfId="34682"/>
    <cellStyle name="Note 9 8 9 2" xfId="34683"/>
    <cellStyle name="Note 9 9" xfId="34684"/>
    <cellStyle name="Note 9 9 10" xfId="34685"/>
    <cellStyle name="Note 9 9 10 2" xfId="34686"/>
    <cellStyle name="Note 9 9 11" xfId="34687"/>
    <cellStyle name="Note 9 9 2" xfId="34688"/>
    <cellStyle name="Note 9 9 2 2" xfId="34689"/>
    <cellStyle name="Note 9 9 2 2 2" xfId="34690"/>
    <cellStyle name="Note 9 9 2 3" xfId="34691"/>
    <cellStyle name="Note 9 9 3" xfId="34692"/>
    <cellStyle name="Note 9 9 3 2" xfId="34693"/>
    <cellStyle name="Note 9 9 4" xfId="34694"/>
    <cellStyle name="Note 9 9 4 2" xfId="34695"/>
    <cellStyle name="Note 9 9 5" xfId="34696"/>
    <cellStyle name="Note 9 9 5 2" xfId="34697"/>
    <cellStyle name="Note 9 9 6" xfId="34698"/>
    <cellStyle name="Note 9 9 6 2" xfId="34699"/>
    <cellStyle name="Note 9 9 7" xfId="34700"/>
    <cellStyle name="Note 9 9 7 2" xfId="34701"/>
    <cellStyle name="Note 9 9 8" xfId="34702"/>
    <cellStyle name="Note 9 9 8 2" xfId="34703"/>
    <cellStyle name="Note 9 9 9" xfId="34704"/>
    <cellStyle name="Note 9 9 9 2" xfId="34705"/>
    <cellStyle name="Note 9_7 - Cap Add WS" xfId="34706"/>
    <cellStyle name="nPlosion" xfId="34707"/>
    <cellStyle name="Number" xfId="358"/>
    <cellStyle name="Output 2" xfId="34708"/>
    <cellStyle name="Output 2 10" xfId="34709"/>
    <cellStyle name="Output 2 10 2" xfId="34710"/>
    <cellStyle name="Output 2 11" xfId="34711"/>
    <cellStyle name="Output 2 11 2" xfId="34712"/>
    <cellStyle name="Output 2 12" xfId="34713"/>
    <cellStyle name="Output 2 12 2" xfId="34714"/>
    <cellStyle name="Output 2 13" xfId="34715"/>
    <cellStyle name="Output 2 2" xfId="34716"/>
    <cellStyle name="Output 2 2 2" xfId="34717"/>
    <cellStyle name="Output 2 2 2 2" xfId="34718"/>
    <cellStyle name="Output 2 2 2 2 2" xfId="34719"/>
    <cellStyle name="Output 2 2 2 3" xfId="34720"/>
    <cellStyle name="Output 2 2 3" xfId="34721"/>
    <cellStyle name="Output 2 2 3 2" xfId="34722"/>
    <cellStyle name="Output 2 2 3 2 2" xfId="34723"/>
    <cellStyle name="Output 2 2 3 3" xfId="34724"/>
    <cellStyle name="Output 2 2 4" xfId="34725"/>
    <cellStyle name="Output 2 2 4 2" xfId="34726"/>
    <cellStyle name="Output 2 2 5" xfId="34727"/>
    <cellStyle name="Output 2 2 5 2" xfId="34728"/>
    <cellStyle name="Output 2 2 6" xfId="34729"/>
    <cellStyle name="Output 2 2 6 2" xfId="34730"/>
    <cellStyle name="Output 2 2 7" xfId="34731"/>
    <cellStyle name="Output 2 2 7 2" xfId="34732"/>
    <cellStyle name="Output 2 2 8" xfId="34733"/>
    <cellStyle name="Output 2 3" xfId="34734"/>
    <cellStyle name="Output 2 3 10" xfId="34735"/>
    <cellStyle name="Output 2 3 10 2" xfId="34736"/>
    <cellStyle name="Output 2 3 11" xfId="34737"/>
    <cellStyle name="Output 2 3 2" xfId="34738"/>
    <cellStyle name="Output 2 3 2 2" xfId="34739"/>
    <cellStyle name="Output 2 3 2 2 2" xfId="34740"/>
    <cellStyle name="Output 2 3 2 3" xfId="34741"/>
    <cellStyle name="Output 2 3 3" xfId="34742"/>
    <cellStyle name="Output 2 3 3 2" xfId="34743"/>
    <cellStyle name="Output 2 3 4" xfId="34744"/>
    <cellStyle name="Output 2 3 4 2" xfId="34745"/>
    <cellStyle name="Output 2 3 5" xfId="34746"/>
    <cellStyle name="Output 2 3 5 2" xfId="34747"/>
    <cellStyle name="Output 2 3 6" xfId="34748"/>
    <cellStyle name="Output 2 3 6 2" xfId="34749"/>
    <cellStyle name="Output 2 3 7" xfId="34750"/>
    <cellStyle name="Output 2 3 7 2" xfId="34751"/>
    <cellStyle name="Output 2 3 8" xfId="34752"/>
    <cellStyle name="Output 2 3 8 2" xfId="34753"/>
    <cellStyle name="Output 2 3 9" xfId="34754"/>
    <cellStyle name="Output 2 3 9 2" xfId="34755"/>
    <cellStyle name="Output 2 4" xfId="34756"/>
    <cellStyle name="Output 2 4 10" xfId="34757"/>
    <cellStyle name="Output 2 4 10 2" xfId="34758"/>
    <cellStyle name="Output 2 4 11" xfId="34759"/>
    <cellStyle name="Output 2 4 2" xfId="34760"/>
    <cellStyle name="Output 2 4 2 2" xfId="34761"/>
    <cellStyle name="Output 2 4 2 2 2" xfId="34762"/>
    <cellStyle name="Output 2 4 2 3" xfId="34763"/>
    <cellStyle name="Output 2 4 3" xfId="34764"/>
    <cellStyle name="Output 2 4 3 2" xfId="34765"/>
    <cellStyle name="Output 2 4 4" xfId="34766"/>
    <cellStyle name="Output 2 4 4 2" xfId="34767"/>
    <cellStyle name="Output 2 4 5" xfId="34768"/>
    <cellStyle name="Output 2 4 5 2" xfId="34769"/>
    <cellStyle name="Output 2 4 6" xfId="34770"/>
    <cellStyle name="Output 2 4 6 2" xfId="34771"/>
    <cellStyle name="Output 2 4 7" xfId="34772"/>
    <cellStyle name="Output 2 4 7 2" xfId="34773"/>
    <cellStyle name="Output 2 4 8" xfId="34774"/>
    <cellStyle name="Output 2 4 8 2" xfId="34775"/>
    <cellStyle name="Output 2 4 9" xfId="34776"/>
    <cellStyle name="Output 2 4 9 2" xfId="34777"/>
    <cellStyle name="Output 2 5" xfId="34778"/>
    <cellStyle name="Output 2 5 10" xfId="34779"/>
    <cellStyle name="Output 2 5 10 2" xfId="34780"/>
    <cellStyle name="Output 2 5 11" xfId="34781"/>
    <cellStyle name="Output 2 5 2" xfId="34782"/>
    <cellStyle name="Output 2 5 2 2" xfId="34783"/>
    <cellStyle name="Output 2 5 2 2 2" xfId="34784"/>
    <cellStyle name="Output 2 5 2 3" xfId="34785"/>
    <cellStyle name="Output 2 5 3" xfId="34786"/>
    <cellStyle name="Output 2 5 3 2" xfId="34787"/>
    <cellStyle name="Output 2 5 4" xfId="34788"/>
    <cellStyle name="Output 2 5 4 2" xfId="34789"/>
    <cellStyle name="Output 2 5 5" xfId="34790"/>
    <cellStyle name="Output 2 5 5 2" xfId="34791"/>
    <cellStyle name="Output 2 5 6" xfId="34792"/>
    <cellStyle name="Output 2 5 6 2" xfId="34793"/>
    <cellStyle name="Output 2 5 7" xfId="34794"/>
    <cellStyle name="Output 2 5 7 2" xfId="34795"/>
    <cellStyle name="Output 2 5 8" xfId="34796"/>
    <cellStyle name="Output 2 5 8 2" xfId="34797"/>
    <cellStyle name="Output 2 5 9" xfId="34798"/>
    <cellStyle name="Output 2 5 9 2" xfId="34799"/>
    <cellStyle name="Output 2 6" xfId="34800"/>
    <cellStyle name="Output 2 6 10" xfId="34801"/>
    <cellStyle name="Output 2 6 10 2" xfId="34802"/>
    <cellStyle name="Output 2 6 11" xfId="34803"/>
    <cellStyle name="Output 2 6 2" xfId="34804"/>
    <cellStyle name="Output 2 6 2 2" xfId="34805"/>
    <cellStyle name="Output 2 6 2 2 2" xfId="34806"/>
    <cellStyle name="Output 2 6 2 3" xfId="34807"/>
    <cellStyle name="Output 2 6 3" xfId="34808"/>
    <cellStyle name="Output 2 6 3 2" xfId="34809"/>
    <cellStyle name="Output 2 6 4" xfId="34810"/>
    <cellStyle name="Output 2 6 4 2" xfId="34811"/>
    <cellStyle name="Output 2 6 5" xfId="34812"/>
    <cellStyle name="Output 2 6 5 2" xfId="34813"/>
    <cellStyle name="Output 2 6 6" xfId="34814"/>
    <cellStyle name="Output 2 6 6 2" xfId="34815"/>
    <cellStyle name="Output 2 6 7" xfId="34816"/>
    <cellStyle name="Output 2 6 7 2" xfId="34817"/>
    <cellStyle name="Output 2 6 8" xfId="34818"/>
    <cellStyle name="Output 2 6 8 2" xfId="34819"/>
    <cellStyle name="Output 2 6 9" xfId="34820"/>
    <cellStyle name="Output 2 6 9 2" xfId="34821"/>
    <cellStyle name="Output 2 7" xfId="34822"/>
    <cellStyle name="Output 2 7 2" xfId="34823"/>
    <cellStyle name="Output 2 7 2 2" xfId="34824"/>
    <cellStyle name="Output 2 7 3" xfId="34825"/>
    <cellStyle name="Output 2 8" xfId="34826"/>
    <cellStyle name="Output 2 8 2" xfId="34827"/>
    <cellStyle name="Output 2 9" xfId="34828"/>
    <cellStyle name="Output 2 9 2" xfId="34829"/>
    <cellStyle name="Output Amounts" xfId="359"/>
    <cellStyle name="Output Column Headings" xfId="360"/>
    <cellStyle name="Output Line Items" xfId="361"/>
    <cellStyle name="Output Report Heading" xfId="362"/>
    <cellStyle name="Output Report Title" xfId="363"/>
    <cellStyle name="Output1_Back" xfId="364"/>
    <cellStyle name="Page Number" xfId="365"/>
    <cellStyle name="PAGE6" xfId="366"/>
    <cellStyle name="Password" xfId="34830"/>
    <cellStyle name="Percen - Style1" xfId="34831"/>
    <cellStyle name="Percent" xfId="61" builtinId="5"/>
    <cellStyle name="Percent (0)" xfId="34832"/>
    <cellStyle name="Percent [2]" xfId="367"/>
    <cellStyle name="Percent [2] 2" xfId="634"/>
    <cellStyle name="Percent 10" xfId="34833"/>
    <cellStyle name="Percent 10 2" xfId="34834"/>
    <cellStyle name="Percent 10 3" xfId="34835"/>
    <cellStyle name="Percent 10 3 2" xfId="34836"/>
    <cellStyle name="Percent 11" xfId="34837"/>
    <cellStyle name="Percent 11 2" xfId="34838"/>
    <cellStyle name="Percent 11 3" xfId="34839"/>
    <cellStyle name="Percent 11 3 2" xfId="34840"/>
    <cellStyle name="Percent 12" xfId="38275"/>
    <cellStyle name="Percent 14" xfId="38283"/>
    <cellStyle name="Percent 2" xfId="62"/>
    <cellStyle name="Percent 2 2" xfId="63"/>
    <cellStyle name="Percent 2 2 2" xfId="34841"/>
    <cellStyle name="Percent 2 3" xfId="535"/>
    <cellStyle name="Percent 2 DP" xfId="368"/>
    <cellStyle name="Percent 3" xfId="64"/>
    <cellStyle name="Percent 3 2" xfId="65"/>
    <cellStyle name="Percent 4" xfId="66"/>
    <cellStyle name="Percent 4 10" xfId="34842"/>
    <cellStyle name="Percent 4 11" xfId="635"/>
    <cellStyle name="Percent 4 2" xfId="34843"/>
    <cellStyle name="Percent 4 3" xfId="34844"/>
    <cellStyle name="Percent 4 3 10" xfId="34845"/>
    <cellStyle name="Percent 4 3 10 2" xfId="34846"/>
    <cellStyle name="Percent 4 3 11" xfId="34847"/>
    <cellStyle name="Percent 4 3 11 2" xfId="34848"/>
    <cellStyle name="Percent 4 3 12" xfId="34849"/>
    <cellStyle name="Percent 4 3 2" xfId="34850"/>
    <cellStyle name="Percent 4 3 2 10" xfId="34851"/>
    <cellStyle name="Percent 4 3 2 10 2" xfId="34852"/>
    <cellStyle name="Percent 4 3 2 11" xfId="34853"/>
    <cellStyle name="Percent 4 3 2 2" xfId="34854"/>
    <cellStyle name="Percent 4 3 2 2 10" xfId="34855"/>
    <cellStyle name="Percent 4 3 2 2 2" xfId="34856"/>
    <cellStyle name="Percent 4 3 2 2 2 2" xfId="34857"/>
    <cellStyle name="Percent 4 3 2 2 2 2 2" xfId="34858"/>
    <cellStyle name="Percent 4 3 2 2 2 2 2 2" xfId="34859"/>
    <cellStyle name="Percent 4 3 2 2 2 2 2 2 2" xfId="34860"/>
    <cellStyle name="Percent 4 3 2 2 2 2 2 2 2 2" xfId="34861"/>
    <cellStyle name="Percent 4 3 2 2 2 2 2 2 3" xfId="34862"/>
    <cellStyle name="Percent 4 3 2 2 2 2 2 3" xfId="34863"/>
    <cellStyle name="Percent 4 3 2 2 2 2 2 3 2" xfId="34864"/>
    <cellStyle name="Percent 4 3 2 2 2 2 2 3 2 2" xfId="34865"/>
    <cellStyle name="Percent 4 3 2 2 2 2 2 3 3" xfId="34866"/>
    <cellStyle name="Percent 4 3 2 2 2 2 2 4" xfId="34867"/>
    <cellStyle name="Percent 4 3 2 2 2 2 2 4 2" xfId="34868"/>
    <cellStyle name="Percent 4 3 2 2 2 2 2 5" xfId="34869"/>
    <cellStyle name="Percent 4 3 2 2 2 2 2 5 2" xfId="34870"/>
    <cellStyle name="Percent 4 3 2 2 2 2 2 6" xfId="34871"/>
    <cellStyle name="Percent 4 3 2 2 2 2 3" xfId="34872"/>
    <cellStyle name="Percent 4 3 2 2 2 2 3 2" xfId="34873"/>
    <cellStyle name="Percent 4 3 2 2 2 2 3 2 2" xfId="34874"/>
    <cellStyle name="Percent 4 3 2 2 2 2 3 3" xfId="34875"/>
    <cellStyle name="Percent 4 3 2 2 2 2 4" xfId="34876"/>
    <cellStyle name="Percent 4 3 2 2 2 2 4 2" xfId="34877"/>
    <cellStyle name="Percent 4 3 2 2 2 2 4 2 2" xfId="34878"/>
    <cellStyle name="Percent 4 3 2 2 2 2 4 3" xfId="34879"/>
    <cellStyle name="Percent 4 3 2 2 2 2 5" xfId="34880"/>
    <cellStyle name="Percent 4 3 2 2 2 2 5 2" xfId="34881"/>
    <cellStyle name="Percent 4 3 2 2 2 2 6" xfId="34882"/>
    <cellStyle name="Percent 4 3 2 2 2 2 6 2" xfId="34883"/>
    <cellStyle name="Percent 4 3 2 2 2 2 7" xfId="34884"/>
    <cellStyle name="Percent 4 3 2 2 2 3" xfId="34885"/>
    <cellStyle name="Percent 4 3 2 2 2 3 2" xfId="34886"/>
    <cellStyle name="Percent 4 3 2 2 2 3 2 2" xfId="34887"/>
    <cellStyle name="Percent 4 3 2 2 2 3 2 2 2" xfId="34888"/>
    <cellStyle name="Percent 4 3 2 2 2 3 2 3" xfId="34889"/>
    <cellStyle name="Percent 4 3 2 2 2 3 3" xfId="34890"/>
    <cellStyle name="Percent 4 3 2 2 2 3 3 2" xfId="34891"/>
    <cellStyle name="Percent 4 3 2 2 2 3 3 2 2" xfId="34892"/>
    <cellStyle name="Percent 4 3 2 2 2 3 3 3" xfId="34893"/>
    <cellStyle name="Percent 4 3 2 2 2 3 4" xfId="34894"/>
    <cellStyle name="Percent 4 3 2 2 2 3 4 2" xfId="34895"/>
    <cellStyle name="Percent 4 3 2 2 2 3 5" xfId="34896"/>
    <cellStyle name="Percent 4 3 2 2 2 3 5 2" xfId="34897"/>
    <cellStyle name="Percent 4 3 2 2 2 3 6" xfId="34898"/>
    <cellStyle name="Percent 4 3 2 2 2 4" xfId="34899"/>
    <cellStyle name="Percent 4 3 2 2 2 4 2" xfId="34900"/>
    <cellStyle name="Percent 4 3 2 2 2 4 2 2" xfId="34901"/>
    <cellStyle name="Percent 4 3 2 2 2 4 3" xfId="34902"/>
    <cellStyle name="Percent 4 3 2 2 2 5" xfId="34903"/>
    <cellStyle name="Percent 4 3 2 2 2 5 2" xfId="34904"/>
    <cellStyle name="Percent 4 3 2 2 2 5 2 2" xfId="34905"/>
    <cellStyle name="Percent 4 3 2 2 2 5 3" xfId="34906"/>
    <cellStyle name="Percent 4 3 2 2 2 6" xfId="34907"/>
    <cellStyle name="Percent 4 3 2 2 2 6 2" xfId="34908"/>
    <cellStyle name="Percent 4 3 2 2 2 7" xfId="34909"/>
    <cellStyle name="Percent 4 3 2 2 2 7 2" xfId="34910"/>
    <cellStyle name="Percent 4 3 2 2 2 8" xfId="34911"/>
    <cellStyle name="Percent 4 3 2 2 3" xfId="34912"/>
    <cellStyle name="Percent 4 3 2 2 3 2" xfId="34913"/>
    <cellStyle name="Percent 4 3 2 2 3 2 2" xfId="34914"/>
    <cellStyle name="Percent 4 3 2 2 3 2 2 2" xfId="34915"/>
    <cellStyle name="Percent 4 3 2 2 3 2 2 2 2" xfId="34916"/>
    <cellStyle name="Percent 4 3 2 2 3 2 2 3" xfId="34917"/>
    <cellStyle name="Percent 4 3 2 2 3 2 3" xfId="34918"/>
    <cellStyle name="Percent 4 3 2 2 3 2 3 2" xfId="34919"/>
    <cellStyle name="Percent 4 3 2 2 3 2 3 2 2" xfId="34920"/>
    <cellStyle name="Percent 4 3 2 2 3 2 3 3" xfId="34921"/>
    <cellStyle name="Percent 4 3 2 2 3 2 4" xfId="34922"/>
    <cellStyle name="Percent 4 3 2 2 3 2 4 2" xfId="34923"/>
    <cellStyle name="Percent 4 3 2 2 3 2 5" xfId="34924"/>
    <cellStyle name="Percent 4 3 2 2 3 2 5 2" xfId="34925"/>
    <cellStyle name="Percent 4 3 2 2 3 2 6" xfId="34926"/>
    <cellStyle name="Percent 4 3 2 2 3 3" xfId="34927"/>
    <cellStyle name="Percent 4 3 2 2 3 3 2" xfId="34928"/>
    <cellStyle name="Percent 4 3 2 2 3 3 2 2" xfId="34929"/>
    <cellStyle name="Percent 4 3 2 2 3 3 3" xfId="34930"/>
    <cellStyle name="Percent 4 3 2 2 3 4" xfId="34931"/>
    <cellStyle name="Percent 4 3 2 2 3 4 2" xfId="34932"/>
    <cellStyle name="Percent 4 3 2 2 3 4 2 2" xfId="34933"/>
    <cellStyle name="Percent 4 3 2 2 3 4 3" xfId="34934"/>
    <cellStyle name="Percent 4 3 2 2 3 5" xfId="34935"/>
    <cellStyle name="Percent 4 3 2 2 3 5 2" xfId="34936"/>
    <cellStyle name="Percent 4 3 2 2 3 6" xfId="34937"/>
    <cellStyle name="Percent 4 3 2 2 3 6 2" xfId="34938"/>
    <cellStyle name="Percent 4 3 2 2 3 7" xfId="34939"/>
    <cellStyle name="Percent 4 3 2 2 4" xfId="34940"/>
    <cellStyle name="Percent 4 3 2 2 4 2" xfId="34941"/>
    <cellStyle name="Percent 4 3 2 2 4 2 2" xfId="34942"/>
    <cellStyle name="Percent 4 3 2 2 4 2 2 2" xfId="34943"/>
    <cellStyle name="Percent 4 3 2 2 4 2 2 2 2" xfId="34944"/>
    <cellStyle name="Percent 4 3 2 2 4 2 2 3" xfId="34945"/>
    <cellStyle name="Percent 4 3 2 2 4 2 3" xfId="34946"/>
    <cellStyle name="Percent 4 3 2 2 4 2 3 2" xfId="34947"/>
    <cellStyle name="Percent 4 3 2 2 4 2 3 2 2" xfId="34948"/>
    <cellStyle name="Percent 4 3 2 2 4 2 3 3" xfId="34949"/>
    <cellStyle name="Percent 4 3 2 2 4 2 4" xfId="34950"/>
    <cellStyle name="Percent 4 3 2 2 4 2 4 2" xfId="34951"/>
    <cellStyle name="Percent 4 3 2 2 4 2 5" xfId="34952"/>
    <cellStyle name="Percent 4 3 2 2 4 2 5 2" xfId="34953"/>
    <cellStyle name="Percent 4 3 2 2 4 2 6" xfId="34954"/>
    <cellStyle name="Percent 4 3 2 2 4 3" xfId="34955"/>
    <cellStyle name="Percent 4 3 2 2 4 3 2" xfId="34956"/>
    <cellStyle name="Percent 4 3 2 2 4 3 2 2" xfId="34957"/>
    <cellStyle name="Percent 4 3 2 2 4 3 3" xfId="34958"/>
    <cellStyle name="Percent 4 3 2 2 4 4" xfId="34959"/>
    <cellStyle name="Percent 4 3 2 2 4 4 2" xfId="34960"/>
    <cellStyle name="Percent 4 3 2 2 4 4 2 2" xfId="34961"/>
    <cellStyle name="Percent 4 3 2 2 4 4 3" xfId="34962"/>
    <cellStyle name="Percent 4 3 2 2 4 5" xfId="34963"/>
    <cellStyle name="Percent 4 3 2 2 4 5 2" xfId="34964"/>
    <cellStyle name="Percent 4 3 2 2 4 6" xfId="34965"/>
    <cellStyle name="Percent 4 3 2 2 4 6 2" xfId="34966"/>
    <cellStyle name="Percent 4 3 2 2 4 7" xfId="34967"/>
    <cellStyle name="Percent 4 3 2 2 5" xfId="34968"/>
    <cellStyle name="Percent 4 3 2 2 5 2" xfId="34969"/>
    <cellStyle name="Percent 4 3 2 2 5 2 2" xfId="34970"/>
    <cellStyle name="Percent 4 3 2 2 5 2 2 2" xfId="34971"/>
    <cellStyle name="Percent 4 3 2 2 5 2 3" xfId="34972"/>
    <cellStyle name="Percent 4 3 2 2 5 3" xfId="34973"/>
    <cellStyle name="Percent 4 3 2 2 5 3 2" xfId="34974"/>
    <cellStyle name="Percent 4 3 2 2 5 3 2 2" xfId="34975"/>
    <cellStyle name="Percent 4 3 2 2 5 3 3" xfId="34976"/>
    <cellStyle name="Percent 4 3 2 2 5 4" xfId="34977"/>
    <cellStyle name="Percent 4 3 2 2 5 4 2" xfId="34978"/>
    <cellStyle name="Percent 4 3 2 2 5 5" xfId="34979"/>
    <cellStyle name="Percent 4 3 2 2 5 5 2" xfId="34980"/>
    <cellStyle name="Percent 4 3 2 2 5 6" xfId="34981"/>
    <cellStyle name="Percent 4 3 2 2 6" xfId="34982"/>
    <cellStyle name="Percent 4 3 2 2 6 2" xfId="34983"/>
    <cellStyle name="Percent 4 3 2 2 6 2 2" xfId="34984"/>
    <cellStyle name="Percent 4 3 2 2 6 3" xfId="34985"/>
    <cellStyle name="Percent 4 3 2 2 7" xfId="34986"/>
    <cellStyle name="Percent 4 3 2 2 7 2" xfId="34987"/>
    <cellStyle name="Percent 4 3 2 2 7 2 2" xfId="34988"/>
    <cellStyle name="Percent 4 3 2 2 7 3" xfId="34989"/>
    <cellStyle name="Percent 4 3 2 2 8" xfId="34990"/>
    <cellStyle name="Percent 4 3 2 2 8 2" xfId="34991"/>
    <cellStyle name="Percent 4 3 2 2 9" xfId="34992"/>
    <cellStyle name="Percent 4 3 2 2 9 2" xfId="34993"/>
    <cellStyle name="Percent 4 3 2 3" xfId="34994"/>
    <cellStyle name="Percent 4 3 2 3 2" xfId="34995"/>
    <cellStyle name="Percent 4 3 2 3 2 2" xfId="34996"/>
    <cellStyle name="Percent 4 3 2 3 2 2 2" xfId="34997"/>
    <cellStyle name="Percent 4 3 2 3 2 2 2 2" xfId="34998"/>
    <cellStyle name="Percent 4 3 2 3 2 2 2 2 2" xfId="34999"/>
    <cellStyle name="Percent 4 3 2 3 2 2 2 3" xfId="35000"/>
    <cellStyle name="Percent 4 3 2 3 2 2 3" xfId="35001"/>
    <cellStyle name="Percent 4 3 2 3 2 2 3 2" xfId="35002"/>
    <cellStyle name="Percent 4 3 2 3 2 2 3 2 2" xfId="35003"/>
    <cellStyle name="Percent 4 3 2 3 2 2 3 3" xfId="35004"/>
    <cellStyle name="Percent 4 3 2 3 2 2 4" xfId="35005"/>
    <cellStyle name="Percent 4 3 2 3 2 2 4 2" xfId="35006"/>
    <cellStyle name="Percent 4 3 2 3 2 2 5" xfId="35007"/>
    <cellStyle name="Percent 4 3 2 3 2 2 5 2" xfId="35008"/>
    <cellStyle name="Percent 4 3 2 3 2 2 6" xfId="35009"/>
    <cellStyle name="Percent 4 3 2 3 2 3" xfId="35010"/>
    <cellStyle name="Percent 4 3 2 3 2 3 2" xfId="35011"/>
    <cellStyle name="Percent 4 3 2 3 2 3 2 2" xfId="35012"/>
    <cellStyle name="Percent 4 3 2 3 2 3 3" xfId="35013"/>
    <cellStyle name="Percent 4 3 2 3 2 4" xfId="35014"/>
    <cellStyle name="Percent 4 3 2 3 2 4 2" xfId="35015"/>
    <cellStyle name="Percent 4 3 2 3 2 4 2 2" xfId="35016"/>
    <cellStyle name="Percent 4 3 2 3 2 4 3" xfId="35017"/>
    <cellStyle name="Percent 4 3 2 3 2 5" xfId="35018"/>
    <cellStyle name="Percent 4 3 2 3 2 5 2" xfId="35019"/>
    <cellStyle name="Percent 4 3 2 3 2 6" xfId="35020"/>
    <cellStyle name="Percent 4 3 2 3 2 6 2" xfId="35021"/>
    <cellStyle name="Percent 4 3 2 3 2 7" xfId="35022"/>
    <cellStyle name="Percent 4 3 2 3 3" xfId="35023"/>
    <cellStyle name="Percent 4 3 2 3 3 2" xfId="35024"/>
    <cellStyle name="Percent 4 3 2 3 3 2 2" xfId="35025"/>
    <cellStyle name="Percent 4 3 2 3 3 2 2 2" xfId="35026"/>
    <cellStyle name="Percent 4 3 2 3 3 2 3" xfId="35027"/>
    <cellStyle name="Percent 4 3 2 3 3 3" xfId="35028"/>
    <cellStyle name="Percent 4 3 2 3 3 3 2" xfId="35029"/>
    <cellStyle name="Percent 4 3 2 3 3 3 2 2" xfId="35030"/>
    <cellStyle name="Percent 4 3 2 3 3 3 3" xfId="35031"/>
    <cellStyle name="Percent 4 3 2 3 3 4" xfId="35032"/>
    <cellStyle name="Percent 4 3 2 3 3 4 2" xfId="35033"/>
    <cellStyle name="Percent 4 3 2 3 3 5" xfId="35034"/>
    <cellStyle name="Percent 4 3 2 3 3 5 2" xfId="35035"/>
    <cellStyle name="Percent 4 3 2 3 3 6" xfId="35036"/>
    <cellStyle name="Percent 4 3 2 3 4" xfId="35037"/>
    <cellStyle name="Percent 4 3 2 3 4 2" xfId="35038"/>
    <cellStyle name="Percent 4 3 2 3 4 2 2" xfId="35039"/>
    <cellStyle name="Percent 4 3 2 3 4 3" xfId="35040"/>
    <cellStyle name="Percent 4 3 2 3 5" xfId="35041"/>
    <cellStyle name="Percent 4 3 2 3 5 2" xfId="35042"/>
    <cellStyle name="Percent 4 3 2 3 5 2 2" xfId="35043"/>
    <cellStyle name="Percent 4 3 2 3 5 3" xfId="35044"/>
    <cellStyle name="Percent 4 3 2 3 6" xfId="35045"/>
    <cellStyle name="Percent 4 3 2 3 6 2" xfId="35046"/>
    <cellStyle name="Percent 4 3 2 3 7" xfId="35047"/>
    <cellStyle name="Percent 4 3 2 3 7 2" xfId="35048"/>
    <cellStyle name="Percent 4 3 2 3 8" xfId="35049"/>
    <cellStyle name="Percent 4 3 2 4" xfId="35050"/>
    <cellStyle name="Percent 4 3 2 4 2" xfId="35051"/>
    <cellStyle name="Percent 4 3 2 4 2 2" xfId="35052"/>
    <cellStyle name="Percent 4 3 2 4 2 2 2" xfId="35053"/>
    <cellStyle name="Percent 4 3 2 4 2 2 2 2" xfId="35054"/>
    <cellStyle name="Percent 4 3 2 4 2 2 3" xfId="35055"/>
    <cellStyle name="Percent 4 3 2 4 2 3" xfId="35056"/>
    <cellStyle name="Percent 4 3 2 4 2 3 2" xfId="35057"/>
    <cellStyle name="Percent 4 3 2 4 2 3 2 2" xfId="35058"/>
    <cellStyle name="Percent 4 3 2 4 2 3 3" xfId="35059"/>
    <cellStyle name="Percent 4 3 2 4 2 4" xfId="35060"/>
    <cellStyle name="Percent 4 3 2 4 2 4 2" xfId="35061"/>
    <cellStyle name="Percent 4 3 2 4 2 5" xfId="35062"/>
    <cellStyle name="Percent 4 3 2 4 2 5 2" xfId="35063"/>
    <cellStyle name="Percent 4 3 2 4 2 6" xfId="35064"/>
    <cellStyle name="Percent 4 3 2 4 3" xfId="35065"/>
    <cellStyle name="Percent 4 3 2 4 3 2" xfId="35066"/>
    <cellStyle name="Percent 4 3 2 4 3 2 2" xfId="35067"/>
    <cellStyle name="Percent 4 3 2 4 3 3" xfId="35068"/>
    <cellStyle name="Percent 4 3 2 4 4" xfId="35069"/>
    <cellStyle name="Percent 4 3 2 4 4 2" xfId="35070"/>
    <cellStyle name="Percent 4 3 2 4 4 2 2" xfId="35071"/>
    <cellStyle name="Percent 4 3 2 4 4 3" xfId="35072"/>
    <cellStyle name="Percent 4 3 2 4 5" xfId="35073"/>
    <cellStyle name="Percent 4 3 2 4 5 2" xfId="35074"/>
    <cellStyle name="Percent 4 3 2 4 6" xfId="35075"/>
    <cellStyle name="Percent 4 3 2 4 6 2" xfId="35076"/>
    <cellStyle name="Percent 4 3 2 4 7" xfId="35077"/>
    <cellStyle name="Percent 4 3 2 5" xfId="35078"/>
    <cellStyle name="Percent 4 3 2 5 2" xfId="35079"/>
    <cellStyle name="Percent 4 3 2 5 2 2" xfId="35080"/>
    <cellStyle name="Percent 4 3 2 5 2 2 2" xfId="35081"/>
    <cellStyle name="Percent 4 3 2 5 2 2 2 2" xfId="35082"/>
    <cellStyle name="Percent 4 3 2 5 2 2 3" xfId="35083"/>
    <cellStyle name="Percent 4 3 2 5 2 3" xfId="35084"/>
    <cellStyle name="Percent 4 3 2 5 2 3 2" xfId="35085"/>
    <cellStyle name="Percent 4 3 2 5 2 3 2 2" xfId="35086"/>
    <cellStyle name="Percent 4 3 2 5 2 3 3" xfId="35087"/>
    <cellStyle name="Percent 4 3 2 5 2 4" xfId="35088"/>
    <cellStyle name="Percent 4 3 2 5 2 4 2" xfId="35089"/>
    <cellStyle name="Percent 4 3 2 5 2 5" xfId="35090"/>
    <cellStyle name="Percent 4 3 2 5 2 5 2" xfId="35091"/>
    <cellStyle name="Percent 4 3 2 5 2 6" xfId="35092"/>
    <cellStyle name="Percent 4 3 2 5 3" xfId="35093"/>
    <cellStyle name="Percent 4 3 2 5 3 2" xfId="35094"/>
    <cellStyle name="Percent 4 3 2 5 3 2 2" xfId="35095"/>
    <cellStyle name="Percent 4 3 2 5 3 3" xfId="35096"/>
    <cellStyle name="Percent 4 3 2 5 4" xfId="35097"/>
    <cellStyle name="Percent 4 3 2 5 4 2" xfId="35098"/>
    <cellStyle name="Percent 4 3 2 5 4 2 2" xfId="35099"/>
    <cellStyle name="Percent 4 3 2 5 4 3" xfId="35100"/>
    <cellStyle name="Percent 4 3 2 5 5" xfId="35101"/>
    <cellStyle name="Percent 4 3 2 5 5 2" xfId="35102"/>
    <cellStyle name="Percent 4 3 2 5 6" xfId="35103"/>
    <cellStyle name="Percent 4 3 2 5 6 2" xfId="35104"/>
    <cellStyle name="Percent 4 3 2 5 7" xfId="35105"/>
    <cellStyle name="Percent 4 3 2 6" xfId="35106"/>
    <cellStyle name="Percent 4 3 2 6 2" xfId="35107"/>
    <cellStyle name="Percent 4 3 2 6 2 2" xfId="35108"/>
    <cellStyle name="Percent 4 3 2 6 2 2 2" xfId="35109"/>
    <cellStyle name="Percent 4 3 2 6 2 3" xfId="35110"/>
    <cellStyle name="Percent 4 3 2 6 3" xfId="35111"/>
    <cellStyle name="Percent 4 3 2 6 3 2" xfId="35112"/>
    <cellStyle name="Percent 4 3 2 6 3 2 2" xfId="35113"/>
    <cellStyle name="Percent 4 3 2 6 3 3" xfId="35114"/>
    <cellStyle name="Percent 4 3 2 6 4" xfId="35115"/>
    <cellStyle name="Percent 4 3 2 6 4 2" xfId="35116"/>
    <cellStyle name="Percent 4 3 2 6 5" xfId="35117"/>
    <cellStyle name="Percent 4 3 2 6 5 2" xfId="35118"/>
    <cellStyle name="Percent 4 3 2 6 6" xfId="35119"/>
    <cellStyle name="Percent 4 3 2 7" xfId="35120"/>
    <cellStyle name="Percent 4 3 2 7 2" xfId="35121"/>
    <cellStyle name="Percent 4 3 2 7 2 2" xfId="35122"/>
    <cellStyle name="Percent 4 3 2 7 3" xfId="35123"/>
    <cellStyle name="Percent 4 3 2 8" xfId="35124"/>
    <cellStyle name="Percent 4 3 2 8 2" xfId="35125"/>
    <cellStyle name="Percent 4 3 2 8 2 2" xfId="35126"/>
    <cellStyle name="Percent 4 3 2 8 3" xfId="35127"/>
    <cellStyle name="Percent 4 3 2 9" xfId="35128"/>
    <cellStyle name="Percent 4 3 2 9 2" xfId="35129"/>
    <cellStyle name="Percent 4 3 3" xfId="35130"/>
    <cellStyle name="Percent 4 3 3 10" xfId="35131"/>
    <cellStyle name="Percent 4 3 3 2" xfId="35132"/>
    <cellStyle name="Percent 4 3 3 2 2" xfId="35133"/>
    <cellStyle name="Percent 4 3 3 2 2 2" xfId="35134"/>
    <cellStyle name="Percent 4 3 3 2 2 2 2" xfId="35135"/>
    <cellStyle name="Percent 4 3 3 2 2 2 2 2" xfId="35136"/>
    <cellStyle name="Percent 4 3 3 2 2 2 2 2 2" xfId="35137"/>
    <cellStyle name="Percent 4 3 3 2 2 2 2 3" xfId="35138"/>
    <cellStyle name="Percent 4 3 3 2 2 2 3" xfId="35139"/>
    <cellStyle name="Percent 4 3 3 2 2 2 3 2" xfId="35140"/>
    <cellStyle name="Percent 4 3 3 2 2 2 3 2 2" xfId="35141"/>
    <cellStyle name="Percent 4 3 3 2 2 2 3 3" xfId="35142"/>
    <cellStyle name="Percent 4 3 3 2 2 2 4" xfId="35143"/>
    <cellStyle name="Percent 4 3 3 2 2 2 4 2" xfId="35144"/>
    <cellStyle name="Percent 4 3 3 2 2 2 5" xfId="35145"/>
    <cellStyle name="Percent 4 3 3 2 2 2 5 2" xfId="35146"/>
    <cellStyle name="Percent 4 3 3 2 2 2 6" xfId="35147"/>
    <cellStyle name="Percent 4 3 3 2 2 3" xfId="35148"/>
    <cellStyle name="Percent 4 3 3 2 2 3 2" xfId="35149"/>
    <cellStyle name="Percent 4 3 3 2 2 3 2 2" xfId="35150"/>
    <cellStyle name="Percent 4 3 3 2 2 3 3" xfId="35151"/>
    <cellStyle name="Percent 4 3 3 2 2 4" xfId="35152"/>
    <cellStyle name="Percent 4 3 3 2 2 4 2" xfId="35153"/>
    <cellStyle name="Percent 4 3 3 2 2 4 2 2" xfId="35154"/>
    <cellStyle name="Percent 4 3 3 2 2 4 3" xfId="35155"/>
    <cellStyle name="Percent 4 3 3 2 2 5" xfId="35156"/>
    <cellStyle name="Percent 4 3 3 2 2 5 2" xfId="35157"/>
    <cellStyle name="Percent 4 3 3 2 2 6" xfId="35158"/>
    <cellStyle name="Percent 4 3 3 2 2 6 2" xfId="35159"/>
    <cellStyle name="Percent 4 3 3 2 2 7" xfId="35160"/>
    <cellStyle name="Percent 4 3 3 2 3" xfId="35161"/>
    <cellStyle name="Percent 4 3 3 2 3 2" xfId="35162"/>
    <cellStyle name="Percent 4 3 3 2 3 2 2" xfId="35163"/>
    <cellStyle name="Percent 4 3 3 2 3 2 2 2" xfId="35164"/>
    <cellStyle name="Percent 4 3 3 2 3 2 3" xfId="35165"/>
    <cellStyle name="Percent 4 3 3 2 3 3" xfId="35166"/>
    <cellStyle name="Percent 4 3 3 2 3 3 2" xfId="35167"/>
    <cellStyle name="Percent 4 3 3 2 3 3 2 2" xfId="35168"/>
    <cellStyle name="Percent 4 3 3 2 3 3 3" xfId="35169"/>
    <cellStyle name="Percent 4 3 3 2 3 4" xfId="35170"/>
    <cellStyle name="Percent 4 3 3 2 3 4 2" xfId="35171"/>
    <cellStyle name="Percent 4 3 3 2 3 5" xfId="35172"/>
    <cellStyle name="Percent 4 3 3 2 3 5 2" xfId="35173"/>
    <cellStyle name="Percent 4 3 3 2 3 6" xfId="35174"/>
    <cellStyle name="Percent 4 3 3 2 4" xfId="35175"/>
    <cellStyle name="Percent 4 3 3 2 4 2" xfId="35176"/>
    <cellStyle name="Percent 4 3 3 2 4 2 2" xfId="35177"/>
    <cellStyle name="Percent 4 3 3 2 4 3" xfId="35178"/>
    <cellStyle name="Percent 4 3 3 2 5" xfId="35179"/>
    <cellStyle name="Percent 4 3 3 2 5 2" xfId="35180"/>
    <cellStyle name="Percent 4 3 3 2 5 2 2" xfId="35181"/>
    <cellStyle name="Percent 4 3 3 2 5 3" xfId="35182"/>
    <cellStyle name="Percent 4 3 3 2 6" xfId="35183"/>
    <cellStyle name="Percent 4 3 3 2 6 2" xfId="35184"/>
    <cellStyle name="Percent 4 3 3 2 7" xfId="35185"/>
    <cellStyle name="Percent 4 3 3 2 7 2" xfId="35186"/>
    <cellStyle name="Percent 4 3 3 2 8" xfId="35187"/>
    <cellStyle name="Percent 4 3 3 3" xfId="35188"/>
    <cellStyle name="Percent 4 3 3 3 2" xfId="35189"/>
    <cellStyle name="Percent 4 3 3 3 2 2" xfId="35190"/>
    <cellStyle name="Percent 4 3 3 3 2 2 2" xfId="35191"/>
    <cellStyle name="Percent 4 3 3 3 2 2 2 2" xfId="35192"/>
    <cellStyle name="Percent 4 3 3 3 2 2 3" xfId="35193"/>
    <cellStyle name="Percent 4 3 3 3 2 3" xfId="35194"/>
    <cellStyle name="Percent 4 3 3 3 2 3 2" xfId="35195"/>
    <cellStyle name="Percent 4 3 3 3 2 3 2 2" xfId="35196"/>
    <cellStyle name="Percent 4 3 3 3 2 3 3" xfId="35197"/>
    <cellStyle name="Percent 4 3 3 3 2 4" xfId="35198"/>
    <cellStyle name="Percent 4 3 3 3 2 4 2" xfId="35199"/>
    <cellStyle name="Percent 4 3 3 3 2 5" xfId="35200"/>
    <cellStyle name="Percent 4 3 3 3 2 5 2" xfId="35201"/>
    <cellStyle name="Percent 4 3 3 3 2 6" xfId="35202"/>
    <cellStyle name="Percent 4 3 3 3 3" xfId="35203"/>
    <cellStyle name="Percent 4 3 3 3 3 2" xfId="35204"/>
    <cellStyle name="Percent 4 3 3 3 3 2 2" xfId="35205"/>
    <cellStyle name="Percent 4 3 3 3 3 3" xfId="35206"/>
    <cellStyle name="Percent 4 3 3 3 4" xfId="35207"/>
    <cellStyle name="Percent 4 3 3 3 4 2" xfId="35208"/>
    <cellStyle name="Percent 4 3 3 3 4 2 2" xfId="35209"/>
    <cellStyle name="Percent 4 3 3 3 4 3" xfId="35210"/>
    <cellStyle name="Percent 4 3 3 3 5" xfId="35211"/>
    <cellStyle name="Percent 4 3 3 3 5 2" xfId="35212"/>
    <cellStyle name="Percent 4 3 3 3 6" xfId="35213"/>
    <cellStyle name="Percent 4 3 3 3 6 2" xfId="35214"/>
    <cellStyle name="Percent 4 3 3 3 7" xfId="35215"/>
    <cellStyle name="Percent 4 3 3 4" xfId="35216"/>
    <cellStyle name="Percent 4 3 3 4 2" xfId="35217"/>
    <cellStyle name="Percent 4 3 3 4 2 2" xfId="35218"/>
    <cellStyle name="Percent 4 3 3 4 2 2 2" xfId="35219"/>
    <cellStyle name="Percent 4 3 3 4 2 2 2 2" xfId="35220"/>
    <cellStyle name="Percent 4 3 3 4 2 2 3" xfId="35221"/>
    <cellStyle name="Percent 4 3 3 4 2 3" xfId="35222"/>
    <cellStyle name="Percent 4 3 3 4 2 3 2" xfId="35223"/>
    <cellStyle name="Percent 4 3 3 4 2 3 2 2" xfId="35224"/>
    <cellStyle name="Percent 4 3 3 4 2 3 3" xfId="35225"/>
    <cellStyle name="Percent 4 3 3 4 2 4" xfId="35226"/>
    <cellStyle name="Percent 4 3 3 4 2 4 2" xfId="35227"/>
    <cellStyle name="Percent 4 3 3 4 2 5" xfId="35228"/>
    <cellStyle name="Percent 4 3 3 4 2 5 2" xfId="35229"/>
    <cellStyle name="Percent 4 3 3 4 2 6" xfId="35230"/>
    <cellStyle name="Percent 4 3 3 4 3" xfId="35231"/>
    <cellStyle name="Percent 4 3 3 4 3 2" xfId="35232"/>
    <cellStyle name="Percent 4 3 3 4 3 2 2" xfId="35233"/>
    <cellStyle name="Percent 4 3 3 4 3 3" xfId="35234"/>
    <cellStyle name="Percent 4 3 3 4 4" xfId="35235"/>
    <cellStyle name="Percent 4 3 3 4 4 2" xfId="35236"/>
    <cellStyle name="Percent 4 3 3 4 4 2 2" xfId="35237"/>
    <cellStyle name="Percent 4 3 3 4 4 3" xfId="35238"/>
    <cellStyle name="Percent 4 3 3 4 5" xfId="35239"/>
    <cellStyle name="Percent 4 3 3 4 5 2" xfId="35240"/>
    <cellStyle name="Percent 4 3 3 4 6" xfId="35241"/>
    <cellStyle name="Percent 4 3 3 4 6 2" xfId="35242"/>
    <cellStyle name="Percent 4 3 3 4 7" xfId="35243"/>
    <cellStyle name="Percent 4 3 3 5" xfId="35244"/>
    <cellStyle name="Percent 4 3 3 5 2" xfId="35245"/>
    <cellStyle name="Percent 4 3 3 5 2 2" xfId="35246"/>
    <cellStyle name="Percent 4 3 3 5 2 2 2" xfId="35247"/>
    <cellStyle name="Percent 4 3 3 5 2 3" xfId="35248"/>
    <cellStyle name="Percent 4 3 3 5 3" xfId="35249"/>
    <cellStyle name="Percent 4 3 3 5 3 2" xfId="35250"/>
    <cellStyle name="Percent 4 3 3 5 3 2 2" xfId="35251"/>
    <cellStyle name="Percent 4 3 3 5 3 3" xfId="35252"/>
    <cellStyle name="Percent 4 3 3 5 4" xfId="35253"/>
    <cellStyle name="Percent 4 3 3 5 4 2" xfId="35254"/>
    <cellStyle name="Percent 4 3 3 5 5" xfId="35255"/>
    <cellStyle name="Percent 4 3 3 5 5 2" xfId="35256"/>
    <cellStyle name="Percent 4 3 3 5 6" xfId="35257"/>
    <cellStyle name="Percent 4 3 3 6" xfId="35258"/>
    <cellStyle name="Percent 4 3 3 6 2" xfId="35259"/>
    <cellStyle name="Percent 4 3 3 6 2 2" xfId="35260"/>
    <cellStyle name="Percent 4 3 3 6 3" xfId="35261"/>
    <cellStyle name="Percent 4 3 3 7" xfId="35262"/>
    <cellStyle name="Percent 4 3 3 7 2" xfId="35263"/>
    <cellStyle name="Percent 4 3 3 7 2 2" xfId="35264"/>
    <cellStyle name="Percent 4 3 3 7 3" xfId="35265"/>
    <cellStyle name="Percent 4 3 3 8" xfId="35266"/>
    <cellStyle name="Percent 4 3 3 8 2" xfId="35267"/>
    <cellStyle name="Percent 4 3 3 9" xfId="35268"/>
    <cellStyle name="Percent 4 3 3 9 2" xfId="35269"/>
    <cellStyle name="Percent 4 3 4" xfId="35270"/>
    <cellStyle name="Percent 4 3 4 2" xfId="35271"/>
    <cellStyle name="Percent 4 3 4 2 2" xfId="35272"/>
    <cellStyle name="Percent 4 3 4 2 2 2" xfId="35273"/>
    <cellStyle name="Percent 4 3 4 2 2 2 2" xfId="35274"/>
    <cellStyle name="Percent 4 3 4 2 2 2 2 2" xfId="35275"/>
    <cellStyle name="Percent 4 3 4 2 2 2 3" xfId="35276"/>
    <cellStyle name="Percent 4 3 4 2 2 3" xfId="35277"/>
    <cellStyle name="Percent 4 3 4 2 2 3 2" xfId="35278"/>
    <cellStyle name="Percent 4 3 4 2 2 3 2 2" xfId="35279"/>
    <cellStyle name="Percent 4 3 4 2 2 3 3" xfId="35280"/>
    <cellStyle name="Percent 4 3 4 2 2 4" xfId="35281"/>
    <cellStyle name="Percent 4 3 4 2 2 4 2" xfId="35282"/>
    <cellStyle name="Percent 4 3 4 2 2 5" xfId="35283"/>
    <cellStyle name="Percent 4 3 4 2 2 5 2" xfId="35284"/>
    <cellStyle name="Percent 4 3 4 2 2 6" xfId="35285"/>
    <cellStyle name="Percent 4 3 4 2 3" xfId="35286"/>
    <cellStyle name="Percent 4 3 4 2 3 2" xfId="35287"/>
    <cellStyle name="Percent 4 3 4 2 3 2 2" xfId="35288"/>
    <cellStyle name="Percent 4 3 4 2 3 3" xfId="35289"/>
    <cellStyle name="Percent 4 3 4 2 4" xfId="35290"/>
    <cellStyle name="Percent 4 3 4 2 4 2" xfId="35291"/>
    <cellStyle name="Percent 4 3 4 2 4 2 2" xfId="35292"/>
    <cellStyle name="Percent 4 3 4 2 4 3" xfId="35293"/>
    <cellStyle name="Percent 4 3 4 2 5" xfId="35294"/>
    <cellStyle name="Percent 4 3 4 2 5 2" xfId="35295"/>
    <cellStyle name="Percent 4 3 4 2 6" xfId="35296"/>
    <cellStyle name="Percent 4 3 4 2 6 2" xfId="35297"/>
    <cellStyle name="Percent 4 3 4 2 7" xfId="35298"/>
    <cellStyle name="Percent 4 3 4 3" xfId="35299"/>
    <cellStyle name="Percent 4 3 4 3 2" xfId="35300"/>
    <cellStyle name="Percent 4 3 4 3 2 2" xfId="35301"/>
    <cellStyle name="Percent 4 3 4 3 2 2 2" xfId="35302"/>
    <cellStyle name="Percent 4 3 4 3 2 3" xfId="35303"/>
    <cellStyle name="Percent 4 3 4 3 3" xfId="35304"/>
    <cellStyle name="Percent 4 3 4 3 3 2" xfId="35305"/>
    <cellStyle name="Percent 4 3 4 3 3 2 2" xfId="35306"/>
    <cellStyle name="Percent 4 3 4 3 3 3" xfId="35307"/>
    <cellStyle name="Percent 4 3 4 3 4" xfId="35308"/>
    <cellStyle name="Percent 4 3 4 3 4 2" xfId="35309"/>
    <cellStyle name="Percent 4 3 4 3 5" xfId="35310"/>
    <cellStyle name="Percent 4 3 4 3 5 2" xfId="35311"/>
    <cellStyle name="Percent 4 3 4 3 6" xfId="35312"/>
    <cellStyle name="Percent 4 3 4 4" xfId="35313"/>
    <cellStyle name="Percent 4 3 4 4 2" xfId="35314"/>
    <cellStyle name="Percent 4 3 4 4 2 2" xfId="35315"/>
    <cellStyle name="Percent 4 3 4 4 3" xfId="35316"/>
    <cellStyle name="Percent 4 3 4 5" xfId="35317"/>
    <cellStyle name="Percent 4 3 4 5 2" xfId="35318"/>
    <cellStyle name="Percent 4 3 4 5 2 2" xfId="35319"/>
    <cellStyle name="Percent 4 3 4 5 3" xfId="35320"/>
    <cellStyle name="Percent 4 3 4 6" xfId="35321"/>
    <cellStyle name="Percent 4 3 4 6 2" xfId="35322"/>
    <cellStyle name="Percent 4 3 4 7" xfId="35323"/>
    <cellStyle name="Percent 4 3 4 7 2" xfId="35324"/>
    <cellStyle name="Percent 4 3 4 8" xfId="35325"/>
    <cellStyle name="Percent 4 3 5" xfId="35326"/>
    <cellStyle name="Percent 4 3 5 2" xfId="35327"/>
    <cellStyle name="Percent 4 3 5 2 2" xfId="35328"/>
    <cellStyle name="Percent 4 3 5 2 2 2" xfId="35329"/>
    <cellStyle name="Percent 4 3 5 2 2 2 2" xfId="35330"/>
    <cellStyle name="Percent 4 3 5 2 2 3" xfId="35331"/>
    <cellStyle name="Percent 4 3 5 2 3" xfId="35332"/>
    <cellStyle name="Percent 4 3 5 2 3 2" xfId="35333"/>
    <cellStyle name="Percent 4 3 5 2 3 2 2" xfId="35334"/>
    <cellStyle name="Percent 4 3 5 2 3 3" xfId="35335"/>
    <cellStyle name="Percent 4 3 5 2 4" xfId="35336"/>
    <cellStyle name="Percent 4 3 5 2 4 2" xfId="35337"/>
    <cellStyle name="Percent 4 3 5 2 5" xfId="35338"/>
    <cellStyle name="Percent 4 3 5 2 5 2" xfId="35339"/>
    <cellStyle name="Percent 4 3 5 2 6" xfId="35340"/>
    <cellStyle name="Percent 4 3 5 3" xfId="35341"/>
    <cellStyle name="Percent 4 3 5 3 2" xfId="35342"/>
    <cellStyle name="Percent 4 3 5 3 2 2" xfId="35343"/>
    <cellStyle name="Percent 4 3 5 3 3" xfId="35344"/>
    <cellStyle name="Percent 4 3 5 4" xfId="35345"/>
    <cellStyle name="Percent 4 3 5 4 2" xfId="35346"/>
    <cellStyle name="Percent 4 3 5 4 2 2" xfId="35347"/>
    <cellStyle name="Percent 4 3 5 4 3" xfId="35348"/>
    <cellStyle name="Percent 4 3 5 5" xfId="35349"/>
    <cellStyle name="Percent 4 3 5 5 2" xfId="35350"/>
    <cellStyle name="Percent 4 3 5 6" xfId="35351"/>
    <cellStyle name="Percent 4 3 5 6 2" xfId="35352"/>
    <cellStyle name="Percent 4 3 5 7" xfId="35353"/>
    <cellStyle name="Percent 4 3 6" xfId="35354"/>
    <cellStyle name="Percent 4 3 6 2" xfId="35355"/>
    <cellStyle name="Percent 4 3 6 2 2" xfId="35356"/>
    <cellStyle name="Percent 4 3 6 2 2 2" xfId="35357"/>
    <cellStyle name="Percent 4 3 6 2 2 2 2" xfId="35358"/>
    <cellStyle name="Percent 4 3 6 2 2 3" xfId="35359"/>
    <cellStyle name="Percent 4 3 6 2 3" xfId="35360"/>
    <cellStyle name="Percent 4 3 6 2 3 2" xfId="35361"/>
    <cellStyle name="Percent 4 3 6 2 3 2 2" xfId="35362"/>
    <cellStyle name="Percent 4 3 6 2 3 3" xfId="35363"/>
    <cellStyle name="Percent 4 3 6 2 4" xfId="35364"/>
    <cellStyle name="Percent 4 3 6 2 4 2" xfId="35365"/>
    <cellStyle name="Percent 4 3 6 2 5" xfId="35366"/>
    <cellStyle name="Percent 4 3 6 2 5 2" xfId="35367"/>
    <cellStyle name="Percent 4 3 6 2 6" xfId="35368"/>
    <cellStyle name="Percent 4 3 6 3" xfId="35369"/>
    <cellStyle name="Percent 4 3 6 3 2" xfId="35370"/>
    <cellStyle name="Percent 4 3 6 3 2 2" xfId="35371"/>
    <cellStyle name="Percent 4 3 6 3 3" xfId="35372"/>
    <cellStyle name="Percent 4 3 6 4" xfId="35373"/>
    <cellStyle name="Percent 4 3 6 4 2" xfId="35374"/>
    <cellStyle name="Percent 4 3 6 4 2 2" xfId="35375"/>
    <cellStyle name="Percent 4 3 6 4 3" xfId="35376"/>
    <cellStyle name="Percent 4 3 6 5" xfId="35377"/>
    <cellStyle name="Percent 4 3 6 5 2" xfId="35378"/>
    <cellStyle name="Percent 4 3 6 6" xfId="35379"/>
    <cellStyle name="Percent 4 3 6 6 2" xfId="35380"/>
    <cellStyle name="Percent 4 3 6 7" xfId="35381"/>
    <cellStyle name="Percent 4 3 7" xfId="35382"/>
    <cellStyle name="Percent 4 3 7 2" xfId="35383"/>
    <cellStyle name="Percent 4 3 7 2 2" xfId="35384"/>
    <cellStyle name="Percent 4 3 7 2 2 2" xfId="35385"/>
    <cellStyle name="Percent 4 3 7 2 3" xfId="35386"/>
    <cellStyle name="Percent 4 3 7 3" xfId="35387"/>
    <cellStyle name="Percent 4 3 7 3 2" xfId="35388"/>
    <cellStyle name="Percent 4 3 7 3 2 2" xfId="35389"/>
    <cellStyle name="Percent 4 3 7 3 3" xfId="35390"/>
    <cellStyle name="Percent 4 3 7 4" xfId="35391"/>
    <cellStyle name="Percent 4 3 7 4 2" xfId="35392"/>
    <cellStyle name="Percent 4 3 7 5" xfId="35393"/>
    <cellStyle name="Percent 4 3 7 5 2" xfId="35394"/>
    <cellStyle name="Percent 4 3 7 6" xfId="35395"/>
    <cellStyle name="Percent 4 3 8" xfId="35396"/>
    <cellStyle name="Percent 4 3 8 2" xfId="35397"/>
    <cellStyle name="Percent 4 3 8 2 2" xfId="35398"/>
    <cellStyle name="Percent 4 3 8 3" xfId="35399"/>
    <cellStyle name="Percent 4 3 9" xfId="35400"/>
    <cellStyle name="Percent 4 3 9 2" xfId="35401"/>
    <cellStyle name="Percent 4 3 9 2 2" xfId="35402"/>
    <cellStyle name="Percent 4 3 9 3" xfId="35403"/>
    <cellStyle name="Percent 4 4" xfId="35404"/>
    <cellStyle name="Percent 4 4 10" xfId="35405"/>
    <cellStyle name="Percent 4 4 10 2" xfId="35406"/>
    <cellStyle name="Percent 4 4 11" xfId="35407"/>
    <cellStyle name="Percent 4 4 2" xfId="35408"/>
    <cellStyle name="Percent 4 4 2 10" xfId="35409"/>
    <cellStyle name="Percent 4 4 2 2" xfId="35410"/>
    <cellStyle name="Percent 4 4 2 2 2" xfId="35411"/>
    <cellStyle name="Percent 4 4 2 2 2 2" xfId="35412"/>
    <cellStyle name="Percent 4 4 2 2 2 2 2" xfId="35413"/>
    <cellStyle name="Percent 4 4 2 2 2 2 2 2" xfId="35414"/>
    <cellStyle name="Percent 4 4 2 2 2 2 2 2 2" xfId="35415"/>
    <cellStyle name="Percent 4 4 2 2 2 2 2 3" xfId="35416"/>
    <cellStyle name="Percent 4 4 2 2 2 2 3" xfId="35417"/>
    <cellStyle name="Percent 4 4 2 2 2 2 3 2" xfId="35418"/>
    <cellStyle name="Percent 4 4 2 2 2 2 3 2 2" xfId="35419"/>
    <cellStyle name="Percent 4 4 2 2 2 2 3 3" xfId="35420"/>
    <cellStyle name="Percent 4 4 2 2 2 2 4" xfId="35421"/>
    <cellStyle name="Percent 4 4 2 2 2 2 4 2" xfId="35422"/>
    <cellStyle name="Percent 4 4 2 2 2 2 5" xfId="35423"/>
    <cellStyle name="Percent 4 4 2 2 2 2 5 2" xfId="35424"/>
    <cellStyle name="Percent 4 4 2 2 2 2 6" xfId="35425"/>
    <cellStyle name="Percent 4 4 2 2 2 3" xfId="35426"/>
    <cellStyle name="Percent 4 4 2 2 2 3 2" xfId="35427"/>
    <cellStyle name="Percent 4 4 2 2 2 3 2 2" xfId="35428"/>
    <cellStyle name="Percent 4 4 2 2 2 3 3" xfId="35429"/>
    <cellStyle name="Percent 4 4 2 2 2 4" xfId="35430"/>
    <cellStyle name="Percent 4 4 2 2 2 4 2" xfId="35431"/>
    <cellStyle name="Percent 4 4 2 2 2 4 2 2" xfId="35432"/>
    <cellStyle name="Percent 4 4 2 2 2 4 3" xfId="35433"/>
    <cellStyle name="Percent 4 4 2 2 2 5" xfId="35434"/>
    <cellStyle name="Percent 4 4 2 2 2 5 2" xfId="35435"/>
    <cellStyle name="Percent 4 4 2 2 2 6" xfId="35436"/>
    <cellStyle name="Percent 4 4 2 2 2 6 2" xfId="35437"/>
    <cellStyle name="Percent 4 4 2 2 2 7" xfId="35438"/>
    <cellStyle name="Percent 4 4 2 2 3" xfId="35439"/>
    <cellStyle name="Percent 4 4 2 2 3 2" xfId="35440"/>
    <cellStyle name="Percent 4 4 2 2 3 2 2" xfId="35441"/>
    <cellStyle name="Percent 4 4 2 2 3 2 2 2" xfId="35442"/>
    <cellStyle name="Percent 4 4 2 2 3 2 3" xfId="35443"/>
    <cellStyle name="Percent 4 4 2 2 3 3" xfId="35444"/>
    <cellStyle name="Percent 4 4 2 2 3 3 2" xfId="35445"/>
    <cellStyle name="Percent 4 4 2 2 3 3 2 2" xfId="35446"/>
    <cellStyle name="Percent 4 4 2 2 3 3 3" xfId="35447"/>
    <cellStyle name="Percent 4 4 2 2 3 4" xfId="35448"/>
    <cellStyle name="Percent 4 4 2 2 3 4 2" xfId="35449"/>
    <cellStyle name="Percent 4 4 2 2 3 5" xfId="35450"/>
    <cellStyle name="Percent 4 4 2 2 3 5 2" xfId="35451"/>
    <cellStyle name="Percent 4 4 2 2 3 6" xfId="35452"/>
    <cellStyle name="Percent 4 4 2 2 4" xfId="35453"/>
    <cellStyle name="Percent 4 4 2 2 4 2" xfId="35454"/>
    <cellStyle name="Percent 4 4 2 2 4 2 2" xfId="35455"/>
    <cellStyle name="Percent 4 4 2 2 4 3" xfId="35456"/>
    <cellStyle name="Percent 4 4 2 2 5" xfId="35457"/>
    <cellStyle name="Percent 4 4 2 2 5 2" xfId="35458"/>
    <cellStyle name="Percent 4 4 2 2 5 2 2" xfId="35459"/>
    <cellStyle name="Percent 4 4 2 2 5 3" xfId="35460"/>
    <cellStyle name="Percent 4 4 2 2 6" xfId="35461"/>
    <cellStyle name="Percent 4 4 2 2 6 2" xfId="35462"/>
    <cellStyle name="Percent 4 4 2 2 7" xfId="35463"/>
    <cellStyle name="Percent 4 4 2 2 7 2" xfId="35464"/>
    <cellStyle name="Percent 4 4 2 2 8" xfId="35465"/>
    <cellStyle name="Percent 4 4 2 3" xfId="35466"/>
    <cellStyle name="Percent 4 4 2 3 2" xfId="35467"/>
    <cellStyle name="Percent 4 4 2 3 2 2" xfId="35468"/>
    <cellStyle name="Percent 4 4 2 3 2 2 2" xfId="35469"/>
    <cellStyle name="Percent 4 4 2 3 2 2 2 2" xfId="35470"/>
    <cellStyle name="Percent 4 4 2 3 2 2 3" xfId="35471"/>
    <cellStyle name="Percent 4 4 2 3 2 3" xfId="35472"/>
    <cellStyle name="Percent 4 4 2 3 2 3 2" xfId="35473"/>
    <cellStyle name="Percent 4 4 2 3 2 3 2 2" xfId="35474"/>
    <cellStyle name="Percent 4 4 2 3 2 3 3" xfId="35475"/>
    <cellStyle name="Percent 4 4 2 3 2 4" xfId="35476"/>
    <cellStyle name="Percent 4 4 2 3 2 4 2" xfId="35477"/>
    <cellStyle name="Percent 4 4 2 3 2 5" xfId="35478"/>
    <cellStyle name="Percent 4 4 2 3 2 5 2" xfId="35479"/>
    <cellStyle name="Percent 4 4 2 3 2 6" xfId="35480"/>
    <cellStyle name="Percent 4 4 2 3 3" xfId="35481"/>
    <cellStyle name="Percent 4 4 2 3 3 2" xfId="35482"/>
    <cellStyle name="Percent 4 4 2 3 3 2 2" xfId="35483"/>
    <cellStyle name="Percent 4 4 2 3 3 3" xfId="35484"/>
    <cellStyle name="Percent 4 4 2 3 4" xfId="35485"/>
    <cellStyle name="Percent 4 4 2 3 4 2" xfId="35486"/>
    <cellStyle name="Percent 4 4 2 3 4 2 2" xfId="35487"/>
    <cellStyle name="Percent 4 4 2 3 4 3" xfId="35488"/>
    <cellStyle name="Percent 4 4 2 3 5" xfId="35489"/>
    <cellStyle name="Percent 4 4 2 3 5 2" xfId="35490"/>
    <cellStyle name="Percent 4 4 2 3 6" xfId="35491"/>
    <cellStyle name="Percent 4 4 2 3 6 2" xfId="35492"/>
    <cellStyle name="Percent 4 4 2 3 7" xfId="35493"/>
    <cellStyle name="Percent 4 4 2 4" xfId="35494"/>
    <cellStyle name="Percent 4 4 2 4 2" xfId="35495"/>
    <cellStyle name="Percent 4 4 2 4 2 2" xfId="35496"/>
    <cellStyle name="Percent 4 4 2 4 2 2 2" xfId="35497"/>
    <cellStyle name="Percent 4 4 2 4 2 2 2 2" xfId="35498"/>
    <cellStyle name="Percent 4 4 2 4 2 2 3" xfId="35499"/>
    <cellStyle name="Percent 4 4 2 4 2 3" xfId="35500"/>
    <cellStyle name="Percent 4 4 2 4 2 3 2" xfId="35501"/>
    <cellStyle name="Percent 4 4 2 4 2 3 2 2" xfId="35502"/>
    <cellStyle name="Percent 4 4 2 4 2 3 3" xfId="35503"/>
    <cellStyle name="Percent 4 4 2 4 2 4" xfId="35504"/>
    <cellStyle name="Percent 4 4 2 4 2 4 2" xfId="35505"/>
    <cellStyle name="Percent 4 4 2 4 2 5" xfId="35506"/>
    <cellStyle name="Percent 4 4 2 4 2 5 2" xfId="35507"/>
    <cellStyle name="Percent 4 4 2 4 2 6" xfId="35508"/>
    <cellStyle name="Percent 4 4 2 4 3" xfId="35509"/>
    <cellStyle name="Percent 4 4 2 4 3 2" xfId="35510"/>
    <cellStyle name="Percent 4 4 2 4 3 2 2" xfId="35511"/>
    <cellStyle name="Percent 4 4 2 4 3 3" xfId="35512"/>
    <cellStyle name="Percent 4 4 2 4 4" xfId="35513"/>
    <cellStyle name="Percent 4 4 2 4 4 2" xfId="35514"/>
    <cellStyle name="Percent 4 4 2 4 4 2 2" xfId="35515"/>
    <cellStyle name="Percent 4 4 2 4 4 3" xfId="35516"/>
    <cellStyle name="Percent 4 4 2 4 5" xfId="35517"/>
    <cellStyle name="Percent 4 4 2 4 5 2" xfId="35518"/>
    <cellStyle name="Percent 4 4 2 4 6" xfId="35519"/>
    <cellStyle name="Percent 4 4 2 4 6 2" xfId="35520"/>
    <cellStyle name="Percent 4 4 2 4 7" xfId="35521"/>
    <cellStyle name="Percent 4 4 2 5" xfId="35522"/>
    <cellStyle name="Percent 4 4 2 5 2" xfId="35523"/>
    <cellStyle name="Percent 4 4 2 5 2 2" xfId="35524"/>
    <cellStyle name="Percent 4 4 2 5 2 2 2" xfId="35525"/>
    <cellStyle name="Percent 4 4 2 5 2 3" xfId="35526"/>
    <cellStyle name="Percent 4 4 2 5 3" xfId="35527"/>
    <cellStyle name="Percent 4 4 2 5 3 2" xfId="35528"/>
    <cellStyle name="Percent 4 4 2 5 3 2 2" xfId="35529"/>
    <cellStyle name="Percent 4 4 2 5 3 3" xfId="35530"/>
    <cellStyle name="Percent 4 4 2 5 4" xfId="35531"/>
    <cellStyle name="Percent 4 4 2 5 4 2" xfId="35532"/>
    <cellStyle name="Percent 4 4 2 5 5" xfId="35533"/>
    <cellStyle name="Percent 4 4 2 5 5 2" xfId="35534"/>
    <cellStyle name="Percent 4 4 2 5 6" xfId="35535"/>
    <cellStyle name="Percent 4 4 2 6" xfId="35536"/>
    <cellStyle name="Percent 4 4 2 6 2" xfId="35537"/>
    <cellStyle name="Percent 4 4 2 6 2 2" xfId="35538"/>
    <cellStyle name="Percent 4 4 2 6 3" xfId="35539"/>
    <cellStyle name="Percent 4 4 2 7" xfId="35540"/>
    <cellStyle name="Percent 4 4 2 7 2" xfId="35541"/>
    <cellStyle name="Percent 4 4 2 7 2 2" xfId="35542"/>
    <cellStyle name="Percent 4 4 2 7 3" xfId="35543"/>
    <cellStyle name="Percent 4 4 2 8" xfId="35544"/>
    <cellStyle name="Percent 4 4 2 8 2" xfId="35545"/>
    <cellStyle name="Percent 4 4 2 9" xfId="35546"/>
    <cellStyle name="Percent 4 4 2 9 2" xfId="35547"/>
    <cellStyle name="Percent 4 4 3" xfId="35548"/>
    <cellStyle name="Percent 4 4 3 2" xfId="35549"/>
    <cellStyle name="Percent 4 4 3 2 2" xfId="35550"/>
    <cellStyle name="Percent 4 4 3 2 2 2" xfId="35551"/>
    <cellStyle name="Percent 4 4 3 2 2 2 2" xfId="35552"/>
    <cellStyle name="Percent 4 4 3 2 2 2 2 2" xfId="35553"/>
    <cellStyle name="Percent 4 4 3 2 2 2 3" xfId="35554"/>
    <cellStyle name="Percent 4 4 3 2 2 3" xfId="35555"/>
    <cellStyle name="Percent 4 4 3 2 2 3 2" xfId="35556"/>
    <cellStyle name="Percent 4 4 3 2 2 3 2 2" xfId="35557"/>
    <cellStyle name="Percent 4 4 3 2 2 3 3" xfId="35558"/>
    <cellStyle name="Percent 4 4 3 2 2 4" xfId="35559"/>
    <cellStyle name="Percent 4 4 3 2 2 4 2" xfId="35560"/>
    <cellStyle name="Percent 4 4 3 2 2 5" xfId="35561"/>
    <cellStyle name="Percent 4 4 3 2 2 5 2" xfId="35562"/>
    <cellStyle name="Percent 4 4 3 2 2 6" xfId="35563"/>
    <cellStyle name="Percent 4 4 3 2 3" xfId="35564"/>
    <cellStyle name="Percent 4 4 3 2 3 2" xfId="35565"/>
    <cellStyle name="Percent 4 4 3 2 3 2 2" xfId="35566"/>
    <cellStyle name="Percent 4 4 3 2 3 3" xfId="35567"/>
    <cellStyle name="Percent 4 4 3 2 4" xfId="35568"/>
    <cellStyle name="Percent 4 4 3 2 4 2" xfId="35569"/>
    <cellStyle name="Percent 4 4 3 2 4 2 2" xfId="35570"/>
    <cellStyle name="Percent 4 4 3 2 4 3" xfId="35571"/>
    <cellStyle name="Percent 4 4 3 2 5" xfId="35572"/>
    <cellStyle name="Percent 4 4 3 2 5 2" xfId="35573"/>
    <cellStyle name="Percent 4 4 3 2 6" xfId="35574"/>
    <cellStyle name="Percent 4 4 3 2 6 2" xfId="35575"/>
    <cellStyle name="Percent 4 4 3 2 7" xfId="35576"/>
    <cellStyle name="Percent 4 4 3 3" xfId="35577"/>
    <cellStyle name="Percent 4 4 3 3 2" xfId="35578"/>
    <cellStyle name="Percent 4 4 3 3 2 2" xfId="35579"/>
    <cellStyle name="Percent 4 4 3 3 2 2 2" xfId="35580"/>
    <cellStyle name="Percent 4 4 3 3 2 3" xfId="35581"/>
    <cellStyle name="Percent 4 4 3 3 3" xfId="35582"/>
    <cellStyle name="Percent 4 4 3 3 3 2" xfId="35583"/>
    <cellStyle name="Percent 4 4 3 3 3 2 2" xfId="35584"/>
    <cellStyle name="Percent 4 4 3 3 3 3" xfId="35585"/>
    <cellStyle name="Percent 4 4 3 3 4" xfId="35586"/>
    <cellStyle name="Percent 4 4 3 3 4 2" xfId="35587"/>
    <cellStyle name="Percent 4 4 3 3 5" xfId="35588"/>
    <cellStyle name="Percent 4 4 3 3 5 2" xfId="35589"/>
    <cellStyle name="Percent 4 4 3 3 6" xfId="35590"/>
    <cellStyle name="Percent 4 4 3 4" xfId="35591"/>
    <cellStyle name="Percent 4 4 3 4 2" xfId="35592"/>
    <cellStyle name="Percent 4 4 3 4 2 2" xfId="35593"/>
    <cellStyle name="Percent 4 4 3 4 3" xfId="35594"/>
    <cellStyle name="Percent 4 4 3 5" xfId="35595"/>
    <cellStyle name="Percent 4 4 3 5 2" xfId="35596"/>
    <cellStyle name="Percent 4 4 3 5 2 2" xfId="35597"/>
    <cellStyle name="Percent 4 4 3 5 3" xfId="35598"/>
    <cellStyle name="Percent 4 4 3 6" xfId="35599"/>
    <cellStyle name="Percent 4 4 3 6 2" xfId="35600"/>
    <cellStyle name="Percent 4 4 3 7" xfId="35601"/>
    <cellStyle name="Percent 4 4 3 7 2" xfId="35602"/>
    <cellStyle name="Percent 4 4 3 8" xfId="35603"/>
    <cellStyle name="Percent 4 4 4" xfId="35604"/>
    <cellStyle name="Percent 4 4 4 2" xfId="35605"/>
    <cellStyle name="Percent 4 4 4 2 2" xfId="35606"/>
    <cellStyle name="Percent 4 4 4 2 2 2" xfId="35607"/>
    <cellStyle name="Percent 4 4 4 2 2 2 2" xfId="35608"/>
    <cellStyle name="Percent 4 4 4 2 2 3" xfId="35609"/>
    <cellStyle name="Percent 4 4 4 2 3" xfId="35610"/>
    <cellStyle name="Percent 4 4 4 2 3 2" xfId="35611"/>
    <cellStyle name="Percent 4 4 4 2 3 2 2" xfId="35612"/>
    <cellStyle name="Percent 4 4 4 2 3 3" xfId="35613"/>
    <cellStyle name="Percent 4 4 4 2 4" xfId="35614"/>
    <cellStyle name="Percent 4 4 4 2 4 2" xfId="35615"/>
    <cellStyle name="Percent 4 4 4 2 5" xfId="35616"/>
    <cellStyle name="Percent 4 4 4 2 5 2" xfId="35617"/>
    <cellStyle name="Percent 4 4 4 2 6" xfId="35618"/>
    <cellStyle name="Percent 4 4 4 3" xfId="35619"/>
    <cellStyle name="Percent 4 4 4 3 2" xfId="35620"/>
    <cellStyle name="Percent 4 4 4 3 2 2" xfId="35621"/>
    <cellStyle name="Percent 4 4 4 3 3" xfId="35622"/>
    <cellStyle name="Percent 4 4 4 4" xfId="35623"/>
    <cellStyle name="Percent 4 4 4 4 2" xfId="35624"/>
    <cellStyle name="Percent 4 4 4 4 2 2" xfId="35625"/>
    <cellStyle name="Percent 4 4 4 4 3" xfId="35626"/>
    <cellStyle name="Percent 4 4 4 5" xfId="35627"/>
    <cellStyle name="Percent 4 4 4 5 2" xfId="35628"/>
    <cellStyle name="Percent 4 4 4 6" xfId="35629"/>
    <cellStyle name="Percent 4 4 4 6 2" xfId="35630"/>
    <cellStyle name="Percent 4 4 4 7" xfId="35631"/>
    <cellStyle name="Percent 4 4 5" xfId="35632"/>
    <cellStyle name="Percent 4 4 5 2" xfId="35633"/>
    <cellStyle name="Percent 4 4 5 2 2" xfId="35634"/>
    <cellStyle name="Percent 4 4 5 2 2 2" xfId="35635"/>
    <cellStyle name="Percent 4 4 5 2 2 2 2" xfId="35636"/>
    <cellStyle name="Percent 4 4 5 2 2 3" xfId="35637"/>
    <cellStyle name="Percent 4 4 5 2 3" xfId="35638"/>
    <cellStyle name="Percent 4 4 5 2 3 2" xfId="35639"/>
    <cellStyle name="Percent 4 4 5 2 3 2 2" xfId="35640"/>
    <cellStyle name="Percent 4 4 5 2 3 3" xfId="35641"/>
    <cellStyle name="Percent 4 4 5 2 4" xfId="35642"/>
    <cellStyle name="Percent 4 4 5 2 4 2" xfId="35643"/>
    <cellStyle name="Percent 4 4 5 2 5" xfId="35644"/>
    <cellStyle name="Percent 4 4 5 2 5 2" xfId="35645"/>
    <cellStyle name="Percent 4 4 5 2 6" xfId="35646"/>
    <cellStyle name="Percent 4 4 5 3" xfId="35647"/>
    <cellStyle name="Percent 4 4 5 3 2" xfId="35648"/>
    <cellStyle name="Percent 4 4 5 3 2 2" xfId="35649"/>
    <cellStyle name="Percent 4 4 5 3 3" xfId="35650"/>
    <cellStyle name="Percent 4 4 5 4" xfId="35651"/>
    <cellStyle name="Percent 4 4 5 4 2" xfId="35652"/>
    <cellStyle name="Percent 4 4 5 4 2 2" xfId="35653"/>
    <cellStyle name="Percent 4 4 5 4 3" xfId="35654"/>
    <cellStyle name="Percent 4 4 5 5" xfId="35655"/>
    <cellStyle name="Percent 4 4 5 5 2" xfId="35656"/>
    <cellStyle name="Percent 4 4 5 6" xfId="35657"/>
    <cellStyle name="Percent 4 4 5 6 2" xfId="35658"/>
    <cellStyle name="Percent 4 4 5 7" xfId="35659"/>
    <cellStyle name="Percent 4 4 6" xfId="35660"/>
    <cellStyle name="Percent 4 4 6 2" xfId="35661"/>
    <cellStyle name="Percent 4 4 6 2 2" xfId="35662"/>
    <cellStyle name="Percent 4 4 6 2 2 2" xfId="35663"/>
    <cellStyle name="Percent 4 4 6 2 3" xfId="35664"/>
    <cellStyle name="Percent 4 4 6 3" xfId="35665"/>
    <cellStyle name="Percent 4 4 6 3 2" xfId="35666"/>
    <cellStyle name="Percent 4 4 6 3 2 2" xfId="35667"/>
    <cellStyle name="Percent 4 4 6 3 3" xfId="35668"/>
    <cellStyle name="Percent 4 4 6 4" xfId="35669"/>
    <cellStyle name="Percent 4 4 6 4 2" xfId="35670"/>
    <cellStyle name="Percent 4 4 6 5" xfId="35671"/>
    <cellStyle name="Percent 4 4 6 5 2" xfId="35672"/>
    <cellStyle name="Percent 4 4 6 6" xfId="35673"/>
    <cellStyle name="Percent 4 4 7" xfId="35674"/>
    <cellStyle name="Percent 4 4 7 2" xfId="35675"/>
    <cellStyle name="Percent 4 4 7 2 2" xfId="35676"/>
    <cellStyle name="Percent 4 4 7 3" xfId="35677"/>
    <cellStyle name="Percent 4 4 8" xfId="35678"/>
    <cellStyle name="Percent 4 4 8 2" xfId="35679"/>
    <cellStyle name="Percent 4 4 8 2 2" xfId="35680"/>
    <cellStyle name="Percent 4 4 8 3" xfId="35681"/>
    <cellStyle name="Percent 4 4 9" xfId="35682"/>
    <cellStyle name="Percent 4 4 9 2" xfId="35683"/>
    <cellStyle name="Percent 4 5" xfId="35684"/>
    <cellStyle name="Percent 4 5 10" xfId="35685"/>
    <cellStyle name="Percent 4 5 2" xfId="35686"/>
    <cellStyle name="Percent 4 5 2 2" xfId="35687"/>
    <cellStyle name="Percent 4 5 2 2 2" xfId="35688"/>
    <cellStyle name="Percent 4 5 2 2 2 2" xfId="35689"/>
    <cellStyle name="Percent 4 5 2 2 2 2 2" xfId="35690"/>
    <cellStyle name="Percent 4 5 2 2 2 2 2 2" xfId="35691"/>
    <cellStyle name="Percent 4 5 2 2 2 2 3" xfId="35692"/>
    <cellStyle name="Percent 4 5 2 2 2 3" xfId="35693"/>
    <cellStyle name="Percent 4 5 2 2 2 3 2" xfId="35694"/>
    <cellStyle name="Percent 4 5 2 2 2 3 2 2" xfId="35695"/>
    <cellStyle name="Percent 4 5 2 2 2 3 3" xfId="35696"/>
    <cellStyle name="Percent 4 5 2 2 2 4" xfId="35697"/>
    <cellStyle name="Percent 4 5 2 2 2 4 2" xfId="35698"/>
    <cellStyle name="Percent 4 5 2 2 2 5" xfId="35699"/>
    <cellStyle name="Percent 4 5 2 2 2 5 2" xfId="35700"/>
    <cellStyle name="Percent 4 5 2 2 2 6" xfId="35701"/>
    <cellStyle name="Percent 4 5 2 2 3" xfId="35702"/>
    <cellStyle name="Percent 4 5 2 2 3 2" xfId="35703"/>
    <cellStyle name="Percent 4 5 2 2 3 2 2" xfId="35704"/>
    <cellStyle name="Percent 4 5 2 2 3 3" xfId="35705"/>
    <cellStyle name="Percent 4 5 2 2 4" xfId="35706"/>
    <cellStyle name="Percent 4 5 2 2 4 2" xfId="35707"/>
    <cellStyle name="Percent 4 5 2 2 4 2 2" xfId="35708"/>
    <cellStyle name="Percent 4 5 2 2 4 3" xfId="35709"/>
    <cellStyle name="Percent 4 5 2 2 5" xfId="35710"/>
    <cellStyle name="Percent 4 5 2 2 5 2" xfId="35711"/>
    <cellStyle name="Percent 4 5 2 2 6" xfId="35712"/>
    <cellStyle name="Percent 4 5 2 2 6 2" xfId="35713"/>
    <cellStyle name="Percent 4 5 2 2 7" xfId="35714"/>
    <cellStyle name="Percent 4 5 2 3" xfId="35715"/>
    <cellStyle name="Percent 4 5 2 3 2" xfId="35716"/>
    <cellStyle name="Percent 4 5 2 3 2 2" xfId="35717"/>
    <cellStyle name="Percent 4 5 2 3 2 2 2" xfId="35718"/>
    <cellStyle name="Percent 4 5 2 3 2 3" xfId="35719"/>
    <cellStyle name="Percent 4 5 2 3 3" xfId="35720"/>
    <cellStyle name="Percent 4 5 2 3 3 2" xfId="35721"/>
    <cellStyle name="Percent 4 5 2 3 3 2 2" xfId="35722"/>
    <cellStyle name="Percent 4 5 2 3 3 3" xfId="35723"/>
    <cellStyle name="Percent 4 5 2 3 4" xfId="35724"/>
    <cellStyle name="Percent 4 5 2 3 4 2" xfId="35725"/>
    <cellStyle name="Percent 4 5 2 3 5" xfId="35726"/>
    <cellStyle name="Percent 4 5 2 3 5 2" xfId="35727"/>
    <cellStyle name="Percent 4 5 2 3 6" xfId="35728"/>
    <cellStyle name="Percent 4 5 2 4" xfId="35729"/>
    <cellStyle name="Percent 4 5 2 4 2" xfId="35730"/>
    <cellStyle name="Percent 4 5 2 4 2 2" xfId="35731"/>
    <cellStyle name="Percent 4 5 2 4 3" xfId="35732"/>
    <cellStyle name="Percent 4 5 2 5" xfId="35733"/>
    <cellStyle name="Percent 4 5 2 5 2" xfId="35734"/>
    <cellStyle name="Percent 4 5 2 5 2 2" xfId="35735"/>
    <cellStyle name="Percent 4 5 2 5 3" xfId="35736"/>
    <cellStyle name="Percent 4 5 2 6" xfId="35737"/>
    <cellStyle name="Percent 4 5 2 6 2" xfId="35738"/>
    <cellStyle name="Percent 4 5 2 7" xfId="35739"/>
    <cellStyle name="Percent 4 5 2 7 2" xfId="35740"/>
    <cellStyle name="Percent 4 5 2 8" xfId="35741"/>
    <cellStyle name="Percent 4 5 3" xfId="35742"/>
    <cellStyle name="Percent 4 5 3 2" xfId="35743"/>
    <cellStyle name="Percent 4 5 3 2 2" xfId="35744"/>
    <cellStyle name="Percent 4 5 3 2 2 2" xfId="35745"/>
    <cellStyle name="Percent 4 5 3 2 2 2 2" xfId="35746"/>
    <cellStyle name="Percent 4 5 3 2 2 3" xfId="35747"/>
    <cellStyle name="Percent 4 5 3 2 3" xfId="35748"/>
    <cellStyle name="Percent 4 5 3 2 3 2" xfId="35749"/>
    <cellStyle name="Percent 4 5 3 2 3 2 2" xfId="35750"/>
    <cellStyle name="Percent 4 5 3 2 3 3" xfId="35751"/>
    <cellStyle name="Percent 4 5 3 2 4" xfId="35752"/>
    <cellStyle name="Percent 4 5 3 2 4 2" xfId="35753"/>
    <cellStyle name="Percent 4 5 3 2 5" xfId="35754"/>
    <cellStyle name="Percent 4 5 3 2 5 2" xfId="35755"/>
    <cellStyle name="Percent 4 5 3 2 6" xfId="35756"/>
    <cellStyle name="Percent 4 5 3 3" xfId="35757"/>
    <cellStyle name="Percent 4 5 3 3 2" xfId="35758"/>
    <cellStyle name="Percent 4 5 3 3 2 2" xfId="35759"/>
    <cellStyle name="Percent 4 5 3 3 3" xfId="35760"/>
    <cellStyle name="Percent 4 5 3 4" xfId="35761"/>
    <cellStyle name="Percent 4 5 3 4 2" xfId="35762"/>
    <cellStyle name="Percent 4 5 3 4 2 2" xfId="35763"/>
    <cellStyle name="Percent 4 5 3 4 3" xfId="35764"/>
    <cellStyle name="Percent 4 5 3 5" xfId="35765"/>
    <cellStyle name="Percent 4 5 3 5 2" xfId="35766"/>
    <cellStyle name="Percent 4 5 3 6" xfId="35767"/>
    <cellStyle name="Percent 4 5 3 6 2" xfId="35768"/>
    <cellStyle name="Percent 4 5 3 7" xfId="35769"/>
    <cellStyle name="Percent 4 5 4" xfId="35770"/>
    <cellStyle name="Percent 4 5 4 2" xfId="35771"/>
    <cellStyle name="Percent 4 5 4 2 2" xfId="35772"/>
    <cellStyle name="Percent 4 5 4 2 2 2" xfId="35773"/>
    <cellStyle name="Percent 4 5 4 2 2 2 2" xfId="35774"/>
    <cellStyle name="Percent 4 5 4 2 2 3" xfId="35775"/>
    <cellStyle name="Percent 4 5 4 2 3" xfId="35776"/>
    <cellStyle name="Percent 4 5 4 2 3 2" xfId="35777"/>
    <cellStyle name="Percent 4 5 4 2 3 2 2" xfId="35778"/>
    <cellStyle name="Percent 4 5 4 2 3 3" xfId="35779"/>
    <cellStyle name="Percent 4 5 4 2 4" xfId="35780"/>
    <cellStyle name="Percent 4 5 4 2 4 2" xfId="35781"/>
    <cellStyle name="Percent 4 5 4 2 5" xfId="35782"/>
    <cellStyle name="Percent 4 5 4 2 5 2" xfId="35783"/>
    <cellStyle name="Percent 4 5 4 2 6" xfId="35784"/>
    <cellStyle name="Percent 4 5 4 3" xfId="35785"/>
    <cellStyle name="Percent 4 5 4 3 2" xfId="35786"/>
    <cellStyle name="Percent 4 5 4 3 2 2" xfId="35787"/>
    <cellStyle name="Percent 4 5 4 3 3" xfId="35788"/>
    <cellStyle name="Percent 4 5 4 4" xfId="35789"/>
    <cellStyle name="Percent 4 5 4 4 2" xfId="35790"/>
    <cellStyle name="Percent 4 5 4 4 2 2" xfId="35791"/>
    <cellStyle name="Percent 4 5 4 4 3" xfId="35792"/>
    <cellStyle name="Percent 4 5 4 5" xfId="35793"/>
    <cellStyle name="Percent 4 5 4 5 2" xfId="35794"/>
    <cellStyle name="Percent 4 5 4 6" xfId="35795"/>
    <cellStyle name="Percent 4 5 4 6 2" xfId="35796"/>
    <cellStyle name="Percent 4 5 4 7" xfId="35797"/>
    <cellStyle name="Percent 4 5 5" xfId="35798"/>
    <cellStyle name="Percent 4 5 5 2" xfId="35799"/>
    <cellStyle name="Percent 4 5 5 2 2" xfId="35800"/>
    <cellStyle name="Percent 4 5 5 2 2 2" xfId="35801"/>
    <cellStyle name="Percent 4 5 5 2 3" xfId="35802"/>
    <cellStyle name="Percent 4 5 5 3" xfId="35803"/>
    <cellStyle name="Percent 4 5 5 3 2" xfId="35804"/>
    <cellStyle name="Percent 4 5 5 3 2 2" xfId="35805"/>
    <cellStyle name="Percent 4 5 5 3 3" xfId="35806"/>
    <cellStyle name="Percent 4 5 5 4" xfId="35807"/>
    <cellStyle name="Percent 4 5 5 4 2" xfId="35808"/>
    <cellStyle name="Percent 4 5 5 5" xfId="35809"/>
    <cellStyle name="Percent 4 5 5 5 2" xfId="35810"/>
    <cellStyle name="Percent 4 5 5 6" xfId="35811"/>
    <cellStyle name="Percent 4 5 6" xfId="35812"/>
    <cellStyle name="Percent 4 5 6 2" xfId="35813"/>
    <cellStyle name="Percent 4 5 6 2 2" xfId="35814"/>
    <cellStyle name="Percent 4 5 6 3" xfId="35815"/>
    <cellStyle name="Percent 4 5 7" xfId="35816"/>
    <cellStyle name="Percent 4 5 7 2" xfId="35817"/>
    <cellStyle name="Percent 4 5 7 2 2" xfId="35818"/>
    <cellStyle name="Percent 4 5 7 3" xfId="35819"/>
    <cellStyle name="Percent 4 5 8" xfId="35820"/>
    <cellStyle name="Percent 4 5 8 2" xfId="35821"/>
    <cellStyle name="Percent 4 5 9" xfId="35822"/>
    <cellStyle name="Percent 4 5 9 2" xfId="35823"/>
    <cellStyle name="Percent 4 6" xfId="35824"/>
    <cellStyle name="Percent 4 6 2" xfId="35825"/>
    <cellStyle name="Percent 4 6 2 2" xfId="35826"/>
    <cellStyle name="Percent 4 6 2 2 2" xfId="35827"/>
    <cellStyle name="Percent 4 6 2 2 2 2" xfId="35828"/>
    <cellStyle name="Percent 4 6 2 2 2 2 2" xfId="35829"/>
    <cellStyle name="Percent 4 6 2 2 2 3" xfId="35830"/>
    <cellStyle name="Percent 4 6 2 2 3" xfId="35831"/>
    <cellStyle name="Percent 4 6 2 2 3 2" xfId="35832"/>
    <cellStyle name="Percent 4 6 2 2 3 2 2" xfId="35833"/>
    <cellStyle name="Percent 4 6 2 2 3 3" xfId="35834"/>
    <cellStyle name="Percent 4 6 2 2 4" xfId="35835"/>
    <cellStyle name="Percent 4 6 2 2 4 2" xfId="35836"/>
    <cellStyle name="Percent 4 6 2 2 5" xfId="35837"/>
    <cellStyle name="Percent 4 6 2 2 5 2" xfId="35838"/>
    <cellStyle name="Percent 4 6 2 2 6" xfId="35839"/>
    <cellStyle name="Percent 4 6 2 3" xfId="35840"/>
    <cellStyle name="Percent 4 6 2 3 2" xfId="35841"/>
    <cellStyle name="Percent 4 6 2 3 2 2" xfId="35842"/>
    <cellStyle name="Percent 4 6 2 3 3" xfId="35843"/>
    <cellStyle name="Percent 4 6 2 4" xfId="35844"/>
    <cellStyle name="Percent 4 6 2 4 2" xfId="35845"/>
    <cellStyle name="Percent 4 6 2 4 2 2" xfId="35846"/>
    <cellStyle name="Percent 4 6 2 4 3" xfId="35847"/>
    <cellStyle name="Percent 4 6 2 5" xfId="35848"/>
    <cellStyle name="Percent 4 6 2 5 2" xfId="35849"/>
    <cellStyle name="Percent 4 6 2 6" xfId="35850"/>
    <cellStyle name="Percent 4 6 2 6 2" xfId="35851"/>
    <cellStyle name="Percent 4 6 2 7" xfId="35852"/>
    <cellStyle name="Percent 4 6 3" xfId="35853"/>
    <cellStyle name="Percent 4 6 3 2" xfId="35854"/>
    <cellStyle name="Percent 4 6 3 2 2" xfId="35855"/>
    <cellStyle name="Percent 4 6 3 2 2 2" xfId="35856"/>
    <cellStyle name="Percent 4 6 3 2 3" xfId="35857"/>
    <cellStyle name="Percent 4 6 3 3" xfId="35858"/>
    <cellStyle name="Percent 4 6 3 3 2" xfId="35859"/>
    <cellStyle name="Percent 4 6 3 3 2 2" xfId="35860"/>
    <cellStyle name="Percent 4 6 3 3 3" xfId="35861"/>
    <cellStyle name="Percent 4 6 3 4" xfId="35862"/>
    <cellStyle name="Percent 4 6 3 4 2" xfId="35863"/>
    <cellStyle name="Percent 4 6 3 5" xfId="35864"/>
    <cellStyle name="Percent 4 6 3 5 2" xfId="35865"/>
    <cellStyle name="Percent 4 6 3 6" xfId="35866"/>
    <cellStyle name="Percent 4 6 4" xfId="35867"/>
    <cellStyle name="Percent 4 6 4 2" xfId="35868"/>
    <cellStyle name="Percent 4 6 4 2 2" xfId="35869"/>
    <cellStyle name="Percent 4 6 4 3" xfId="35870"/>
    <cellStyle name="Percent 4 6 5" xfId="35871"/>
    <cellStyle name="Percent 4 6 5 2" xfId="35872"/>
    <cellStyle name="Percent 4 6 5 2 2" xfId="35873"/>
    <cellStyle name="Percent 4 6 5 3" xfId="35874"/>
    <cellStyle name="Percent 4 6 6" xfId="35875"/>
    <cellStyle name="Percent 4 6 6 2" xfId="35876"/>
    <cellStyle name="Percent 4 6 7" xfId="35877"/>
    <cellStyle name="Percent 4 6 7 2" xfId="35878"/>
    <cellStyle name="Percent 4 6 8" xfId="35879"/>
    <cellStyle name="Percent 4 7" xfId="35880"/>
    <cellStyle name="Percent 4 7 2" xfId="35881"/>
    <cellStyle name="Percent 4 7 2 2" xfId="35882"/>
    <cellStyle name="Percent 4 7 2 2 2" xfId="35883"/>
    <cellStyle name="Percent 4 7 2 2 2 2" xfId="35884"/>
    <cellStyle name="Percent 4 7 2 2 3" xfId="35885"/>
    <cellStyle name="Percent 4 7 2 3" xfId="35886"/>
    <cellStyle name="Percent 4 7 2 3 2" xfId="35887"/>
    <cellStyle name="Percent 4 7 2 3 2 2" xfId="35888"/>
    <cellStyle name="Percent 4 7 2 3 3" xfId="35889"/>
    <cellStyle name="Percent 4 7 2 4" xfId="35890"/>
    <cellStyle name="Percent 4 7 2 4 2" xfId="35891"/>
    <cellStyle name="Percent 4 7 2 5" xfId="35892"/>
    <cellStyle name="Percent 4 7 2 5 2" xfId="35893"/>
    <cellStyle name="Percent 4 7 2 6" xfId="35894"/>
    <cellStyle name="Percent 4 7 3" xfId="35895"/>
    <cellStyle name="Percent 4 7 3 2" xfId="35896"/>
    <cellStyle name="Percent 4 7 3 2 2" xfId="35897"/>
    <cellStyle name="Percent 4 7 3 3" xfId="35898"/>
    <cellStyle name="Percent 4 7 4" xfId="35899"/>
    <cellStyle name="Percent 4 7 4 2" xfId="35900"/>
    <cellStyle name="Percent 4 7 4 2 2" xfId="35901"/>
    <cellStyle name="Percent 4 7 4 3" xfId="35902"/>
    <cellStyle name="Percent 4 7 5" xfId="35903"/>
    <cellStyle name="Percent 4 7 5 2" xfId="35904"/>
    <cellStyle name="Percent 4 7 6" xfId="35905"/>
    <cellStyle name="Percent 4 7 6 2" xfId="35906"/>
    <cellStyle name="Percent 4 7 7" xfId="35907"/>
    <cellStyle name="Percent 4 8" xfId="35908"/>
    <cellStyle name="Percent 4 8 2" xfId="35909"/>
    <cellStyle name="Percent 4 8 2 2" xfId="35910"/>
    <cellStyle name="Percent 4 8 2 2 2" xfId="35911"/>
    <cellStyle name="Percent 4 8 2 2 2 2" xfId="35912"/>
    <cellStyle name="Percent 4 8 2 2 3" xfId="35913"/>
    <cellStyle name="Percent 4 8 2 3" xfId="35914"/>
    <cellStyle name="Percent 4 8 2 3 2" xfId="35915"/>
    <cellStyle name="Percent 4 8 2 3 2 2" xfId="35916"/>
    <cellStyle name="Percent 4 8 2 3 3" xfId="35917"/>
    <cellStyle name="Percent 4 8 2 4" xfId="35918"/>
    <cellStyle name="Percent 4 8 2 4 2" xfId="35919"/>
    <cellStyle name="Percent 4 8 2 5" xfId="35920"/>
    <cellStyle name="Percent 4 8 2 5 2" xfId="35921"/>
    <cellStyle name="Percent 4 8 2 6" xfId="35922"/>
    <cellStyle name="Percent 4 8 3" xfId="35923"/>
    <cellStyle name="Percent 4 8 3 2" xfId="35924"/>
    <cellStyle name="Percent 4 8 3 2 2" xfId="35925"/>
    <cellStyle name="Percent 4 8 3 3" xfId="35926"/>
    <cellStyle name="Percent 4 8 4" xfId="35927"/>
    <cellStyle name="Percent 4 8 4 2" xfId="35928"/>
    <cellStyle name="Percent 4 8 4 2 2" xfId="35929"/>
    <cellStyle name="Percent 4 8 4 3" xfId="35930"/>
    <cellStyle name="Percent 4 8 5" xfId="35931"/>
    <cellStyle name="Percent 4 8 5 2" xfId="35932"/>
    <cellStyle name="Percent 4 8 6" xfId="35933"/>
    <cellStyle name="Percent 4 8 6 2" xfId="35934"/>
    <cellStyle name="Percent 4 8 7" xfId="35935"/>
    <cellStyle name="Percent 4 9" xfId="35936"/>
    <cellStyle name="Percent 4 9 2" xfId="35937"/>
    <cellStyle name="Percent 4 9 2 2" xfId="35938"/>
    <cellStyle name="Percent 4 9 2 2 2" xfId="35939"/>
    <cellStyle name="Percent 4 9 2 3" xfId="35940"/>
    <cellStyle name="Percent 4 9 3" xfId="35941"/>
    <cellStyle name="Percent 4 9 3 2" xfId="35942"/>
    <cellStyle name="Percent 4 9 3 2 2" xfId="35943"/>
    <cellStyle name="Percent 4 9 3 3" xfId="35944"/>
    <cellStyle name="Percent 4 9 4" xfId="35945"/>
    <cellStyle name="Percent 4 9 4 2" xfId="35946"/>
    <cellStyle name="Percent 4 9 5" xfId="35947"/>
    <cellStyle name="Percent 4 9 5 2" xfId="35948"/>
    <cellStyle name="Percent 4 9 6" xfId="35949"/>
    <cellStyle name="Percent 5" xfId="111"/>
    <cellStyle name="Percent 5 2" xfId="636"/>
    <cellStyle name="Percent 6" xfId="637"/>
    <cellStyle name="Percent 6 10" xfId="35950"/>
    <cellStyle name="Percent 6 10 2" xfId="35951"/>
    <cellStyle name="Percent 6 11" xfId="35952"/>
    <cellStyle name="Percent 6 11 2" xfId="35953"/>
    <cellStyle name="Percent 6 12" xfId="35954"/>
    <cellStyle name="Percent 6 2" xfId="35955"/>
    <cellStyle name="Percent 6 2 10" xfId="35956"/>
    <cellStyle name="Percent 6 2 10 2" xfId="35957"/>
    <cellStyle name="Percent 6 2 11" xfId="35958"/>
    <cellStyle name="Percent 6 2 2" xfId="35959"/>
    <cellStyle name="Percent 6 2 2 10" xfId="35960"/>
    <cellStyle name="Percent 6 2 2 2" xfId="35961"/>
    <cellStyle name="Percent 6 2 2 2 2" xfId="35962"/>
    <cellStyle name="Percent 6 2 2 2 2 2" xfId="35963"/>
    <cellStyle name="Percent 6 2 2 2 2 2 2" xfId="35964"/>
    <cellStyle name="Percent 6 2 2 2 2 2 2 2" xfId="35965"/>
    <cellStyle name="Percent 6 2 2 2 2 2 2 2 2" xfId="35966"/>
    <cellStyle name="Percent 6 2 2 2 2 2 2 3" xfId="35967"/>
    <cellStyle name="Percent 6 2 2 2 2 2 3" xfId="35968"/>
    <cellStyle name="Percent 6 2 2 2 2 2 3 2" xfId="35969"/>
    <cellStyle name="Percent 6 2 2 2 2 2 3 2 2" xfId="35970"/>
    <cellStyle name="Percent 6 2 2 2 2 2 3 3" xfId="35971"/>
    <cellStyle name="Percent 6 2 2 2 2 2 4" xfId="35972"/>
    <cellStyle name="Percent 6 2 2 2 2 2 4 2" xfId="35973"/>
    <cellStyle name="Percent 6 2 2 2 2 2 5" xfId="35974"/>
    <cellStyle name="Percent 6 2 2 2 2 2 5 2" xfId="35975"/>
    <cellStyle name="Percent 6 2 2 2 2 2 6" xfId="35976"/>
    <cellStyle name="Percent 6 2 2 2 2 3" xfId="35977"/>
    <cellStyle name="Percent 6 2 2 2 2 3 2" xfId="35978"/>
    <cellStyle name="Percent 6 2 2 2 2 3 2 2" xfId="35979"/>
    <cellStyle name="Percent 6 2 2 2 2 3 3" xfId="35980"/>
    <cellStyle name="Percent 6 2 2 2 2 4" xfId="35981"/>
    <cellStyle name="Percent 6 2 2 2 2 4 2" xfId="35982"/>
    <cellStyle name="Percent 6 2 2 2 2 4 2 2" xfId="35983"/>
    <cellStyle name="Percent 6 2 2 2 2 4 3" xfId="35984"/>
    <cellStyle name="Percent 6 2 2 2 2 5" xfId="35985"/>
    <cellStyle name="Percent 6 2 2 2 2 5 2" xfId="35986"/>
    <cellStyle name="Percent 6 2 2 2 2 6" xfId="35987"/>
    <cellStyle name="Percent 6 2 2 2 2 6 2" xfId="35988"/>
    <cellStyle name="Percent 6 2 2 2 2 7" xfId="35989"/>
    <cellStyle name="Percent 6 2 2 2 3" xfId="35990"/>
    <cellStyle name="Percent 6 2 2 2 3 2" xfId="35991"/>
    <cellStyle name="Percent 6 2 2 2 3 2 2" xfId="35992"/>
    <cellStyle name="Percent 6 2 2 2 3 2 2 2" xfId="35993"/>
    <cellStyle name="Percent 6 2 2 2 3 2 3" xfId="35994"/>
    <cellStyle name="Percent 6 2 2 2 3 3" xfId="35995"/>
    <cellStyle name="Percent 6 2 2 2 3 3 2" xfId="35996"/>
    <cellStyle name="Percent 6 2 2 2 3 3 2 2" xfId="35997"/>
    <cellStyle name="Percent 6 2 2 2 3 3 3" xfId="35998"/>
    <cellStyle name="Percent 6 2 2 2 3 4" xfId="35999"/>
    <cellStyle name="Percent 6 2 2 2 3 4 2" xfId="36000"/>
    <cellStyle name="Percent 6 2 2 2 3 5" xfId="36001"/>
    <cellStyle name="Percent 6 2 2 2 3 5 2" xfId="36002"/>
    <cellStyle name="Percent 6 2 2 2 3 6" xfId="36003"/>
    <cellStyle name="Percent 6 2 2 2 4" xfId="36004"/>
    <cellStyle name="Percent 6 2 2 2 4 2" xfId="36005"/>
    <cellStyle name="Percent 6 2 2 2 4 2 2" xfId="36006"/>
    <cellStyle name="Percent 6 2 2 2 4 3" xfId="36007"/>
    <cellStyle name="Percent 6 2 2 2 5" xfId="36008"/>
    <cellStyle name="Percent 6 2 2 2 5 2" xfId="36009"/>
    <cellStyle name="Percent 6 2 2 2 5 2 2" xfId="36010"/>
    <cellStyle name="Percent 6 2 2 2 5 3" xfId="36011"/>
    <cellStyle name="Percent 6 2 2 2 6" xfId="36012"/>
    <cellStyle name="Percent 6 2 2 2 6 2" xfId="36013"/>
    <cellStyle name="Percent 6 2 2 2 7" xfId="36014"/>
    <cellStyle name="Percent 6 2 2 2 7 2" xfId="36015"/>
    <cellStyle name="Percent 6 2 2 2 8" xfId="36016"/>
    <cellStyle name="Percent 6 2 2 3" xfId="36017"/>
    <cellStyle name="Percent 6 2 2 3 2" xfId="36018"/>
    <cellStyle name="Percent 6 2 2 3 2 2" xfId="36019"/>
    <cellStyle name="Percent 6 2 2 3 2 2 2" xfId="36020"/>
    <cellStyle name="Percent 6 2 2 3 2 2 2 2" xfId="36021"/>
    <cellStyle name="Percent 6 2 2 3 2 2 3" xfId="36022"/>
    <cellStyle name="Percent 6 2 2 3 2 3" xfId="36023"/>
    <cellStyle name="Percent 6 2 2 3 2 3 2" xfId="36024"/>
    <cellStyle name="Percent 6 2 2 3 2 3 2 2" xfId="36025"/>
    <cellStyle name="Percent 6 2 2 3 2 3 3" xfId="36026"/>
    <cellStyle name="Percent 6 2 2 3 2 4" xfId="36027"/>
    <cellStyle name="Percent 6 2 2 3 2 4 2" xfId="36028"/>
    <cellStyle name="Percent 6 2 2 3 2 5" xfId="36029"/>
    <cellStyle name="Percent 6 2 2 3 2 5 2" xfId="36030"/>
    <cellStyle name="Percent 6 2 2 3 2 6" xfId="36031"/>
    <cellStyle name="Percent 6 2 2 3 3" xfId="36032"/>
    <cellStyle name="Percent 6 2 2 3 3 2" xfId="36033"/>
    <cellStyle name="Percent 6 2 2 3 3 2 2" xfId="36034"/>
    <cellStyle name="Percent 6 2 2 3 3 3" xfId="36035"/>
    <cellStyle name="Percent 6 2 2 3 4" xfId="36036"/>
    <cellStyle name="Percent 6 2 2 3 4 2" xfId="36037"/>
    <cellStyle name="Percent 6 2 2 3 4 2 2" xfId="36038"/>
    <cellStyle name="Percent 6 2 2 3 4 3" xfId="36039"/>
    <cellStyle name="Percent 6 2 2 3 5" xfId="36040"/>
    <cellStyle name="Percent 6 2 2 3 5 2" xfId="36041"/>
    <cellStyle name="Percent 6 2 2 3 6" xfId="36042"/>
    <cellStyle name="Percent 6 2 2 3 6 2" xfId="36043"/>
    <cellStyle name="Percent 6 2 2 3 7" xfId="36044"/>
    <cellStyle name="Percent 6 2 2 4" xfId="36045"/>
    <cellStyle name="Percent 6 2 2 4 2" xfId="36046"/>
    <cellStyle name="Percent 6 2 2 4 2 2" xfId="36047"/>
    <cellStyle name="Percent 6 2 2 4 2 2 2" xfId="36048"/>
    <cellStyle name="Percent 6 2 2 4 2 2 2 2" xfId="36049"/>
    <cellStyle name="Percent 6 2 2 4 2 2 3" xfId="36050"/>
    <cellStyle name="Percent 6 2 2 4 2 3" xfId="36051"/>
    <cellStyle name="Percent 6 2 2 4 2 3 2" xfId="36052"/>
    <cellStyle name="Percent 6 2 2 4 2 3 2 2" xfId="36053"/>
    <cellStyle name="Percent 6 2 2 4 2 3 3" xfId="36054"/>
    <cellStyle name="Percent 6 2 2 4 2 4" xfId="36055"/>
    <cellStyle name="Percent 6 2 2 4 2 4 2" xfId="36056"/>
    <cellStyle name="Percent 6 2 2 4 2 5" xfId="36057"/>
    <cellStyle name="Percent 6 2 2 4 2 5 2" xfId="36058"/>
    <cellStyle name="Percent 6 2 2 4 2 6" xfId="36059"/>
    <cellStyle name="Percent 6 2 2 4 3" xfId="36060"/>
    <cellStyle name="Percent 6 2 2 4 3 2" xfId="36061"/>
    <cellStyle name="Percent 6 2 2 4 3 2 2" xfId="36062"/>
    <cellStyle name="Percent 6 2 2 4 3 3" xfId="36063"/>
    <cellStyle name="Percent 6 2 2 4 4" xfId="36064"/>
    <cellStyle name="Percent 6 2 2 4 4 2" xfId="36065"/>
    <cellStyle name="Percent 6 2 2 4 4 2 2" xfId="36066"/>
    <cellStyle name="Percent 6 2 2 4 4 3" xfId="36067"/>
    <cellStyle name="Percent 6 2 2 4 5" xfId="36068"/>
    <cellStyle name="Percent 6 2 2 4 5 2" xfId="36069"/>
    <cellStyle name="Percent 6 2 2 4 6" xfId="36070"/>
    <cellStyle name="Percent 6 2 2 4 6 2" xfId="36071"/>
    <cellStyle name="Percent 6 2 2 4 7" xfId="36072"/>
    <cellStyle name="Percent 6 2 2 5" xfId="36073"/>
    <cellStyle name="Percent 6 2 2 5 2" xfId="36074"/>
    <cellStyle name="Percent 6 2 2 5 2 2" xfId="36075"/>
    <cellStyle name="Percent 6 2 2 5 2 2 2" xfId="36076"/>
    <cellStyle name="Percent 6 2 2 5 2 3" xfId="36077"/>
    <cellStyle name="Percent 6 2 2 5 3" xfId="36078"/>
    <cellStyle name="Percent 6 2 2 5 3 2" xfId="36079"/>
    <cellStyle name="Percent 6 2 2 5 3 2 2" xfId="36080"/>
    <cellStyle name="Percent 6 2 2 5 3 3" xfId="36081"/>
    <cellStyle name="Percent 6 2 2 5 4" xfId="36082"/>
    <cellStyle name="Percent 6 2 2 5 4 2" xfId="36083"/>
    <cellStyle name="Percent 6 2 2 5 5" xfId="36084"/>
    <cellStyle name="Percent 6 2 2 5 5 2" xfId="36085"/>
    <cellStyle name="Percent 6 2 2 5 6" xfId="36086"/>
    <cellStyle name="Percent 6 2 2 6" xfId="36087"/>
    <cellStyle name="Percent 6 2 2 6 2" xfId="36088"/>
    <cellStyle name="Percent 6 2 2 6 2 2" xfId="36089"/>
    <cellStyle name="Percent 6 2 2 6 3" xfId="36090"/>
    <cellStyle name="Percent 6 2 2 7" xfId="36091"/>
    <cellStyle name="Percent 6 2 2 7 2" xfId="36092"/>
    <cellStyle name="Percent 6 2 2 7 2 2" xfId="36093"/>
    <cellStyle name="Percent 6 2 2 7 3" xfId="36094"/>
    <cellStyle name="Percent 6 2 2 8" xfId="36095"/>
    <cellStyle name="Percent 6 2 2 8 2" xfId="36096"/>
    <cellStyle name="Percent 6 2 2 9" xfId="36097"/>
    <cellStyle name="Percent 6 2 2 9 2" xfId="36098"/>
    <cellStyle name="Percent 6 2 3" xfId="36099"/>
    <cellStyle name="Percent 6 2 3 2" xfId="36100"/>
    <cellStyle name="Percent 6 2 3 2 2" xfId="36101"/>
    <cellStyle name="Percent 6 2 3 2 2 2" xfId="36102"/>
    <cellStyle name="Percent 6 2 3 2 2 2 2" xfId="36103"/>
    <cellStyle name="Percent 6 2 3 2 2 2 2 2" xfId="36104"/>
    <cellStyle name="Percent 6 2 3 2 2 2 3" xfId="36105"/>
    <cellStyle name="Percent 6 2 3 2 2 3" xfId="36106"/>
    <cellStyle name="Percent 6 2 3 2 2 3 2" xfId="36107"/>
    <cellStyle name="Percent 6 2 3 2 2 3 2 2" xfId="36108"/>
    <cellStyle name="Percent 6 2 3 2 2 3 3" xfId="36109"/>
    <cellStyle name="Percent 6 2 3 2 2 4" xfId="36110"/>
    <cellStyle name="Percent 6 2 3 2 2 4 2" xfId="36111"/>
    <cellStyle name="Percent 6 2 3 2 2 5" xfId="36112"/>
    <cellStyle name="Percent 6 2 3 2 2 5 2" xfId="36113"/>
    <cellStyle name="Percent 6 2 3 2 2 6" xfId="36114"/>
    <cellStyle name="Percent 6 2 3 2 3" xfId="36115"/>
    <cellStyle name="Percent 6 2 3 2 3 2" xfId="36116"/>
    <cellStyle name="Percent 6 2 3 2 3 2 2" xfId="36117"/>
    <cellStyle name="Percent 6 2 3 2 3 3" xfId="36118"/>
    <cellStyle name="Percent 6 2 3 2 4" xfId="36119"/>
    <cellStyle name="Percent 6 2 3 2 4 2" xfId="36120"/>
    <cellStyle name="Percent 6 2 3 2 4 2 2" xfId="36121"/>
    <cellStyle name="Percent 6 2 3 2 4 3" xfId="36122"/>
    <cellStyle name="Percent 6 2 3 2 5" xfId="36123"/>
    <cellStyle name="Percent 6 2 3 2 5 2" xfId="36124"/>
    <cellStyle name="Percent 6 2 3 2 6" xfId="36125"/>
    <cellStyle name="Percent 6 2 3 2 6 2" xfId="36126"/>
    <cellStyle name="Percent 6 2 3 2 7" xfId="36127"/>
    <cellStyle name="Percent 6 2 3 3" xfId="36128"/>
    <cellStyle name="Percent 6 2 3 3 2" xfId="36129"/>
    <cellStyle name="Percent 6 2 3 3 2 2" xfId="36130"/>
    <cellStyle name="Percent 6 2 3 3 2 2 2" xfId="36131"/>
    <cellStyle name="Percent 6 2 3 3 2 3" xfId="36132"/>
    <cellStyle name="Percent 6 2 3 3 3" xfId="36133"/>
    <cellStyle name="Percent 6 2 3 3 3 2" xfId="36134"/>
    <cellStyle name="Percent 6 2 3 3 3 2 2" xfId="36135"/>
    <cellStyle name="Percent 6 2 3 3 3 3" xfId="36136"/>
    <cellStyle name="Percent 6 2 3 3 4" xfId="36137"/>
    <cellStyle name="Percent 6 2 3 3 4 2" xfId="36138"/>
    <cellStyle name="Percent 6 2 3 3 5" xfId="36139"/>
    <cellStyle name="Percent 6 2 3 3 5 2" xfId="36140"/>
    <cellStyle name="Percent 6 2 3 3 6" xfId="36141"/>
    <cellStyle name="Percent 6 2 3 4" xfId="36142"/>
    <cellStyle name="Percent 6 2 3 4 2" xfId="36143"/>
    <cellStyle name="Percent 6 2 3 4 2 2" xfId="36144"/>
    <cellStyle name="Percent 6 2 3 4 3" xfId="36145"/>
    <cellStyle name="Percent 6 2 3 5" xfId="36146"/>
    <cellStyle name="Percent 6 2 3 5 2" xfId="36147"/>
    <cellStyle name="Percent 6 2 3 5 2 2" xfId="36148"/>
    <cellStyle name="Percent 6 2 3 5 3" xfId="36149"/>
    <cellStyle name="Percent 6 2 3 6" xfId="36150"/>
    <cellStyle name="Percent 6 2 3 6 2" xfId="36151"/>
    <cellStyle name="Percent 6 2 3 7" xfId="36152"/>
    <cellStyle name="Percent 6 2 3 7 2" xfId="36153"/>
    <cellStyle name="Percent 6 2 3 8" xfId="36154"/>
    <cellStyle name="Percent 6 2 4" xfId="36155"/>
    <cellStyle name="Percent 6 2 4 2" xfId="36156"/>
    <cellStyle name="Percent 6 2 4 2 2" xfId="36157"/>
    <cellStyle name="Percent 6 2 4 2 2 2" xfId="36158"/>
    <cellStyle name="Percent 6 2 4 2 2 2 2" xfId="36159"/>
    <cellStyle name="Percent 6 2 4 2 2 3" xfId="36160"/>
    <cellStyle name="Percent 6 2 4 2 3" xfId="36161"/>
    <cellStyle name="Percent 6 2 4 2 3 2" xfId="36162"/>
    <cellStyle name="Percent 6 2 4 2 3 2 2" xfId="36163"/>
    <cellStyle name="Percent 6 2 4 2 3 3" xfId="36164"/>
    <cellStyle name="Percent 6 2 4 2 4" xfId="36165"/>
    <cellStyle name="Percent 6 2 4 2 4 2" xfId="36166"/>
    <cellStyle name="Percent 6 2 4 2 5" xfId="36167"/>
    <cellStyle name="Percent 6 2 4 2 5 2" xfId="36168"/>
    <cellStyle name="Percent 6 2 4 2 6" xfId="36169"/>
    <cellStyle name="Percent 6 2 4 3" xfId="36170"/>
    <cellStyle name="Percent 6 2 4 3 2" xfId="36171"/>
    <cellStyle name="Percent 6 2 4 3 2 2" xfId="36172"/>
    <cellStyle name="Percent 6 2 4 3 3" xfId="36173"/>
    <cellStyle name="Percent 6 2 4 4" xfId="36174"/>
    <cellStyle name="Percent 6 2 4 4 2" xfId="36175"/>
    <cellStyle name="Percent 6 2 4 4 2 2" xfId="36176"/>
    <cellStyle name="Percent 6 2 4 4 3" xfId="36177"/>
    <cellStyle name="Percent 6 2 4 5" xfId="36178"/>
    <cellStyle name="Percent 6 2 4 5 2" xfId="36179"/>
    <cellStyle name="Percent 6 2 4 6" xfId="36180"/>
    <cellStyle name="Percent 6 2 4 6 2" xfId="36181"/>
    <cellStyle name="Percent 6 2 4 7" xfId="36182"/>
    <cellStyle name="Percent 6 2 5" xfId="36183"/>
    <cellStyle name="Percent 6 2 5 2" xfId="36184"/>
    <cellStyle name="Percent 6 2 5 2 2" xfId="36185"/>
    <cellStyle name="Percent 6 2 5 2 2 2" xfId="36186"/>
    <cellStyle name="Percent 6 2 5 2 2 2 2" xfId="36187"/>
    <cellStyle name="Percent 6 2 5 2 2 3" xfId="36188"/>
    <cellStyle name="Percent 6 2 5 2 3" xfId="36189"/>
    <cellStyle name="Percent 6 2 5 2 3 2" xfId="36190"/>
    <cellStyle name="Percent 6 2 5 2 3 2 2" xfId="36191"/>
    <cellStyle name="Percent 6 2 5 2 3 3" xfId="36192"/>
    <cellStyle name="Percent 6 2 5 2 4" xfId="36193"/>
    <cellStyle name="Percent 6 2 5 2 4 2" xfId="36194"/>
    <cellStyle name="Percent 6 2 5 2 5" xfId="36195"/>
    <cellStyle name="Percent 6 2 5 2 5 2" xfId="36196"/>
    <cellStyle name="Percent 6 2 5 2 6" xfId="36197"/>
    <cellStyle name="Percent 6 2 5 3" xfId="36198"/>
    <cellStyle name="Percent 6 2 5 3 2" xfId="36199"/>
    <cellStyle name="Percent 6 2 5 3 2 2" xfId="36200"/>
    <cellStyle name="Percent 6 2 5 3 3" xfId="36201"/>
    <cellStyle name="Percent 6 2 5 4" xfId="36202"/>
    <cellStyle name="Percent 6 2 5 4 2" xfId="36203"/>
    <cellStyle name="Percent 6 2 5 4 2 2" xfId="36204"/>
    <cellStyle name="Percent 6 2 5 4 3" xfId="36205"/>
    <cellStyle name="Percent 6 2 5 5" xfId="36206"/>
    <cellStyle name="Percent 6 2 5 5 2" xfId="36207"/>
    <cellStyle name="Percent 6 2 5 6" xfId="36208"/>
    <cellStyle name="Percent 6 2 5 6 2" xfId="36209"/>
    <cellStyle name="Percent 6 2 5 7" xfId="36210"/>
    <cellStyle name="Percent 6 2 6" xfId="36211"/>
    <cellStyle name="Percent 6 2 6 2" xfId="36212"/>
    <cellStyle name="Percent 6 2 6 2 2" xfId="36213"/>
    <cellStyle name="Percent 6 2 6 2 2 2" xfId="36214"/>
    <cellStyle name="Percent 6 2 6 2 3" xfId="36215"/>
    <cellStyle name="Percent 6 2 6 3" xfId="36216"/>
    <cellStyle name="Percent 6 2 6 3 2" xfId="36217"/>
    <cellStyle name="Percent 6 2 6 3 2 2" xfId="36218"/>
    <cellStyle name="Percent 6 2 6 3 3" xfId="36219"/>
    <cellStyle name="Percent 6 2 6 4" xfId="36220"/>
    <cellStyle name="Percent 6 2 6 4 2" xfId="36221"/>
    <cellStyle name="Percent 6 2 6 5" xfId="36222"/>
    <cellStyle name="Percent 6 2 6 5 2" xfId="36223"/>
    <cellStyle name="Percent 6 2 6 6" xfId="36224"/>
    <cellStyle name="Percent 6 2 7" xfId="36225"/>
    <cellStyle name="Percent 6 2 7 2" xfId="36226"/>
    <cellStyle name="Percent 6 2 7 2 2" xfId="36227"/>
    <cellStyle name="Percent 6 2 7 3" xfId="36228"/>
    <cellStyle name="Percent 6 2 8" xfId="36229"/>
    <cellStyle name="Percent 6 2 8 2" xfId="36230"/>
    <cellStyle name="Percent 6 2 8 2 2" xfId="36231"/>
    <cellStyle name="Percent 6 2 8 3" xfId="36232"/>
    <cellStyle name="Percent 6 2 9" xfId="36233"/>
    <cellStyle name="Percent 6 2 9 2" xfId="36234"/>
    <cellStyle name="Percent 6 3" xfId="36235"/>
    <cellStyle name="Percent 6 3 10" xfId="36236"/>
    <cellStyle name="Percent 6 3 2" xfId="36237"/>
    <cellStyle name="Percent 6 3 2 2" xfId="36238"/>
    <cellStyle name="Percent 6 3 2 2 2" xfId="36239"/>
    <cellStyle name="Percent 6 3 2 2 2 2" xfId="36240"/>
    <cellStyle name="Percent 6 3 2 2 2 2 2" xfId="36241"/>
    <cellStyle name="Percent 6 3 2 2 2 2 2 2" xfId="36242"/>
    <cellStyle name="Percent 6 3 2 2 2 2 3" xfId="36243"/>
    <cellStyle name="Percent 6 3 2 2 2 3" xfId="36244"/>
    <cellStyle name="Percent 6 3 2 2 2 3 2" xfId="36245"/>
    <cellStyle name="Percent 6 3 2 2 2 3 2 2" xfId="36246"/>
    <cellStyle name="Percent 6 3 2 2 2 3 3" xfId="36247"/>
    <cellStyle name="Percent 6 3 2 2 2 4" xfId="36248"/>
    <cellStyle name="Percent 6 3 2 2 2 4 2" xfId="36249"/>
    <cellStyle name="Percent 6 3 2 2 2 5" xfId="36250"/>
    <cellStyle name="Percent 6 3 2 2 2 5 2" xfId="36251"/>
    <cellStyle name="Percent 6 3 2 2 2 6" xfId="36252"/>
    <cellStyle name="Percent 6 3 2 2 3" xfId="36253"/>
    <cellStyle name="Percent 6 3 2 2 3 2" xfId="36254"/>
    <cellStyle name="Percent 6 3 2 2 3 2 2" xfId="36255"/>
    <cellStyle name="Percent 6 3 2 2 3 3" xfId="36256"/>
    <cellStyle name="Percent 6 3 2 2 4" xfId="36257"/>
    <cellStyle name="Percent 6 3 2 2 4 2" xfId="36258"/>
    <cellStyle name="Percent 6 3 2 2 4 2 2" xfId="36259"/>
    <cellStyle name="Percent 6 3 2 2 4 3" xfId="36260"/>
    <cellStyle name="Percent 6 3 2 2 5" xfId="36261"/>
    <cellStyle name="Percent 6 3 2 2 5 2" xfId="36262"/>
    <cellStyle name="Percent 6 3 2 2 6" xfId="36263"/>
    <cellStyle name="Percent 6 3 2 2 6 2" xfId="36264"/>
    <cellStyle name="Percent 6 3 2 2 7" xfId="36265"/>
    <cellStyle name="Percent 6 3 2 3" xfId="36266"/>
    <cellStyle name="Percent 6 3 2 3 2" xfId="36267"/>
    <cellStyle name="Percent 6 3 2 3 2 2" xfId="36268"/>
    <cellStyle name="Percent 6 3 2 3 2 2 2" xfId="36269"/>
    <cellStyle name="Percent 6 3 2 3 2 3" xfId="36270"/>
    <cellStyle name="Percent 6 3 2 3 3" xfId="36271"/>
    <cellStyle name="Percent 6 3 2 3 3 2" xfId="36272"/>
    <cellStyle name="Percent 6 3 2 3 3 2 2" xfId="36273"/>
    <cellStyle name="Percent 6 3 2 3 3 3" xfId="36274"/>
    <cellStyle name="Percent 6 3 2 3 4" xfId="36275"/>
    <cellStyle name="Percent 6 3 2 3 4 2" xfId="36276"/>
    <cellStyle name="Percent 6 3 2 3 5" xfId="36277"/>
    <cellStyle name="Percent 6 3 2 3 5 2" xfId="36278"/>
    <cellStyle name="Percent 6 3 2 3 6" xfId="36279"/>
    <cellStyle name="Percent 6 3 2 4" xfId="36280"/>
    <cellStyle name="Percent 6 3 2 4 2" xfId="36281"/>
    <cellStyle name="Percent 6 3 2 4 2 2" xfId="36282"/>
    <cellStyle name="Percent 6 3 2 4 3" xfId="36283"/>
    <cellStyle name="Percent 6 3 2 5" xfId="36284"/>
    <cellStyle name="Percent 6 3 2 5 2" xfId="36285"/>
    <cellStyle name="Percent 6 3 2 5 2 2" xfId="36286"/>
    <cellStyle name="Percent 6 3 2 5 3" xfId="36287"/>
    <cellStyle name="Percent 6 3 2 6" xfId="36288"/>
    <cellStyle name="Percent 6 3 2 6 2" xfId="36289"/>
    <cellStyle name="Percent 6 3 2 7" xfId="36290"/>
    <cellStyle name="Percent 6 3 2 7 2" xfId="36291"/>
    <cellStyle name="Percent 6 3 2 8" xfId="36292"/>
    <cellStyle name="Percent 6 3 3" xfId="36293"/>
    <cellStyle name="Percent 6 3 3 2" xfId="36294"/>
    <cellStyle name="Percent 6 3 3 2 2" xfId="36295"/>
    <cellStyle name="Percent 6 3 3 2 2 2" xfId="36296"/>
    <cellStyle name="Percent 6 3 3 2 2 2 2" xfId="36297"/>
    <cellStyle name="Percent 6 3 3 2 2 3" xfId="36298"/>
    <cellStyle name="Percent 6 3 3 2 3" xfId="36299"/>
    <cellStyle name="Percent 6 3 3 2 3 2" xfId="36300"/>
    <cellStyle name="Percent 6 3 3 2 3 2 2" xfId="36301"/>
    <cellStyle name="Percent 6 3 3 2 3 3" xfId="36302"/>
    <cellStyle name="Percent 6 3 3 2 4" xfId="36303"/>
    <cellStyle name="Percent 6 3 3 2 4 2" xfId="36304"/>
    <cellStyle name="Percent 6 3 3 2 5" xfId="36305"/>
    <cellStyle name="Percent 6 3 3 2 5 2" xfId="36306"/>
    <cellStyle name="Percent 6 3 3 2 6" xfId="36307"/>
    <cellStyle name="Percent 6 3 3 3" xfId="36308"/>
    <cellStyle name="Percent 6 3 3 3 2" xfId="36309"/>
    <cellStyle name="Percent 6 3 3 3 2 2" xfId="36310"/>
    <cellStyle name="Percent 6 3 3 3 3" xfId="36311"/>
    <cellStyle name="Percent 6 3 3 4" xfId="36312"/>
    <cellStyle name="Percent 6 3 3 4 2" xfId="36313"/>
    <cellStyle name="Percent 6 3 3 4 2 2" xfId="36314"/>
    <cellStyle name="Percent 6 3 3 4 3" xfId="36315"/>
    <cellStyle name="Percent 6 3 3 5" xfId="36316"/>
    <cellStyle name="Percent 6 3 3 5 2" xfId="36317"/>
    <cellStyle name="Percent 6 3 3 6" xfId="36318"/>
    <cellStyle name="Percent 6 3 3 6 2" xfId="36319"/>
    <cellStyle name="Percent 6 3 3 7" xfId="36320"/>
    <cellStyle name="Percent 6 3 4" xfId="36321"/>
    <cellStyle name="Percent 6 3 4 2" xfId="36322"/>
    <cellStyle name="Percent 6 3 4 2 2" xfId="36323"/>
    <cellStyle name="Percent 6 3 4 2 2 2" xfId="36324"/>
    <cellStyle name="Percent 6 3 4 2 2 2 2" xfId="36325"/>
    <cellStyle name="Percent 6 3 4 2 2 3" xfId="36326"/>
    <cellStyle name="Percent 6 3 4 2 3" xfId="36327"/>
    <cellStyle name="Percent 6 3 4 2 3 2" xfId="36328"/>
    <cellStyle name="Percent 6 3 4 2 3 2 2" xfId="36329"/>
    <cellStyle name="Percent 6 3 4 2 3 3" xfId="36330"/>
    <cellStyle name="Percent 6 3 4 2 4" xfId="36331"/>
    <cellStyle name="Percent 6 3 4 2 4 2" xfId="36332"/>
    <cellStyle name="Percent 6 3 4 2 5" xfId="36333"/>
    <cellStyle name="Percent 6 3 4 2 5 2" xfId="36334"/>
    <cellStyle name="Percent 6 3 4 2 6" xfId="36335"/>
    <cellStyle name="Percent 6 3 4 3" xfId="36336"/>
    <cellStyle name="Percent 6 3 4 3 2" xfId="36337"/>
    <cellStyle name="Percent 6 3 4 3 2 2" xfId="36338"/>
    <cellStyle name="Percent 6 3 4 3 3" xfId="36339"/>
    <cellStyle name="Percent 6 3 4 4" xfId="36340"/>
    <cellStyle name="Percent 6 3 4 4 2" xfId="36341"/>
    <cellStyle name="Percent 6 3 4 4 2 2" xfId="36342"/>
    <cellStyle name="Percent 6 3 4 4 3" xfId="36343"/>
    <cellStyle name="Percent 6 3 4 5" xfId="36344"/>
    <cellStyle name="Percent 6 3 4 5 2" xfId="36345"/>
    <cellStyle name="Percent 6 3 4 6" xfId="36346"/>
    <cellStyle name="Percent 6 3 4 6 2" xfId="36347"/>
    <cellStyle name="Percent 6 3 4 7" xfId="36348"/>
    <cellStyle name="Percent 6 3 5" xfId="36349"/>
    <cellStyle name="Percent 6 3 5 2" xfId="36350"/>
    <cellStyle name="Percent 6 3 5 2 2" xfId="36351"/>
    <cellStyle name="Percent 6 3 5 2 2 2" xfId="36352"/>
    <cellStyle name="Percent 6 3 5 2 3" xfId="36353"/>
    <cellStyle name="Percent 6 3 5 3" xfId="36354"/>
    <cellStyle name="Percent 6 3 5 3 2" xfId="36355"/>
    <cellStyle name="Percent 6 3 5 3 2 2" xfId="36356"/>
    <cellStyle name="Percent 6 3 5 3 3" xfId="36357"/>
    <cellStyle name="Percent 6 3 5 4" xfId="36358"/>
    <cellStyle name="Percent 6 3 5 4 2" xfId="36359"/>
    <cellStyle name="Percent 6 3 5 5" xfId="36360"/>
    <cellStyle name="Percent 6 3 5 5 2" xfId="36361"/>
    <cellStyle name="Percent 6 3 5 6" xfId="36362"/>
    <cellStyle name="Percent 6 3 6" xfId="36363"/>
    <cellStyle name="Percent 6 3 6 2" xfId="36364"/>
    <cellStyle name="Percent 6 3 6 2 2" xfId="36365"/>
    <cellStyle name="Percent 6 3 6 3" xfId="36366"/>
    <cellStyle name="Percent 6 3 7" xfId="36367"/>
    <cellStyle name="Percent 6 3 7 2" xfId="36368"/>
    <cellStyle name="Percent 6 3 7 2 2" xfId="36369"/>
    <cellStyle name="Percent 6 3 7 3" xfId="36370"/>
    <cellStyle name="Percent 6 3 8" xfId="36371"/>
    <cellStyle name="Percent 6 3 8 2" xfId="36372"/>
    <cellStyle name="Percent 6 3 9" xfId="36373"/>
    <cellStyle name="Percent 6 3 9 2" xfId="36374"/>
    <cellStyle name="Percent 6 4" xfId="36375"/>
    <cellStyle name="Percent 6 4 2" xfId="36376"/>
    <cellStyle name="Percent 6 4 2 2" xfId="36377"/>
    <cellStyle name="Percent 6 4 2 2 2" xfId="36378"/>
    <cellStyle name="Percent 6 4 2 2 2 2" xfId="36379"/>
    <cellStyle name="Percent 6 4 2 2 2 2 2" xfId="36380"/>
    <cellStyle name="Percent 6 4 2 2 2 3" xfId="36381"/>
    <cellStyle name="Percent 6 4 2 2 3" xfId="36382"/>
    <cellStyle name="Percent 6 4 2 2 3 2" xfId="36383"/>
    <cellStyle name="Percent 6 4 2 2 3 2 2" xfId="36384"/>
    <cellStyle name="Percent 6 4 2 2 3 3" xfId="36385"/>
    <cellStyle name="Percent 6 4 2 2 4" xfId="36386"/>
    <cellStyle name="Percent 6 4 2 2 4 2" xfId="36387"/>
    <cellStyle name="Percent 6 4 2 2 5" xfId="36388"/>
    <cellStyle name="Percent 6 4 2 2 5 2" xfId="36389"/>
    <cellStyle name="Percent 6 4 2 2 6" xfId="36390"/>
    <cellStyle name="Percent 6 4 2 3" xfId="36391"/>
    <cellStyle name="Percent 6 4 2 3 2" xfId="36392"/>
    <cellStyle name="Percent 6 4 2 3 2 2" xfId="36393"/>
    <cellStyle name="Percent 6 4 2 3 3" xfId="36394"/>
    <cellStyle name="Percent 6 4 2 4" xfId="36395"/>
    <cellStyle name="Percent 6 4 2 4 2" xfId="36396"/>
    <cellStyle name="Percent 6 4 2 4 2 2" xfId="36397"/>
    <cellStyle name="Percent 6 4 2 4 3" xfId="36398"/>
    <cellStyle name="Percent 6 4 2 5" xfId="36399"/>
    <cellStyle name="Percent 6 4 2 5 2" xfId="36400"/>
    <cellStyle name="Percent 6 4 2 6" xfId="36401"/>
    <cellStyle name="Percent 6 4 2 6 2" xfId="36402"/>
    <cellStyle name="Percent 6 4 2 7" xfId="36403"/>
    <cellStyle name="Percent 6 4 3" xfId="36404"/>
    <cellStyle name="Percent 6 4 3 2" xfId="36405"/>
    <cellStyle name="Percent 6 4 3 2 2" xfId="36406"/>
    <cellStyle name="Percent 6 4 3 2 2 2" xfId="36407"/>
    <cellStyle name="Percent 6 4 3 2 3" xfId="36408"/>
    <cellStyle name="Percent 6 4 3 3" xfId="36409"/>
    <cellStyle name="Percent 6 4 3 3 2" xfId="36410"/>
    <cellStyle name="Percent 6 4 3 3 2 2" xfId="36411"/>
    <cellStyle name="Percent 6 4 3 3 3" xfId="36412"/>
    <cellStyle name="Percent 6 4 3 4" xfId="36413"/>
    <cellStyle name="Percent 6 4 3 4 2" xfId="36414"/>
    <cellStyle name="Percent 6 4 3 5" xfId="36415"/>
    <cellStyle name="Percent 6 4 3 5 2" xfId="36416"/>
    <cellStyle name="Percent 6 4 3 6" xfId="36417"/>
    <cellStyle name="Percent 6 4 4" xfId="36418"/>
    <cellStyle name="Percent 6 4 4 2" xfId="36419"/>
    <cellStyle name="Percent 6 4 4 2 2" xfId="36420"/>
    <cellStyle name="Percent 6 4 4 3" xfId="36421"/>
    <cellStyle name="Percent 6 4 5" xfId="36422"/>
    <cellStyle name="Percent 6 4 5 2" xfId="36423"/>
    <cellStyle name="Percent 6 4 5 2 2" xfId="36424"/>
    <cellStyle name="Percent 6 4 5 3" xfId="36425"/>
    <cellStyle name="Percent 6 4 6" xfId="36426"/>
    <cellStyle name="Percent 6 4 6 2" xfId="36427"/>
    <cellStyle name="Percent 6 4 7" xfId="36428"/>
    <cellStyle name="Percent 6 4 7 2" xfId="36429"/>
    <cellStyle name="Percent 6 4 8" xfId="36430"/>
    <cellStyle name="Percent 6 5" xfId="36431"/>
    <cellStyle name="Percent 6 5 2" xfId="36432"/>
    <cellStyle name="Percent 6 5 2 2" xfId="36433"/>
    <cellStyle name="Percent 6 5 2 2 2" xfId="36434"/>
    <cellStyle name="Percent 6 5 2 2 2 2" xfId="36435"/>
    <cellStyle name="Percent 6 5 2 2 3" xfId="36436"/>
    <cellStyle name="Percent 6 5 2 3" xfId="36437"/>
    <cellStyle name="Percent 6 5 2 3 2" xfId="36438"/>
    <cellStyle name="Percent 6 5 2 3 2 2" xfId="36439"/>
    <cellStyle name="Percent 6 5 2 3 3" xfId="36440"/>
    <cellStyle name="Percent 6 5 2 4" xfId="36441"/>
    <cellStyle name="Percent 6 5 2 4 2" xfId="36442"/>
    <cellStyle name="Percent 6 5 2 5" xfId="36443"/>
    <cellStyle name="Percent 6 5 2 5 2" xfId="36444"/>
    <cellStyle name="Percent 6 5 2 6" xfId="36445"/>
    <cellStyle name="Percent 6 5 3" xfId="36446"/>
    <cellStyle name="Percent 6 5 3 2" xfId="36447"/>
    <cellStyle name="Percent 6 5 3 2 2" xfId="36448"/>
    <cellStyle name="Percent 6 5 3 3" xfId="36449"/>
    <cellStyle name="Percent 6 5 4" xfId="36450"/>
    <cellStyle name="Percent 6 5 4 2" xfId="36451"/>
    <cellStyle name="Percent 6 5 4 2 2" xfId="36452"/>
    <cellStyle name="Percent 6 5 4 3" xfId="36453"/>
    <cellStyle name="Percent 6 5 5" xfId="36454"/>
    <cellStyle name="Percent 6 5 5 2" xfId="36455"/>
    <cellStyle name="Percent 6 5 6" xfId="36456"/>
    <cellStyle name="Percent 6 5 6 2" xfId="36457"/>
    <cellStyle name="Percent 6 5 7" xfId="36458"/>
    <cellStyle name="Percent 6 6" xfId="36459"/>
    <cellStyle name="Percent 6 6 2" xfId="36460"/>
    <cellStyle name="Percent 6 6 2 2" xfId="36461"/>
    <cellStyle name="Percent 6 6 2 2 2" xfId="36462"/>
    <cellStyle name="Percent 6 6 2 2 2 2" xfId="36463"/>
    <cellStyle name="Percent 6 6 2 2 3" xfId="36464"/>
    <cellStyle name="Percent 6 6 2 3" xfId="36465"/>
    <cellStyle name="Percent 6 6 2 3 2" xfId="36466"/>
    <cellStyle name="Percent 6 6 2 3 2 2" xfId="36467"/>
    <cellStyle name="Percent 6 6 2 3 3" xfId="36468"/>
    <cellStyle name="Percent 6 6 2 4" xfId="36469"/>
    <cellStyle name="Percent 6 6 2 4 2" xfId="36470"/>
    <cellStyle name="Percent 6 6 2 5" xfId="36471"/>
    <cellStyle name="Percent 6 6 2 5 2" xfId="36472"/>
    <cellStyle name="Percent 6 6 2 6" xfId="36473"/>
    <cellStyle name="Percent 6 6 3" xfId="36474"/>
    <cellStyle name="Percent 6 6 3 2" xfId="36475"/>
    <cellStyle name="Percent 6 6 3 2 2" xfId="36476"/>
    <cellStyle name="Percent 6 6 3 3" xfId="36477"/>
    <cellStyle name="Percent 6 6 4" xfId="36478"/>
    <cellStyle name="Percent 6 6 4 2" xfId="36479"/>
    <cellStyle name="Percent 6 6 4 2 2" xfId="36480"/>
    <cellStyle name="Percent 6 6 4 3" xfId="36481"/>
    <cellStyle name="Percent 6 6 5" xfId="36482"/>
    <cellStyle name="Percent 6 6 5 2" xfId="36483"/>
    <cellStyle name="Percent 6 6 6" xfId="36484"/>
    <cellStyle name="Percent 6 6 6 2" xfId="36485"/>
    <cellStyle name="Percent 6 6 7" xfId="36486"/>
    <cellStyle name="Percent 6 7" xfId="36487"/>
    <cellStyle name="Percent 6 7 2" xfId="36488"/>
    <cellStyle name="Percent 6 7 2 2" xfId="36489"/>
    <cellStyle name="Percent 6 7 2 2 2" xfId="36490"/>
    <cellStyle name="Percent 6 7 2 3" xfId="36491"/>
    <cellStyle name="Percent 6 7 3" xfId="36492"/>
    <cellStyle name="Percent 6 7 3 2" xfId="36493"/>
    <cellStyle name="Percent 6 7 3 2 2" xfId="36494"/>
    <cellStyle name="Percent 6 7 3 3" xfId="36495"/>
    <cellStyle name="Percent 6 7 4" xfId="36496"/>
    <cellStyle name="Percent 6 7 4 2" xfId="36497"/>
    <cellStyle name="Percent 6 7 5" xfId="36498"/>
    <cellStyle name="Percent 6 7 5 2" xfId="36499"/>
    <cellStyle name="Percent 6 7 6" xfId="36500"/>
    <cellStyle name="Percent 6 8" xfId="36501"/>
    <cellStyle name="Percent 6 8 2" xfId="36502"/>
    <cellStyle name="Percent 6 8 2 2" xfId="36503"/>
    <cellStyle name="Percent 6 8 3" xfId="36504"/>
    <cellStyle name="Percent 6 9" xfId="36505"/>
    <cellStyle name="Percent 6 9 2" xfId="36506"/>
    <cellStyle name="Percent 6 9 2 2" xfId="36507"/>
    <cellStyle name="Percent 6 9 3" xfId="36508"/>
    <cellStyle name="Percent 7" xfId="673"/>
    <cellStyle name="Percent 7 2" xfId="36509"/>
    <cellStyle name="Percent 8" xfId="651"/>
    <cellStyle name="Percent 9" xfId="36510"/>
    <cellStyle name="Percent Input" xfId="369"/>
    <cellStyle name="Percent(0)" xfId="370"/>
    <cellStyle name="Percent(1)" xfId="371"/>
    <cellStyle name="Percent(2)" xfId="372"/>
    <cellStyle name="Percent*" xfId="373"/>
    <cellStyle name="Percent[1]" xfId="374"/>
    <cellStyle name="Percent[2]" xfId="375"/>
    <cellStyle name="Percent[2D]" xfId="376"/>
    <cellStyle name="PROTECTED" xfId="377"/>
    <cellStyle name="PSChar" xfId="67"/>
    <cellStyle name="PSChar 2" xfId="36511"/>
    <cellStyle name="PSDate" xfId="68"/>
    <cellStyle name="PSDec" xfId="69"/>
    <cellStyle name="PSDec 2" xfId="36512"/>
    <cellStyle name="PSdesc" xfId="70"/>
    <cellStyle name="PSHeading" xfId="71"/>
    <cellStyle name="PSHeading 2" xfId="36513"/>
    <cellStyle name="PSInt" xfId="72"/>
    <cellStyle name="PSSpacer" xfId="73"/>
    <cellStyle name="PStest" xfId="74"/>
    <cellStyle name="R00A" xfId="75"/>
    <cellStyle name="R00B" xfId="76"/>
    <cellStyle name="R00L" xfId="77"/>
    <cellStyle name="R01A" xfId="78"/>
    <cellStyle name="R01A 2" xfId="530"/>
    <cellStyle name="R01B" xfId="79"/>
    <cellStyle name="R01H" xfId="80"/>
    <cellStyle name="R01L" xfId="81"/>
    <cellStyle name="R02A" xfId="82"/>
    <cellStyle name="R02A 2" xfId="531"/>
    <cellStyle name="R02B" xfId="83"/>
    <cellStyle name="R02H" xfId="84"/>
    <cellStyle name="R02L" xfId="85"/>
    <cellStyle name="R03A" xfId="86"/>
    <cellStyle name="R03B" xfId="87"/>
    <cellStyle name="R03H" xfId="88"/>
    <cellStyle name="R03L" xfId="89"/>
    <cellStyle name="R04A" xfId="90"/>
    <cellStyle name="R04B" xfId="91"/>
    <cellStyle name="R04H" xfId="92"/>
    <cellStyle name="R04L" xfId="93"/>
    <cellStyle name="R05A" xfId="94"/>
    <cellStyle name="R05B" xfId="95"/>
    <cellStyle name="R05H" xfId="96"/>
    <cellStyle name="R05L" xfId="97"/>
    <cellStyle name="R05L 2" xfId="644"/>
    <cellStyle name="R05L 3" xfId="532"/>
    <cellStyle name="R06A" xfId="98"/>
    <cellStyle name="R06B" xfId="99"/>
    <cellStyle name="R06H" xfId="100"/>
    <cellStyle name="R06L" xfId="101"/>
    <cellStyle name="R07A" xfId="102"/>
    <cellStyle name="R07B" xfId="103"/>
    <cellStyle name="R07H" xfId="104"/>
    <cellStyle name="R07L" xfId="105"/>
    <cellStyle name="RangeName" xfId="378"/>
    <cellStyle name="RevList" xfId="379"/>
    <cellStyle name="RowLevel_" xfId="36514"/>
    <cellStyle name="s" xfId="380"/>
    <cellStyle name="s_B" xfId="381"/>
    <cellStyle name="s_Bal Sheets" xfId="382"/>
    <cellStyle name="s_Bal Sheets_1" xfId="383"/>
    <cellStyle name="s_Bal Sheets_2" xfId="384"/>
    <cellStyle name="s_Credit (2)" xfId="385"/>
    <cellStyle name="s_Credit (2)_1" xfId="386"/>
    <cellStyle name="s_Credit (2)_2" xfId="387"/>
    <cellStyle name="s_DCF Analysis for DPL" xfId="388"/>
    <cellStyle name="s_DCF Matrix" xfId="389"/>
    <cellStyle name="s_DCF Matrix_1" xfId="390"/>
    <cellStyle name="s_DCFLBO Code" xfId="391"/>
    <cellStyle name="s_DCFLBO Code_1" xfId="392"/>
    <cellStyle name="s_DPL Valuation1022" xfId="393"/>
    <cellStyle name="s_Earnings" xfId="394"/>
    <cellStyle name="s_Earnings (2)" xfId="395"/>
    <cellStyle name="s_Earnings (2)_1" xfId="396"/>
    <cellStyle name="s_Earnings_1" xfId="397"/>
    <cellStyle name="s_finsumm" xfId="398"/>
    <cellStyle name="s_finsumm_1" xfId="399"/>
    <cellStyle name="s_finsumm_2" xfId="400"/>
    <cellStyle name="s_GoroWipTax-to2050_fromCo_Oct21_99" xfId="401"/>
    <cellStyle name="s_HardInc " xfId="402"/>
    <cellStyle name="s_Hist Inputs (2)" xfId="403"/>
    <cellStyle name="s_Hist Inputs (2)_1" xfId="404"/>
    <cellStyle name="s_IEL_finsumm" xfId="405"/>
    <cellStyle name="s_IEL_finsumm_1" xfId="406"/>
    <cellStyle name="s_IEL_finsumm_2" xfId="407"/>
    <cellStyle name="s_IEL_finsumm1" xfId="408"/>
    <cellStyle name="s_IEL_finsumm1_1" xfId="409"/>
    <cellStyle name="s_IEL_finsumm1_2" xfId="410"/>
    <cellStyle name="s_Lbo" xfId="411"/>
    <cellStyle name="s_LBO Summary" xfId="412"/>
    <cellStyle name="s_LBO Summary_1" xfId="413"/>
    <cellStyle name="s_LBO Summary_2" xfId="414"/>
    <cellStyle name="s_Lbo_1" xfId="415"/>
    <cellStyle name="s_rvr_analysis_andrew" xfId="416"/>
    <cellStyle name="s_Schedules" xfId="417"/>
    <cellStyle name="s_Schedules_1" xfId="418"/>
    <cellStyle name="s_Trans Assump" xfId="419"/>
    <cellStyle name="s_Trans Assump (2)" xfId="420"/>
    <cellStyle name="s_Trans Assump (2)_1" xfId="421"/>
    <cellStyle name="s_Trans Assump_1" xfId="422"/>
    <cellStyle name="s_Trans Sum" xfId="423"/>
    <cellStyle name="s_Trans Sum_1" xfId="424"/>
    <cellStyle name="s_Unit Price Sen. (2)" xfId="425"/>
    <cellStyle name="s_Unit Price Sen. (2)_1" xfId="426"/>
    <cellStyle name="s_Unit Price Sen. (2)_2" xfId="427"/>
    <cellStyle name="Salomon Logo" xfId="428"/>
    <cellStyle name="SAPBEXaggData" xfId="429"/>
    <cellStyle name="SAPBEXaggData 2" xfId="36515"/>
    <cellStyle name="SAPBEXaggDataEmph" xfId="430"/>
    <cellStyle name="SAPBEXaggDataEmph 2" xfId="36516"/>
    <cellStyle name="SAPBEXaggItem" xfId="431"/>
    <cellStyle name="SAPBEXaggItem 2" xfId="36518"/>
    <cellStyle name="SAPBEXaggItem 3" xfId="36519"/>
    <cellStyle name="SAPBEXaggItem 4" xfId="36520"/>
    <cellStyle name="SAPBEXaggItem 5" xfId="36521"/>
    <cellStyle name="SAPBEXaggItem 6" xfId="36522"/>
    <cellStyle name="SAPBEXaggItem 7" xfId="36517"/>
    <cellStyle name="SAPBEXaggItem_Copy of xSAPtemp5457" xfId="36523"/>
    <cellStyle name="SAPBEXaggItemX" xfId="432"/>
    <cellStyle name="SAPBEXaggItemX 2" xfId="36524"/>
    <cellStyle name="SAPBEXchaText" xfId="433"/>
    <cellStyle name="SAPBEXchaText 10" xfId="36525"/>
    <cellStyle name="SAPBEXchaText 2" xfId="36526"/>
    <cellStyle name="SAPBEXchaText 2 10" xfId="36527"/>
    <cellStyle name="SAPBEXchaText 2 10 2" xfId="36528"/>
    <cellStyle name="SAPBEXchaText 2 11" xfId="36529"/>
    <cellStyle name="SAPBEXchaText 2 11 2" xfId="36530"/>
    <cellStyle name="SAPBEXchaText 2 12" xfId="36531"/>
    <cellStyle name="SAPBEXchaText 2 12 2" xfId="36532"/>
    <cellStyle name="SAPBEXchaText 2 13" xfId="36533"/>
    <cellStyle name="SAPBEXchaText 2 2" xfId="36534"/>
    <cellStyle name="SAPBEXchaText 2 2 2" xfId="36535"/>
    <cellStyle name="SAPBEXchaText 2 2 2 2" xfId="36536"/>
    <cellStyle name="SAPBEXchaText 2 2 2 2 2" xfId="36537"/>
    <cellStyle name="SAPBEXchaText 2 2 2 3" xfId="36538"/>
    <cellStyle name="SAPBEXchaText 2 2 3" xfId="36539"/>
    <cellStyle name="SAPBEXchaText 2 2 3 2" xfId="36540"/>
    <cellStyle name="SAPBEXchaText 2 2 3 2 2" xfId="36541"/>
    <cellStyle name="SAPBEXchaText 2 2 3 3" xfId="36542"/>
    <cellStyle name="SAPBEXchaText 2 2 4" xfId="36543"/>
    <cellStyle name="SAPBEXchaText 2 2 4 2" xfId="36544"/>
    <cellStyle name="SAPBEXchaText 2 2 5" xfId="36545"/>
    <cellStyle name="SAPBEXchaText 2 2 5 2" xfId="36546"/>
    <cellStyle name="SAPBEXchaText 2 2 6" xfId="36547"/>
    <cellStyle name="SAPBEXchaText 2 2 6 2" xfId="36548"/>
    <cellStyle name="SAPBEXchaText 2 2 7" xfId="36549"/>
    <cellStyle name="SAPBEXchaText 2 2 7 2" xfId="36550"/>
    <cellStyle name="SAPBEXchaText 2 2 8" xfId="36551"/>
    <cellStyle name="SAPBEXchaText 2 3" xfId="36552"/>
    <cellStyle name="SAPBEXchaText 2 3 10" xfId="36553"/>
    <cellStyle name="SAPBEXchaText 2 3 10 2" xfId="36554"/>
    <cellStyle name="SAPBEXchaText 2 3 11" xfId="36555"/>
    <cellStyle name="SAPBEXchaText 2 3 2" xfId="36556"/>
    <cellStyle name="SAPBEXchaText 2 3 2 2" xfId="36557"/>
    <cellStyle name="SAPBEXchaText 2 3 2 2 2" xfId="36558"/>
    <cellStyle name="SAPBEXchaText 2 3 2 3" xfId="36559"/>
    <cellStyle name="SAPBEXchaText 2 3 3" xfId="36560"/>
    <cellStyle name="SAPBEXchaText 2 3 3 2" xfId="36561"/>
    <cellStyle name="SAPBEXchaText 2 3 4" xfId="36562"/>
    <cellStyle name="SAPBEXchaText 2 3 4 2" xfId="36563"/>
    <cellStyle name="SAPBEXchaText 2 3 5" xfId="36564"/>
    <cellStyle name="SAPBEXchaText 2 3 5 2" xfId="36565"/>
    <cellStyle name="SAPBEXchaText 2 3 6" xfId="36566"/>
    <cellStyle name="SAPBEXchaText 2 3 6 2" xfId="36567"/>
    <cellStyle name="SAPBEXchaText 2 3 7" xfId="36568"/>
    <cellStyle name="SAPBEXchaText 2 3 7 2" xfId="36569"/>
    <cellStyle name="SAPBEXchaText 2 3 8" xfId="36570"/>
    <cellStyle name="SAPBEXchaText 2 3 8 2" xfId="36571"/>
    <cellStyle name="SAPBEXchaText 2 3 9" xfId="36572"/>
    <cellStyle name="SAPBEXchaText 2 3 9 2" xfId="36573"/>
    <cellStyle name="SAPBEXchaText 2 4" xfId="36574"/>
    <cellStyle name="SAPBEXchaText 2 4 10" xfId="36575"/>
    <cellStyle name="SAPBEXchaText 2 4 10 2" xfId="36576"/>
    <cellStyle name="SAPBEXchaText 2 4 11" xfId="36577"/>
    <cellStyle name="SAPBEXchaText 2 4 2" xfId="36578"/>
    <cellStyle name="SAPBEXchaText 2 4 2 2" xfId="36579"/>
    <cellStyle name="SAPBEXchaText 2 4 2 2 2" xfId="36580"/>
    <cellStyle name="SAPBEXchaText 2 4 2 3" xfId="36581"/>
    <cellStyle name="SAPBEXchaText 2 4 3" xfId="36582"/>
    <cellStyle name="SAPBEXchaText 2 4 3 2" xfId="36583"/>
    <cellStyle name="SAPBEXchaText 2 4 4" xfId="36584"/>
    <cellStyle name="SAPBEXchaText 2 4 4 2" xfId="36585"/>
    <cellStyle name="SAPBEXchaText 2 4 5" xfId="36586"/>
    <cellStyle name="SAPBEXchaText 2 4 5 2" xfId="36587"/>
    <cellStyle name="SAPBEXchaText 2 4 6" xfId="36588"/>
    <cellStyle name="SAPBEXchaText 2 4 6 2" xfId="36589"/>
    <cellStyle name="SAPBEXchaText 2 4 7" xfId="36590"/>
    <cellStyle name="SAPBEXchaText 2 4 7 2" xfId="36591"/>
    <cellStyle name="SAPBEXchaText 2 4 8" xfId="36592"/>
    <cellStyle name="SAPBEXchaText 2 4 8 2" xfId="36593"/>
    <cellStyle name="SAPBEXchaText 2 4 9" xfId="36594"/>
    <cellStyle name="SAPBEXchaText 2 4 9 2" xfId="36595"/>
    <cellStyle name="SAPBEXchaText 2 5" xfId="36596"/>
    <cellStyle name="SAPBEXchaText 2 5 10" xfId="36597"/>
    <cellStyle name="SAPBEXchaText 2 5 10 2" xfId="36598"/>
    <cellStyle name="SAPBEXchaText 2 5 11" xfId="36599"/>
    <cellStyle name="SAPBEXchaText 2 5 2" xfId="36600"/>
    <cellStyle name="SAPBEXchaText 2 5 2 2" xfId="36601"/>
    <cellStyle name="SAPBEXchaText 2 5 2 2 2" xfId="36602"/>
    <cellStyle name="SAPBEXchaText 2 5 2 3" xfId="36603"/>
    <cellStyle name="SAPBEXchaText 2 5 3" xfId="36604"/>
    <cellStyle name="SAPBEXchaText 2 5 3 2" xfId="36605"/>
    <cellStyle name="SAPBEXchaText 2 5 4" xfId="36606"/>
    <cellStyle name="SAPBEXchaText 2 5 4 2" xfId="36607"/>
    <cellStyle name="SAPBEXchaText 2 5 5" xfId="36608"/>
    <cellStyle name="SAPBEXchaText 2 5 5 2" xfId="36609"/>
    <cellStyle name="SAPBEXchaText 2 5 6" xfId="36610"/>
    <cellStyle name="SAPBEXchaText 2 5 6 2" xfId="36611"/>
    <cellStyle name="SAPBEXchaText 2 5 7" xfId="36612"/>
    <cellStyle name="SAPBEXchaText 2 5 7 2" xfId="36613"/>
    <cellStyle name="SAPBEXchaText 2 5 8" xfId="36614"/>
    <cellStyle name="SAPBEXchaText 2 5 8 2" xfId="36615"/>
    <cellStyle name="SAPBEXchaText 2 5 9" xfId="36616"/>
    <cellStyle name="SAPBEXchaText 2 5 9 2" xfId="36617"/>
    <cellStyle name="SAPBEXchaText 2 6" xfId="36618"/>
    <cellStyle name="SAPBEXchaText 2 6 10" xfId="36619"/>
    <cellStyle name="SAPBEXchaText 2 6 10 2" xfId="36620"/>
    <cellStyle name="SAPBEXchaText 2 6 11" xfId="36621"/>
    <cellStyle name="SAPBEXchaText 2 6 2" xfId="36622"/>
    <cellStyle name="SAPBEXchaText 2 6 2 2" xfId="36623"/>
    <cellStyle name="SAPBEXchaText 2 6 2 2 2" xfId="36624"/>
    <cellStyle name="SAPBEXchaText 2 6 2 3" xfId="36625"/>
    <cellStyle name="SAPBEXchaText 2 6 3" xfId="36626"/>
    <cellStyle name="SAPBEXchaText 2 6 3 2" xfId="36627"/>
    <cellStyle name="SAPBEXchaText 2 6 4" xfId="36628"/>
    <cellStyle name="SAPBEXchaText 2 6 4 2" xfId="36629"/>
    <cellStyle name="SAPBEXchaText 2 6 5" xfId="36630"/>
    <cellStyle name="SAPBEXchaText 2 6 5 2" xfId="36631"/>
    <cellStyle name="SAPBEXchaText 2 6 6" xfId="36632"/>
    <cellStyle name="SAPBEXchaText 2 6 6 2" xfId="36633"/>
    <cellStyle name="SAPBEXchaText 2 6 7" xfId="36634"/>
    <cellStyle name="SAPBEXchaText 2 6 7 2" xfId="36635"/>
    <cellStyle name="SAPBEXchaText 2 6 8" xfId="36636"/>
    <cellStyle name="SAPBEXchaText 2 6 8 2" xfId="36637"/>
    <cellStyle name="SAPBEXchaText 2 6 9" xfId="36638"/>
    <cellStyle name="SAPBEXchaText 2 6 9 2" xfId="36639"/>
    <cellStyle name="SAPBEXchaText 2 7" xfId="36640"/>
    <cellStyle name="SAPBEXchaText 2 7 2" xfId="36641"/>
    <cellStyle name="SAPBEXchaText 2 7 2 2" xfId="36642"/>
    <cellStyle name="SAPBEXchaText 2 7 3" xfId="36643"/>
    <cellStyle name="SAPBEXchaText 2 8" xfId="36644"/>
    <cellStyle name="SAPBEXchaText 2 8 2" xfId="36645"/>
    <cellStyle name="SAPBEXchaText 2 9" xfId="36646"/>
    <cellStyle name="SAPBEXchaText 2 9 2" xfId="36647"/>
    <cellStyle name="SAPBEXchaText 3" xfId="36648"/>
    <cellStyle name="SAPBEXchaText 3 10" xfId="36649"/>
    <cellStyle name="SAPBEXchaText 3 10 2" xfId="36650"/>
    <cellStyle name="SAPBEXchaText 3 11" xfId="36651"/>
    <cellStyle name="SAPBEXchaText 3 11 2" xfId="36652"/>
    <cellStyle name="SAPBEXchaText 3 12" xfId="36653"/>
    <cellStyle name="SAPBEXchaText 3 12 2" xfId="36654"/>
    <cellStyle name="SAPBEXchaText 3 13" xfId="36655"/>
    <cellStyle name="SAPBEXchaText 3 2" xfId="36656"/>
    <cellStyle name="SAPBEXchaText 3 2 2" xfId="36657"/>
    <cellStyle name="SAPBEXchaText 3 2 2 2" xfId="36658"/>
    <cellStyle name="SAPBEXchaText 3 2 2 2 2" xfId="36659"/>
    <cellStyle name="SAPBEXchaText 3 2 2 3" xfId="36660"/>
    <cellStyle name="SAPBEXchaText 3 2 3" xfId="36661"/>
    <cellStyle name="SAPBEXchaText 3 2 3 2" xfId="36662"/>
    <cellStyle name="SAPBEXchaText 3 2 3 2 2" xfId="36663"/>
    <cellStyle name="SAPBEXchaText 3 2 3 3" xfId="36664"/>
    <cellStyle name="SAPBEXchaText 3 2 4" xfId="36665"/>
    <cellStyle name="SAPBEXchaText 3 2 4 2" xfId="36666"/>
    <cellStyle name="SAPBEXchaText 3 2 5" xfId="36667"/>
    <cellStyle name="SAPBEXchaText 3 2 5 2" xfId="36668"/>
    <cellStyle name="SAPBEXchaText 3 2 6" xfId="36669"/>
    <cellStyle name="SAPBEXchaText 3 2 6 2" xfId="36670"/>
    <cellStyle name="SAPBEXchaText 3 2 7" xfId="36671"/>
    <cellStyle name="SAPBEXchaText 3 2 7 2" xfId="36672"/>
    <cellStyle name="SAPBEXchaText 3 2 8" xfId="36673"/>
    <cellStyle name="SAPBEXchaText 3 3" xfId="36674"/>
    <cellStyle name="SAPBEXchaText 3 3 10" xfId="36675"/>
    <cellStyle name="SAPBEXchaText 3 3 10 2" xfId="36676"/>
    <cellStyle name="SAPBEXchaText 3 3 11" xfId="36677"/>
    <cellStyle name="SAPBEXchaText 3 3 2" xfId="36678"/>
    <cellStyle name="SAPBEXchaText 3 3 2 2" xfId="36679"/>
    <cellStyle name="SAPBEXchaText 3 3 2 2 2" xfId="36680"/>
    <cellStyle name="SAPBEXchaText 3 3 2 3" xfId="36681"/>
    <cellStyle name="SAPBEXchaText 3 3 3" xfId="36682"/>
    <cellStyle name="SAPBEXchaText 3 3 3 2" xfId="36683"/>
    <cellStyle name="SAPBEXchaText 3 3 4" xfId="36684"/>
    <cellStyle name="SAPBEXchaText 3 3 4 2" xfId="36685"/>
    <cellStyle name="SAPBEXchaText 3 3 5" xfId="36686"/>
    <cellStyle name="SAPBEXchaText 3 3 5 2" xfId="36687"/>
    <cellStyle name="SAPBEXchaText 3 3 6" xfId="36688"/>
    <cellStyle name="SAPBEXchaText 3 3 6 2" xfId="36689"/>
    <cellStyle name="SAPBEXchaText 3 3 7" xfId="36690"/>
    <cellStyle name="SAPBEXchaText 3 3 7 2" xfId="36691"/>
    <cellStyle name="SAPBEXchaText 3 3 8" xfId="36692"/>
    <cellStyle name="SAPBEXchaText 3 3 8 2" xfId="36693"/>
    <cellStyle name="SAPBEXchaText 3 3 9" xfId="36694"/>
    <cellStyle name="SAPBEXchaText 3 3 9 2" xfId="36695"/>
    <cellStyle name="SAPBEXchaText 3 4" xfId="36696"/>
    <cellStyle name="SAPBEXchaText 3 4 10" xfId="36697"/>
    <cellStyle name="SAPBEXchaText 3 4 10 2" xfId="36698"/>
    <cellStyle name="SAPBEXchaText 3 4 11" xfId="36699"/>
    <cellStyle name="SAPBEXchaText 3 4 2" xfId="36700"/>
    <cellStyle name="SAPBEXchaText 3 4 2 2" xfId="36701"/>
    <cellStyle name="SAPBEXchaText 3 4 2 2 2" xfId="36702"/>
    <cellStyle name="SAPBEXchaText 3 4 2 3" xfId="36703"/>
    <cellStyle name="SAPBEXchaText 3 4 3" xfId="36704"/>
    <cellStyle name="SAPBEXchaText 3 4 3 2" xfId="36705"/>
    <cellStyle name="SAPBEXchaText 3 4 4" xfId="36706"/>
    <cellStyle name="SAPBEXchaText 3 4 4 2" xfId="36707"/>
    <cellStyle name="SAPBEXchaText 3 4 5" xfId="36708"/>
    <cellStyle name="SAPBEXchaText 3 4 5 2" xfId="36709"/>
    <cellStyle name="SAPBEXchaText 3 4 6" xfId="36710"/>
    <cellStyle name="SAPBEXchaText 3 4 6 2" xfId="36711"/>
    <cellStyle name="SAPBEXchaText 3 4 7" xfId="36712"/>
    <cellStyle name="SAPBEXchaText 3 4 7 2" xfId="36713"/>
    <cellStyle name="SAPBEXchaText 3 4 8" xfId="36714"/>
    <cellStyle name="SAPBEXchaText 3 4 8 2" xfId="36715"/>
    <cellStyle name="SAPBEXchaText 3 4 9" xfId="36716"/>
    <cellStyle name="SAPBEXchaText 3 4 9 2" xfId="36717"/>
    <cellStyle name="SAPBEXchaText 3 5" xfId="36718"/>
    <cellStyle name="SAPBEXchaText 3 5 10" xfId="36719"/>
    <cellStyle name="SAPBEXchaText 3 5 10 2" xfId="36720"/>
    <cellStyle name="SAPBEXchaText 3 5 11" xfId="36721"/>
    <cellStyle name="SAPBEXchaText 3 5 2" xfId="36722"/>
    <cellStyle name="SAPBEXchaText 3 5 2 2" xfId="36723"/>
    <cellStyle name="SAPBEXchaText 3 5 2 2 2" xfId="36724"/>
    <cellStyle name="SAPBEXchaText 3 5 2 3" xfId="36725"/>
    <cellStyle name="SAPBEXchaText 3 5 3" xfId="36726"/>
    <cellStyle name="SAPBEXchaText 3 5 3 2" xfId="36727"/>
    <cellStyle name="SAPBEXchaText 3 5 4" xfId="36728"/>
    <cellStyle name="SAPBEXchaText 3 5 4 2" xfId="36729"/>
    <cellStyle name="SAPBEXchaText 3 5 5" xfId="36730"/>
    <cellStyle name="SAPBEXchaText 3 5 5 2" xfId="36731"/>
    <cellStyle name="SAPBEXchaText 3 5 6" xfId="36732"/>
    <cellStyle name="SAPBEXchaText 3 5 6 2" xfId="36733"/>
    <cellStyle name="SAPBEXchaText 3 5 7" xfId="36734"/>
    <cellStyle name="SAPBEXchaText 3 5 7 2" xfId="36735"/>
    <cellStyle name="SAPBEXchaText 3 5 8" xfId="36736"/>
    <cellStyle name="SAPBEXchaText 3 5 8 2" xfId="36737"/>
    <cellStyle name="SAPBEXchaText 3 5 9" xfId="36738"/>
    <cellStyle name="SAPBEXchaText 3 5 9 2" xfId="36739"/>
    <cellStyle name="SAPBEXchaText 3 6" xfId="36740"/>
    <cellStyle name="SAPBEXchaText 3 6 10" xfId="36741"/>
    <cellStyle name="SAPBEXchaText 3 6 10 2" xfId="36742"/>
    <cellStyle name="SAPBEXchaText 3 6 11" xfId="36743"/>
    <cellStyle name="SAPBEXchaText 3 6 2" xfId="36744"/>
    <cellStyle name="SAPBEXchaText 3 6 2 2" xfId="36745"/>
    <cellStyle name="SAPBEXchaText 3 6 2 2 2" xfId="36746"/>
    <cellStyle name="SAPBEXchaText 3 6 2 3" xfId="36747"/>
    <cellStyle name="SAPBEXchaText 3 6 3" xfId="36748"/>
    <cellStyle name="SAPBEXchaText 3 6 3 2" xfId="36749"/>
    <cellStyle name="SAPBEXchaText 3 6 4" xfId="36750"/>
    <cellStyle name="SAPBEXchaText 3 6 4 2" xfId="36751"/>
    <cellStyle name="SAPBEXchaText 3 6 5" xfId="36752"/>
    <cellStyle name="SAPBEXchaText 3 6 5 2" xfId="36753"/>
    <cellStyle name="SAPBEXchaText 3 6 6" xfId="36754"/>
    <cellStyle name="SAPBEXchaText 3 6 6 2" xfId="36755"/>
    <cellStyle name="SAPBEXchaText 3 6 7" xfId="36756"/>
    <cellStyle name="SAPBEXchaText 3 6 7 2" xfId="36757"/>
    <cellStyle name="SAPBEXchaText 3 6 8" xfId="36758"/>
    <cellStyle name="SAPBEXchaText 3 6 8 2" xfId="36759"/>
    <cellStyle name="SAPBEXchaText 3 6 9" xfId="36760"/>
    <cellStyle name="SAPBEXchaText 3 6 9 2" xfId="36761"/>
    <cellStyle name="SAPBEXchaText 3 7" xfId="36762"/>
    <cellStyle name="SAPBEXchaText 3 7 2" xfId="36763"/>
    <cellStyle name="SAPBEXchaText 3 7 2 2" xfId="36764"/>
    <cellStyle name="SAPBEXchaText 3 7 3" xfId="36765"/>
    <cellStyle name="SAPBEXchaText 3 8" xfId="36766"/>
    <cellStyle name="SAPBEXchaText 3 8 2" xfId="36767"/>
    <cellStyle name="SAPBEXchaText 3 9" xfId="36768"/>
    <cellStyle name="SAPBEXchaText 3 9 2" xfId="36769"/>
    <cellStyle name="SAPBEXchaText 4" xfId="36770"/>
    <cellStyle name="SAPBEXchaText 4 10" xfId="36771"/>
    <cellStyle name="SAPBEXchaText 4 10 2" xfId="36772"/>
    <cellStyle name="SAPBEXchaText 4 11" xfId="36773"/>
    <cellStyle name="SAPBEXchaText 4 2" xfId="36774"/>
    <cellStyle name="SAPBEXchaText 4 2 2" xfId="36775"/>
    <cellStyle name="SAPBEXchaText 4 2 2 2" xfId="36776"/>
    <cellStyle name="SAPBEXchaText 4 2 3" xfId="36777"/>
    <cellStyle name="SAPBEXchaText 4 3" xfId="36778"/>
    <cellStyle name="SAPBEXchaText 4 3 2" xfId="36779"/>
    <cellStyle name="SAPBEXchaText 4 4" xfId="36780"/>
    <cellStyle name="SAPBEXchaText 4 4 2" xfId="36781"/>
    <cellStyle name="SAPBEXchaText 4 5" xfId="36782"/>
    <cellStyle name="SAPBEXchaText 4 5 2" xfId="36783"/>
    <cellStyle name="SAPBEXchaText 4 6" xfId="36784"/>
    <cellStyle name="SAPBEXchaText 4 6 2" xfId="36785"/>
    <cellStyle name="SAPBEXchaText 4 7" xfId="36786"/>
    <cellStyle name="SAPBEXchaText 4 7 2" xfId="36787"/>
    <cellStyle name="SAPBEXchaText 4 8" xfId="36788"/>
    <cellStyle name="SAPBEXchaText 4 8 2" xfId="36789"/>
    <cellStyle name="SAPBEXchaText 4 9" xfId="36790"/>
    <cellStyle name="SAPBEXchaText 4 9 2" xfId="36791"/>
    <cellStyle name="SAPBEXchaText 5" xfId="36792"/>
    <cellStyle name="SAPBEXchaText 5 2" xfId="36793"/>
    <cellStyle name="SAPBEXchaText 5 2 2" xfId="36794"/>
    <cellStyle name="SAPBEXchaText 5 3" xfId="36795"/>
    <cellStyle name="SAPBEXchaText 6" xfId="36796"/>
    <cellStyle name="SAPBEXchaText 6 2" xfId="36797"/>
    <cellStyle name="SAPBEXchaText 7" xfId="36798"/>
    <cellStyle name="SAPBEXchaText 7 2" xfId="36799"/>
    <cellStyle name="SAPBEXchaText 8" xfId="36800"/>
    <cellStyle name="SAPBEXchaText 9" xfId="36801"/>
    <cellStyle name="SAPBEXchaText_Copy of xSAPtemp5457" xfId="36802"/>
    <cellStyle name="SAPBEXexcBad7" xfId="434"/>
    <cellStyle name="SAPBEXexcBad7 2" xfId="36803"/>
    <cellStyle name="SAPBEXexcBad8" xfId="435"/>
    <cellStyle name="SAPBEXexcBad8 2" xfId="36804"/>
    <cellStyle name="SAPBEXexcBad9" xfId="436"/>
    <cellStyle name="SAPBEXexcBad9 2" xfId="36805"/>
    <cellStyle name="SAPBEXexcCritical4" xfId="437"/>
    <cellStyle name="SAPBEXexcCritical4 2" xfId="36806"/>
    <cellStyle name="SAPBEXexcCritical5" xfId="438"/>
    <cellStyle name="SAPBEXexcCritical5 2" xfId="36807"/>
    <cellStyle name="SAPBEXexcCritical6" xfId="439"/>
    <cellStyle name="SAPBEXexcCritical6 2" xfId="36808"/>
    <cellStyle name="SAPBEXexcGood1" xfId="440"/>
    <cellStyle name="SAPBEXexcGood1 2" xfId="36809"/>
    <cellStyle name="SAPBEXexcGood2" xfId="441"/>
    <cellStyle name="SAPBEXexcGood2 2" xfId="36810"/>
    <cellStyle name="SAPBEXexcGood3" xfId="442"/>
    <cellStyle name="SAPBEXexcGood3 2" xfId="36811"/>
    <cellStyle name="SAPBEXfilterDrill" xfId="443"/>
    <cellStyle name="SAPBEXfilterDrill 2" xfId="36812"/>
    <cellStyle name="SAPBEXfilterItem" xfId="444"/>
    <cellStyle name="SAPBEXfilterItem 2" xfId="36814"/>
    <cellStyle name="SAPBEXfilterItem 3" xfId="36815"/>
    <cellStyle name="SAPBEXfilterItem 4" xfId="36816"/>
    <cellStyle name="SAPBEXfilterItem 5" xfId="36817"/>
    <cellStyle name="SAPBEXfilterItem 6" xfId="36818"/>
    <cellStyle name="SAPBEXfilterItem 7" xfId="36813"/>
    <cellStyle name="SAPBEXfilterItem_Copy of xSAPtemp5457" xfId="36819"/>
    <cellStyle name="SAPBEXfilterText" xfId="445"/>
    <cellStyle name="SAPBEXfilterText 2" xfId="36821"/>
    <cellStyle name="SAPBEXfilterText 3" xfId="36822"/>
    <cellStyle name="SAPBEXfilterText 4" xfId="36823"/>
    <cellStyle name="SAPBEXfilterText 5" xfId="36824"/>
    <cellStyle name="SAPBEXfilterText 6" xfId="36820"/>
    <cellStyle name="SAPBEXformats" xfId="446"/>
    <cellStyle name="SAPBEXformats 2" xfId="36825"/>
    <cellStyle name="SAPBEXheaderItem" xfId="447"/>
    <cellStyle name="SAPBEXheaderItem 2" xfId="36827"/>
    <cellStyle name="SAPBEXheaderItem 3" xfId="36828"/>
    <cellStyle name="SAPBEXheaderItem 4" xfId="36829"/>
    <cellStyle name="SAPBEXheaderItem 5" xfId="36830"/>
    <cellStyle name="SAPBEXheaderItem 6" xfId="36831"/>
    <cellStyle name="SAPBEXheaderItem 7" xfId="36832"/>
    <cellStyle name="SAPBEXheaderItem 8" xfId="36826"/>
    <cellStyle name="SAPBEXheaderItem_Copy of xSAPtemp5457" xfId="36833"/>
    <cellStyle name="SAPBEXheaderText" xfId="448"/>
    <cellStyle name="SAPBEXheaderText 2" xfId="36835"/>
    <cellStyle name="SAPBEXheaderText 3" xfId="36836"/>
    <cellStyle name="SAPBEXheaderText 4" xfId="36837"/>
    <cellStyle name="SAPBEXheaderText 5" xfId="36838"/>
    <cellStyle name="SAPBEXheaderText 6" xfId="36839"/>
    <cellStyle name="SAPBEXheaderText 7" xfId="36840"/>
    <cellStyle name="SAPBEXheaderText 8" xfId="36834"/>
    <cellStyle name="SAPBEXheaderText_Copy of xSAPtemp5457" xfId="36841"/>
    <cellStyle name="SAPBEXHLevel0" xfId="449"/>
    <cellStyle name="SAPBEXHLevel0 2" xfId="36843"/>
    <cellStyle name="SAPBEXHLevel0 3" xfId="36844"/>
    <cellStyle name="SAPBEXHLevel0 4" xfId="36845"/>
    <cellStyle name="SAPBEXHLevel0 5" xfId="36846"/>
    <cellStyle name="SAPBEXHLevel0 6" xfId="36842"/>
    <cellStyle name="SAPBEXHLevel0X" xfId="450"/>
    <cellStyle name="SAPBEXHLevel0X 2" xfId="36848"/>
    <cellStyle name="SAPBEXHLevel0X 3" xfId="36849"/>
    <cellStyle name="SAPBEXHLevel0X 4" xfId="36850"/>
    <cellStyle name="SAPBEXHLevel0X 5" xfId="36851"/>
    <cellStyle name="SAPBEXHLevel0X 6" xfId="36847"/>
    <cellStyle name="SAPBEXHLevel1" xfId="451"/>
    <cellStyle name="SAPBEXHLevel1 2" xfId="36853"/>
    <cellStyle name="SAPBEXHLevel1 3" xfId="36854"/>
    <cellStyle name="SAPBEXHLevel1 4" xfId="36855"/>
    <cellStyle name="SAPBEXHLevel1 5" xfId="36856"/>
    <cellStyle name="SAPBEXHLevel1 6" xfId="36852"/>
    <cellStyle name="SAPBEXHLevel1X" xfId="452"/>
    <cellStyle name="SAPBEXHLevel1X 2" xfId="36858"/>
    <cellStyle name="SAPBEXHLevel1X 3" xfId="36859"/>
    <cellStyle name="SAPBEXHLevel1X 4" xfId="36860"/>
    <cellStyle name="SAPBEXHLevel1X 5" xfId="36861"/>
    <cellStyle name="SAPBEXHLevel1X 6" xfId="36857"/>
    <cellStyle name="SAPBEXHLevel2" xfId="453"/>
    <cellStyle name="SAPBEXHLevel2 2" xfId="36863"/>
    <cellStyle name="SAPBEXHLevel2 3" xfId="36864"/>
    <cellStyle name="SAPBEXHLevel2 4" xfId="36865"/>
    <cellStyle name="SAPBEXHLevel2 5" xfId="36866"/>
    <cellStyle name="SAPBEXHLevel2 6" xfId="36862"/>
    <cellStyle name="SAPBEXHLevel2X" xfId="454"/>
    <cellStyle name="SAPBEXHLevel2X 2" xfId="36868"/>
    <cellStyle name="SAPBEXHLevel2X 3" xfId="36869"/>
    <cellStyle name="SAPBEXHLevel2X 4" xfId="36870"/>
    <cellStyle name="SAPBEXHLevel2X 5" xfId="36871"/>
    <cellStyle name="SAPBEXHLevel2X 6" xfId="36867"/>
    <cellStyle name="SAPBEXHLevel3" xfId="455"/>
    <cellStyle name="SAPBEXHLevel3 2" xfId="36873"/>
    <cellStyle name="SAPBEXHLevel3 3" xfId="36874"/>
    <cellStyle name="SAPBEXHLevel3 4" xfId="36875"/>
    <cellStyle name="SAPBEXHLevel3 5" xfId="36876"/>
    <cellStyle name="SAPBEXHLevel3 6" xfId="36872"/>
    <cellStyle name="SAPBEXHLevel3X" xfId="456"/>
    <cellStyle name="SAPBEXHLevel3X 2" xfId="36878"/>
    <cellStyle name="SAPBEXHLevel3X 3" xfId="36879"/>
    <cellStyle name="SAPBEXHLevel3X 4" xfId="36880"/>
    <cellStyle name="SAPBEXHLevel3X 5" xfId="36881"/>
    <cellStyle name="SAPBEXHLevel3X 6" xfId="36877"/>
    <cellStyle name="SAPBEXinputData" xfId="457"/>
    <cellStyle name="SAPBEXItemHeader" xfId="458"/>
    <cellStyle name="SAPBEXresData" xfId="459"/>
    <cellStyle name="SAPBEXresData 2" xfId="36882"/>
    <cellStyle name="SAPBEXresDataEmph" xfId="460"/>
    <cellStyle name="SAPBEXresDataEmph 2" xfId="36883"/>
    <cellStyle name="SAPBEXresItem" xfId="461"/>
    <cellStyle name="SAPBEXresItem 2" xfId="36884"/>
    <cellStyle name="SAPBEXresItemX" xfId="462"/>
    <cellStyle name="SAPBEXresItemX 2" xfId="36885"/>
    <cellStyle name="SAPBEXstdData" xfId="463"/>
    <cellStyle name="SAPBEXstdData 10" xfId="36887"/>
    <cellStyle name="SAPBEXstdData 11" xfId="36886"/>
    <cellStyle name="SAPBEXstdData 2" xfId="36888"/>
    <cellStyle name="SAPBEXstdData 2 10" xfId="36889"/>
    <cellStyle name="SAPBEXstdData 2 10 2" xfId="36890"/>
    <cellStyle name="SAPBEXstdData 2 11" xfId="36891"/>
    <cellStyle name="SAPBEXstdData 2 11 2" xfId="36892"/>
    <cellStyle name="SAPBEXstdData 2 12" xfId="36893"/>
    <cellStyle name="SAPBEXstdData 2 12 2" xfId="36894"/>
    <cellStyle name="SAPBEXstdData 2 13" xfId="36895"/>
    <cellStyle name="SAPBEXstdData 2 2" xfId="36896"/>
    <cellStyle name="SAPBEXstdData 2 2 2" xfId="36897"/>
    <cellStyle name="SAPBEXstdData 2 2 2 2" xfId="36898"/>
    <cellStyle name="SAPBEXstdData 2 2 2 2 2" xfId="36899"/>
    <cellStyle name="SAPBEXstdData 2 2 2 3" xfId="36900"/>
    <cellStyle name="SAPBEXstdData 2 2 3" xfId="36901"/>
    <cellStyle name="SAPBEXstdData 2 2 3 2" xfId="36902"/>
    <cellStyle name="SAPBEXstdData 2 2 3 2 2" xfId="36903"/>
    <cellStyle name="SAPBEXstdData 2 2 3 3" xfId="36904"/>
    <cellStyle name="SAPBEXstdData 2 2 4" xfId="36905"/>
    <cellStyle name="SAPBEXstdData 2 2 4 2" xfId="36906"/>
    <cellStyle name="SAPBEXstdData 2 2 5" xfId="36907"/>
    <cellStyle name="SAPBEXstdData 2 2 5 2" xfId="36908"/>
    <cellStyle name="SAPBEXstdData 2 2 6" xfId="36909"/>
    <cellStyle name="SAPBEXstdData 2 2 6 2" xfId="36910"/>
    <cellStyle name="SAPBEXstdData 2 2 7" xfId="36911"/>
    <cellStyle name="SAPBEXstdData 2 2 7 2" xfId="36912"/>
    <cellStyle name="SAPBEXstdData 2 2 8" xfId="36913"/>
    <cellStyle name="SAPBEXstdData 2 3" xfId="36914"/>
    <cellStyle name="SAPBEXstdData 2 3 10" xfId="36915"/>
    <cellStyle name="SAPBEXstdData 2 3 10 2" xfId="36916"/>
    <cellStyle name="SAPBEXstdData 2 3 11" xfId="36917"/>
    <cellStyle name="SAPBEXstdData 2 3 2" xfId="36918"/>
    <cellStyle name="SAPBEXstdData 2 3 2 2" xfId="36919"/>
    <cellStyle name="SAPBEXstdData 2 3 2 2 2" xfId="36920"/>
    <cellStyle name="SAPBEXstdData 2 3 2 3" xfId="36921"/>
    <cellStyle name="SAPBEXstdData 2 3 3" xfId="36922"/>
    <cellStyle name="SAPBEXstdData 2 3 3 2" xfId="36923"/>
    <cellStyle name="SAPBEXstdData 2 3 4" xfId="36924"/>
    <cellStyle name="SAPBEXstdData 2 3 4 2" xfId="36925"/>
    <cellStyle name="SAPBEXstdData 2 3 5" xfId="36926"/>
    <cellStyle name="SAPBEXstdData 2 3 5 2" xfId="36927"/>
    <cellStyle name="SAPBEXstdData 2 3 6" xfId="36928"/>
    <cellStyle name="SAPBEXstdData 2 3 6 2" xfId="36929"/>
    <cellStyle name="SAPBEXstdData 2 3 7" xfId="36930"/>
    <cellStyle name="SAPBEXstdData 2 3 7 2" xfId="36931"/>
    <cellStyle name="SAPBEXstdData 2 3 8" xfId="36932"/>
    <cellStyle name="SAPBEXstdData 2 3 8 2" xfId="36933"/>
    <cellStyle name="SAPBEXstdData 2 3 9" xfId="36934"/>
    <cellStyle name="SAPBEXstdData 2 3 9 2" xfId="36935"/>
    <cellStyle name="SAPBEXstdData 2 4" xfId="36936"/>
    <cellStyle name="SAPBEXstdData 2 4 10" xfId="36937"/>
    <cellStyle name="SAPBEXstdData 2 4 10 2" xfId="36938"/>
    <cellStyle name="SAPBEXstdData 2 4 11" xfId="36939"/>
    <cellStyle name="SAPBEXstdData 2 4 2" xfId="36940"/>
    <cellStyle name="SAPBEXstdData 2 4 2 2" xfId="36941"/>
    <cellStyle name="SAPBEXstdData 2 4 2 2 2" xfId="36942"/>
    <cellStyle name="SAPBEXstdData 2 4 2 3" xfId="36943"/>
    <cellStyle name="SAPBEXstdData 2 4 3" xfId="36944"/>
    <cellStyle name="SAPBEXstdData 2 4 3 2" xfId="36945"/>
    <cellStyle name="SAPBEXstdData 2 4 4" xfId="36946"/>
    <cellStyle name="SAPBEXstdData 2 4 4 2" xfId="36947"/>
    <cellStyle name="SAPBEXstdData 2 4 5" xfId="36948"/>
    <cellStyle name="SAPBEXstdData 2 4 5 2" xfId="36949"/>
    <cellStyle name="SAPBEXstdData 2 4 6" xfId="36950"/>
    <cellStyle name="SAPBEXstdData 2 4 6 2" xfId="36951"/>
    <cellStyle name="SAPBEXstdData 2 4 7" xfId="36952"/>
    <cellStyle name="SAPBEXstdData 2 4 7 2" xfId="36953"/>
    <cellStyle name="SAPBEXstdData 2 4 8" xfId="36954"/>
    <cellStyle name="SAPBEXstdData 2 4 8 2" xfId="36955"/>
    <cellStyle name="SAPBEXstdData 2 4 9" xfId="36956"/>
    <cellStyle name="SAPBEXstdData 2 4 9 2" xfId="36957"/>
    <cellStyle name="SAPBEXstdData 2 5" xfId="36958"/>
    <cellStyle name="SAPBEXstdData 2 5 10" xfId="36959"/>
    <cellStyle name="SAPBEXstdData 2 5 10 2" xfId="36960"/>
    <cellStyle name="SAPBEXstdData 2 5 11" xfId="36961"/>
    <cellStyle name="SAPBEXstdData 2 5 2" xfId="36962"/>
    <cellStyle name="SAPBEXstdData 2 5 2 2" xfId="36963"/>
    <cellStyle name="SAPBEXstdData 2 5 2 2 2" xfId="36964"/>
    <cellStyle name="SAPBEXstdData 2 5 2 3" xfId="36965"/>
    <cellStyle name="SAPBEXstdData 2 5 3" xfId="36966"/>
    <cellStyle name="SAPBEXstdData 2 5 3 2" xfId="36967"/>
    <cellStyle name="SAPBEXstdData 2 5 4" xfId="36968"/>
    <cellStyle name="SAPBEXstdData 2 5 4 2" xfId="36969"/>
    <cellStyle name="SAPBEXstdData 2 5 5" xfId="36970"/>
    <cellStyle name="SAPBEXstdData 2 5 5 2" xfId="36971"/>
    <cellStyle name="SAPBEXstdData 2 5 6" xfId="36972"/>
    <cellStyle name="SAPBEXstdData 2 5 6 2" xfId="36973"/>
    <cellStyle name="SAPBEXstdData 2 5 7" xfId="36974"/>
    <cellStyle name="SAPBEXstdData 2 5 7 2" xfId="36975"/>
    <cellStyle name="SAPBEXstdData 2 5 8" xfId="36976"/>
    <cellStyle name="SAPBEXstdData 2 5 8 2" xfId="36977"/>
    <cellStyle name="SAPBEXstdData 2 5 9" xfId="36978"/>
    <cellStyle name="SAPBEXstdData 2 5 9 2" xfId="36979"/>
    <cellStyle name="SAPBEXstdData 2 6" xfId="36980"/>
    <cellStyle name="SAPBEXstdData 2 6 10" xfId="36981"/>
    <cellStyle name="SAPBEXstdData 2 6 10 2" xfId="36982"/>
    <cellStyle name="SAPBEXstdData 2 6 11" xfId="36983"/>
    <cellStyle name="SAPBEXstdData 2 6 2" xfId="36984"/>
    <cellStyle name="SAPBEXstdData 2 6 2 2" xfId="36985"/>
    <cellStyle name="SAPBEXstdData 2 6 2 2 2" xfId="36986"/>
    <cellStyle name="SAPBEXstdData 2 6 2 3" xfId="36987"/>
    <cellStyle name="SAPBEXstdData 2 6 3" xfId="36988"/>
    <cellStyle name="SAPBEXstdData 2 6 3 2" xfId="36989"/>
    <cellStyle name="SAPBEXstdData 2 6 4" xfId="36990"/>
    <cellStyle name="SAPBEXstdData 2 6 4 2" xfId="36991"/>
    <cellStyle name="SAPBEXstdData 2 6 5" xfId="36992"/>
    <cellStyle name="SAPBEXstdData 2 6 5 2" xfId="36993"/>
    <cellStyle name="SAPBEXstdData 2 6 6" xfId="36994"/>
    <cellStyle name="SAPBEXstdData 2 6 6 2" xfId="36995"/>
    <cellStyle name="SAPBEXstdData 2 6 7" xfId="36996"/>
    <cellStyle name="SAPBEXstdData 2 6 7 2" xfId="36997"/>
    <cellStyle name="SAPBEXstdData 2 6 8" xfId="36998"/>
    <cellStyle name="SAPBEXstdData 2 6 8 2" xfId="36999"/>
    <cellStyle name="SAPBEXstdData 2 6 9" xfId="37000"/>
    <cellStyle name="SAPBEXstdData 2 6 9 2" xfId="37001"/>
    <cellStyle name="SAPBEXstdData 2 7" xfId="37002"/>
    <cellStyle name="SAPBEXstdData 2 7 2" xfId="37003"/>
    <cellStyle name="SAPBEXstdData 2 7 2 2" xfId="37004"/>
    <cellStyle name="SAPBEXstdData 2 7 3" xfId="37005"/>
    <cellStyle name="SAPBEXstdData 2 8" xfId="37006"/>
    <cellStyle name="SAPBEXstdData 2 8 2" xfId="37007"/>
    <cellStyle name="SAPBEXstdData 2 9" xfId="37008"/>
    <cellStyle name="SAPBEXstdData 2 9 2" xfId="37009"/>
    <cellStyle name="SAPBEXstdData 3" xfId="37010"/>
    <cellStyle name="SAPBEXstdData 3 10" xfId="37011"/>
    <cellStyle name="SAPBEXstdData 3 10 2" xfId="37012"/>
    <cellStyle name="SAPBEXstdData 3 11" xfId="37013"/>
    <cellStyle name="SAPBEXstdData 3 11 2" xfId="37014"/>
    <cellStyle name="SAPBEXstdData 3 12" xfId="37015"/>
    <cellStyle name="SAPBEXstdData 3 12 2" xfId="37016"/>
    <cellStyle name="SAPBEXstdData 3 13" xfId="37017"/>
    <cellStyle name="SAPBEXstdData 3 2" xfId="37018"/>
    <cellStyle name="SAPBEXstdData 3 2 2" xfId="37019"/>
    <cellStyle name="SAPBEXstdData 3 2 2 2" xfId="37020"/>
    <cellStyle name="SAPBEXstdData 3 2 2 2 2" xfId="37021"/>
    <cellStyle name="SAPBEXstdData 3 2 2 3" xfId="37022"/>
    <cellStyle name="SAPBEXstdData 3 2 3" xfId="37023"/>
    <cellStyle name="SAPBEXstdData 3 2 3 2" xfId="37024"/>
    <cellStyle name="SAPBEXstdData 3 2 3 2 2" xfId="37025"/>
    <cellStyle name="SAPBEXstdData 3 2 3 3" xfId="37026"/>
    <cellStyle name="SAPBEXstdData 3 2 4" xfId="37027"/>
    <cellStyle name="SAPBEXstdData 3 2 4 2" xfId="37028"/>
    <cellStyle name="SAPBEXstdData 3 2 5" xfId="37029"/>
    <cellStyle name="SAPBEXstdData 3 2 5 2" xfId="37030"/>
    <cellStyle name="SAPBEXstdData 3 2 6" xfId="37031"/>
    <cellStyle name="SAPBEXstdData 3 2 6 2" xfId="37032"/>
    <cellStyle name="SAPBEXstdData 3 2 7" xfId="37033"/>
    <cellStyle name="SAPBEXstdData 3 2 7 2" xfId="37034"/>
    <cellStyle name="SAPBEXstdData 3 2 8" xfId="37035"/>
    <cellStyle name="SAPBEXstdData 3 3" xfId="37036"/>
    <cellStyle name="SAPBEXstdData 3 3 10" xfId="37037"/>
    <cellStyle name="SAPBEXstdData 3 3 10 2" xfId="37038"/>
    <cellStyle name="SAPBEXstdData 3 3 11" xfId="37039"/>
    <cellStyle name="SAPBEXstdData 3 3 2" xfId="37040"/>
    <cellStyle name="SAPBEXstdData 3 3 2 2" xfId="37041"/>
    <cellStyle name="SAPBEXstdData 3 3 2 2 2" xfId="37042"/>
    <cellStyle name="SAPBEXstdData 3 3 2 3" xfId="37043"/>
    <cellStyle name="SAPBEXstdData 3 3 3" xfId="37044"/>
    <cellStyle name="SAPBEXstdData 3 3 3 2" xfId="37045"/>
    <cellStyle name="SAPBEXstdData 3 3 4" xfId="37046"/>
    <cellStyle name="SAPBEXstdData 3 3 4 2" xfId="37047"/>
    <cellStyle name="SAPBEXstdData 3 3 5" xfId="37048"/>
    <cellStyle name="SAPBEXstdData 3 3 5 2" xfId="37049"/>
    <cellStyle name="SAPBEXstdData 3 3 6" xfId="37050"/>
    <cellStyle name="SAPBEXstdData 3 3 6 2" xfId="37051"/>
    <cellStyle name="SAPBEXstdData 3 3 7" xfId="37052"/>
    <cellStyle name="SAPBEXstdData 3 3 7 2" xfId="37053"/>
    <cellStyle name="SAPBEXstdData 3 3 8" xfId="37054"/>
    <cellStyle name="SAPBEXstdData 3 3 8 2" xfId="37055"/>
    <cellStyle name="SAPBEXstdData 3 3 9" xfId="37056"/>
    <cellStyle name="SAPBEXstdData 3 3 9 2" xfId="37057"/>
    <cellStyle name="SAPBEXstdData 3 4" xfId="37058"/>
    <cellStyle name="SAPBEXstdData 3 4 10" xfId="37059"/>
    <cellStyle name="SAPBEXstdData 3 4 10 2" xfId="37060"/>
    <cellStyle name="SAPBEXstdData 3 4 11" xfId="37061"/>
    <cellStyle name="SAPBEXstdData 3 4 2" xfId="37062"/>
    <cellStyle name="SAPBEXstdData 3 4 2 2" xfId="37063"/>
    <cellStyle name="SAPBEXstdData 3 4 2 2 2" xfId="37064"/>
    <cellStyle name="SAPBEXstdData 3 4 2 3" xfId="37065"/>
    <cellStyle name="SAPBEXstdData 3 4 3" xfId="37066"/>
    <cellStyle name="SAPBEXstdData 3 4 3 2" xfId="37067"/>
    <cellStyle name="SAPBEXstdData 3 4 4" xfId="37068"/>
    <cellStyle name="SAPBEXstdData 3 4 4 2" xfId="37069"/>
    <cellStyle name="SAPBEXstdData 3 4 5" xfId="37070"/>
    <cellStyle name="SAPBEXstdData 3 4 5 2" xfId="37071"/>
    <cellStyle name="SAPBEXstdData 3 4 6" xfId="37072"/>
    <cellStyle name="SAPBEXstdData 3 4 6 2" xfId="37073"/>
    <cellStyle name="SAPBEXstdData 3 4 7" xfId="37074"/>
    <cellStyle name="SAPBEXstdData 3 4 7 2" xfId="37075"/>
    <cellStyle name="SAPBEXstdData 3 4 8" xfId="37076"/>
    <cellStyle name="SAPBEXstdData 3 4 8 2" xfId="37077"/>
    <cellStyle name="SAPBEXstdData 3 4 9" xfId="37078"/>
    <cellStyle name="SAPBEXstdData 3 4 9 2" xfId="37079"/>
    <cellStyle name="SAPBEXstdData 3 5" xfId="37080"/>
    <cellStyle name="SAPBEXstdData 3 5 10" xfId="37081"/>
    <cellStyle name="SAPBEXstdData 3 5 10 2" xfId="37082"/>
    <cellStyle name="SAPBEXstdData 3 5 11" xfId="37083"/>
    <cellStyle name="SAPBEXstdData 3 5 2" xfId="37084"/>
    <cellStyle name="SAPBEXstdData 3 5 2 2" xfId="37085"/>
    <cellStyle name="SAPBEXstdData 3 5 2 2 2" xfId="37086"/>
    <cellStyle name="SAPBEXstdData 3 5 2 3" xfId="37087"/>
    <cellStyle name="SAPBEXstdData 3 5 3" xfId="37088"/>
    <cellStyle name="SAPBEXstdData 3 5 3 2" xfId="37089"/>
    <cellStyle name="SAPBEXstdData 3 5 4" xfId="37090"/>
    <cellStyle name="SAPBEXstdData 3 5 4 2" xfId="37091"/>
    <cellStyle name="SAPBEXstdData 3 5 5" xfId="37092"/>
    <cellStyle name="SAPBEXstdData 3 5 5 2" xfId="37093"/>
    <cellStyle name="SAPBEXstdData 3 5 6" xfId="37094"/>
    <cellStyle name="SAPBEXstdData 3 5 6 2" xfId="37095"/>
    <cellStyle name="SAPBEXstdData 3 5 7" xfId="37096"/>
    <cellStyle name="SAPBEXstdData 3 5 7 2" xfId="37097"/>
    <cellStyle name="SAPBEXstdData 3 5 8" xfId="37098"/>
    <cellStyle name="SAPBEXstdData 3 5 8 2" xfId="37099"/>
    <cellStyle name="SAPBEXstdData 3 5 9" xfId="37100"/>
    <cellStyle name="SAPBEXstdData 3 5 9 2" xfId="37101"/>
    <cellStyle name="SAPBEXstdData 3 6" xfId="37102"/>
    <cellStyle name="SAPBEXstdData 3 6 10" xfId="37103"/>
    <cellStyle name="SAPBEXstdData 3 6 10 2" xfId="37104"/>
    <cellStyle name="SAPBEXstdData 3 6 11" xfId="37105"/>
    <cellStyle name="SAPBEXstdData 3 6 2" xfId="37106"/>
    <cellStyle name="SAPBEXstdData 3 6 2 2" xfId="37107"/>
    <cellStyle name="SAPBEXstdData 3 6 2 2 2" xfId="37108"/>
    <cellStyle name="SAPBEXstdData 3 6 2 3" xfId="37109"/>
    <cellStyle name="SAPBEXstdData 3 6 3" xfId="37110"/>
    <cellStyle name="SAPBEXstdData 3 6 3 2" xfId="37111"/>
    <cellStyle name="SAPBEXstdData 3 6 4" xfId="37112"/>
    <cellStyle name="SAPBEXstdData 3 6 4 2" xfId="37113"/>
    <cellStyle name="SAPBEXstdData 3 6 5" xfId="37114"/>
    <cellStyle name="SAPBEXstdData 3 6 5 2" xfId="37115"/>
    <cellStyle name="SAPBEXstdData 3 6 6" xfId="37116"/>
    <cellStyle name="SAPBEXstdData 3 6 6 2" xfId="37117"/>
    <cellStyle name="SAPBEXstdData 3 6 7" xfId="37118"/>
    <cellStyle name="SAPBEXstdData 3 6 7 2" xfId="37119"/>
    <cellStyle name="SAPBEXstdData 3 6 8" xfId="37120"/>
    <cellStyle name="SAPBEXstdData 3 6 8 2" xfId="37121"/>
    <cellStyle name="SAPBEXstdData 3 6 9" xfId="37122"/>
    <cellStyle name="SAPBEXstdData 3 6 9 2" xfId="37123"/>
    <cellStyle name="SAPBEXstdData 3 7" xfId="37124"/>
    <cellStyle name="SAPBEXstdData 3 7 2" xfId="37125"/>
    <cellStyle name="SAPBEXstdData 3 7 2 2" xfId="37126"/>
    <cellStyle name="SAPBEXstdData 3 7 3" xfId="37127"/>
    <cellStyle name="SAPBEXstdData 3 8" xfId="37128"/>
    <cellStyle name="SAPBEXstdData 3 8 2" xfId="37129"/>
    <cellStyle name="SAPBEXstdData 3 9" xfId="37130"/>
    <cellStyle name="SAPBEXstdData 3 9 2" xfId="37131"/>
    <cellStyle name="SAPBEXstdData 4" xfId="37132"/>
    <cellStyle name="SAPBEXstdData 4 10" xfId="37133"/>
    <cellStyle name="SAPBEXstdData 4 10 2" xfId="37134"/>
    <cellStyle name="SAPBEXstdData 4 11" xfId="37135"/>
    <cellStyle name="SAPBEXstdData 4 11 2" xfId="37136"/>
    <cellStyle name="SAPBEXstdData 4 12" xfId="37137"/>
    <cellStyle name="SAPBEXstdData 4 12 2" xfId="37138"/>
    <cellStyle name="SAPBEXstdData 4 13" xfId="37139"/>
    <cellStyle name="SAPBEXstdData 4 2" xfId="37140"/>
    <cellStyle name="SAPBEXstdData 4 2 2" xfId="37141"/>
    <cellStyle name="SAPBEXstdData 4 2 2 2" xfId="37142"/>
    <cellStyle name="SAPBEXstdData 4 2 2 2 2" xfId="37143"/>
    <cellStyle name="SAPBEXstdData 4 2 2 3" xfId="37144"/>
    <cellStyle name="SAPBEXstdData 4 2 3" xfId="37145"/>
    <cellStyle name="SAPBEXstdData 4 2 3 2" xfId="37146"/>
    <cellStyle name="SAPBEXstdData 4 2 3 2 2" xfId="37147"/>
    <cellStyle name="SAPBEXstdData 4 2 3 3" xfId="37148"/>
    <cellStyle name="SAPBEXstdData 4 2 4" xfId="37149"/>
    <cellStyle name="SAPBEXstdData 4 2 4 2" xfId="37150"/>
    <cellStyle name="SAPBEXstdData 4 2 5" xfId="37151"/>
    <cellStyle name="SAPBEXstdData 4 2 5 2" xfId="37152"/>
    <cellStyle name="SAPBEXstdData 4 2 6" xfId="37153"/>
    <cellStyle name="SAPBEXstdData 4 2 6 2" xfId="37154"/>
    <cellStyle name="SAPBEXstdData 4 2 7" xfId="37155"/>
    <cellStyle name="SAPBEXstdData 4 2 7 2" xfId="37156"/>
    <cellStyle name="SAPBEXstdData 4 2 8" xfId="37157"/>
    <cellStyle name="SAPBEXstdData 4 3" xfId="37158"/>
    <cellStyle name="SAPBEXstdData 4 3 10" xfId="37159"/>
    <cellStyle name="SAPBEXstdData 4 3 10 2" xfId="37160"/>
    <cellStyle name="SAPBEXstdData 4 3 11" xfId="37161"/>
    <cellStyle name="SAPBEXstdData 4 3 2" xfId="37162"/>
    <cellStyle name="SAPBEXstdData 4 3 2 2" xfId="37163"/>
    <cellStyle name="SAPBEXstdData 4 3 2 2 2" xfId="37164"/>
    <cellStyle name="SAPBEXstdData 4 3 2 3" xfId="37165"/>
    <cellStyle name="SAPBEXstdData 4 3 3" xfId="37166"/>
    <cellStyle name="SAPBEXstdData 4 3 3 2" xfId="37167"/>
    <cellStyle name="SAPBEXstdData 4 3 4" xfId="37168"/>
    <cellStyle name="SAPBEXstdData 4 3 4 2" xfId="37169"/>
    <cellStyle name="SAPBEXstdData 4 3 5" xfId="37170"/>
    <cellStyle name="SAPBEXstdData 4 3 5 2" xfId="37171"/>
    <cellStyle name="SAPBEXstdData 4 3 6" xfId="37172"/>
    <cellStyle name="SAPBEXstdData 4 3 6 2" xfId="37173"/>
    <cellStyle name="SAPBEXstdData 4 3 7" xfId="37174"/>
    <cellStyle name="SAPBEXstdData 4 3 7 2" xfId="37175"/>
    <cellStyle name="SAPBEXstdData 4 3 8" xfId="37176"/>
    <cellStyle name="SAPBEXstdData 4 3 8 2" xfId="37177"/>
    <cellStyle name="SAPBEXstdData 4 3 9" xfId="37178"/>
    <cellStyle name="SAPBEXstdData 4 3 9 2" xfId="37179"/>
    <cellStyle name="SAPBEXstdData 4 4" xfId="37180"/>
    <cellStyle name="SAPBEXstdData 4 4 10" xfId="37181"/>
    <cellStyle name="SAPBEXstdData 4 4 10 2" xfId="37182"/>
    <cellStyle name="SAPBEXstdData 4 4 11" xfId="37183"/>
    <cellStyle name="SAPBEXstdData 4 4 2" xfId="37184"/>
    <cellStyle name="SAPBEXstdData 4 4 2 2" xfId="37185"/>
    <cellStyle name="SAPBEXstdData 4 4 2 2 2" xfId="37186"/>
    <cellStyle name="SAPBEXstdData 4 4 2 3" xfId="37187"/>
    <cellStyle name="SAPBEXstdData 4 4 3" xfId="37188"/>
    <cellStyle name="SAPBEXstdData 4 4 3 2" xfId="37189"/>
    <cellStyle name="SAPBEXstdData 4 4 4" xfId="37190"/>
    <cellStyle name="SAPBEXstdData 4 4 4 2" xfId="37191"/>
    <cellStyle name="SAPBEXstdData 4 4 5" xfId="37192"/>
    <cellStyle name="SAPBEXstdData 4 4 5 2" xfId="37193"/>
    <cellStyle name="SAPBEXstdData 4 4 6" xfId="37194"/>
    <cellStyle name="SAPBEXstdData 4 4 6 2" xfId="37195"/>
    <cellStyle name="SAPBEXstdData 4 4 7" xfId="37196"/>
    <cellStyle name="SAPBEXstdData 4 4 7 2" xfId="37197"/>
    <cellStyle name="SAPBEXstdData 4 4 8" xfId="37198"/>
    <cellStyle name="SAPBEXstdData 4 4 8 2" xfId="37199"/>
    <cellStyle name="SAPBEXstdData 4 4 9" xfId="37200"/>
    <cellStyle name="SAPBEXstdData 4 4 9 2" xfId="37201"/>
    <cellStyle name="SAPBEXstdData 4 5" xfId="37202"/>
    <cellStyle name="SAPBEXstdData 4 5 10" xfId="37203"/>
    <cellStyle name="SAPBEXstdData 4 5 10 2" xfId="37204"/>
    <cellStyle name="SAPBEXstdData 4 5 11" xfId="37205"/>
    <cellStyle name="SAPBEXstdData 4 5 2" xfId="37206"/>
    <cellStyle name="SAPBEXstdData 4 5 2 2" xfId="37207"/>
    <cellStyle name="SAPBEXstdData 4 5 2 2 2" xfId="37208"/>
    <cellStyle name="SAPBEXstdData 4 5 2 3" xfId="37209"/>
    <cellStyle name="SAPBEXstdData 4 5 3" xfId="37210"/>
    <cellStyle name="SAPBEXstdData 4 5 3 2" xfId="37211"/>
    <cellStyle name="SAPBEXstdData 4 5 4" xfId="37212"/>
    <cellStyle name="SAPBEXstdData 4 5 4 2" xfId="37213"/>
    <cellStyle name="SAPBEXstdData 4 5 5" xfId="37214"/>
    <cellStyle name="SAPBEXstdData 4 5 5 2" xfId="37215"/>
    <cellStyle name="SAPBEXstdData 4 5 6" xfId="37216"/>
    <cellStyle name="SAPBEXstdData 4 5 6 2" xfId="37217"/>
    <cellStyle name="SAPBEXstdData 4 5 7" xfId="37218"/>
    <cellStyle name="SAPBEXstdData 4 5 7 2" xfId="37219"/>
    <cellStyle name="SAPBEXstdData 4 5 8" xfId="37220"/>
    <cellStyle name="SAPBEXstdData 4 5 8 2" xfId="37221"/>
    <cellStyle name="SAPBEXstdData 4 5 9" xfId="37222"/>
    <cellStyle name="SAPBEXstdData 4 5 9 2" xfId="37223"/>
    <cellStyle name="SAPBEXstdData 4 6" xfId="37224"/>
    <cellStyle name="SAPBEXstdData 4 6 10" xfId="37225"/>
    <cellStyle name="SAPBEXstdData 4 6 10 2" xfId="37226"/>
    <cellStyle name="SAPBEXstdData 4 6 11" xfId="37227"/>
    <cellStyle name="SAPBEXstdData 4 6 2" xfId="37228"/>
    <cellStyle name="SAPBEXstdData 4 6 2 2" xfId="37229"/>
    <cellStyle name="SAPBEXstdData 4 6 2 2 2" xfId="37230"/>
    <cellStyle name="SAPBEXstdData 4 6 2 3" xfId="37231"/>
    <cellStyle name="SAPBEXstdData 4 6 3" xfId="37232"/>
    <cellStyle name="SAPBEXstdData 4 6 3 2" xfId="37233"/>
    <cellStyle name="SAPBEXstdData 4 6 4" xfId="37234"/>
    <cellStyle name="SAPBEXstdData 4 6 4 2" xfId="37235"/>
    <cellStyle name="SAPBEXstdData 4 6 5" xfId="37236"/>
    <cellStyle name="SAPBEXstdData 4 6 5 2" xfId="37237"/>
    <cellStyle name="SAPBEXstdData 4 6 6" xfId="37238"/>
    <cellStyle name="SAPBEXstdData 4 6 6 2" xfId="37239"/>
    <cellStyle name="SAPBEXstdData 4 6 7" xfId="37240"/>
    <cellStyle name="SAPBEXstdData 4 6 7 2" xfId="37241"/>
    <cellStyle name="SAPBEXstdData 4 6 8" xfId="37242"/>
    <cellStyle name="SAPBEXstdData 4 6 8 2" xfId="37243"/>
    <cellStyle name="SAPBEXstdData 4 6 9" xfId="37244"/>
    <cellStyle name="SAPBEXstdData 4 6 9 2" xfId="37245"/>
    <cellStyle name="SAPBEXstdData 4 7" xfId="37246"/>
    <cellStyle name="SAPBEXstdData 4 7 2" xfId="37247"/>
    <cellStyle name="SAPBEXstdData 4 7 2 2" xfId="37248"/>
    <cellStyle name="SAPBEXstdData 4 7 3" xfId="37249"/>
    <cellStyle name="SAPBEXstdData 4 8" xfId="37250"/>
    <cellStyle name="SAPBEXstdData 4 8 2" xfId="37251"/>
    <cellStyle name="SAPBEXstdData 4 9" xfId="37252"/>
    <cellStyle name="SAPBEXstdData 4 9 2" xfId="37253"/>
    <cellStyle name="SAPBEXstdData 5" xfId="37254"/>
    <cellStyle name="SAPBEXstdData 5 10" xfId="37255"/>
    <cellStyle name="SAPBEXstdData 5 10 2" xfId="37256"/>
    <cellStyle name="SAPBEXstdData 5 11" xfId="37257"/>
    <cellStyle name="SAPBEXstdData 5 2" xfId="37258"/>
    <cellStyle name="SAPBEXstdData 5 2 2" xfId="37259"/>
    <cellStyle name="SAPBEXstdData 5 2 2 2" xfId="37260"/>
    <cellStyle name="SAPBEXstdData 5 2 3" xfId="37261"/>
    <cellStyle name="SAPBEXstdData 5 3" xfId="37262"/>
    <cellStyle name="SAPBEXstdData 5 3 2" xfId="37263"/>
    <cellStyle name="SAPBEXstdData 5 4" xfId="37264"/>
    <cellStyle name="SAPBEXstdData 5 4 2" xfId="37265"/>
    <cellStyle name="SAPBEXstdData 5 5" xfId="37266"/>
    <cellStyle name="SAPBEXstdData 5 5 2" xfId="37267"/>
    <cellStyle name="SAPBEXstdData 5 6" xfId="37268"/>
    <cellStyle name="SAPBEXstdData 5 6 2" xfId="37269"/>
    <cellStyle name="SAPBEXstdData 5 7" xfId="37270"/>
    <cellStyle name="SAPBEXstdData 5 7 2" xfId="37271"/>
    <cellStyle name="SAPBEXstdData 5 8" xfId="37272"/>
    <cellStyle name="SAPBEXstdData 5 8 2" xfId="37273"/>
    <cellStyle name="SAPBEXstdData 5 9" xfId="37274"/>
    <cellStyle name="SAPBEXstdData 5 9 2" xfId="37275"/>
    <cellStyle name="SAPBEXstdData 6" xfId="37276"/>
    <cellStyle name="SAPBEXstdData 6 2" xfId="37277"/>
    <cellStyle name="SAPBEXstdData 6 2 2" xfId="37278"/>
    <cellStyle name="SAPBEXstdData 6 3" xfId="37279"/>
    <cellStyle name="SAPBEXstdData 7" xfId="37280"/>
    <cellStyle name="SAPBEXstdData 7 2" xfId="37281"/>
    <cellStyle name="SAPBEXstdData 8" xfId="37282"/>
    <cellStyle name="SAPBEXstdData 8 2" xfId="37283"/>
    <cellStyle name="SAPBEXstdData 9" xfId="37284"/>
    <cellStyle name="SAPBEXstdData_Copy of xSAPtemp5457" xfId="37285"/>
    <cellStyle name="SAPBEXstdDataEmph" xfId="464"/>
    <cellStyle name="SAPBEXstdDataEmph 2" xfId="37286"/>
    <cellStyle name="SAPBEXstdItem" xfId="465"/>
    <cellStyle name="SAPBEXstdItem 10" xfId="37288"/>
    <cellStyle name="SAPBEXstdItem 11" xfId="37289"/>
    <cellStyle name="SAPBEXstdItem 12" xfId="37287"/>
    <cellStyle name="SAPBEXstdItem 2" xfId="37290"/>
    <cellStyle name="SAPBEXstdItem 2 10" xfId="37291"/>
    <cellStyle name="SAPBEXstdItem 2 10 2" xfId="37292"/>
    <cellStyle name="SAPBEXstdItem 2 11" xfId="37293"/>
    <cellStyle name="SAPBEXstdItem 2 11 2" xfId="37294"/>
    <cellStyle name="SAPBEXstdItem 2 12" xfId="37295"/>
    <cellStyle name="SAPBEXstdItem 2 12 2" xfId="37296"/>
    <cellStyle name="SAPBEXstdItem 2 13" xfId="37297"/>
    <cellStyle name="SAPBEXstdItem 2 2" xfId="37298"/>
    <cellStyle name="SAPBEXstdItem 2 2 2" xfId="37299"/>
    <cellStyle name="SAPBEXstdItem 2 2 2 2" xfId="37300"/>
    <cellStyle name="SAPBEXstdItem 2 2 2 2 2" xfId="37301"/>
    <cellStyle name="SAPBEXstdItem 2 2 2 3" xfId="37302"/>
    <cellStyle name="SAPBEXstdItem 2 2 3" xfId="37303"/>
    <cellStyle name="SAPBEXstdItem 2 2 3 2" xfId="37304"/>
    <cellStyle name="SAPBEXstdItem 2 2 3 2 2" xfId="37305"/>
    <cellStyle name="SAPBEXstdItem 2 2 3 3" xfId="37306"/>
    <cellStyle name="SAPBEXstdItem 2 2 4" xfId="37307"/>
    <cellStyle name="SAPBEXstdItem 2 2 4 2" xfId="37308"/>
    <cellStyle name="SAPBEXstdItem 2 2 5" xfId="37309"/>
    <cellStyle name="SAPBEXstdItem 2 2 5 2" xfId="37310"/>
    <cellStyle name="SAPBEXstdItem 2 2 6" xfId="37311"/>
    <cellStyle name="SAPBEXstdItem 2 2 6 2" xfId="37312"/>
    <cellStyle name="SAPBEXstdItem 2 2 7" xfId="37313"/>
    <cellStyle name="SAPBEXstdItem 2 2 7 2" xfId="37314"/>
    <cellStyle name="SAPBEXstdItem 2 2 8" xfId="37315"/>
    <cellStyle name="SAPBEXstdItem 2 3" xfId="37316"/>
    <cellStyle name="SAPBEXstdItem 2 3 10" xfId="37317"/>
    <cellStyle name="SAPBEXstdItem 2 3 10 2" xfId="37318"/>
    <cellStyle name="SAPBEXstdItem 2 3 11" xfId="37319"/>
    <cellStyle name="SAPBEXstdItem 2 3 2" xfId="37320"/>
    <cellStyle name="SAPBEXstdItem 2 3 2 2" xfId="37321"/>
    <cellStyle name="SAPBEXstdItem 2 3 2 2 2" xfId="37322"/>
    <cellStyle name="SAPBEXstdItem 2 3 2 3" xfId="37323"/>
    <cellStyle name="SAPBEXstdItem 2 3 3" xfId="37324"/>
    <cellStyle name="SAPBEXstdItem 2 3 3 2" xfId="37325"/>
    <cellStyle name="SAPBEXstdItem 2 3 4" xfId="37326"/>
    <cellStyle name="SAPBEXstdItem 2 3 4 2" xfId="37327"/>
    <cellStyle name="SAPBEXstdItem 2 3 5" xfId="37328"/>
    <cellStyle name="SAPBEXstdItem 2 3 5 2" xfId="37329"/>
    <cellStyle name="SAPBEXstdItem 2 3 6" xfId="37330"/>
    <cellStyle name="SAPBEXstdItem 2 3 6 2" xfId="37331"/>
    <cellStyle name="SAPBEXstdItem 2 3 7" xfId="37332"/>
    <cellStyle name="SAPBEXstdItem 2 3 7 2" xfId="37333"/>
    <cellStyle name="SAPBEXstdItem 2 3 8" xfId="37334"/>
    <cellStyle name="SAPBEXstdItem 2 3 8 2" xfId="37335"/>
    <cellStyle name="SAPBEXstdItem 2 3 9" xfId="37336"/>
    <cellStyle name="SAPBEXstdItem 2 3 9 2" xfId="37337"/>
    <cellStyle name="SAPBEXstdItem 2 4" xfId="37338"/>
    <cellStyle name="SAPBEXstdItem 2 4 10" xfId="37339"/>
    <cellStyle name="SAPBEXstdItem 2 4 10 2" xfId="37340"/>
    <cellStyle name="SAPBEXstdItem 2 4 11" xfId="37341"/>
    <cellStyle name="SAPBEXstdItem 2 4 2" xfId="37342"/>
    <cellStyle name="SAPBEXstdItem 2 4 2 2" xfId="37343"/>
    <cellStyle name="SAPBEXstdItem 2 4 2 2 2" xfId="37344"/>
    <cellStyle name="SAPBEXstdItem 2 4 2 3" xfId="37345"/>
    <cellStyle name="SAPBEXstdItem 2 4 3" xfId="37346"/>
    <cellStyle name="SAPBEXstdItem 2 4 3 2" xfId="37347"/>
    <cellStyle name="SAPBEXstdItem 2 4 4" xfId="37348"/>
    <cellStyle name="SAPBEXstdItem 2 4 4 2" xfId="37349"/>
    <cellStyle name="SAPBEXstdItem 2 4 5" xfId="37350"/>
    <cellStyle name="SAPBEXstdItem 2 4 5 2" xfId="37351"/>
    <cellStyle name="SAPBEXstdItem 2 4 6" xfId="37352"/>
    <cellStyle name="SAPBEXstdItem 2 4 6 2" xfId="37353"/>
    <cellStyle name="SAPBEXstdItem 2 4 7" xfId="37354"/>
    <cellStyle name="SAPBEXstdItem 2 4 7 2" xfId="37355"/>
    <cellStyle name="SAPBEXstdItem 2 4 8" xfId="37356"/>
    <cellStyle name="SAPBEXstdItem 2 4 8 2" xfId="37357"/>
    <cellStyle name="SAPBEXstdItem 2 4 9" xfId="37358"/>
    <cellStyle name="SAPBEXstdItem 2 4 9 2" xfId="37359"/>
    <cellStyle name="SAPBEXstdItem 2 5" xfId="37360"/>
    <cellStyle name="SAPBEXstdItem 2 5 10" xfId="37361"/>
    <cellStyle name="SAPBEXstdItem 2 5 10 2" xfId="37362"/>
    <cellStyle name="SAPBEXstdItem 2 5 11" xfId="37363"/>
    <cellStyle name="SAPBEXstdItem 2 5 2" xfId="37364"/>
    <cellStyle name="SAPBEXstdItem 2 5 2 2" xfId="37365"/>
    <cellStyle name="SAPBEXstdItem 2 5 2 2 2" xfId="37366"/>
    <cellStyle name="SAPBEXstdItem 2 5 2 3" xfId="37367"/>
    <cellStyle name="SAPBEXstdItem 2 5 3" xfId="37368"/>
    <cellStyle name="SAPBEXstdItem 2 5 3 2" xfId="37369"/>
    <cellStyle name="SAPBEXstdItem 2 5 4" xfId="37370"/>
    <cellStyle name="SAPBEXstdItem 2 5 4 2" xfId="37371"/>
    <cellStyle name="SAPBEXstdItem 2 5 5" xfId="37372"/>
    <cellStyle name="SAPBEXstdItem 2 5 5 2" xfId="37373"/>
    <cellStyle name="SAPBEXstdItem 2 5 6" xfId="37374"/>
    <cellStyle name="SAPBEXstdItem 2 5 6 2" xfId="37375"/>
    <cellStyle name="SAPBEXstdItem 2 5 7" xfId="37376"/>
    <cellStyle name="SAPBEXstdItem 2 5 7 2" xfId="37377"/>
    <cellStyle name="SAPBEXstdItem 2 5 8" xfId="37378"/>
    <cellStyle name="SAPBEXstdItem 2 5 8 2" xfId="37379"/>
    <cellStyle name="SAPBEXstdItem 2 5 9" xfId="37380"/>
    <cellStyle name="SAPBEXstdItem 2 5 9 2" xfId="37381"/>
    <cellStyle name="SAPBEXstdItem 2 6" xfId="37382"/>
    <cellStyle name="SAPBEXstdItem 2 6 10" xfId="37383"/>
    <cellStyle name="SAPBEXstdItem 2 6 10 2" xfId="37384"/>
    <cellStyle name="SAPBEXstdItem 2 6 11" xfId="37385"/>
    <cellStyle name="SAPBEXstdItem 2 6 2" xfId="37386"/>
    <cellStyle name="SAPBEXstdItem 2 6 2 2" xfId="37387"/>
    <cellStyle name="SAPBEXstdItem 2 6 2 2 2" xfId="37388"/>
    <cellStyle name="SAPBEXstdItem 2 6 2 3" xfId="37389"/>
    <cellStyle name="SAPBEXstdItem 2 6 3" xfId="37390"/>
    <cellStyle name="SAPBEXstdItem 2 6 3 2" xfId="37391"/>
    <cellStyle name="SAPBEXstdItem 2 6 4" xfId="37392"/>
    <cellStyle name="SAPBEXstdItem 2 6 4 2" xfId="37393"/>
    <cellStyle name="SAPBEXstdItem 2 6 5" xfId="37394"/>
    <cellStyle name="SAPBEXstdItem 2 6 5 2" xfId="37395"/>
    <cellStyle name="SAPBEXstdItem 2 6 6" xfId="37396"/>
    <cellStyle name="SAPBEXstdItem 2 6 6 2" xfId="37397"/>
    <cellStyle name="SAPBEXstdItem 2 6 7" xfId="37398"/>
    <cellStyle name="SAPBEXstdItem 2 6 7 2" xfId="37399"/>
    <cellStyle name="SAPBEXstdItem 2 6 8" xfId="37400"/>
    <cellStyle name="SAPBEXstdItem 2 6 8 2" xfId="37401"/>
    <cellStyle name="SAPBEXstdItem 2 6 9" xfId="37402"/>
    <cellStyle name="SAPBEXstdItem 2 6 9 2" xfId="37403"/>
    <cellStyle name="SAPBEXstdItem 2 7" xfId="37404"/>
    <cellStyle name="SAPBEXstdItem 2 7 2" xfId="37405"/>
    <cellStyle name="SAPBEXstdItem 2 7 2 2" xfId="37406"/>
    <cellStyle name="SAPBEXstdItem 2 7 3" xfId="37407"/>
    <cellStyle name="SAPBEXstdItem 2 8" xfId="37408"/>
    <cellStyle name="SAPBEXstdItem 2 8 2" xfId="37409"/>
    <cellStyle name="SAPBEXstdItem 2 9" xfId="37410"/>
    <cellStyle name="SAPBEXstdItem 2 9 2" xfId="37411"/>
    <cellStyle name="SAPBEXstdItem 3" xfId="37412"/>
    <cellStyle name="SAPBEXstdItem 3 10" xfId="37413"/>
    <cellStyle name="SAPBEXstdItem 3 10 2" xfId="37414"/>
    <cellStyle name="SAPBEXstdItem 3 11" xfId="37415"/>
    <cellStyle name="SAPBEXstdItem 3 11 2" xfId="37416"/>
    <cellStyle name="SAPBEXstdItem 3 12" xfId="37417"/>
    <cellStyle name="SAPBEXstdItem 3 12 2" xfId="37418"/>
    <cellStyle name="SAPBEXstdItem 3 13" xfId="37419"/>
    <cellStyle name="SAPBEXstdItem 3 2" xfId="37420"/>
    <cellStyle name="SAPBEXstdItem 3 2 2" xfId="37421"/>
    <cellStyle name="SAPBEXstdItem 3 2 2 2" xfId="37422"/>
    <cellStyle name="SAPBEXstdItem 3 2 2 2 2" xfId="37423"/>
    <cellStyle name="SAPBEXstdItem 3 2 2 3" xfId="37424"/>
    <cellStyle name="SAPBEXstdItem 3 2 3" xfId="37425"/>
    <cellStyle name="SAPBEXstdItem 3 2 3 2" xfId="37426"/>
    <cellStyle name="SAPBEXstdItem 3 2 3 2 2" xfId="37427"/>
    <cellStyle name="SAPBEXstdItem 3 2 3 3" xfId="37428"/>
    <cellStyle name="SAPBEXstdItem 3 2 4" xfId="37429"/>
    <cellStyle name="SAPBEXstdItem 3 2 4 2" xfId="37430"/>
    <cellStyle name="SAPBEXstdItem 3 2 5" xfId="37431"/>
    <cellStyle name="SAPBEXstdItem 3 2 5 2" xfId="37432"/>
    <cellStyle name="SAPBEXstdItem 3 2 6" xfId="37433"/>
    <cellStyle name="SAPBEXstdItem 3 2 6 2" xfId="37434"/>
    <cellStyle name="SAPBEXstdItem 3 2 7" xfId="37435"/>
    <cellStyle name="SAPBEXstdItem 3 2 7 2" xfId="37436"/>
    <cellStyle name="SAPBEXstdItem 3 2 8" xfId="37437"/>
    <cellStyle name="SAPBEXstdItem 3 3" xfId="37438"/>
    <cellStyle name="SAPBEXstdItem 3 3 10" xfId="37439"/>
    <cellStyle name="SAPBEXstdItem 3 3 10 2" xfId="37440"/>
    <cellStyle name="SAPBEXstdItem 3 3 11" xfId="37441"/>
    <cellStyle name="SAPBEXstdItem 3 3 2" xfId="37442"/>
    <cellStyle name="SAPBEXstdItem 3 3 2 2" xfId="37443"/>
    <cellStyle name="SAPBEXstdItem 3 3 2 2 2" xfId="37444"/>
    <cellStyle name="SAPBEXstdItem 3 3 2 3" xfId="37445"/>
    <cellStyle name="SAPBEXstdItem 3 3 3" xfId="37446"/>
    <cellStyle name="SAPBEXstdItem 3 3 3 2" xfId="37447"/>
    <cellStyle name="SAPBEXstdItem 3 3 4" xfId="37448"/>
    <cellStyle name="SAPBEXstdItem 3 3 4 2" xfId="37449"/>
    <cellStyle name="SAPBEXstdItem 3 3 5" xfId="37450"/>
    <cellStyle name="SAPBEXstdItem 3 3 5 2" xfId="37451"/>
    <cellStyle name="SAPBEXstdItem 3 3 6" xfId="37452"/>
    <cellStyle name="SAPBEXstdItem 3 3 6 2" xfId="37453"/>
    <cellStyle name="SAPBEXstdItem 3 3 7" xfId="37454"/>
    <cellStyle name="SAPBEXstdItem 3 3 7 2" xfId="37455"/>
    <cellStyle name="SAPBEXstdItem 3 3 8" xfId="37456"/>
    <cellStyle name="SAPBEXstdItem 3 3 8 2" xfId="37457"/>
    <cellStyle name="SAPBEXstdItem 3 3 9" xfId="37458"/>
    <cellStyle name="SAPBEXstdItem 3 3 9 2" xfId="37459"/>
    <cellStyle name="SAPBEXstdItem 3 4" xfId="37460"/>
    <cellStyle name="SAPBEXstdItem 3 4 10" xfId="37461"/>
    <cellStyle name="SAPBEXstdItem 3 4 10 2" xfId="37462"/>
    <cellStyle name="SAPBEXstdItem 3 4 11" xfId="37463"/>
    <cellStyle name="SAPBEXstdItem 3 4 2" xfId="37464"/>
    <cellStyle name="SAPBEXstdItem 3 4 2 2" xfId="37465"/>
    <cellStyle name="SAPBEXstdItem 3 4 2 2 2" xfId="37466"/>
    <cellStyle name="SAPBEXstdItem 3 4 2 3" xfId="37467"/>
    <cellStyle name="SAPBEXstdItem 3 4 3" xfId="37468"/>
    <cellStyle name="SAPBEXstdItem 3 4 3 2" xfId="37469"/>
    <cellStyle name="SAPBEXstdItem 3 4 4" xfId="37470"/>
    <cellStyle name="SAPBEXstdItem 3 4 4 2" xfId="37471"/>
    <cellStyle name="SAPBEXstdItem 3 4 5" xfId="37472"/>
    <cellStyle name="SAPBEXstdItem 3 4 5 2" xfId="37473"/>
    <cellStyle name="SAPBEXstdItem 3 4 6" xfId="37474"/>
    <cellStyle name="SAPBEXstdItem 3 4 6 2" xfId="37475"/>
    <cellStyle name="SAPBEXstdItem 3 4 7" xfId="37476"/>
    <cellStyle name="SAPBEXstdItem 3 4 7 2" xfId="37477"/>
    <cellStyle name="SAPBEXstdItem 3 4 8" xfId="37478"/>
    <cellStyle name="SAPBEXstdItem 3 4 8 2" xfId="37479"/>
    <cellStyle name="SAPBEXstdItem 3 4 9" xfId="37480"/>
    <cellStyle name="SAPBEXstdItem 3 4 9 2" xfId="37481"/>
    <cellStyle name="SAPBEXstdItem 3 5" xfId="37482"/>
    <cellStyle name="SAPBEXstdItem 3 5 10" xfId="37483"/>
    <cellStyle name="SAPBEXstdItem 3 5 10 2" xfId="37484"/>
    <cellStyle name="SAPBEXstdItem 3 5 11" xfId="37485"/>
    <cellStyle name="SAPBEXstdItem 3 5 2" xfId="37486"/>
    <cellStyle name="SAPBEXstdItem 3 5 2 2" xfId="37487"/>
    <cellStyle name="SAPBEXstdItem 3 5 2 2 2" xfId="37488"/>
    <cellStyle name="SAPBEXstdItem 3 5 2 3" xfId="37489"/>
    <cellStyle name="SAPBEXstdItem 3 5 3" xfId="37490"/>
    <cellStyle name="SAPBEXstdItem 3 5 3 2" xfId="37491"/>
    <cellStyle name="SAPBEXstdItem 3 5 4" xfId="37492"/>
    <cellStyle name="SAPBEXstdItem 3 5 4 2" xfId="37493"/>
    <cellStyle name="SAPBEXstdItem 3 5 5" xfId="37494"/>
    <cellStyle name="SAPBEXstdItem 3 5 5 2" xfId="37495"/>
    <cellStyle name="SAPBEXstdItem 3 5 6" xfId="37496"/>
    <cellStyle name="SAPBEXstdItem 3 5 6 2" xfId="37497"/>
    <cellStyle name="SAPBEXstdItem 3 5 7" xfId="37498"/>
    <cellStyle name="SAPBEXstdItem 3 5 7 2" xfId="37499"/>
    <cellStyle name="SAPBEXstdItem 3 5 8" xfId="37500"/>
    <cellStyle name="SAPBEXstdItem 3 5 8 2" xfId="37501"/>
    <cellStyle name="SAPBEXstdItem 3 5 9" xfId="37502"/>
    <cellStyle name="SAPBEXstdItem 3 5 9 2" xfId="37503"/>
    <cellStyle name="SAPBEXstdItem 3 6" xfId="37504"/>
    <cellStyle name="SAPBEXstdItem 3 6 10" xfId="37505"/>
    <cellStyle name="SAPBEXstdItem 3 6 10 2" xfId="37506"/>
    <cellStyle name="SAPBEXstdItem 3 6 11" xfId="37507"/>
    <cellStyle name="SAPBEXstdItem 3 6 2" xfId="37508"/>
    <cellStyle name="SAPBEXstdItem 3 6 2 2" xfId="37509"/>
    <cellStyle name="SAPBEXstdItem 3 6 2 2 2" xfId="37510"/>
    <cellStyle name="SAPBEXstdItem 3 6 2 3" xfId="37511"/>
    <cellStyle name="SAPBEXstdItem 3 6 3" xfId="37512"/>
    <cellStyle name="SAPBEXstdItem 3 6 3 2" xfId="37513"/>
    <cellStyle name="SAPBEXstdItem 3 6 4" xfId="37514"/>
    <cellStyle name="SAPBEXstdItem 3 6 4 2" xfId="37515"/>
    <cellStyle name="SAPBEXstdItem 3 6 5" xfId="37516"/>
    <cellStyle name="SAPBEXstdItem 3 6 5 2" xfId="37517"/>
    <cellStyle name="SAPBEXstdItem 3 6 6" xfId="37518"/>
    <cellStyle name="SAPBEXstdItem 3 6 6 2" xfId="37519"/>
    <cellStyle name="SAPBEXstdItem 3 6 7" xfId="37520"/>
    <cellStyle name="SAPBEXstdItem 3 6 7 2" xfId="37521"/>
    <cellStyle name="SAPBEXstdItem 3 6 8" xfId="37522"/>
    <cellStyle name="SAPBEXstdItem 3 6 8 2" xfId="37523"/>
    <cellStyle name="SAPBEXstdItem 3 6 9" xfId="37524"/>
    <cellStyle name="SAPBEXstdItem 3 6 9 2" xfId="37525"/>
    <cellStyle name="SAPBEXstdItem 3 7" xfId="37526"/>
    <cellStyle name="SAPBEXstdItem 3 7 2" xfId="37527"/>
    <cellStyle name="SAPBEXstdItem 3 7 2 2" xfId="37528"/>
    <cellStyle name="SAPBEXstdItem 3 7 3" xfId="37529"/>
    <cellStyle name="SAPBEXstdItem 3 8" xfId="37530"/>
    <cellStyle name="SAPBEXstdItem 3 8 2" xfId="37531"/>
    <cellStyle name="SAPBEXstdItem 3 9" xfId="37532"/>
    <cellStyle name="SAPBEXstdItem 3 9 2" xfId="37533"/>
    <cellStyle name="SAPBEXstdItem 4" xfId="37534"/>
    <cellStyle name="SAPBEXstdItem 4 10" xfId="37535"/>
    <cellStyle name="SAPBEXstdItem 4 10 2" xfId="37536"/>
    <cellStyle name="SAPBEXstdItem 4 11" xfId="37537"/>
    <cellStyle name="SAPBEXstdItem 4 11 2" xfId="37538"/>
    <cellStyle name="SAPBEXstdItem 4 12" xfId="37539"/>
    <cellStyle name="SAPBEXstdItem 4 12 2" xfId="37540"/>
    <cellStyle name="SAPBEXstdItem 4 13" xfId="37541"/>
    <cellStyle name="SAPBEXstdItem 4 2" xfId="37542"/>
    <cellStyle name="SAPBEXstdItem 4 2 2" xfId="37543"/>
    <cellStyle name="SAPBEXstdItem 4 2 2 2" xfId="37544"/>
    <cellStyle name="SAPBEXstdItem 4 2 2 2 2" xfId="37545"/>
    <cellStyle name="SAPBEXstdItem 4 2 2 3" xfId="37546"/>
    <cellStyle name="SAPBEXstdItem 4 2 3" xfId="37547"/>
    <cellStyle name="SAPBEXstdItem 4 2 3 2" xfId="37548"/>
    <cellStyle name="SAPBEXstdItem 4 2 3 2 2" xfId="37549"/>
    <cellStyle name="SAPBEXstdItem 4 2 3 3" xfId="37550"/>
    <cellStyle name="SAPBEXstdItem 4 2 4" xfId="37551"/>
    <cellStyle name="SAPBEXstdItem 4 2 4 2" xfId="37552"/>
    <cellStyle name="SAPBEXstdItem 4 2 5" xfId="37553"/>
    <cellStyle name="SAPBEXstdItem 4 2 5 2" xfId="37554"/>
    <cellStyle name="SAPBEXstdItem 4 2 6" xfId="37555"/>
    <cellStyle name="SAPBEXstdItem 4 2 6 2" xfId="37556"/>
    <cellStyle name="SAPBEXstdItem 4 2 7" xfId="37557"/>
    <cellStyle name="SAPBEXstdItem 4 2 7 2" xfId="37558"/>
    <cellStyle name="SAPBEXstdItem 4 2 8" xfId="37559"/>
    <cellStyle name="SAPBEXstdItem 4 3" xfId="37560"/>
    <cellStyle name="SAPBEXstdItem 4 3 10" xfId="37561"/>
    <cellStyle name="SAPBEXstdItem 4 3 10 2" xfId="37562"/>
    <cellStyle name="SAPBEXstdItem 4 3 11" xfId="37563"/>
    <cellStyle name="SAPBEXstdItem 4 3 2" xfId="37564"/>
    <cellStyle name="SAPBEXstdItem 4 3 2 2" xfId="37565"/>
    <cellStyle name="SAPBEXstdItem 4 3 2 2 2" xfId="37566"/>
    <cellStyle name="SAPBEXstdItem 4 3 2 3" xfId="37567"/>
    <cellStyle name="SAPBEXstdItem 4 3 3" xfId="37568"/>
    <cellStyle name="SAPBEXstdItem 4 3 3 2" xfId="37569"/>
    <cellStyle name="SAPBEXstdItem 4 3 4" xfId="37570"/>
    <cellStyle name="SAPBEXstdItem 4 3 4 2" xfId="37571"/>
    <cellStyle name="SAPBEXstdItem 4 3 5" xfId="37572"/>
    <cellStyle name="SAPBEXstdItem 4 3 5 2" xfId="37573"/>
    <cellStyle name="SAPBEXstdItem 4 3 6" xfId="37574"/>
    <cellStyle name="SAPBEXstdItem 4 3 6 2" xfId="37575"/>
    <cellStyle name="SAPBEXstdItem 4 3 7" xfId="37576"/>
    <cellStyle name="SAPBEXstdItem 4 3 7 2" xfId="37577"/>
    <cellStyle name="SAPBEXstdItem 4 3 8" xfId="37578"/>
    <cellStyle name="SAPBEXstdItem 4 3 8 2" xfId="37579"/>
    <cellStyle name="SAPBEXstdItem 4 3 9" xfId="37580"/>
    <cellStyle name="SAPBEXstdItem 4 3 9 2" xfId="37581"/>
    <cellStyle name="SAPBEXstdItem 4 4" xfId="37582"/>
    <cellStyle name="SAPBEXstdItem 4 4 10" xfId="37583"/>
    <cellStyle name="SAPBEXstdItem 4 4 10 2" xfId="37584"/>
    <cellStyle name="SAPBEXstdItem 4 4 11" xfId="37585"/>
    <cellStyle name="SAPBEXstdItem 4 4 2" xfId="37586"/>
    <cellStyle name="SAPBEXstdItem 4 4 2 2" xfId="37587"/>
    <cellStyle name="SAPBEXstdItem 4 4 2 2 2" xfId="37588"/>
    <cellStyle name="SAPBEXstdItem 4 4 2 3" xfId="37589"/>
    <cellStyle name="SAPBEXstdItem 4 4 3" xfId="37590"/>
    <cellStyle name="SAPBEXstdItem 4 4 3 2" xfId="37591"/>
    <cellStyle name="SAPBEXstdItem 4 4 4" xfId="37592"/>
    <cellStyle name="SAPBEXstdItem 4 4 4 2" xfId="37593"/>
    <cellStyle name="SAPBEXstdItem 4 4 5" xfId="37594"/>
    <cellStyle name="SAPBEXstdItem 4 4 5 2" xfId="37595"/>
    <cellStyle name="SAPBEXstdItem 4 4 6" xfId="37596"/>
    <cellStyle name="SAPBEXstdItem 4 4 6 2" xfId="37597"/>
    <cellStyle name="SAPBEXstdItem 4 4 7" xfId="37598"/>
    <cellStyle name="SAPBEXstdItem 4 4 7 2" xfId="37599"/>
    <cellStyle name="SAPBEXstdItem 4 4 8" xfId="37600"/>
    <cellStyle name="SAPBEXstdItem 4 4 8 2" xfId="37601"/>
    <cellStyle name="SAPBEXstdItem 4 4 9" xfId="37602"/>
    <cellStyle name="SAPBEXstdItem 4 4 9 2" xfId="37603"/>
    <cellStyle name="SAPBEXstdItem 4 5" xfId="37604"/>
    <cellStyle name="SAPBEXstdItem 4 5 10" xfId="37605"/>
    <cellStyle name="SAPBEXstdItem 4 5 10 2" xfId="37606"/>
    <cellStyle name="SAPBEXstdItem 4 5 11" xfId="37607"/>
    <cellStyle name="SAPBEXstdItem 4 5 2" xfId="37608"/>
    <cellStyle name="SAPBEXstdItem 4 5 2 2" xfId="37609"/>
    <cellStyle name="SAPBEXstdItem 4 5 2 2 2" xfId="37610"/>
    <cellStyle name="SAPBEXstdItem 4 5 2 3" xfId="37611"/>
    <cellStyle name="SAPBEXstdItem 4 5 3" xfId="37612"/>
    <cellStyle name="SAPBEXstdItem 4 5 3 2" xfId="37613"/>
    <cellStyle name="SAPBEXstdItem 4 5 4" xfId="37614"/>
    <cellStyle name="SAPBEXstdItem 4 5 4 2" xfId="37615"/>
    <cellStyle name="SAPBEXstdItem 4 5 5" xfId="37616"/>
    <cellStyle name="SAPBEXstdItem 4 5 5 2" xfId="37617"/>
    <cellStyle name="SAPBEXstdItem 4 5 6" xfId="37618"/>
    <cellStyle name="SAPBEXstdItem 4 5 6 2" xfId="37619"/>
    <cellStyle name="SAPBEXstdItem 4 5 7" xfId="37620"/>
    <cellStyle name="SAPBEXstdItem 4 5 7 2" xfId="37621"/>
    <cellStyle name="SAPBEXstdItem 4 5 8" xfId="37622"/>
    <cellStyle name="SAPBEXstdItem 4 5 8 2" xfId="37623"/>
    <cellStyle name="SAPBEXstdItem 4 5 9" xfId="37624"/>
    <cellStyle name="SAPBEXstdItem 4 5 9 2" xfId="37625"/>
    <cellStyle name="SAPBEXstdItem 4 6" xfId="37626"/>
    <cellStyle name="SAPBEXstdItem 4 6 10" xfId="37627"/>
    <cellStyle name="SAPBEXstdItem 4 6 10 2" xfId="37628"/>
    <cellStyle name="SAPBEXstdItem 4 6 11" xfId="37629"/>
    <cellStyle name="SAPBEXstdItem 4 6 2" xfId="37630"/>
    <cellStyle name="SAPBEXstdItem 4 6 2 2" xfId="37631"/>
    <cellStyle name="SAPBEXstdItem 4 6 2 2 2" xfId="37632"/>
    <cellStyle name="SAPBEXstdItem 4 6 2 3" xfId="37633"/>
    <cellStyle name="SAPBEXstdItem 4 6 3" xfId="37634"/>
    <cellStyle name="SAPBEXstdItem 4 6 3 2" xfId="37635"/>
    <cellStyle name="SAPBEXstdItem 4 6 4" xfId="37636"/>
    <cellStyle name="SAPBEXstdItem 4 6 4 2" xfId="37637"/>
    <cellStyle name="SAPBEXstdItem 4 6 5" xfId="37638"/>
    <cellStyle name="SAPBEXstdItem 4 6 5 2" xfId="37639"/>
    <cellStyle name="SAPBEXstdItem 4 6 6" xfId="37640"/>
    <cellStyle name="SAPBEXstdItem 4 6 6 2" xfId="37641"/>
    <cellStyle name="SAPBEXstdItem 4 6 7" xfId="37642"/>
    <cellStyle name="SAPBEXstdItem 4 6 7 2" xfId="37643"/>
    <cellStyle name="SAPBEXstdItem 4 6 8" xfId="37644"/>
    <cellStyle name="SAPBEXstdItem 4 6 8 2" xfId="37645"/>
    <cellStyle name="SAPBEXstdItem 4 6 9" xfId="37646"/>
    <cellStyle name="SAPBEXstdItem 4 6 9 2" xfId="37647"/>
    <cellStyle name="SAPBEXstdItem 4 7" xfId="37648"/>
    <cellStyle name="SAPBEXstdItem 4 7 2" xfId="37649"/>
    <cellStyle name="SAPBEXstdItem 4 7 2 2" xfId="37650"/>
    <cellStyle name="SAPBEXstdItem 4 7 3" xfId="37651"/>
    <cellStyle name="SAPBEXstdItem 4 8" xfId="37652"/>
    <cellStyle name="SAPBEXstdItem 4 8 2" xfId="37653"/>
    <cellStyle name="SAPBEXstdItem 4 9" xfId="37654"/>
    <cellStyle name="SAPBEXstdItem 4 9 2" xfId="37655"/>
    <cellStyle name="SAPBEXstdItem 5" xfId="37656"/>
    <cellStyle name="SAPBEXstdItem 5 10" xfId="37657"/>
    <cellStyle name="SAPBEXstdItem 5 10 2" xfId="37658"/>
    <cellStyle name="SAPBEXstdItem 5 11" xfId="37659"/>
    <cellStyle name="SAPBEXstdItem 5 11 2" xfId="37660"/>
    <cellStyle name="SAPBEXstdItem 5 12" xfId="37661"/>
    <cellStyle name="SAPBEXstdItem 5 12 2" xfId="37662"/>
    <cellStyle name="SAPBEXstdItem 5 13" xfId="37663"/>
    <cellStyle name="SAPBEXstdItem 5 2" xfId="37664"/>
    <cellStyle name="SAPBEXstdItem 5 2 2" xfId="37665"/>
    <cellStyle name="SAPBEXstdItem 5 2 2 2" xfId="37666"/>
    <cellStyle name="SAPBEXstdItem 5 2 2 2 2" xfId="37667"/>
    <cellStyle name="SAPBEXstdItem 5 2 2 3" xfId="37668"/>
    <cellStyle name="SAPBEXstdItem 5 2 3" xfId="37669"/>
    <cellStyle name="SAPBEXstdItem 5 2 3 2" xfId="37670"/>
    <cellStyle name="SAPBEXstdItem 5 2 3 2 2" xfId="37671"/>
    <cellStyle name="SAPBEXstdItem 5 2 3 3" xfId="37672"/>
    <cellStyle name="SAPBEXstdItem 5 2 4" xfId="37673"/>
    <cellStyle name="SAPBEXstdItem 5 2 4 2" xfId="37674"/>
    <cellStyle name="SAPBEXstdItem 5 2 5" xfId="37675"/>
    <cellStyle name="SAPBEXstdItem 5 2 5 2" xfId="37676"/>
    <cellStyle name="SAPBEXstdItem 5 2 6" xfId="37677"/>
    <cellStyle name="SAPBEXstdItem 5 2 6 2" xfId="37678"/>
    <cellStyle name="SAPBEXstdItem 5 2 7" xfId="37679"/>
    <cellStyle name="SAPBEXstdItem 5 2 7 2" xfId="37680"/>
    <cellStyle name="SAPBEXstdItem 5 2 8" xfId="37681"/>
    <cellStyle name="SAPBEXstdItem 5 3" xfId="37682"/>
    <cellStyle name="SAPBEXstdItem 5 3 2" xfId="37683"/>
    <cellStyle name="SAPBEXstdItem 5 3 2 2" xfId="37684"/>
    <cellStyle name="SAPBEXstdItem 5 3 2 2 2" xfId="37685"/>
    <cellStyle name="SAPBEXstdItem 5 3 2 3" xfId="37686"/>
    <cellStyle name="SAPBEXstdItem 5 3 3" xfId="37687"/>
    <cellStyle name="SAPBEXstdItem 5 3 3 2" xfId="37688"/>
    <cellStyle name="SAPBEXstdItem 5 3 3 2 2" xfId="37689"/>
    <cellStyle name="SAPBEXstdItem 5 3 3 3" xfId="37690"/>
    <cellStyle name="SAPBEXstdItem 5 3 4" xfId="37691"/>
    <cellStyle name="SAPBEXstdItem 5 3 4 2" xfId="37692"/>
    <cellStyle name="SAPBEXstdItem 5 3 5" xfId="37693"/>
    <cellStyle name="SAPBEXstdItem 5 3 5 2" xfId="37694"/>
    <cellStyle name="SAPBEXstdItem 5 3 6" xfId="37695"/>
    <cellStyle name="SAPBEXstdItem 5 3 6 2" xfId="37696"/>
    <cellStyle name="SAPBEXstdItem 5 3 7" xfId="37697"/>
    <cellStyle name="SAPBEXstdItem 5 3 7 2" xfId="37698"/>
    <cellStyle name="SAPBEXstdItem 5 3 8" xfId="37699"/>
    <cellStyle name="SAPBEXstdItem 5 4" xfId="37700"/>
    <cellStyle name="SAPBEXstdItem 5 4 2" xfId="37701"/>
    <cellStyle name="SAPBEXstdItem 5 4 2 2" xfId="37702"/>
    <cellStyle name="SAPBEXstdItem 5 4 2 2 2" xfId="37703"/>
    <cellStyle name="SAPBEXstdItem 5 4 2 3" xfId="37704"/>
    <cellStyle name="SAPBEXstdItem 5 4 3" xfId="37705"/>
    <cellStyle name="SAPBEXstdItem 5 4 3 2" xfId="37706"/>
    <cellStyle name="SAPBEXstdItem 5 4 3 2 2" xfId="37707"/>
    <cellStyle name="SAPBEXstdItem 5 4 3 3" xfId="37708"/>
    <cellStyle name="SAPBEXstdItem 5 4 4" xfId="37709"/>
    <cellStyle name="SAPBEXstdItem 5 4 4 2" xfId="37710"/>
    <cellStyle name="SAPBEXstdItem 5 4 5" xfId="37711"/>
    <cellStyle name="SAPBEXstdItem 5 4 5 2" xfId="37712"/>
    <cellStyle name="SAPBEXstdItem 5 4 6" xfId="37713"/>
    <cellStyle name="SAPBEXstdItem 5 4 6 2" xfId="37714"/>
    <cellStyle name="SAPBEXstdItem 5 4 7" xfId="37715"/>
    <cellStyle name="SAPBEXstdItem 5 4 7 2" xfId="37716"/>
    <cellStyle name="SAPBEXstdItem 5 4 8" xfId="37717"/>
    <cellStyle name="SAPBEXstdItem 5 5" xfId="37718"/>
    <cellStyle name="SAPBEXstdItem 5 5 2" xfId="37719"/>
    <cellStyle name="SAPBEXstdItem 5 5 2 2" xfId="37720"/>
    <cellStyle name="SAPBEXstdItem 5 5 2 2 2" xfId="37721"/>
    <cellStyle name="SAPBEXstdItem 5 5 2 3" xfId="37722"/>
    <cellStyle name="SAPBEXstdItem 5 5 3" xfId="37723"/>
    <cellStyle name="SAPBEXstdItem 5 5 3 2" xfId="37724"/>
    <cellStyle name="SAPBEXstdItem 5 5 3 2 2" xfId="37725"/>
    <cellStyle name="SAPBEXstdItem 5 5 3 3" xfId="37726"/>
    <cellStyle name="SAPBEXstdItem 5 5 4" xfId="37727"/>
    <cellStyle name="SAPBEXstdItem 5 5 4 2" xfId="37728"/>
    <cellStyle name="SAPBEXstdItem 5 5 5" xfId="37729"/>
    <cellStyle name="SAPBEXstdItem 5 5 5 2" xfId="37730"/>
    <cellStyle name="SAPBEXstdItem 5 5 6" xfId="37731"/>
    <cellStyle name="SAPBEXstdItem 5 5 6 2" xfId="37732"/>
    <cellStyle name="SAPBEXstdItem 5 5 7" xfId="37733"/>
    <cellStyle name="SAPBEXstdItem 5 5 7 2" xfId="37734"/>
    <cellStyle name="SAPBEXstdItem 5 5 8" xfId="37735"/>
    <cellStyle name="SAPBEXstdItem 5 6" xfId="37736"/>
    <cellStyle name="SAPBEXstdItem 5 6 2" xfId="37737"/>
    <cellStyle name="SAPBEXstdItem 5 6 2 2" xfId="37738"/>
    <cellStyle name="SAPBEXstdItem 5 6 2 2 2" xfId="37739"/>
    <cellStyle name="SAPBEXstdItem 5 6 2 3" xfId="37740"/>
    <cellStyle name="SAPBEXstdItem 5 6 3" xfId="37741"/>
    <cellStyle name="SAPBEXstdItem 5 6 3 2" xfId="37742"/>
    <cellStyle name="SAPBEXstdItem 5 6 3 2 2" xfId="37743"/>
    <cellStyle name="SAPBEXstdItem 5 6 3 3" xfId="37744"/>
    <cellStyle name="SAPBEXstdItem 5 6 4" xfId="37745"/>
    <cellStyle name="SAPBEXstdItem 5 6 4 2" xfId="37746"/>
    <cellStyle name="SAPBEXstdItem 5 6 5" xfId="37747"/>
    <cellStyle name="SAPBEXstdItem 5 6 5 2" xfId="37748"/>
    <cellStyle name="SAPBEXstdItem 5 6 6" xfId="37749"/>
    <cellStyle name="SAPBEXstdItem 5 6 6 2" xfId="37750"/>
    <cellStyle name="SAPBEXstdItem 5 6 7" xfId="37751"/>
    <cellStyle name="SAPBEXstdItem 5 6 7 2" xfId="37752"/>
    <cellStyle name="SAPBEXstdItem 5 6 8" xfId="37753"/>
    <cellStyle name="SAPBEXstdItem 5 7" xfId="37754"/>
    <cellStyle name="SAPBEXstdItem 5 7 2" xfId="37755"/>
    <cellStyle name="SAPBEXstdItem 5 7 2 2" xfId="37756"/>
    <cellStyle name="SAPBEXstdItem 5 7 3" xfId="37757"/>
    <cellStyle name="SAPBEXstdItem 5 8" xfId="37758"/>
    <cellStyle name="SAPBEXstdItem 5 8 2" xfId="37759"/>
    <cellStyle name="SAPBEXstdItem 5 9" xfId="37760"/>
    <cellStyle name="SAPBEXstdItem 5 9 2" xfId="37761"/>
    <cellStyle name="SAPBEXstdItem 6" xfId="37762"/>
    <cellStyle name="SAPBEXstdItem 6 10" xfId="37763"/>
    <cellStyle name="SAPBEXstdItem 6 10 2" xfId="37764"/>
    <cellStyle name="SAPBEXstdItem 6 11" xfId="37765"/>
    <cellStyle name="SAPBEXstdItem 6 2" xfId="37766"/>
    <cellStyle name="SAPBEXstdItem 6 2 2" xfId="37767"/>
    <cellStyle name="SAPBEXstdItem 6 2 2 2" xfId="37768"/>
    <cellStyle name="SAPBEXstdItem 6 2 3" xfId="37769"/>
    <cellStyle name="SAPBEXstdItem 6 3" xfId="37770"/>
    <cellStyle name="SAPBEXstdItem 6 3 2" xfId="37771"/>
    <cellStyle name="SAPBEXstdItem 6 4" xfId="37772"/>
    <cellStyle name="SAPBEXstdItem 6 4 2" xfId="37773"/>
    <cellStyle name="SAPBEXstdItem 6 5" xfId="37774"/>
    <cellStyle name="SAPBEXstdItem 6 5 2" xfId="37775"/>
    <cellStyle name="SAPBEXstdItem 6 6" xfId="37776"/>
    <cellStyle name="SAPBEXstdItem 6 6 2" xfId="37777"/>
    <cellStyle name="SAPBEXstdItem 6 7" xfId="37778"/>
    <cellStyle name="SAPBEXstdItem 6 7 2" xfId="37779"/>
    <cellStyle name="SAPBEXstdItem 6 8" xfId="37780"/>
    <cellStyle name="SAPBEXstdItem 6 8 2" xfId="37781"/>
    <cellStyle name="SAPBEXstdItem 6 9" xfId="37782"/>
    <cellStyle name="SAPBEXstdItem 6 9 2" xfId="37783"/>
    <cellStyle name="SAPBEXstdItem 7" xfId="37784"/>
    <cellStyle name="SAPBEXstdItem 7 2" xfId="37785"/>
    <cellStyle name="SAPBEXstdItem 7 2 2" xfId="37786"/>
    <cellStyle name="SAPBEXstdItem 7 3" xfId="37787"/>
    <cellStyle name="SAPBEXstdItem 8" xfId="37788"/>
    <cellStyle name="SAPBEXstdItem 8 2" xfId="37789"/>
    <cellStyle name="SAPBEXstdItem 9" xfId="37790"/>
    <cellStyle name="SAPBEXstdItem 9 2" xfId="37791"/>
    <cellStyle name="SAPBEXstdItem_Copy of xSAPtemp5457" xfId="37792"/>
    <cellStyle name="SAPBEXstdItemX" xfId="466"/>
    <cellStyle name="SAPBEXstdItemX 10" xfId="37793"/>
    <cellStyle name="SAPBEXstdItemX 2" xfId="37794"/>
    <cellStyle name="SAPBEXstdItemX 2 10" xfId="37795"/>
    <cellStyle name="SAPBEXstdItemX 2 10 2" xfId="37796"/>
    <cellStyle name="SAPBEXstdItemX 2 11" xfId="37797"/>
    <cellStyle name="SAPBEXstdItemX 2 11 2" xfId="37798"/>
    <cellStyle name="SAPBEXstdItemX 2 12" xfId="37799"/>
    <cellStyle name="SAPBEXstdItemX 2 12 2" xfId="37800"/>
    <cellStyle name="SAPBEXstdItemX 2 13" xfId="37801"/>
    <cellStyle name="SAPBEXstdItemX 2 2" xfId="37802"/>
    <cellStyle name="SAPBEXstdItemX 2 2 2" xfId="37803"/>
    <cellStyle name="SAPBEXstdItemX 2 2 2 2" xfId="37804"/>
    <cellStyle name="SAPBEXstdItemX 2 2 2 2 2" xfId="37805"/>
    <cellStyle name="SAPBEXstdItemX 2 2 2 3" xfId="37806"/>
    <cellStyle name="SAPBEXstdItemX 2 2 3" xfId="37807"/>
    <cellStyle name="SAPBEXstdItemX 2 2 3 2" xfId="37808"/>
    <cellStyle name="SAPBEXstdItemX 2 2 3 2 2" xfId="37809"/>
    <cellStyle name="SAPBEXstdItemX 2 2 3 3" xfId="37810"/>
    <cellStyle name="SAPBEXstdItemX 2 2 4" xfId="37811"/>
    <cellStyle name="SAPBEXstdItemX 2 2 4 2" xfId="37812"/>
    <cellStyle name="SAPBEXstdItemX 2 2 5" xfId="37813"/>
    <cellStyle name="SAPBEXstdItemX 2 2 5 2" xfId="37814"/>
    <cellStyle name="SAPBEXstdItemX 2 2 6" xfId="37815"/>
    <cellStyle name="SAPBEXstdItemX 2 2 6 2" xfId="37816"/>
    <cellStyle name="SAPBEXstdItemX 2 2 7" xfId="37817"/>
    <cellStyle name="SAPBEXstdItemX 2 2 7 2" xfId="37818"/>
    <cellStyle name="SAPBEXstdItemX 2 2 8" xfId="37819"/>
    <cellStyle name="SAPBEXstdItemX 2 3" xfId="37820"/>
    <cellStyle name="SAPBEXstdItemX 2 3 10" xfId="37821"/>
    <cellStyle name="SAPBEXstdItemX 2 3 10 2" xfId="37822"/>
    <cellStyle name="SAPBEXstdItemX 2 3 11" xfId="37823"/>
    <cellStyle name="SAPBEXstdItemX 2 3 2" xfId="37824"/>
    <cellStyle name="SAPBEXstdItemX 2 3 2 2" xfId="37825"/>
    <cellStyle name="SAPBEXstdItemX 2 3 2 2 2" xfId="37826"/>
    <cellStyle name="SAPBEXstdItemX 2 3 2 3" xfId="37827"/>
    <cellStyle name="SAPBEXstdItemX 2 3 3" xfId="37828"/>
    <cellStyle name="SAPBEXstdItemX 2 3 3 2" xfId="37829"/>
    <cellStyle name="SAPBEXstdItemX 2 3 4" xfId="37830"/>
    <cellStyle name="SAPBEXstdItemX 2 3 4 2" xfId="37831"/>
    <cellStyle name="SAPBEXstdItemX 2 3 5" xfId="37832"/>
    <cellStyle name="SAPBEXstdItemX 2 3 5 2" xfId="37833"/>
    <cellStyle name="SAPBEXstdItemX 2 3 6" xfId="37834"/>
    <cellStyle name="SAPBEXstdItemX 2 3 6 2" xfId="37835"/>
    <cellStyle name="SAPBEXstdItemX 2 3 7" xfId="37836"/>
    <cellStyle name="SAPBEXstdItemX 2 3 7 2" xfId="37837"/>
    <cellStyle name="SAPBEXstdItemX 2 3 8" xfId="37838"/>
    <cellStyle name="SAPBEXstdItemX 2 3 8 2" xfId="37839"/>
    <cellStyle name="SAPBEXstdItemX 2 3 9" xfId="37840"/>
    <cellStyle name="SAPBEXstdItemX 2 3 9 2" xfId="37841"/>
    <cellStyle name="SAPBEXstdItemX 2 4" xfId="37842"/>
    <cellStyle name="SAPBEXstdItemX 2 4 10" xfId="37843"/>
    <cellStyle name="SAPBEXstdItemX 2 4 10 2" xfId="37844"/>
    <cellStyle name="SAPBEXstdItemX 2 4 11" xfId="37845"/>
    <cellStyle name="SAPBEXstdItemX 2 4 2" xfId="37846"/>
    <cellStyle name="SAPBEXstdItemX 2 4 2 2" xfId="37847"/>
    <cellStyle name="SAPBEXstdItemX 2 4 2 2 2" xfId="37848"/>
    <cellStyle name="SAPBEXstdItemX 2 4 2 3" xfId="37849"/>
    <cellStyle name="SAPBEXstdItemX 2 4 3" xfId="37850"/>
    <cellStyle name="SAPBEXstdItemX 2 4 3 2" xfId="37851"/>
    <cellStyle name="SAPBEXstdItemX 2 4 4" xfId="37852"/>
    <cellStyle name="SAPBEXstdItemX 2 4 4 2" xfId="37853"/>
    <cellStyle name="SAPBEXstdItemX 2 4 5" xfId="37854"/>
    <cellStyle name="SAPBEXstdItemX 2 4 5 2" xfId="37855"/>
    <cellStyle name="SAPBEXstdItemX 2 4 6" xfId="37856"/>
    <cellStyle name="SAPBEXstdItemX 2 4 6 2" xfId="37857"/>
    <cellStyle name="SAPBEXstdItemX 2 4 7" xfId="37858"/>
    <cellStyle name="SAPBEXstdItemX 2 4 7 2" xfId="37859"/>
    <cellStyle name="SAPBEXstdItemX 2 4 8" xfId="37860"/>
    <cellStyle name="SAPBEXstdItemX 2 4 8 2" xfId="37861"/>
    <cellStyle name="SAPBEXstdItemX 2 4 9" xfId="37862"/>
    <cellStyle name="SAPBEXstdItemX 2 4 9 2" xfId="37863"/>
    <cellStyle name="SAPBEXstdItemX 2 5" xfId="37864"/>
    <cellStyle name="SAPBEXstdItemX 2 5 10" xfId="37865"/>
    <cellStyle name="SAPBEXstdItemX 2 5 10 2" xfId="37866"/>
    <cellStyle name="SAPBEXstdItemX 2 5 11" xfId="37867"/>
    <cellStyle name="SAPBEXstdItemX 2 5 2" xfId="37868"/>
    <cellStyle name="SAPBEXstdItemX 2 5 2 2" xfId="37869"/>
    <cellStyle name="SAPBEXstdItemX 2 5 2 2 2" xfId="37870"/>
    <cellStyle name="SAPBEXstdItemX 2 5 2 3" xfId="37871"/>
    <cellStyle name="SAPBEXstdItemX 2 5 3" xfId="37872"/>
    <cellStyle name="SAPBEXstdItemX 2 5 3 2" xfId="37873"/>
    <cellStyle name="SAPBEXstdItemX 2 5 4" xfId="37874"/>
    <cellStyle name="SAPBEXstdItemX 2 5 4 2" xfId="37875"/>
    <cellStyle name="SAPBEXstdItemX 2 5 5" xfId="37876"/>
    <cellStyle name="SAPBEXstdItemX 2 5 5 2" xfId="37877"/>
    <cellStyle name="SAPBEXstdItemX 2 5 6" xfId="37878"/>
    <cellStyle name="SAPBEXstdItemX 2 5 6 2" xfId="37879"/>
    <cellStyle name="SAPBEXstdItemX 2 5 7" xfId="37880"/>
    <cellStyle name="SAPBEXstdItemX 2 5 7 2" xfId="37881"/>
    <cellStyle name="SAPBEXstdItemX 2 5 8" xfId="37882"/>
    <cellStyle name="SAPBEXstdItemX 2 5 8 2" xfId="37883"/>
    <cellStyle name="SAPBEXstdItemX 2 5 9" xfId="37884"/>
    <cellStyle name="SAPBEXstdItemX 2 5 9 2" xfId="37885"/>
    <cellStyle name="SAPBEXstdItemX 2 6" xfId="37886"/>
    <cellStyle name="SAPBEXstdItemX 2 6 10" xfId="37887"/>
    <cellStyle name="SAPBEXstdItemX 2 6 10 2" xfId="37888"/>
    <cellStyle name="SAPBEXstdItemX 2 6 11" xfId="37889"/>
    <cellStyle name="SAPBEXstdItemX 2 6 2" xfId="37890"/>
    <cellStyle name="SAPBEXstdItemX 2 6 2 2" xfId="37891"/>
    <cellStyle name="SAPBEXstdItemX 2 6 2 2 2" xfId="37892"/>
    <cellStyle name="SAPBEXstdItemX 2 6 2 3" xfId="37893"/>
    <cellStyle name="SAPBEXstdItemX 2 6 3" xfId="37894"/>
    <cellStyle name="SAPBEXstdItemX 2 6 3 2" xfId="37895"/>
    <cellStyle name="SAPBEXstdItemX 2 6 4" xfId="37896"/>
    <cellStyle name="SAPBEXstdItemX 2 6 4 2" xfId="37897"/>
    <cellStyle name="SAPBEXstdItemX 2 6 5" xfId="37898"/>
    <cellStyle name="SAPBEXstdItemX 2 6 5 2" xfId="37899"/>
    <cellStyle name="SAPBEXstdItemX 2 6 6" xfId="37900"/>
    <cellStyle name="SAPBEXstdItemX 2 6 6 2" xfId="37901"/>
    <cellStyle name="SAPBEXstdItemX 2 6 7" xfId="37902"/>
    <cellStyle name="SAPBEXstdItemX 2 6 7 2" xfId="37903"/>
    <cellStyle name="SAPBEXstdItemX 2 6 8" xfId="37904"/>
    <cellStyle name="SAPBEXstdItemX 2 6 8 2" xfId="37905"/>
    <cellStyle name="SAPBEXstdItemX 2 6 9" xfId="37906"/>
    <cellStyle name="SAPBEXstdItemX 2 6 9 2" xfId="37907"/>
    <cellStyle name="SAPBEXstdItemX 2 7" xfId="37908"/>
    <cellStyle name="SAPBEXstdItemX 2 7 2" xfId="37909"/>
    <cellStyle name="SAPBEXstdItemX 2 7 2 2" xfId="37910"/>
    <cellStyle name="SAPBEXstdItemX 2 7 3" xfId="37911"/>
    <cellStyle name="SAPBEXstdItemX 2 8" xfId="37912"/>
    <cellStyle name="SAPBEXstdItemX 2 8 2" xfId="37913"/>
    <cellStyle name="SAPBEXstdItemX 2 9" xfId="37914"/>
    <cellStyle name="SAPBEXstdItemX 2 9 2" xfId="37915"/>
    <cellStyle name="SAPBEXstdItemX 3" xfId="37916"/>
    <cellStyle name="SAPBEXstdItemX 3 10" xfId="37917"/>
    <cellStyle name="SAPBEXstdItemX 3 10 2" xfId="37918"/>
    <cellStyle name="SAPBEXstdItemX 3 11" xfId="37919"/>
    <cellStyle name="SAPBEXstdItemX 3 11 2" xfId="37920"/>
    <cellStyle name="SAPBEXstdItemX 3 12" xfId="37921"/>
    <cellStyle name="SAPBEXstdItemX 3 12 2" xfId="37922"/>
    <cellStyle name="SAPBEXstdItemX 3 13" xfId="37923"/>
    <cellStyle name="SAPBEXstdItemX 3 2" xfId="37924"/>
    <cellStyle name="SAPBEXstdItemX 3 2 2" xfId="37925"/>
    <cellStyle name="SAPBEXstdItemX 3 2 2 2" xfId="37926"/>
    <cellStyle name="SAPBEXstdItemX 3 2 2 2 2" xfId="37927"/>
    <cellStyle name="SAPBEXstdItemX 3 2 2 3" xfId="37928"/>
    <cellStyle name="SAPBEXstdItemX 3 2 3" xfId="37929"/>
    <cellStyle name="SAPBEXstdItemX 3 2 3 2" xfId="37930"/>
    <cellStyle name="SAPBEXstdItemX 3 2 3 2 2" xfId="37931"/>
    <cellStyle name="SAPBEXstdItemX 3 2 3 3" xfId="37932"/>
    <cellStyle name="SAPBEXstdItemX 3 2 4" xfId="37933"/>
    <cellStyle name="SAPBEXstdItemX 3 2 4 2" xfId="37934"/>
    <cellStyle name="SAPBEXstdItemX 3 2 5" xfId="37935"/>
    <cellStyle name="SAPBEXstdItemX 3 2 5 2" xfId="37936"/>
    <cellStyle name="SAPBEXstdItemX 3 2 6" xfId="37937"/>
    <cellStyle name="SAPBEXstdItemX 3 2 6 2" xfId="37938"/>
    <cellStyle name="SAPBEXstdItemX 3 2 7" xfId="37939"/>
    <cellStyle name="SAPBEXstdItemX 3 2 7 2" xfId="37940"/>
    <cellStyle name="SAPBEXstdItemX 3 2 8" xfId="37941"/>
    <cellStyle name="SAPBEXstdItemX 3 3" xfId="37942"/>
    <cellStyle name="SAPBEXstdItemX 3 3 10" xfId="37943"/>
    <cellStyle name="SAPBEXstdItemX 3 3 10 2" xfId="37944"/>
    <cellStyle name="SAPBEXstdItemX 3 3 11" xfId="37945"/>
    <cellStyle name="SAPBEXstdItemX 3 3 2" xfId="37946"/>
    <cellStyle name="SAPBEXstdItemX 3 3 2 2" xfId="37947"/>
    <cellStyle name="SAPBEXstdItemX 3 3 2 2 2" xfId="37948"/>
    <cellStyle name="SAPBEXstdItemX 3 3 2 3" xfId="37949"/>
    <cellStyle name="SAPBEXstdItemX 3 3 3" xfId="37950"/>
    <cellStyle name="SAPBEXstdItemX 3 3 3 2" xfId="37951"/>
    <cellStyle name="SAPBEXstdItemX 3 3 4" xfId="37952"/>
    <cellStyle name="SAPBEXstdItemX 3 3 4 2" xfId="37953"/>
    <cellStyle name="SAPBEXstdItemX 3 3 5" xfId="37954"/>
    <cellStyle name="SAPBEXstdItemX 3 3 5 2" xfId="37955"/>
    <cellStyle name="SAPBEXstdItemX 3 3 6" xfId="37956"/>
    <cellStyle name="SAPBEXstdItemX 3 3 6 2" xfId="37957"/>
    <cellStyle name="SAPBEXstdItemX 3 3 7" xfId="37958"/>
    <cellStyle name="SAPBEXstdItemX 3 3 7 2" xfId="37959"/>
    <cellStyle name="SAPBEXstdItemX 3 3 8" xfId="37960"/>
    <cellStyle name="SAPBEXstdItemX 3 3 8 2" xfId="37961"/>
    <cellStyle name="SAPBEXstdItemX 3 3 9" xfId="37962"/>
    <cellStyle name="SAPBEXstdItemX 3 3 9 2" xfId="37963"/>
    <cellStyle name="SAPBEXstdItemX 3 4" xfId="37964"/>
    <cellStyle name="SAPBEXstdItemX 3 4 10" xfId="37965"/>
    <cellStyle name="SAPBEXstdItemX 3 4 10 2" xfId="37966"/>
    <cellStyle name="SAPBEXstdItemX 3 4 11" xfId="37967"/>
    <cellStyle name="SAPBEXstdItemX 3 4 2" xfId="37968"/>
    <cellStyle name="SAPBEXstdItemX 3 4 2 2" xfId="37969"/>
    <cellStyle name="SAPBEXstdItemX 3 4 2 2 2" xfId="37970"/>
    <cellStyle name="SAPBEXstdItemX 3 4 2 3" xfId="37971"/>
    <cellStyle name="SAPBEXstdItemX 3 4 3" xfId="37972"/>
    <cellStyle name="SAPBEXstdItemX 3 4 3 2" xfId="37973"/>
    <cellStyle name="SAPBEXstdItemX 3 4 4" xfId="37974"/>
    <cellStyle name="SAPBEXstdItemX 3 4 4 2" xfId="37975"/>
    <cellStyle name="SAPBEXstdItemX 3 4 5" xfId="37976"/>
    <cellStyle name="SAPBEXstdItemX 3 4 5 2" xfId="37977"/>
    <cellStyle name="SAPBEXstdItemX 3 4 6" xfId="37978"/>
    <cellStyle name="SAPBEXstdItemX 3 4 6 2" xfId="37979"/>
    <cellStyle name="SAPBEXstdItemX 3 4 7" xfId="37980"/>
    <cellStyle name="SAPBEXstdItemX 3 4 7 2" xfId="37981"/>
    <cellStyle name="SAPBEXstdItemX 3 4 8" xfId="37982"/>
    <cellStyle name="SAPBEXstdItemX 3 4 8 2" xfId="37983"/>
    <cellStyle name="SAPBEXstdItemX 3 4 9" xfId="37984"/>
    <cellStyle name="SAPBEXstdItemX 3 4 9 2" xfId="37985"/>
    <cellStyle name="SAPBEXstdItemX 3 5" xfId="37986"/>
    <cellStyle name="SAPBEXstdItemX 3 5 10" xfId="37987"/>
    <cellStyle name="SAPBEXstdItemX 3 5 10 2" xfId="37988"/>
    <cellStyle name="SAPBEXstdItemX 3 5 11" xfId="37989"/>
    <cellStyle name="SAPBEXstdItemX 3 5 2" xfId="37990"/>
    <cellStyle name="SAPBEXstdItemX 3 5 2 2" xfId="37991"/>
    <cellStyle name="SAPBEXstdItemX 3 5 2 2 2" xfId="37992"/>
    <cellStyle name="SAPBEXstdItemX 3 5 2 3" xfId="37993"/>
    <cellStyle name="SAPBEXstdItemX 3 5 3" xfId="37994"/>
    <cellStyle name="SAPBEXstdItemX 3 5 3 2" xfId="37995"/>
    <cellStyle name="SAPBEXstdItemX 3 5 4" xfId="37996"/>
    <cellStyle name="SAPBEXstdItemX 3 5 4 2" xfId="37997"/>
    <cellStyle name="SAPBEXstdItemX 3 5 5" xfId="37998"/>
    <cellStyle name="SAPBEXstdItemX 3 5 5 2" xfId="37999"/>
    <cellStyle name="SAPBEXstdItemX 3 5 6" xfId="38000"/>
    <cellStyle name="SAPBEXstdItemX 3 5 6 2" xfId="38001"/>
    <cellStyle name="SAPBEXstdItemX 3 5 7" xfId="38002"/>
    <cellStyle name="SAPBEXstdItemX 3 5 7 2" xfId="38003"/>
    <cellStyle name="SAPBEXstdItemX 3 5 8" xfId="38004"/>
    <cellStyle name="SAPBEXstdItemX 3 5 8 2" xfId="38005"/>
    <cellStyle name="SAPBEXstdItemX 3 5 9" xfId="38006"/>
    <cellStyle name="SAPBEXstdItemX 3 5 9 2" xfId="38007"/>
    <cellStyle name="SAPBEXstdItemX 3 6" xfId="38008"/>
    <cellStyle name="SAPBEXstdItemX 3 6 10" xfId="38009"/>
    <cellStyle name="SAPBEXstdItemX 3 6 10 2" xfId="38010"/>
    <cellStyle name="SAPBEXstdItemX 3 6 11" xfId="38011"/>
    <cellStyle name="SAPBEXstdItemX 3 6 2" xfId="38012"/>
    <cellStyle name="SAPBEXstdItemX 3 6 2 2" xfId="38013"/>
    <cellStyle name="SAPBEXstdItemX 3 6 2 2 2" xfId="38014"/>
    <cellStyle name="SAPBEXstdItemX 3 6 2 3" xfId="38015"/>
    <cellStyle name="SAPBEXstdItemX 3 6 3" xfId="38016"/>
    <cellStyle name="SAPBEXstdItemX 3 6 3 2" xfId="38017"/>
    <cellStyle name="SAPBEXstdItemX 3 6 4" xfId="38018"/>
    <cellStyle name="SAPBEXstdItemX 3 6 4 2" xfId="38019"/>
    <cellStyle name="SAPBEXstdItemX 3 6 5" xfId="38020"/>
    <cellStyle name="SAPBEXstdItemX 3 6 5 2" xfId="38021"/>
    <cellStyle name="SAPBEXstdItemX 3 6 6" xfId="38022"/>
    <cellStyle name="SAPBEXstdItemX 3 6 6 2" xfId="38023"/>
    <cellStyle name="SAPBEXstdItemX 3 6 7" xfId="38024"/>
    <cellStyle name="SAPBEXstdItemX 3 6 7 2" xfId="38025"/>
    <cellStyle name="SAPBEXstdItemX 3 6 8" xfId="38026"/>
    <cellStyle name="SAPBEXstdItemX 3 6 8 2" xfId="38027"/>
    <cellStyle name="SAPBEXstdItemX 3 6 9" xfId="38028"/>
    <cellStyle name="SAPBEXstdItemX 3 6 9 2" xfId="38029"/>
    <cellStyle name="SAPBEXstdItemX 3 7" xfId="38030"/>
    <cellStyle name="SAPBEXstdItemX 3 7 2" xfId="38031"/>
    <cellStyle name="SAPBEXstdItemX 3 7 2 2" xfId="38032"/>
    <cellStyle name="SAPBEXstdItemX 3 7 3" xfId="38033"/>
    <cellStyle name="SAPBEXstdItemX 3 8" xfId="38034"/>
    <cellStyle name="SAPBEXstdItemX 3 8 2" xfId="38035"/>
    <cellStyle name="SAPBEXstdItemX 3 9" xfId="38036"/>
    <cellStyle name="SAPBEXstdItemX 3 9 2" xfId="38037"/>
    <cellStyle name="SAPBEXstdItemX 4" xfId="38038"/>
    <cellStyle name="SAPBEXstdItemX 4 10" xfId="38039"/>
    <cellStyle name="SAPBEXstdItemX 4 10 2" xfId="38040"/>
    <cellStyle name="SAPBEXstdItemX 4 11" xfId="38041"/>
    <cellStyle name="SAPBEXstdItemX 4 2" xfId="38042"/>
    <cellStyle name="SAPBEXstdItemX 4 2 2" xfId="38043"/>
    <cellStyle name="SAPBEXstdItemX 4 2 2 2" xfId="38044"/>
    <cellStyle name="SAPBEXstdItemX 4 2 3" xfId="38045"/>
    <cellStyle name="SAPBEXstdItemX 4 3" xfId="38046"/>
    <cellStyle name="SAPBEXstdItemX 4 3 2" xfId="38047"/>
    <cellStyle name="SAPBEXstdItemX 4 4" xfId="38048"/>
    <cellStyle name="SAPBEXstdItemX 4 4 2" xfId="38049"/>
    <cellStyle name="SAPBEXstdItemX 4 5" xfId="38050"/>
    <cellStyle name="SAPBEXstdItemX 4 5 2" xfId="38051"/>
    <cellStyle name="SAPBEXstdItemX 4 6" xfId="38052"/>
    <cellStyle name="SAPBEXstdItemX 4 6 2" xfId="38053"/>
    <cellStyle name="SAPBEXstdItemX 4 7" xfId="38054"/>
    <cellStyle name="SAPBEXstdItemX 4 7 2" xfId="38055"/>
    <cellStyle name="SAPBEXstdItemX 4 8" xfId="38056"/>
    <cellStyle name="SAPBEXstdItemX 4 8 2" xfId="38057"/>
    <cellStyle name="SAPBEXstdItemX 4 9" xfId="38058"/>
    <cellStyle name="SAPBEXstdItemX 4 9 2" xfId="38059"/>
    <cellStyle name="SAPBEXstdItemX 5" xfId="38060"/>
    <cellStyle name="SAPBEXstdItemX 5 2" xfId="38061"/>
    <cellStyle name="SAPBEXstdItemX 5 2 2" xfId="38062"/>
    <cellStyle name="SAPBEXstdItemX 5 3" xfId="38063"/>
    <cellStyle name="SAPBEXstdItemX 6" xfId="38064"/>
    <cellStyle name="SAPBEXstdItemX 6 2" xfId="38065"/>
    <cellStyle name="SAPBEXstdItemX 7" xfId="38066"/>
    <cellStyle name="SAPBEXstdItemX 7 2" xfId="38067"/>
    <cellStyle name="SAPBEXstdItemX 8" xfId="38068"/>
    <cellStyle name="SAPBEXstdItemX 9" xfId="38069"/>
    <cellStyle name="SAPBEXstdItemX_Copy of xSAPtemp5457" xfId="38070"/>
    <cellStyle name="SAPBEXtitle" xfId="467"/>
    <cellStyle name="SAPBEXtitle 2" xfId="38072"/>
    <cellStyle name="SAPBEXtitle 3" xfId="38073"/>
    <cellStyle name="SAPBEXtitle 4" xfId="38074"/>
    <cellStyle name="SAPBEXtitle 5" xfId="38075"/>
    <cellStyle name="SAPBEXtitle 6" xfId="38076"/>
    <cellStyle name="SAPBEXtitle 7" xfId="38077"/>
    <cellStyle name="SAPBEXtitle 8" xfId="38071"/>
    <cellStyle name="SAPBEXtitle_Copy of xSAPtemp5457" xfId="38078"/>
    <cellStyle name="SAPBEXunassignedItem" xfId="468"/>
    <cellStyle name="SAPBEXundefined" xfId="469"/>
    <cellStyle name="SAPBEXundefined 2" xfId="38079"/>
    <cellStyle name="Sch_name" xfId="470"/>
    <cellStyle name="SECTION" xfId="106"/>
    <cellStyle name="Section Head" xfId="471"/>
    <cellStyle name="Separador de milhares_DADOS DO BALANCO" xfId="472"/>
    <cellStyle name="Shading" xfId="473"/>
    <cellStyle name="Sheet Header" xfId="474"/>
    <cellStyle name="Sheet Title" xfId="475"/>
    <cellStyle name="ShOut" xfId="476"/>
    <cellStyle name="sideways" xfId="477"/>
    <cellStyle name="SSN" xfId="478"/>
    <cellStyle name="Standaard_Blad1" xfId="479"/>
    <cellStyle name="Standard_Anpassen der Amortisation" xfId="480"/>
    <cellStyle name="Style 1" xfId="481"/>
    <cellStyle name="Style 1 10" xfId="38081"/>
    <cellStyle name="Style 1 10 2" xfId="38082"/>
    <cellStyle name="Style 1 10 2 2" xfId="38083"/>
    <cellStyle name="Style 1 10 3" xfId="38084"/>
    <cellStyle name="Style 1 11" xfId="38085"/>
    <cellStyle name="Style 1 11 2" xfId="38086"/>
    <cellStyle name="Style 1 11 2 2" xfId="38087"/>
    <cellStyle name="Style 1 11 3" xfId="38088"/>
    <cellStyle name="Style 1 12" xfId="38089"/>
    <cellStyle name="Style 1 12 2" xfId="38090"/>
    <cellStyle name="Style 1 12 2 2" xfId="38091"/>
    <cellStyle name="Style 1 12 3" xfId="38092"/>
    <cellStyle name="Style 1 13" xfId="38093"/>
    <cellStyle name="Style 1 13 2" xfId="38094"/>
    <cellStyle name="Style 1 14" xfId="38080"/>
    <cellStyle name="Style 1 2" xfId="38095"/>
    <cellStyle name="Style 1 2 2" xfId="38096"/>
    <cellStyle name="Style 1 2 2 2" xfId="38097"/>
    <cellStyle name="Style 1 2 3" xfId="38098"/>
    <cellStyle name="Style 1 3" xfId="38099"/>
    <cellStyle name="Style 1 3 2" xfId="38100"/>
    <cellStyle name="Style 1 3 2 2" xfId="38101"/>
    <cellStyle name="Style 1 3 3" xfId="38102"/>
    <cellStyle name="Style 1 4" xfId="38103"/>
    <cellStyle name="Style 1 4 2" xfId="38104"/>
    <cellStyle name="Style 1 4 2 2" xfId="38105"/>
    <cellStyle name="Style 1 4 3" xfId="38106"/>
    <cellStyle name="Style 1 5" xfId="38107"/>
    <cellStyle name="Style 1 5 2" xfId="38108"/>
    <cellStyle name="Style 1 5 2 2" xfId="38109"/>
    <cellStyle name="Style 1 5 3" xfId="38110"/>
    <cellStyle name="Style 1 6" xfId="38111"/>
    <cellStyle name="Style 1 6 2" xfId="38112"/>
    <cellStyle name="Style 1 6 2 2" xfId="38113"/>
    <cellStyle name="Style 1 6 3" xfId="38114"/>
    <cellStyle name="Style 1 7" xfId="38115"/>
    <cellStyle name="Style 1 7 2" xfId="38116"/>
    <cellStyle name="Style 1 7 2 2" xfId="38117"/>
    <cellStyle name="Style 1 7 3" xfId="38118"/>
    <cellStyle name="Style 1 8" xfId="38119"/>
    <cellStyle name="Style 1 8 2" xfId="38120"/>
    <cellStyle name="Style 1 8 2 2" xfId="38121"/>
    <cellStyle name="Style 1 8 3" xfId="38122"/>
    <cellStyle name="Style 1 9" xfId="38123"/>
    <cellStyle name="Style 1 9 2" xfId="38124"/>
    <cellStyle name="Style 1 9 2 2" xfId="38125"/>
    <cellStyle name="Style 1 9 3" xfId="38126"/>
    <cellStyle name="Style 1_FERC General Taxes" xfId="38127"/>
    <cellStyle name="Style 2" xfId="482"/>
    <cellStyle name="Style 27" xfId="38128"/>
    <cellStyle name="Style 3" xfId="483"/>
    <cellStyle name="Style 35" xfId="38129"/>
    <cellStyle name="Style 36" xfId="38130"/>
    <cellStyle name="STYLE1" xfId="638"/>
    <cellStyle name="STYLE2" xfId="639"/>
    <cellStyle name="STYLE3" xfId="640"/>
    <cellStyle name="STYLE4" xfId="641"/>
    <cellStyle name="subhead" xfId="484"/>
    <cellStyle name="Subheading" xfId="485"/>
    <cellStyle name="Subtotal" xfId="486"/>
    <cellStyle name="Sub-total" xfId="487"/>
    <cellStyle name="swpBody01" xfId="488"/>
    <cellStyle name="System Defined" xfId="107"/>
    <cellStyle name="Table Head" xfId="489"/>
    <cellStyle name="Table Head Aligned" xfId="490"/>
    <cellStyle name="Table Head Blue" xfId="491"/>
    <cellStyle name="Table Head Green" xfId="492"/>
    <cellStyle name="Table Head_Val_Sum_Graph" xfId="493"/>
    <cellStyle name="Table Text" xfId="494"/>
    <cellStyle name="Table Title" xfId="495"/>
    <cellStyle name="Table Units" xfId="496"/>
    <cellStyle name="Table_Header" xfId="497"/>
    <cellStyle name="Text" xfId="498"/>
    <cellStyle name="Text 1" xfId="499"/>
    <cellStyle name="Text Head 1" xfId="500"/>
    <cellStyle name="Tickmark" xfId="38131"/>
    <cellStyle name="Times New Roman" xfId="38132"/>
    <cellStyle name="Title 2" xfId="38133"/>
    <cellStyle name="Title Row" xfId="501"/>
    <cellStyle name="Titles" xfId="38134"/>
    <cellStyle name="tons" xfId="502"/>
    <cellStyle name="Total" xfId="108" builtinId="25" customBuiltin="1"/>
    <cellStyle name="Total 1" xfId="503"/>
    <cellStyle name="Total 2" xfId="38135"/>
    <cellStyle name="Total 2 10" xfId="38136"/>
    <cellStyle name="Total 2 10 2" xfId="38137"/>
    <cellStyle name="Total 2 11" xfId="38138"/>
    <cellStyle name="Total 2 11 2" xfId="38139"/>
    <cellStyle name="Total 2 12" xfId="38140"/>
    <cellStyle name="Total 2 12 2" xfId="38141"/>
    <cellStyle name="Total 2 13" xfId="38142"/>
    <cellStyle name="Total 2 2" xfId="38143"/>
    <cellStyle name="Total 2 2 2" xfId="38144"/>
    <cellStyle name="Total 2 2 2 2" xfId="38145"/>
    <cellStyle name="Total 2 2 2 2 2" xfId="38146"/>
    <cellStyle name="Total 2 2 2 3" xfId="38147"/>
    <cellStyle name="Total 2 2 3" xfId="38148"/>
    <cellStyle name="Total 2 2 3 2" xfId="38149"/>
    <cellStyle name="Total 2 2 3 2 2" xfId="38150"/>
    <cellStyle name="Total 2 2 3 3" xfId="38151"/>
    <cellStyle name="Total 2 2 4" xfId="38152"/>
    <cellStyle name="Total 2 2 4 2" xfId="38153"/>
    <cellStyle name="Total 2 2 5" xfId="38154"/>
    <cellStyle name="Total 2 2 5 2" xfId="38155"/>
    <cellStyle name="Total 2 2 6" xfId="38156"/>
    <cellStyle name="Total 2 2 6 2" xfId="38157"/>
    <cellStyle name="Total 2 2 7" xfId="38158"/>
    <cellStyle name="Total 2 2 7 2" xfId="38159"/>
    <cellStyle name="Total 2 2 8" xfId="38160"/>
    <cellStyle name="Total 2 3" xfId="38161"/>
    <cellStyle name="Total 2 3 10" xfId="38162"/>
    <cellStyle name="Total 2 3 10 2" xfId="38163"/>
    <cellStyle name="Total 2 3 11" xfId="38164"/>
    <cellStyle name="Total 2 3 2" xfId="38165"/>
    <cellStyle name="Total 2 3 2 2" xfId="38166"/>
    <cellStyle name="Total 2 3 2 2 2" xfId="38167"/>
    <cellStyle name="Total 2 3 2 3" xfId="38168"/>
    <cellStyle name="Total 2 3 3" xfId="38169"/>
    <cellStyle name="Total 2 3 3 2" xfId="38170"/>
    <cellStyle name="Total 2 3 4" xfId="38171"/>
    <cellStyle name="Total 2 3 4 2" xfId="38172"/>
    <cellStyle name="Total 2 3 5" xfId="38173"/>
    <cellStyle name="Total 2 3 5 2" xfId="38174"/>
    <cellStyle name="Total 2 3 6" xfId="38175"/>
    <cellStyle name="Total 2 3 6 2" xfId="38176"/>
    <cellStyle name="Total 2 3 7" xfId="38177"/>
    <cellStyle name="Total 2 3 7 2" xfId="38178"/>
    <cellStyle name="Total 2 3 8" xfId="38179"/>
    <cellStyle name="Total 2 3 8 2" xfId="38180"/>
    <cellStyle name="Total 2 3 9" xfId="38181"/>
    <cellStyle name="Total 2 3 9 2" xfId="38182"/>
    <cellStyle name="Total 2 4" xfId="38183"/>
    <cellStyle name="Total 2 4 10" xfId="38184"/>
    <cellStyle name="Total 2 4 10 2" xfId="38185"/>
    <cellStyle name="Total 2 4 11" xfId="38186"/>
    <cellStyle name="Total 2 4 2" xfId="38187"/>
    <cellStyle name="Total 2 4 2 2" xfId="38188"/>
    <cellStyle name="Total 2 4 2 2 2" xfId="38189"/>
    <cellStyle name="Total 2 4 2 3" xfId="38190"/>
    <cellStyle name="Total 2 4 3" xfId="38191"/>
    <cellStyle name="Total 2 4 3 2" xfId="38192"/>
    <cellStyle name="Total 2 4 4" xfId="38193"/>
    <cellStyle name="Total 2 4 4 2" xfId="38194"/>
    <cellStyle name="Total 2 4 5" xfId="38195"/>
    <cellStyle name="Total 2 4 5 2" xfId="38196"/>
    <cellStyle name="Total 2 4 6" xfId="38197"/>
    <cellStyle name="Total 2 4 6 2" xfId="38198"/>
    <cellStyle name="Total 2 4 7" xfId="38199"/>
    <cellStyle name="Total 2 4 7 2" xfId="38200"/>
    <cellStyle name="Total 2 4 8" xfId="38201"/>
    <cellStyle name="Total 2 4 8 2" xfId="38202"/>
    <cellStyle name="Total 2 4 9" xfId="38203"/>
    <cellStyle name="Total 2 4 9 2" xfId="38204"/>
    <cellStyle name="Total 2 5" xfId="38205"/>
    <cellStyle name="Total 2 5 10" xfId="38206"/>
    <cellStyle name="Total 2 5 10 2" xfId="38207"/>
    <cellStyle name="Total 2 5 11" xfId="38208"/>
    <cellStyle name="Total 2 5 2" xfId="38209"/>
    <cellStyle name="Total 2 5 2 2" xfId="38210"/>
    <cellStyle name="Total 2 5 2 2 2" xfId="38211"/>
    <cellStyle name="Total 2 5 2 3" xfId="38212"/>
    <cellStyle name="Total 2 5 3" xfId="38213"/>
    <cellStyle name="Total 2 5 3 2" xfId="38214"/>
    <cellStyle name="Total 2 5 4" xfId="38215"/>
    <cellStyle name="Total 2 5 4 2" xfId="38216"/>
    <cellStyle name="Total 2 5 5" xfId="38217"/>
    <cellStyle name="Total 2 5 5 2" xfId="38218"/>
    <cellStyle name="Total 2 5 6" xfId="38219"/>
    <cellStyle name="Total 2 5 6 2" xfId="38220"/>
    <cellStyle name="Total 2 5 7" xfId="38221"/>
    <cellStyle name="Total 2 5 7 2" xfId="38222"/>
    <cellStyle name="Total 2 5 8" xfId="38223"/>
    <cellStyle name="Total 2 5 8 2" xfId="38224"/>
    <cellStyle name="Total 2 5 9" xfId="38225"/>
    <cellStyle name="Total 2 5 9 2" xfId="38226"/>
    <cellStyle name="Total 2 6" xfId="38227"/>
    <cellStyle name="Total 2 6 10" xfId="38228"/>
    <cellStyle name="Total 2 6 10 2" xfId="38229"/>
    <cellStyle name="Total 2 6 11" xfId="38230"/>
    <cellStyle name="Total 2 6 2" xfId="38231"/>
    <cellStyle name="Total 2 6 2 2" xfId="38232"/>
    <cellStyle name="Total 2 6 2 2 2" xfId="38233"/>
    <cellStyle name="Total 2 6 2 3" xfId="38234"/>
    <cellStyle name="Total 2 6 3" xfId="38235"/>
    <cellStyle name="Total 2 6 3 2" xfId="38236"/>
    <cellStyle name="Total 2 6 4" xfId="38237"/>
    <cellStyle name="Total 2 6 4 2" xfId="38238"/>
    <cellStyle name="Total 2 6 5" xfId="38239"/>
    <cellStyle name="Total 2 6 5 2" xfId="38240"/>
    <cellStyle name="Total 2 6 6" xfId="38241"/>
    <cellStyle name="Total 2 6 6 2" xfId="38242"/>
    <cellStyle name="Total 2 6 7" xfId="38243"/>
    <cellStyle name="Total 2 6 7 2" xfId="38244"/>
    <cellStyle name="Total 2 6 8" xfId="38245"/>
    <cellStyle name="Total 2 6 8 2" xfId="38246"/>
    <cellStyle name="Total 2 6 9" xfId="38247"/>
    <cellStyle name="Total 2 6 9 2" xfId="38248"/>
    <cellStyle name="Total 2 7" xfId="38249"/>
    <cellStyle name="Total 2 7 2" xfId="38250"/>
    <cellStyle name="Total 2 7 2 2" xfId="38251"/>
    <cellStyle name="Total 2 7 3" xfId="38252"/>
    <cellStyle name="Total 2 8" xfId="38253"/>
    <cellStyle name="Total 2 8 2" xfId="38254"/>
    <cellStyle name="Total 2 9" xfId="38255"/>
    <cellStyle name="Total 2 9 2" xfId="38256"/>
    <cellStyle name="Totals" xfId="504"/>
    <cellStyle name="Underline_Single" xfId="505"/>
    <cellStyle name="Unprot" xfId="506"/>
    <cellStyle name="Unprot$" xfId="507"/>
    <cellStyle name="Unprot$ 2" xfId="38257"/>
    <cellStyle name="Unprot_CurrencySKorea" xfId="508"/>
    <cellStyle name="Unprotect" xfId="509"/>
    <cellStyle name="Unprotect 2" xfId="38258"/>
    <cellStyle name="UNPROTECTED" xfId="510"/>
    <cellStyle name="Währung [0]_Compiling Utility Macros" xfId="511"/>
    <cellStyle name="Währung_Compiling Utility Macros" xfId="512"/>
    <cellStyle name="Warning" xfId="513"/>
    <cellStyle name="Warning Text 2" xfId="38259"/>
    <cellStyle name="x" xfId="514"/>
    <cellStyle name="year" xfId="515"/>
    <cellStyle name="YEARS" xfId="516"/>
  </cellStyles>
  <dxfs count="0"/>
  <tableStyles count="0" defaultTableStyle="TableStyleMedium9" defaultPivotStyle="PivotStyleLight16"/>
  <colors>
    <mruColors>
      <color rgb="FFFFFF99"/>
      <color rgb="FF0000FF"/>
      <color rgb="FFFF00FF"/>
      <color rgb="FF7131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21" Type="http://schemas.openxmlformats.org/officeDocument/2006/relationships/externalLink" Target="externalLinks/externalLink5.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RAS\Team\Electron\3Q%202002%20final%20models\My%20Documents\bbEES\Valuations\ValuationsC\ORLANDOD4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Kowallis/My%20Documents/Bids/2000-Sub/00-6-14_CampWmsSub/EST_00-6-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HS80085\FRATS_GU$\Redbook\Redbook%202002\FixedAssets\Mar%202002-0419.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Library" Target="MSQUERY/XLQUERY.XLA"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Models%20and%20Spreadsheets\Project%20Evaluation%20Model%20October%20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shouswfs1\sys1\Energy%20Port%20Strat%20&amp;%20Mgmt\Asset%20Valuation\Market\Models\DOCUME~1\santamej\LOCALS~1\Temp\RatingAgencyBU12-05%20Cin%20Curve%20Base%20Ca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RAS\Team\Electron\3Q%202002%20final%20models\My%20Documents\bbEES\Valuations\Orlando\ORLANDOD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RAS\Team\Electron\3Q%202002%20final%20models\My%20Documents\Orlando\Orlando%209-1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ollab.amr.kpmg.com/TAS%20-%20Houston%20Valuation/Clients/2007%20Clients/LS%20Power/Analysis/Merchant%20BEV%20Model/LS%20Power%20Plant%20Merchant%20DCF%20w%20Terminal%20Value%20(Platts)%2009.28.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Users\hendra\Library\Containers\com.apple.mail\Data\Library\Mail%20Downloads\08E0BB6F-8B07-4CFC-82CE-B0AE7DB216E0\Material%20Listing"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tycom.tycoelectronics.com/EXCEL/SLC2000/SLC2OC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EXCEL/SLC2000/SLC2OC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bxsf23\VOL1\COMBCYC\PMG\performance\UNIT4PR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RAS\Team\power\Tenaska\Project%20Mesa\Model\Mesa%20Model%200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As-Fin"/>
      <sheetName val="F9_Hidden_Lists"/>
      <sheetName val="1994"/>
      <sheetName val="Constr Drawdown"/>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
      <sheetName val="TWO"/>
      <sheetName val="THREE"/>
      <sheetName val="SPREADSH"/>
      <sheetName val="JOB COST"/>
      <sheetName val="SHEET"/>
      <sheetName val="schedule"/>
      <sheetName val="SH_1-3Ba"/>
      <sheetName val="SH_3Bb-3Be"/>
      <sheetName val="SH_3Bf-3Bc"/>
      <sheetName val="SH_3Bc-3D"/>
      <sheetName val="SH_3D-3F"/>
      <sheetName val="SH_3G-5B"/>
      <sheetName val="SH_6-8"/>
      <sheetName val="YARD-LITE"/>
      <sheetName val="STRUCT_GRND"/>
      <sheetName val="EIGHT"/>
      <sheetName val="NINE"/>
      <sheetName val="TEN"/>
      <sheetName val="TOTAL"/>
      <sheetName val="CABLES"/>
      <sheetName val="PRICING"/>
      <sheetName val="ASSMBLYS"/>
      <sheetName val="ASSMBLY_MATRL"/>
      <sheetName val="SCHED"/>
      <sheetName val="MATRL_SUMRY"/>
      <sheetName val="JC_RICHARDS"/>
      <sheetName val="1-28"/>
      <sheetName val="2-4"/>
      <sheetName val="2-11"/>
      <sheetName val="2-18"/>
      <sheetName val="2-25"/>
    </sheetNames>
    <sheetDataSet>
      <sheetData sheetId="0"/>
      <sheetData sheetId="1"/>
      <sheetData sheetId="2"/>
      <sheetData sheetId="3"/>
      <sheetData sheetId="4" refreshError="1">
        <row r="9">
          <cell r="A9">
            <v>1101</v>
          </cell>
        </row>
        <row r="10">
          <cell r="A10">
            <v>1102</v>
          </cell>
        </row>
        <row r="11">
          <cell r="A11">
            <v>1103</v>
          </cell>
        </row>
        <row r="12">
          <cell r="A12">
            <v>1104</v>
          </cell>
        </row>
        <row r="13">
          <cell r="A13">
            <v>1105</v>
          </cell>
        </row>
        <row r="14">
          <cell r="A14">
            <v>1106</v>
          </cell>
        </row>
        <row r="15">
          <cell r="A15">
            <v>1107</v>
          </cell>
        </row>
        <row r="16">
          <cell r="A16">
            <v>1108</v>
          </cell>
        </row>
        <row r="17">
          <cell r="A17">
            <v>1109</v>
          </cell>
        </row>
        <row r="18">
          <cell r="A18">
            <v>1110</v>
          </cell>
        </row>
        <row r="19">
          <cell r="A19">
            <v>1111</v>
          </cell>
        </row>
        <row r="20">
          <cell r="A20">
            <v>1112</v>
          </cell>
        </row>
        <row r="21">
          <cell r="A21">
            <v>1113</v>
          </cell>
        </row>
        <row r="22">
          <cell r="A22">
            <v>1114</v>
          </cell>
        </row>
        <row r="23">
          <cell r="A23">
            <v>1115</v>
          </cell>
        </row>
        <row r="24">
          <cell r="A24">
            <v>1116</v>
          </cell>
        </row>
        <row r="25">
          <cell r="A25">
            <v>1117</v>
          </cell>
        </row>
        <row r="26">
          <cell r="A26">
            <v>1118</v>
          </cell>
        </row>
        <row r="27">
          <cell r="A27">
            <v>1119</v>
          </cell>
        </row>
        <row r="28">
          <cell r="A28">
            <v>1120</v>
          </cell>
        </row>
        <row r="29">
          <cell r="A29">
            <v>1121</v>
          </cell>
        </row>
        <row r="30">
          <cell r="A30">
            <v>1122</v>
          </cell>
        </row>
        <row r="31">
          <cell r="A31">
            <v>1123</v>
          </cell>
        </row>
        <row r="32">
          <cell r="A32">
            <v>1124</v>
          </cell>
        </row>
        <row r="33">
          <cell r="A33">
            <v>1125</v>
          </cell>
        </row>
        <row r="34">
          <cell r="A34">
            <v>1126</v>
          </cell>
        </row>
        <row r="35">
          <cell r="A35">
            <v>1127</v>
          </cell>
        </row>
        <row r="36">
          <cell r="A36">
            <v>1128</v>
          </cell>
        </row>
        <row r="37">
          <cell r="A37">
            <v>1129</v>
          </cell>
        </row>
        <row r="38">
          <cell r="A38">
            <v>1130</v>
          </cell>
        </row>
        <row r="39">
          <cell r="A39">
            <v>1199</v>
          </cell>
        </row>
        <row r="42">
          <cell r="A42" t="str">
            <v>Company STURGEON ELECTRIC CO</v>
          </cell>
        </row>
        <row r="43">
          <cell r="A43" t="str">
            <v>Location: BLUFFDALE, UT</v>
          </cell>
        </row>
        <row r="44">
          <cell r="A44" t="str">
            <v>Contract # 88088</v>
          </cell>
        </row>
        <row r="45">
          <cell r="A45" t="str">
            <v>Project:  CAMP WMS 345/138 SUBST</v>
          </cell>
        </row>
        <row r="46">
          <cell r="A46" t="str">
            <v>Page 2</v>
          </cell>
        </row>
        <row r="48">
          <cell r="A48" t="str">
            <v>Acct/Code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DecJE&amp;APdetail"/>
      <sheetName val="Oct-DecJE&amp;APdetailAD"/>
      <sheetName val="Oct-DecJE&amp;APdetailCOST"/>
      <sheetName val="609 3Q01"/>
      <sheetName val="CostJan-Mar"/>
      <sheetName val="ADJan-Mar"/>
      <sheetName val="MarBals,Cost"/>
      <sheetName val="MarBals,AD"/>
      <sheetName val="Hist"/>
      <sheetName val="DATA"/>
      <sheetName val="SCHEDULE"/>
      <sheetName val="TABLE"/>
      <sheetName val="Sheet1"/>
      <sheetName val="Offtaker Revenue Summaries"/>
      <sheetName val="Assumptions and Inputs"/>
      <sheetName val="Product A"/>
      <sheetName val="Product B"/>
      <sheetName val="Product C"/>
      <sheetName val="Product D"/>
      <sheetName val="Product E"/>
      <sheetName val="Product F"/>
      <sheetName val="Product G"/>
      <sheetName val="Product H"/>
      <sheetName val="Product I"/>
      <sheetName val="Product J"/>
      <sheetName val="Product K"/>
      <sheetName val="Product L"/>
      <sheetName val="Product M"/>
      <sheetName val="Product N"/>
      <sheetName val="Product O"/>
      <sheetName val="Product P"/>
      <sheetName val="Product Q"/>
      <sheetName val="Product R"/>
      <sheetName val="Product S"/>
      <sheetName val="Summary of Values"/>
      <sheetName val="F9_Hidde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QUERY"/>
      <sheetName val="Loc Table"/>
      <sheetName val="supporting worksheet"/>
      <sheetName val="August"/>
      <sheetName val="IRR1295A"/>
      <sheetName val="MASTER MAPPING"/>
      <sheetName val="DT-Adj"/>
      <sheetName val="2007"/>
    </sheetNames>
    <definedNames>
      <definedName name="Register.DClick" refersTo="='XLQUERY'!$B$5"/>
    </definedNames>
    <sheetDataSet>
      <sheetData sheetId="0">
        <row r="5">
          <cell r="B5" t="b">
            <v>1</v>
          </cell>
        </row>
      </sheetData>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RFE"/>
      <sheetName val="Model Setup"/>
      <sheetName val="Output"/>
      <sheetName val="Assumptions"/>
      <sheetName val="Menu Data"/>
      <sheetName val="Huntley Plant Data"/>
      <sheetName val="Dunkirk Plant Data"/>
      <sheetName val="Oswego Plant Data"/>
      <sheetName val="Arthur Kill Plant Data"/>
      <sheetName val="Astoria Plant Data"/>
      <sheetName val="Branford Plant Data"/>
      <sheetName val="Devon Plant Data"/>
      <sheetName val="Middletown Plant Data"/>
      <sheetName val="Cos Cob Plant Data"/>
      <sheetName val="Franklin Drive Plant Data"/>
      <sheetName val="Montville Plant Data"/>
      <sheetName val="Norwalk Harbor Plant Data"/>
      <sheetName val="Somerset Plant Data"/>
      <sheetName val="Torrington Plant Data"/>
      <sheetName val="Active Plant Data"/>
      <sheetName val="Active Dispatch Data"/>
      <sheetName val="Market Price Dispatch Data"/>
      <sheetName val="Market Load Data"/>
      <sheetName val="Average Market Price"/>
      <sheetName val="Market Price Percentages"/>
      <sheetName val="Market Price Data"/>
      <sheetName val="Inputs"/>
      <sheetName val="Project Calcs"/>
      <sheetName val="Base Calcs"/>
      <sheetName val="Graph Data"/>
      <sheetName val="Cash Flow Chart"/>
      <sheetName val="Cash flow pro forma"/>
      <sheetName val="Earnings Pro forma"/>
      <sheetName val="Initial_RFE"/>
      <sheetName val="Model_Setup"/>
      <sheetName val="Menu_Data"/>
      <sheetName val="Huntley_Plant_Data"/>
      <sheetName val="Dunkirk_Plant_Data"/>
      <sheetName val="Oswego_Plant_Data"/>
      <sheetName val="Arthur_Kill_Plant_Data"/>
      <sheetName val="Astoria_Plant_Data"/>
      <sheetName val="Branford_Plant_Data"/>
      <sheetName val="Devon_Plant_Data"/>
      <sheetName val="Middletown_Plant_Data"/>
      <sheetName val="Cos_Cob_Plant_Data"/>
      <sheetName val="Franklin_Drive_Plant_Data"/>
      <sheetName val="Montville_Plant_Data"/>
      <sheetName val="Norwalk_Harbor_Plant_Data"/>
      <sheetName val="Somerset_Plant_Data"/>
      <sheetName val="Torrington_Plant_Data"/>
      <sheetName val="Active_Plant_Data"/>
      <sheetName val="Active_Dispatch_Data"/>
      <sheetName val="Market_Price_Dispatch_Data"/>
      <sheetName val="Market_Load_Data"/>
      <sheetName val="Average_Market_Price"/>
      <sheetName val="Market_Price_Percentages"/>
      <sheetName val="Market_Price_Data"/>
      <sheetName val="Project_Calcs"/>
      <sheetName val="Base_Calcs"/>
      <sheetName val="Graph_Data"/>
      <sheetName val="Cash_Flow_Chart"/>
      <sheetName val="Cash_flow_pro_forma"/>
      <sheetName val="Earnings_Pro_forma"/>
      <sheetName val="ASS"/>
      <sheetName val="Drop Downs"/>
      <sheetName val="Assumptions 1"/>
      <sheetName val="Initial_RFE1"/>
      <sheetName val="Model_Setup1"/>
      <sheetName val="Menu_Data1"/>
      <sheetName val="Huntley_Plant_Data1"/>
      <sheetName val="Dunkirk_Plant_Data1"/>
      <sheetName val="Oswego_Plant_Data1"/>
      <sheetName val="Arthur_Kill_Plant_Data1"/>
      <sheetName val="Astoria_Plant_Data1"/>
      <sheetName val="Branford_Plant_Data1"/>
      <sheetName val="Devon_Plant_Data1"/>
      <sheetName val="Middletown_Plant_Data1"/>
      <sheetName val="Cos_Cob_Plant_Data1"/>
      <sheetName val="Franklin_Drive_Plant_Data1"/>
      <sheetName val="Montville_Plant_Data1"/>
      <sheetName val="Norwalk_Harbor_Plant_Data1"/>
      <sheetName val="Somerset_Plant_Data1"/>
      <sheetName val="Torrington_Plant_Data1"/>
      <sheetName val="Active_Plant_Data1"/>
      <sheetName val="Active_Dispatch_Data1"/>
      <sheetName val="Market_Price_Dispatch_Data1"/>
      <sheetName val="Market_Load_Data1"/>
      <sheetName val="Average_Market_Price1"/>
      <sheetName val="Market_Price_Percentages1"/>
      <sheetName val="Market_Price_Data1"/>
      <sheetName val="Project_Calcs1"/>
      <sheetName val="Base_Calcs1"/>
      <sheetName val="Graph_Data1"/>
      <sheetName val="Cash_Flow_Chart1"/>
      <sheetName val="Cash_flow_pro_forma1"/>
      <sheetName val="Earnings_Pro_forma1"/>
      <sheetName val="Cost Approach"/>
      <sheetName val="Sensitivity Control"/>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sheetData sheetId="32"/>
      <sheetData sheetId="33"/>
      <sheetData sheetId="34"/>
      <sheetData sheetId="35">
        <row r="7">
          <cell r="C7" t="str">
            <v>Both</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sheetData sheetId="67"/>
      <sheetData sheetId="68">
        <row r="7">
          <cell r="C7" t="str">
            <v>Both</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11"/>
      <sheetName val="CIN-13"/>
      <sheetName val="CIN-14"/>
      <sheetName val="CIN-16"/>
      <sheetName val="CIN-17"/>
      <sheetName val="CIN-18"/>
      <sheetName val="Energy Merchant - 2"/>
      <sheetName val="Energy Merchant - 3"/>
      <sheetName val="Energy Merchant - 4"/>
      <sheetName val="Energy Merchant - 5"/>
      <sheetName val="Energy Merchant - 6"/>
      <sheetName val="Energy Merchant - 7"/>
      <sheetName val="Regulated Business - 2"/>
      <sheetName val="Regulated Business - 3"/>
      <sheetName val="Regulated Business - 4"/>
      <sheetName val="Regulated Business - 5"/>
      <sheetName val="Regulated Business - 6"/>
      <sheetName val="Regulated Business - 7"/>
      <sheetName val="Power Tech &amp; Infra Serv - 2"/>
      <sheetName val="Power Tech &amp; Infra Serv - 3"/>
      <sheetName val="Power Tech &amp; Infra Serv - 4"/>
      <sheetName val="Power Tech &amp; Infra Serv - 5"/>
      <sheetName val="Power Tech &amp; Infra Serv - 6"/>
      <sheetName val="Power Tech &amp; Infra Serv - 7"/>
      <sheetName val="CGR - 2"/>
      <sheetName val="CGR - 3"/>
      <sheetName val="CGR - 4"/>
      <sheetName val="CGR - 5"/>
      <sheetName val="CGR - 6"/>
      <sheetName val="CGR - 7"/>
      <sheetName val="ULHP-2"/>
      <sheetName val="ULHP-3"/>
      <sheetName val="ULHP-4"/>
      <sheetName val="ULHP-5"/>
      <sheetName val="ULHP-6"/>
      <sheetName val="ULHP-7"/>
      <sheetName val="NREC-2"/>
      <sheetName val="NREC-3"/>
      <sheetName val="NREC-4"/>
      <sheetName val="NREC-5"/>
      <sheetName val="NREC-6"/>
      <sheetName val="NREC-7"/>
      <sheetName val="HLM-2"/>
      <sheetName val="HLM-3"/>
      <sheetName val="HLM-4"/>
      <sheetName val="Ratios Summary"/>
      <sheetName val="Sheet1"/>
      <sheetName val="Cinergy Ratios"/>
      <sheetName val="ULHP Financial Ratios"/>
      <sheetName val="NREC Financial Ratios"/>
      <sheetName val="Energy Merchant - Ratios"/>
      <sheetName val="Regulated Business - Ratios"/>
      <sheetName val="Power Tech - Ratios"/>
      <sheetName val="CGR - Ratios"/>
      <sheetName val="CIN-IS"/>
      <sheetName val="CIN-BS"/>
      <sheetName val="CIN-CF"/>
      <sheetName val="Energy Merchant - IS"/>
      <sheetName val="Energy Merchant - BS"/>
      <sheetName val="Energy Merchant - CF"/>
      <sheetName val="ULHP-IS"/>
      <sheetName val="ULHP-BS"/>
      <sheetName val="ULHP-CS"/>
      <sheetName val="NREC-IS"/>
      <sheetName val="NREC-BS"/>
      <sheetName val="NREC-CS"/>
      <sheetName val="Regulated Business - IS"/>
      <sheetName val="Regulated Business - BS"/>
      <sheetName val="Regulated Business - CF"/>
      <sheetName val="Power Tech &amp; Infra Serv - IS"/>
      <sheetName val="Power Tech &amp; Infra Serv - BS"/>
      <sheetName val="Power Tech &amp; Infra Serv - CF"/>
      <sheetName val="CGR - IS"/>
      <sheetName val="CGR - BS"/>
      <sheetName val="CGR - CF"/>
      <sheetName val="Sheet2"/>
      <sheetName val="ULHP-3 Other"/>
      <sheetName val="NREC-3 Other"/>
      <sheetName val="QtrRev 98-99"/>
      <sheetName val="Promos 10"/>
      <sheetName val=""/>
      <sheetName val="RatingAgencyBU12-05 Cin Curve 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As-Fin"/>
      <sheetName val="Revenue PY&amp;FY"/>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Revenue PY&amp;FY"/>
      <sheetName val="Op Costs"/>
      <sheetName val="Fuel"/>
      <sheetName val="Consolidated"/>
      <sheetName val="Operator"/>
      <sheetName val="Financing"/>
      <sheetName val="Tax Basis"/>
      <sheetName val="Book Basis"/>
      <sheetName val="Valuation"/>
      <sheetName val="Value Distr"/>
      <sheetName val="As-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xhibits&gt;&gt;&gt; "/>
      <sheetName val="Summary of Identified Values"/>
      <sheetName val="Economic Test Summary"/>
      <sheetName val="Apex - Plant Val"/>
      <sheetName val="Bosque - Plant Val"/>
      <sheetName val="Shady Hills - Plant Val"/>
      <sheetName val="Sugar Creek - Plant Val"/>
      <sheetName val="West Georgia - Plant Val"/>
      <sheetName val="Zeeland - Plant Val"/>
      <sheetName val="LS Power Land Values"/>
      <sheetName val="Apex Land"/>
      <sheetName val="Bosque Land"/>
      <sheetName val="Shady Hills Land"/>
      <sheetName val="Sugar Creek Land"/>
      <sheetName val="West Georgia Land"/>
      <sheetName val="Zeeland Land"/>
      <sheetName val="Workpaper&gt;&gt;&gt;"/>
      <sheetName val="Sensitivity Analyses"/>
      <sheetName val="Input from Other Models"/>
      <sheetName val="Final Inv True-Up"/>
      <sheetName val="NWC Balances"/>
      <sheetName val="Apex Summary Allocation"/>
      <sheetName val="Bosque Summary Allocation"/>
      <sheetName val="Shady Hills Summary Allocation"/>
      <sheetName val="Sugar Creek Summary Allocation"/>
      <sheetName val="West Georgia Summary Allocation"/>
      <sheetName val="Zeeland Summary Allocation"/>
      <sheetName val="Procurement Companies Summary"/>
      <sheetName val="Zeeland CC - Plant Val"/>
      <sheetName val="Zeeland CT - Plant Val"/>
      <sheetName val="Bosque CC - Plant Val"/>
      <sheetName val="Bosque CT - Plant Val"/>
      <sheetName val="WACC and WARA"/>
      <sheetName val="Summary of Values"/>
      <sheetName val="Fixed Asset Summary"/>
      <sheetName val="Depreciation Workpaper"/>
      <sheetName val="Client Provided Data&gt;&gt;&gt;"/>
      <sheetName val="DFC and Acq Costs E&amp;Y"/>
      <sheetName val="Client Model&gt;&gt;&gt;"/>
      <sheetName val="Cases"/>
      <sheetName val="Consolidated"/>
      <sheetName val="Apex"/>
      <sheetName val="Bosque CC"/>
      <sheetName val="Bosque CT"/>
      <sheetName val="Shady Hills"/>
      <sheetName val="Sugar Creek"/>
      <sheetName val="West Georgia"/>
      <sheetName val="Zeeland CC"/>
      <sheetName val="Zeeland CT"/>
      <sheetName val="Emissions Data"/>
      <sheetName val="MPC Data"/>
      <sheetName val="Toll Data"/>
      <sheetName val="OM Data"/>
      <sheetName val="NOR Summary"/>
      <sheetName val="Unit Summary"/>
      <sheetName val="DSCR Summary"/>
      <sheetName val="DTBE Summary"/>
      <sheetName val="Chart of Account"/>
      <sheetName val="supporting worksheet"/>
      <sheetName val="Valley Rd TB 3.31.11"/>
      <sheetName val="Wire-Payment  Instructions"/>
      <sheetName val="PIE C-2b Bk by ptn by item"/>
    </sheetNames>
    <sheetDataSet>
      <sheetData sheetId="0">
        <row r="3">
          <cell r="C3" t="str">
            <v>LS Power Group</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refreshError="1"/>
      <sheetData sheetId="36" refreshError="1"/>
      <sheetData sheetId="37" refreshError="1"/>
      <sheetData sheetId="38"/>
      <sheetData sheetId="39" refreshError="1"/>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 Listing"/>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UP"/>
      <sheetName val="Discounts"/>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UP"/>
      <sheetName val="Discounts"/>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 val="PickList"/>
      <sheetName val="Assump"/>
      <sheetName val="LookUp"/>
      <sheetName val="Lookups"/>
      <sheetName val="Cash Flow Progress"/>
      <sheetName val="Input"/>
      <sheetName val="Lists"/>
      <sheetName val="Reference"/>
      <sheetName val="Cover Page"/>
      <sheetName val="(H) Bonus Fed v State"/>
      <sheetName val="Sheet1"/>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Bonds 10-10"/>
      <sheetName val="Total Cash Flows"/>
      <sheetName val="Purchase Price Calc (step up)"/>
      <sheetName val="Sheet1"/>
      <sheetName val="Assumed Dividends"/>
      <sheetName val="Operators"/>
      <sheetName val="Bal Sht Data"/>
      <sheetName val="Debt &amp; CF Summaries"/>
      <sheetName val="Offtaker Revenue Summaries"/>
      <sheetName val="EP Assets Consol_wo MCV"/>
      <sheetName val="ACE"/>
      <sheetName val="Mt. Poso"/>
      <sheetName val="Front Range"/>
      <sheetName val="NCA #1"/>
      <sheetName val="Juniper Conslidated"/>
      <sheetName val="Badger Creek"/>
      <sheetName val="Bear Mountain"/>
      <sheetName val="Chalk Cliff"/>
      <sheetName val="Corona"/>
      <sheetName val="Crockett"/>
      <sheetName val="Double &quot;C&quot;"/>
      <sheetName val="High Sierra"/>
      <sheetName val="Kern Front"/>
      <sheetName val="Live Oak"/>
      <sheetName val="McKittrick"/>
      <sheetName val="Cambria"/>
      <sheetName val="Colver"/>
      <sheetName val="Gilberton"/>
      <sheetName val="Panther Creek"/>
      <sheetName val="Dartmouth"/>
      <sheetName val="MASSPOWER"/>
      <sheetName val="Prime"/>
      <sheetName val="Mid-Georgia"/>
      <sheetName val="Mulberry"/>
      <sheetName val="Orange"/>
      <sheetName val="Orlando"/>
      <sheetName val="Vandolah"/>
      <sheetName val="EP Assets Consol"/>
      <sheetName val="MCV"/>
      <sheetName val="Transaction &amp; Debt Schedule"/>
      <sheetName val="Scenario Manager"/>
      <sheetName val="PX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Project Mesa</v>
          </cell>
        </row>
        <row r="5">
          <cell r="O5">
            <v>37866.888959027776</v>
          </cell>
        </row>
        <row r="6">
          <cell r="O6">
            <v>37866.888959027776</v>
          </cell>
        </row>
        <row r="7">
          <cell r="B7" t="str">
            <v>Offtaker Revenue Summary (1)</v>
          </cell>
        </row>
        <row r="9">
          <cell r="B9" t="str">
            <v>Offtaker</v>
          </cell>
          <cell r="E9" t="str">
            <v>Rating</v>
          </cell>
          <cell r="G9" t="str">
            <v>Revenues to EP</v>
          </cell>
          <cell r="I9" t="str">
            <v>% of Total</v>
          </cell>
          <cell r="K9" t="str">
            <v>Credit Rating Distribution of Total El Paso Revenues(1)</v>
          </cell>
          <cell r="S9" t="str">
            <v>Revenue Ratings Distribution</v>
          </cell>
          <cell r="V9" t="str">
            <v>Value</v>
          </cell>
        </row>
        <row r="10">
          <cell r="B10" t="str">
            <v>Pacific Gas and Electric</v>
          </cell>
          <cell r="E10" t="str">
            <v>D/Caa2</v>
          </cell>
          <cell r="G10">
            <v>935.43190722139013</v>
          </cell>
          <cell r="I10">
            <v>0.10962171230348543</v>
          </cell>
          <cell r="S10" t="str">
            <v>&gt;=A3</v>
          </cell>
          <cell r="T10">
            <v>5727.7583080780432</v>
          </cell>
        </row>
        <row r="11">
          <cell r="B11" t="str">
            <v>Southern California Edison</v>
          </cell>
          <cell r="E11" t="str">
            <v>B+/Ba3</v>
          </cell>
          <cell r="G11">
            <v>405.44451357938851</v>
          </cell>
          <cell r="I11">
            <v>4.7513369470844148E-2</v>
          </cell>
          <cell r="S11" t="str">
            <v>Baa3-Baa1</v>
          </cell>
          <cell r="T11">
            <v>240.59332982890896</v>
          </cell>
        </row>
        <row r="12">
          <cell r="B12" t="str">
            <v>Colorado Springs Utilities</v>
          </cell>
          <cell r="E12" t="str">
            <v>NR/Aa2(2)</v>
          </cell>
          <cell r="G12">
            <v>642.22760814715855</v>
          </cell>
          <cell r="I12">
            <v>7.5261587241326811E-2</v>
          </cell>
          <cell r="S12" t="str">
            <v>Ba3 - Ba1</v>
          </cell>
          <cell r="T12">
            <v>405.44451357938851</v>
          </cell>
        </row>
        <row r="13">
          <cell r="B13" t="str">
            <v>Public Service of Colorado</v>
          </cell>
          <cell r="E13" t="str">
            <v>BBB-/Baa2</v>
          </cell>
          <cell r="G13">
            <v>65.974654860682463</v>
          </cell>
          <cell r="I13">
            <v>7.7314602790727882E-3</v>
          </cell>
          <cell r="S13" t="str">
            <v>B3 - B1</v>
          </cell>
          <cell r="T13">
            <v>1064.3105265360057</v>
          </cell>
        </row>
        <row r="14">
          <cell r="B14" t="str">
            <v>Nevada Power</v>
          </cell>
          <cell r="E14" t="str">
            <v>B-/B1</v>
          </cell>
          <cell r="G14">
            <v>678.65664707644521</v>
          </cell>
          <cell r="I14">
            <v>7.9530645837864095E-2</v>
          </cell>
          <cell r="S14" t="str">
            <v>&lt;B1</v>
          </cell>
          <cell r="T14">
            <v>1095.1654955746724</v>
          </cell>
        </row>
        <row r="15">
          <cell r="B15" t="str">
            <v>Pennsylvania Electric Company</v>
          </cell>
          <cell r="E15" t="str">
            <v>BBB/A2</v>
          </cell>
          <cell r="G15">
            <v>634.50394730896119</v>
          </cell>
          <cell r="I15">
            <v>7.4356464249692333E-2</v>
          </cell>
          <cell r="T15">
            <v>8533.272173597019</v>
          </cell>
        </row>
        <row r="16">
          <cell r="B16" t="str">
            <v>Pennsylvania Power and Light</v>
          </cell>
          <cell r="E16" t="str">
            <v>A-/Baa2(3)</v>
          </cell>
          <cell r="G16">
            <v>21.590107064191528</v>
          </cell>
          <cell r="I16">
            <v>2.5301088052709655E-3</v>
          </cell>
        </row>
        <row r="17">
          <cell r="B17" t="str">
            <v>Metropolitan Edison</v>
          </cell>
          <cell r="E17" t="str">
            <v>BBB/A3(3)</v>
          </cell>
          <cell r="G17">
            <v>372.98125455161386</v>
          </cell>
          <cell r="I17">
            <v>4.3709054037402342E-2</v>
          </cell>
        </row>
        <row r="18">
          <cell r="B18" t="str">
            <v>Commonwealth Electric</v>
          </cell>
          <cell r="E18" t="str">
            <v>A/A2(4)</v>
          </cell>
          <cell r="G18">
            <v>825.45588465060894</v>
          </cell>
          <cell r="I18">
            <v>9.6733804788820613E-2</v>
          </cell>
        </row>
        <row r="19">
          <cell r="B19" t="str">
            <v>Boston Edison (44% of Cap)</v>
          </cell>
          <cell r="E19" t="str">
            <v>A/A1</v>
          </cell>
          <cell r="G19">
            <v>384.23630099774505</v>
          </cell>
          <cell r="I19">
            <v>4.5028014246002709E-2</v>
          </cell>
        </row>
        <row r="20">
          <cell r="B20" t="str">
            <v>MMWEC</v>
          </cell>
          <cell r="E20" t="str">
            <v>BBB+/Baa2</v>
          </cell>
          <cell r="G20">
            <v>70.704689405189455</v>
          </cell>
          <cell r="I20">
            <v>8.2857651750471942E-3</v>
          </cell>
        </row>
        <row r="21">
          <cell r="B21" t="str">
            <v>JCP&amp;L</v>
          </cell>
          <cell r="E21" t="str">
            <v>BBB+/A3</v>
          </cell>
          <cell r="G21">
            <v>82.181660732800879</v>
          </cell>
          <cell r="I21">
            <v>9.6307323920923234E-3</v>
          </cell>
        </row>
        <row r="22">
          <cell r="B22" t="str">
            <v>Marcal Paper</v>
          </cell>
          <cell r="E22" t="str">
            <v>NA</v>
          </cell>
          <cell r="G22">
            <v>61.794419714999997</v>
          </cell>
          <cell r="I22">
            <v>7.2415854619285952E-3</v>
          </cell>
        </row>
        <row r="23">
          <cell r="B23" t="str">
            <v>Georgia Power</v>
          </cell>
          <cell r="E23" t="str">
            <v>A/A2</v>
          </cell>
          <cell r="G23">
            <v>944.46097786247572</v>
          </cell>
          <cell r="I23">
            <v>0.11067981410281894</v>
          </cell>
        </row>
        <row r="24">
          <cell r="B24" t="str">
            <v>Florida Power</v>
          </cell>
          <cell r="E24" t="str">
            <v>BBB+/A2</v>
          </cell>
          <cell r="G24">
            <v>1841.7106738266789</v>
          </cell>
          <cell r="I24">
            <v>0.21582701645508923</v>
          </cell>
        </row>
        <row r="25">
          <cell r="B25" t="str">
            <v>Tampa Electric</v>
          </cell>
          <cell r="E25" t="str">
            <v>BBB-/Baa1</v>
          </cell>
          <cell r="G25">
            <v>82.323878498845531</v>
          </cell>
          <cell r="I25">
            <v>9.6473986560004048E-3</v>
          </cell>
        </row>
        <row r="26">
          <cell r="B26" t="str">
            <v>Reedy Creek</v>
          </cell>
          <cell r="E26" t="str">
            <v>NA</v>
          </cell>
          <cell r="G26">
            <v>97.939168638282297</v>
          </cell>
          <cell r="I26">
            <v>1.1477328584610015E-2</v>
          </cell>
        </row>
        <row r="27">
          <cell r="B27" t="str">
            <v>Reliant Energy Services</v>
          </cell>
          <cell r="E27" t="str">
            <v>B/B2(5)</v>
          </cell>
          <cell r="G27">
            <v>385.65387945956041</v>
          </cell>
          <cell r="I27">
            <v>4.5194137912631029E-2</v>
          </cell>
        </row>
        <row r="28">
          <cell r="G28">
            <v>8533.272173597019</v>
          </cell>
          <cell r="I28">
            <v>0.99999999999999989</v>
          </cell>
        </row>
        <row r="29">
          <cell r="B29" t="str">
            <v xml:space="preserve">1.  Includes energy and capacity revenues only. </v>
          </cell>
        </row>
        <row r="30">
          <cell r="B30" t="str">
            <v>2.  Municipal credit ratings.</v>
          </cell>
        </row>
        <row r="31">
          <cell r="B31" t="str">
            <v>3.  Long Term Issuer credit ratings.</v>
          </cell>
          <cell r="G31"/>
        </row>
        <row r="32">
          <cell r="B32" t="str">
            <v>4.  Moody's rating represents HoldCo credit rating.</v>
          </cell>
        </row>
        <row r="33">
          <cell r="B33" t="str">
            <v>5.  Ratings shown for Reliant Resources, Inc.</v>
          </cell>
        </row>
        <row r="34">
          <cell r="F34" t="str">
            <v>check</v>
          </cell>
          <cell r="G34">
            <v>0</v>
          </cell>
        </row>
        <row r="38">
          <cell r="I38" t="str">
            <v>Net</v>
          </cell>
          <cell r="J38" t="str">
            <v>Contract Revenues - Gross</v>
          </cell>
        </row>
        <row r="39">
          <cell r="D39" t="str">
            <v>MW</v>
          </cell>
          <cell r="E39" t="str">
            <v>EP Ownership %</v>
          </cell>
          <cell r="F39" t="str">
            <v>Offtakers</v>
          </cell>
          <cell r="G39" t="str">
            <v>Rating</v>
          </cell>
          <cell r="H39" t="str">
            <v>Expire Date</v>
          </cell>
          <cell r="I39" t="str">
            <v>EP's Share</v>
          </cell>
          <cell r="J39" t="str">
            <v>Total</v>
          </cell>
          <cell r="K39">
            <v>2003</v>
          </cell>
          <cell r="L39">
            <v>2004</v>
          </cell>
          <cell r="M39">
            <v>2005</v>
          </cell>
          <cell r="N39">
            <v>2006</v>
          </cell>
          <cell r="O39">
            <v>2007</v>
          </cell>
          <cell r="P39">
            <v>2008</v>
          </cell>
          <cell r="Q39">
            <v>2009</v>
          </cell>
          <cell r="R39">
            <v>2010</v>
          </cell>
          <cell r="S39">
            <v>2011</v>
          </cell>
          <cell r="T39">
            <v>2012</v>
          </cell>
          <cell r="U39">
            <v>2013</v>
          </cell>
          <cell r="V39">
            <v>2014</v>
          </cell>
          <cell r="W39">
            <v>2015</v>
          </cell>
          <cell r="X39">
            <v>2016</v>
          </cell>
          <cell r="Y39">
            <v>2017</v>
          </cell>
          <cell r="Z39">
            <v>2018</v>
          </cell>
          <cell r="AA39">
            <v>2019</v>
          </cell>
          <cell r="AB39">
            <v>2020</v>
          </cell>
          <cell r="AC39">
            <v>2021</v>
          </cell>
          <cell r="AD39">
            <v>2022</v>
          </cell>
          <cell r="AE39">
            <v>2023</v>
          </cell>
          <cell r="AF39">
            <v>2024</v>
          </cell>
          <cell r="AG39">
            <v>2025</v>
          </cell>
          <cell r="AH39">
            <v>2026</v>
          </cell>
          <cell r="AI39">
            <v>2027</v>
          </cell>
          <cell r="AJ39">
            <v>2028</v>
          </cell>
        </row>
        <row r="40">
          <cell r="B40" t="str">
            <v>EP Share</v>
          </cell>
          <cell r="K40">
            <v>28.077004835519997</v>
          </cell>
          <cell r="L40">
            <v>28.680126582047997</v>
          </cell>
          <cell r="M40">
            <v>28.62790432872</v>
          </cell>
          <cell r="N40">
            <v>28.92735939492</v>
          </cell>
          <cell r="O40">
            <v>24.826417915780109</v>
          </cell>
          <cell r="P40">
            <v>24.091867237598471</v>
          </cell>
          <cell r="Q40">
            <v>24.146635660501598</v>
          </cell>
          <cell r="R40">
            <v>24.252675384678593</v>
          </cell>
          <cell r="S40">
            <v>24.351565118304947</v>
          </cell>
          <cell r="T40">
            <v>24.554220001104468</v>
          </cell>
          <cell r="U40">
            <v>24.667289820756594</v>
          </cell>
          <cell r="V40">
            <v>24.881738199913453</v>
          </cell>
          <cell r="W40">
            <v>23.004833505402157</v>
          </cell>
          <cell r="X40">
            <v>0</v>
          </cell>
          <cell r="Y40">
            <v>0</v>
          </cell>
          <cell r="Z40">
            <v>0</v>
          </cell>
          <cell r="AA40">
            <v>0</v>
          </cell>
          <cell r="AB40">
            <v>0</v>
          </cell>
          <cell r="AC40">
            <v>0</v>
          </cell>
          <cell r="AD40">
            <v>0</v>
          </cell>
          <cell r="AE40">
            <v>0</v>
          </cell>
          <cell r="AF40">
            <v>0</v>
          </cell>
          <cell r="AG40">
            <v>0</v>
          </cell>
          <cell r="AH40">
            <v>0</v>
          </cell>
          <cell r="AI40">
            <v>0</v>
          </cell>
          <cell r="AJ40">
            <v>0</v>
          </cell>
        </row>
        <row r="41">
          <cell r="B41" t="str">
            <v>Dist %</v>
          </cell>
          <cell r="K41">
            <v>0.47799999999999998</v>
          </cell>
          <cell r="L41">
            <v>0.47799999999999998</v>
          </cell>
          <cell r="M41">
            <v>0.47799999999999998</v>
          </cell>
          <cell r="N41">
            <v>0.48299999999999998</v>
          </cell>
          <cell r="O41">
            <v>0.48399999999999999</v>
          </cell>
          <cell r="P41">
            <v>0.48399999999999999</v>
          </cell>
          <cell r="Q41">
            <v>0.48399999999999999</v>
          </cell>
          <cell r="R41">
            <v>0.48399999999999999</v>
          </cell>
          <cell r="S41">
            <v>0.48399999999999999</v>
          </cell>
          <cell r="T41">
            <v>0.48399999999999999</v>
          </cell>
          <cell r="U41">
            <v>0.48399999999999999</v>
          </cell>
          <cell r="V41">
            <v>0.48399999999999999</v>
          </cell>
          <cell r="W41">
            <v>0.48399999999999999</v>
          </cell>
          <cell r="X41">
            <v>0.48399999999999999</v>
          </cell>
          <cell r="Y41">
            <v>0.48399999999999999</v>
          </cell>
          <cell r="Z41">
            <v>0.48399999999999999</v>
          </cell>
          <cell r="AA41">
            <v>0.48399999999999999</v>
          </cell>
          <cell r="AB41">
            <v>0.48399999999999999</v>
          </cell>
          <cell r="AC41">
            <v>0.48399999999999999</v>
          </cell>
          <cell r="AD41">
            <v>0.48399999999999999</v>
          </cell>
          <cell r="AE41">
            <v>0.48399999999999999</v>
          </cell>
          <cell r="AF41">
            <v>0.48399999999999999</v>
          </cell>
          <cell r="AG41">
            <v>0.48399999999999999</v>
          </cell>
          <cell r="AH41">
            <v>0.48399999999999999</v>
          </cell>
          <cell r="AI41">
            <v>0.48399999999999999</v>
          </cell>
          <cell r="AJ41">
            <v>0.48399999999999999</v>
          </cell>
        </row>
        <row r="42">
          <cell r="B42" t="str">
            <v>ACE</v>
          </cell>
          <cell r="C42" t="str">
            <v>Coal</v>
          </cell>
          <cell r="D42">
            <v>102</v>
          </cell>
          <cell r="E42">
            <v>0.47767967714999993</v>
          </cell>
          <cell r="F42" t="str">
            <v>Southern California Edison</v>
          </cell>
          <cell r="G42" t="str">
            <v>B+/Ba3</v>
          </cell>
          <cell r="H42">
            <v>42309</v>
          </cell>
          <cell r="I42">
            <v>333.08963798524837</v>
          </cell>
          <cell r="J42">
            <v>690.53989192120741</v>
          </cell>
          <cell r="K42">
            <v>58.738503839999993</v>
          </cell>
          <cell r="L42">
            <v>60.000264815999998</v>
          </cell>
          <cell r="M42">
            <v>59.891013239999999</v>
          </cell>
          <cell r="N42">
            <v>59.891013239999999</v>
          </cell>
          <cell r="O42">
            <v>51.294251892107667</v>
          </cell>
          <cell r="P42">
            <v>49.776585201649738</v>
          </cell>
          <cell r="Q42">
            <v>49.889743100209913</v>
          </cell>
          <cell r="R42">
            <v>50.108833439418582</v>
          </cell>
          <cell r="S42">
            <v>50.313151070877993</v>
          </cell>
          <cell r="T42">
            <v>50.731859506414196</v>
          </cell>
          <cell r="U42">
            <v>50.965474836273955</v>
          </cell>
          <cell r="V42">
            <v>51.408549999821183</v>
          </cell>
          <cell r="W42">
            <v>47.530647738434212</v>
          </cell>
          <cell r="X42">
            <v>0</v>
          </cell>
          <cell r="Y42">
            <v>0</v>
          </cell>
          <cell r="Z42">
            <v>0</v>
          </cell>
          <cell r="AA42">
            <v>0</v>
          </cell>
          <cell r="AB42">
            <v>0</v>
          </cell>
          <cell r="AC42">
            <v>0</v>
          </cell>
          <cell r="AD42">
            <v>0</v>
          </cell>
          <cell r="AE42">
            <v>0</v>
          </cell>
          <cell r="AF42">
            <v>0</v>
          </cell>
          <cell r="AG42">
            <v>0</v>
          </cell>
          <cell r="AH42">
            <v>0</v>
          </cell>
          <cell r="AI42">
            <v>0</v>
          </cell>
          <cell r="AJ42">
            <v>0</v>
          </cell>
        </row>
        <row r="43">
          <cell r="B43" t="str">
            <v>Mt. Poso</v>
          </cell>
          <cell r="C43" t="str">
            <v>Coal</v>
          </cell>
          <cell r="D43">
            <v>52</v>
          </cell>
          <cell r="E43">
            <v>0.16039999999999999</v>
          </cell>
          <cell r="F43" t="str">
            <v>Pacific Gas and Electric</v>
          </cell>
          <cell r="G43" t="str">
            <v>D/Caa2</v>
          </cell>
          <cell r="H43">
            <v>39904</v>
          </cell>
          <cell r="I43">
            <v>30.720671616764509</v>
          </cell>
          <cell r="J43">
            <v>191.52538414441716</v>
          </cell>
          <cell r="K43">
            <v>31.427352539303364</v>
          </cell>
          <cell r="L43">
            <v>31.492566515803365</v>
          </cell>
          <cell r="M43">
            <v>31.438628372115865</v>
          </cell>
          <cell r="N43">
            <v>30.608275076669749</v>
          </cell>
          <cell r="O43">
            <v>29.506123951559623</v>
          </cell>
          <cell r="P43">
            <v>29.625199668319667</v>
          </cell>
          <cell r="Q43">
            <v>7.4272380206455155</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row>
        <row r="44">
          <cell r="B44" t="str">
            <v>Front Range</v>
          </cell>
          <cell r="C44" t="str">
            <v>Gas</v>
          </cell>
          <cell r="D44">
            <v>480</v>
          </cell>
          <cell r="E44">
            <v>0.5</v>
          </cell>
          <cell r="F44" t="str">
            <v>Colorado Springs Utilities</v>
          </cell>
          <cell r="G44" t="str">
            <v>NR/Aa2(2)</v>
          </cell>
          <cell r="H44">
            <v>44986</v>
          </cell>
          <cell r="I44">
            <v>642.22760814715855</v>
          </cell>
          <cell r="J44">
            <v>1284.4552162943171</v>
          </cell>
          <cell r="K44">
            <v>17.771037691654733</v>
          </cell>
          <cell r="L44">
            <v>30.809863449836083</v>
          </cell>
          <cell r="M44">
            <v>35.927292426766783</v>
          </cell>
          <cell r="N44">
            <v>41.372451106599961</v>
          </cell>
          <cell r="O44">
            <v>45.192023426732511</v>
          </cell>
          <cell r="P44">
            <v>49.704136459514764</v>
          </cell>
          <cell r="Q44">
            <v>58.382930243751325</v>
          </cell>
          <cell r="R44">
            <v>60.69302008402186</v>
          </cell>
          <cell r="S44">
            <v>64.559678120525646</v>
          </cell>
          <cell r="T44">
            <v>70.802396324292019</v>
          </cell>
          <cell r="U44">
            <v>70.583046418359416</v>
          </cell>
          <cell r="V44">
            <v>79.577063872733476</v>
          </cell>
          <cell r="W44">
            <v>80.841144547310037</v>
          </cell>
          <cell r="X44">
            <v>75.825693099558592</v>
          </cell>
          <cell r="Y44">
            <v>75.944306492833604</v>
          </cell>
          <cell r="Z44">
            <v>81.173701597724545</v>
          </cell>
          <cell r="AA44">
            <v>78.975552552793488</v>
          </cell>
          <cell r="AB44">
            <v>80.47489458509007</v>
          </cell>
          <cell r="AC44">
            <v>74.37790717424285</v>
          </cell>
          <cell r="AD44">
            <v>85.49287805289039</v>
          </cell>
          <cell r="AE44">
            <v>25.974198567084969</v>
          </cell>
          <cell r="AF44" t="str">
            <v>NA</v>
          </cell>
          <cell r="AG44" t="str">
            <v>NA</v>
          </cell>
          <cell r="AH44" t="str">
            <v>NA</v>
          </cell>
          <cell r="AI44" t="str">
            <v>NA</v>
          </cell>
          <cell r="AJ44" t="str">
            <v>NA</v>
          </cell>
        </row>
        <row r="45">
          <cell r="B45" t="str">
            <v>Front Range</v>
          </cell>
          <cell r="C45" t="str">
            <v>Gas</v>
          </cell>
          <cell r="D45">
            <v>480</v>
          </cell>
          <cell r="E45">
            <v>0.5</v>
          </cell>
          <cell r="F45" t="str">
            <v>Public Service of Colorado</v>
          </cell>
          <cell r="G45" t="str">
            <v>BBB-/Baa2</v>
          </cell>
          <cell r="H45">
            <v>40238</v>
          </cell>
          <cell r="I45">
            <v>65.974654860682463</v>
          </cell>
          <cell r="J45">
            <v>131.94930972136493</v>
          </cell>
          <cell r="K45">
            <v>20.880460984257795</v>
          </cell>
          <cell r="L45">
            <v>25.156315860258097</v>
          </cell>
          <cell r="M45">
            <v>22.441055039153699</v>
          </cell>
          <cell r="N45">
            <v>19.991553101854052</v>
          </cell>
          <cell r="O45">
            <v>16.910746487981321</v>
          </cell>
          <cell r="P45">
            <v>13.748880865006123</v>
          </cell>
          <cell r="Q45">
            <v>11.294562732130681</v>
          </cell>
          <cell r="R45">
            <v>1.5257346507231269</v>
          </cell>
          <cell r="S45">
            <v>0</v>
          </cell>
          <cell r="T45">
            <v>0</v>
          </cell>
          <cell r="U45">
            <v>0</v>
          </cell>
          <cell r="V45">
            <v>0</v>
          </cell>
          <cell r="W45">
            <v>0</v>
          </cell>
          <cell r="X45">
            <v>0</v>
          </cell>
          <cell r="Y45">
            <v>0</v>
          </cell>
          <cell r="Z45">
            <v>0</v>
          </cell>
          <cell r="AA45">
            <v>0</v>
          </cell>
          <cell r="AB45">
            <v>0</v>
          </cell>
          <cell r="AC45">
            <v>0</v>
          </cell>
          <cell r="AD45">
            <v>0</v>
          </cell>
          <cell r="AE45">
            <v>0</v>
          </cell>
          <cell r="AF45" t="str">
            <v>NA</v>
          </cell>
          <cell r="AG45" t="str">
            <v>NA</v>
          </cell>
          <cell r="AH45" t="str">
            <v>NA</v>
          </cell>
          <cell r="AI45" t="str">
            <v>NA</v>
          </cell>
          <cell r="AJ45" t="str">
            <v>NA</v>
          </cell>
        </row>
        <row r="46">
          <cell r="B46" t="str">
            <v>NCA #1</v>
          </cell>
          <cell r="C46" t="str">
            <v>Gas</v>
          </cell>
          <cell r="D46">
            <v>85</v>
          </cell>
          <cell r="E46">
            <v>0.5</v>
          </cell>
          <cell r="F46" t="str">
            <v>Nevada Power</v>
          </cell>
          <cell r="G46" t="str">
            <v>B-/B1</v>
          </cell>
          <cell r="H46">
            <v>45017</v>
          </cell>
          <cell r="I46">
            <v>678.65664707644521</v>
          </cell>
          <cell r="J46">
            <v>1357.3132941528904</v>
          </cell>
          <cell r="K46">
            <v>52.277648006416619</v>
          </cell>
          <cell r="L46">
            <v>53.56074199931939</v>
          </cell>
          <cell r="M46">
            <v>54.861355104409924</v>
          </cell>
          <cell r="N46">
            <v>56.179628622116503</v>
          </cell>
          <cell r="O46">
            <v>57.563088893728072</v>
          </cell>
          <cell r="P46">
            <v>58.981785380372081</v>
          </cell>
          <cell r="Q46">
            <v>60.436649085605772</v>
          </cell>
          <cell r="R46">
            <v>61.91069637815945</v>
          </cell>
          <cell r="S46">
            <v>63.405627353386087</v>
          </cell>
          <cell r="T46">
            <v>64.974836209987927</v>
          </cell>
          <cell r="U46">
            <v>66.584197407607306</v>
          </cell>
          <cell r="V46">
            <v>68.234776210886167</v>
          </cell>
          <cell r="W46">
            <v>69.907574207616648</v>
          </cell>
          <cell r="X46">
            <v>71.602998181622681</v>
          </cell>
          <cell r="Y46">
            <v>73.383917014032448</v>
          </cell>
          <cell r="Z46">
            <v>75.210614318619491</v>
          </cell>
          <cell r="AA46">
            <v>77.084309531911174</v>
          </cell>
          <cell r="AB46">
            <v>78.982574738783441</v>
          </cell>
          <cell r="AC46">
            <v>80.906697280281364</v>
          </cell>
          <cell r="AD46">
            <v>82.929042388427419</v>
          </cell>
          <cell r="AE46">
            <v>28.334535839600424</v>
          </cell>
          <cell r="AF46">
            <v>0</v>
          </cell>
          <cell r="AG46">
            <v>0</v>
          </cell>
          <cell r="AH46">
            <v>0</v>
          </cell>
          <cell r="AI46">
            <v>0</v>
          </cell>
          <cell r="AJ46">
            <v>0</v>
          </cell>
        </row>
        <row r="47">
          <cell r="B47" t="str">
            <v>Juniper</v>
          </cell>
          <cell r="E47">
            <v>0.51</v>
          </cell>
          <cell r="F47" t="str">
            <v>Owned by EP</v>
          </cell>
          <cell r="G47" t="str">
            <v>Cash distributions to Juniper increases as Hancock's IRR increases</v>
          </cell>
          <cell r="K47">
            <v>0.51</v>
          </cell>
          <cell r="L47">
            <v>0.51</v>
          </cell>
          <cell r="M47">
            <v>0.51</v>
          </cell>
          <cell r="N47">
            <v>0.51</v>
          </cell>
          <cell r="O47">
            <v>0.51</v>
          </cell>
          <cell r="P47">
            <v>0.51</v>
          </cell>
          <cell r="Q47">
            <v>0.51</v>
          </cell>
          <cell r="R47">
            <v>0.51</v>
          </cell>
          <cell r="S47">
            <v>0.51</v>
          </cell>
          <cell r="T47">
            <v>0.51</v>
          </cell>
          <cell r="U47">
            <v>0.51</v>
          </cell>
          <cell r="V47">
            <v>0.51</v>
          </cell>
          <cell r="W47">
            <v>0.51</v>
          </cell>
          <cell r="X47">
            <v>0.51</v>
          </cell>
          <cell r="Y47">
            <v>0.51</v>
          </cell>
          <cell r="Z47">
            <v>0.51</v>
          </cell>
          <cell r="AA47">
            <v>0.51</v>
          </cell>
          <cell r="AB47">
            <v>0.51</v>
          </cell>
          <cell r="AC47">
            <v>0.51</v>
          </cell>
          <cell r="AD47">
            <v>0.51</v>
          </cell>
          <cell r="AE47">
            <v>0.51</v>
          </cell>
          <cell r="AF47">
            <v>0.51</v>
          </cell>
          <cell r="AG47">
            <v>0.51</v>
          </cell>
          <cell r="AH47">
            <v>0.51</v>
          </cell>
          <cell r="AI47">
            <v>0.51</v>
          </cell>
          <cell r="AJ47">
            <v>0.51</v>
          </cell>
        </row>
        <row r="48">
          <cell r="B48" t="str">
            <v>EP Share</v>
          </cell>
          <cell r="K48">
            <v>7.1817218467762087</v>
          </cell>
          <cell r="L48">
            <v>7.1817218467762087</v>
          </cell>
          <cell r="M48">
            <v>7.1817218467762087</v>
          </cell>
          <cell r="N48">
            <v>7.1817218467762087</v>
          </cell>
          <cell r="O48">
            <v>6.57422689636598</v>
          </cell>
          <cell r="P48">
            <v>6.6079593210533192</v>
          </cell>
          <cell r="Q48">
            <v>6.6597716133549136</v>
          </cell>
          <cell r="R48">
            <v>6.7028553855183333</v>
          </cell>
          <cell r="S48">
            <v>1.9952887335240523</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row>
        <row r="49">
          <cell r="B49" t="str">
            <v>Dist %</v>
          </cell>
          <cell r="K49">
            <v>0.255</v>
          </cell>
          <cell r="L49">
            <v>0.255</v>
          </cell>
          <cell r="M49">
            <v>0.255</v>
          </cell>
          <cell r="N49">
            <v>0.255</v>
          </cell>
          <cell r="O49">
            <v>0.255</v>
          </cell>
          <cell r="P49">
            <v>0.255</v>
          </cell>
          <cell r="Q49">
            <v>0.255</v>
          </cell>
          <cell r="R49">
            <v>0.255</v>
          </cell>
          <cell r="S49">
            <v>0.255</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row>
        <row r="50">
          <cell r="B50" t="str">
            <v>Badger</v>
          </cell>
          <cell r="C50" t="str">
            <v>Gas</v>
          </cell>
          <cell r="D50">
            <v>46</v>
          </cell>
          <cell r="E50" t="str">
            <v>var</v>
          </cell>
          <cell r="F50" t="str">
            <v>Pacific Gas and Electric</v>
          </cell>
          <cell r="G50" t="str">
            <v>D/Caa2</v>
          </cell>
          <cell r="H50">
            <v>40634</v>
          </cell>
          <cell r="I50">
            <v>57.266989336921434</v>
          </cell>
          <cell r="J50">
            <v>224.57642877224086</v>
          </cell>
          <cell r="K50">
            <v>28.163615085396895</v>
          </cell>
          <cell r="L50">
            <v>28.163615085396895</v>
          </cell>
          <cell r="M50">
            <v>28.163615085396895</v>
          </cell>
          <cell r="N50">
            <v>28.163615085396895</v>
          </cell>
          <cell r="O50">
            <v>25.781281946533255</v>
          </cell>
          <cell r="P50">
            <v>25.913565964914977</v>
          </cell>
          <cell r="Q50">
            <v>26.11675142492123</v>
          </cell>
          <cell r="R50">
            <v>26.28570739418954</v>
          </cell>
          <cell r="S50">
            <v>7.8246617000943228</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row>
        <row r="51">
          <cell r="B51" t="str">
            <v>EP Share</v>
          </cell>
          <cell r="F51" t="str">
            <v>Pacific Gas and Electric</v>
          </cell>
          <cell r="K51">
            <v>14.849700738314104</v>
          </cell>
          <cell r="L51">
            <v>14.849700738314104</v>
          </cell>
          <cell r="M51">
            <v>14.849700738314104</v>
          </cell>
          <cell r="N51">
            <v>14.797717495155721</v>
          </cell>
          <cell r="O51">
            <v>13.548202249231824</v>
          </cell>
          <cell r="P51">
            <v>13.619634748093382</v>
          </cell>
          <cell r="Q51">
            <v>13.728955103777157</v>
          </cell>
          <cell r="R51">
            <v>13.819490930330948</v>
          </cell>
          <cell r="S51">
            <v>13.904568304568</v>
          </cell>
          <cell r="T51">
            <v>14.051220128629462</v>
          </cell>
          <cell r="U51">
            <v>14.150206654152131</v>
          </cell>
          <cell r="V51">
            <v>14.293920589842633</v>
          </cell>
          <cell r="W51">
            <v>4.4797736218150455</v>
          </cell>
          <cell r="X51">
            <v>0</v>
          </cell>
          <cell r="Y51">
            <v>0</v>
          </cell>
          <cell r="Z51">
            <v>0</v>
          </cell>
          <cell r="AA51">
            <v>0</v>
          </cell>
          <cell r="AB51">
            <v>0</v>
          </cell>
          <cell r="AC51">
            <v>0</v>
          </cell>
          <cell r="AD51">
            <v>0</v>
          </cell>
          <cell r="AE51">
            <v>0</v>
          </cell>
          <cell r="AF51">
            <v>0</v>
          </cell>
          <cell r="AG51">
            <v>0</v>
          </cell>
          <cell r="AH51">
            <v>0</v>
          </cell>
          <cell r="AI51">
            <v>0</v>
          </cell>
          <cell r="AJ51">
            <v>0</v>
          </cell>
        </row>
        <row r="52">
          <cell r="B52" t="str">
            <v>Dist %</v>
          </cell>
          <cell r="F52" t="str">
            <v>Pacific Gas and Electric</v>
          </cell>
          <cell r="K52">
            <v>0.51</v>
          </cell>
          <cell r="L52">
            <v>0.51</v>
          </cell>
          <cell r="M52">
            <v>0.51</v>
          </cell>
          <cell r="N52">
            <v>0.51</v>
          </cell>
          <cell r="O52">
            <v>0.51</v>
          </cell>
          <cell r="P52">
            <v>0.51</v>
          </cell>
          <cell r="Q52">
            <v>0.51</v>
          </cell>
          <cell r="R52">
            <v>0.51</v>
          </cell>
          <cell r="S52">
            <v>0.51</v>
          </cell>
          <cell r="T52">
            <v>0.51</v>
          </cell>
          <cell r="U52">
            <v>0.51</v>
          </cell>
          <cell r="V52">
            <v>0.51</v>
          </cell>
          <cell r="W52">
            <v>0.51</v>
          </cell>
          <cell r="X52">
            <v>0</v>
          </cell>
          <cell r="Y52">
            <v>0</v>
          </cell>
          <cell r="Z52">
            <v>0</v>
          </cell>
          <cell r="AA52">
            <v>0</v>
          </cell>
          <cell r="AB52">
            <v>0</v>
          </cell>
          <cell r="AC52">
            <v>0</v>
          </cell>
          <cell r="AD52">
            <v>0</v>
          </cell>
          <cell r="AE52">
            <v>0</v>
          </cell>
          <cell r="AF52">
            <v>0</v>
          </cell>
          <cell r="AG52">
            <v>0</v>
          </cell>
          <cell r="AH52">
            <v>0</v>
          </cell>
          <cell r="AI52">
            <v>0</v>
          </cell>
          <cell r="AJ52">
            <v>0</v>
          </cell>
        </row>
        <row r="53">
          <cell r="B53" t="str">
            <v>Bear Mountain</v>
          </cell>
          <cell r="C53" t="str">
            <v>Gas</v>
          </cell>
          <cell r="D53">
            <v>46</v>
          </cell>
          <cell r="E53" t="str">
            <v>var</v>
          </cell>
          <cell r="F53" t="str">
            <v>Pacific Gas and Electric</v>
          </cell>
          <cell r="G53" t="str">
            <v>D/Caa2</v>
          </cell>
          <cell r="H53">
            <v>42095</v>
          </cell>
          <cell r="I53">
            <v>174.94279204053859</v>
          </cell>
          <cell r="J53">
            <v>343.02508243242863</v>
          </cell>
          <cell r="K53">
            <v>29.117060271204124</v>
          </cell>
          <cell r="L53">
            <v>29.117060271204124</v>
          </cell>
          <cell r="M53">
            <v>29.117060271204124</v>
          </cell>
          <cell r="N53">
            <v>29.015132343442591</v>
          </cell>
          <cell r="O53">
            <v>26.565102449474164</v>
          </cell>
          <cell r="P53">
            <v>26.70516617273212</v>
          </cell>
          <cell r="Q53">
            <v>26.919519811327756</v>
          </cell>
          <cell r="R53">
            <v>27.097041039864603</v>
          </cell>
          <cell r="S53">
            <v>27.26385942072157</v>
          </cell>
          <cell r="T53">
            <v>27.551412016920512</v>
          </cell>
          <cell r="U53">
            <v>27.74550324343555</v>
          </cell>
          <cell r="V53">
            <v>28.02729527420124</v>
          </cell>
          <cell r="W53">
            <v>8.7838698466961667</v>
          </cell>
          <cell r="X53">
            <v>0</v>
          </cell>
          <cell r="Y53">
            <v>0</v>
          </cell>
          <cell r="Z53">
            <v>0</v>
          </cell>
          <cell r="AA53">
            <v>0</v>
          </cell>
          <cell r="AB53">
            <v>0</v>
          </cell>
          <cell r="AC53">
            <v>0</v>
          </cell>
          <cell r="AD53">
            <v>0</v>
          </cell>
          <cell r="AE53">
            <v>0</v>
          </cell>
          <cell r="AF53">
            <v>0</v>
          </cell>
          <cell r="AG53">
            <v>0</v>
          </cell>
          <cell r="AH53">
            <v>0</v>
          </cell>
          <cell r="AI53">
            <v>0</v>
          </cell>
          <cell r="AJ53">
            <v>0</v>
          </cell>
        </row>
        <row r="54">
          <cell r="B54" t="str">
            <v>EP Share</v>
          </cell>
          <cell r="F54" t="str">
            <v>Pacific Gas and Electric</v>
          </cell>
          <cell r="K54">
            <v>13.40518082502606</v>
          </cell>
          <cell r="L54">
            <v>13.40518082502606</v>
          </cell>
          <cell r="M54">
            <v>13.40518082502606</v>
          </cell>
          <cell r="N54">
            <v>13.40518082502606</v>
          </cell>
          <cell r="O54">
            <v>12.174013165109429</v>
          </cell>
          <cell r="P54">
            <v>12.704681090214793</v>
          </cell>
          <cell r="Q54">
            <v>12.808207301009462</v>
          </cell>
          <cell r="R54">
            <v>3.4620310715359492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row>
        <row r="55">
          <cell r="B55" t="str">
            <v>Dist %</v>
          </cell>
          <cell r="F55" t="str">
            <v>Pacific Gas and Electric</v>
          </cell>
          <cell r="K55">
            <v>0.51</v>
          </cell>
          <cell r="L55">
            <v>0.51</v>
          </cell>
          <cell r="M55">
            <v>0.51</v>
          </cell>
          <cell r="N55">
            <v>0.51</v>
          </cell>
          <cell r="O55">
            <v>0.51</v>
          </cell>
          <cell r="P55">
            <v>0.51</v>
          </cell>
          <cell r="Q55">
            <v>0.51</v>
          </cell>
          <cell r="R55">
            <v>0.51</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row>
        <row r="56">
          <cell r="B56" t="str">
            <v>Chalk Cliff</v>
          </cell>
          <cell r="C56" t="str">
            <v>Gas</v>
          </cell>
          <cell r="D56">
            <v>46</v>
          </cell>
          <cell r="E56" t="str">
            <v>var</v>
          </cell>
          <cell r="F56" t="str">
            <v>Pacific Gas and Electric</v>
          </cell>
          <cell r="G56" t="str">
            <v>D/Caa2</v>
          </cell>
          <cell r="H56">
            <v>40269</v>
          </cell>
          <cell r="I56">
            <v>94.769655927973872</v>
          </cell>
          <cell r="J56">
            <v>185.82285476073309</v>
          </cell>
          <cell r="K56">
            <v>26.284668284364823</v>
          </cell>
          <cell r="L56">
            <v>26.284668284364823</v>
          </cell>
          <cell r="M56">
            <v>26.284668284364823</v>
          </cell>
          <cell r="N56">
            <v>26.284668284364823</v>
          </cell>
          <cell r="O56">
            <v>23.870614049234174</v>
          </cell>
          <cell r="P56">
            <v>24.911139392578026</v>
          </cell>
          <cell r="Q56">
            <v>25.114131962763651</v>
          </cell>
          <cell r="R56">
            <v>6.7882962186979396</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row>
        <row r="57">
          <cell r="B57" t="str">
            <v>EP Share</v>
          </cell>
          <cell r="K57">
            <v>4.5819222798854096</v>
          </cell>
          <cell r="L57">
            <v>4.5769209277608844</v>
          </cell>
          <cell r="M57">
            <v>4.5747806458565821</v>
          </cell>
          <cell r="N57">
            <v>4.5784413774040305</v>
          </cell>
          <cell r="O57">
            <v>4.5821936272401649</v>
          </cell>
          <cell r="P57">
            <v>4.5005185854344463</v>
          </cell>
          <cell r="Q57">
            <v>4.557659637143658</v>
          </cell>
          <cell r="R57">
            <v>4.6007356467437361</v>
          </cell>
          <cell r="S57">
            <v>4.64248766504139</v>
          </cell>
          <cell r="T57">
            <v>4.7114517040963264</v>
          </cell>
          <cell r="U57">
            <v>4.7515651459204458</v>
          </cell>
          <cell r="V57">
            <v>4.8083255795400328</v>
          </cell>
          <cell r="W57">
            <v>4.8856793713453452</v>
          </cell>
          <cell r="X57">
            <v>4.9276405037850433</v>
          </cell>
          <cell r="Y57">
            <v>4.9802882568626723</v>
          </cell>
          <cell r="Z57">
            <v>2.0942646400799663</v>
          </cell>
          <cell r="AA57">
            <v>0</v>
          </cell>
          <cell r="AB57">
            <v>0</v>
          </cell>
          <cell r="AC57">
            <v>0</v>
          </cell>
          <cell r="AD57">
            <v>0</v>
          </cell>
          <cell r="AE57">
            <v>0</v>
          </cell>
          <cell r="AF57">
            <v>0</v>
          </cell>
          <cell r="AG57">
            <v>0</v>
          </cell>
          <cell r="AH57">
            <v>0</v>
          </cell>
          <cell r="AI57">
            <v>0</v>
          </cell>
          <cell r="AJ57">
            <v>0</v>
          </cell>
        </row>
        <row r="58">
          <cell r="B58" t="str">
            <v>Dist %</v>
          </cell>
          <cell r="K58">
            <v>0.20400000000000001</v>
          </cell>
          <cell r="L58">
            <v>0.20400000000000001</v>
          </cell>
          <cell r="M58">
            <v>0.20400000000000001</v>
          </cell>
          <cell r="N58">
            <v>0.20400000000000001</v>
          </cell>
          <cell r="O58">
            <v>0.20400000000000001</v>
          </cell>
          <cell r="P58">
            <v>0.20400000000000001</v>
          </cell>
          <cell r="Q58">
            <v>0.20400000000000001</v>
          </cell>
          <cell r="R58">
            <v>0.20400000000000001</v>
          </cell>
          <cell r="S58">
            <v>0.20400000000000001</v>
          </cell>
          <cell r="T58">
            <v>0.20400000000000001</v>
          </cell>
          <cell r="U58">
            <v>0.20400000000000001</v>
          </cell>
          <cell r="V58">
            <v>0.20400000000000001</v>
          </cell>
          <cell r="W58">
            <v>0.20400000000000001</v>
          </cell>
          <cell r="X58">
            <v>0.20400000000000001</v>
          </cell>
          <cell r="Y58">
            <v>0.20400000000000001</v>
          </cell>
          <cell r="Z58">
            <v>0.20400000000000001</v>
          </cell>
          <cell r="AA58">
            <v>0</v>
          </cell>
          <cell r="AB58">
            <v>0</v>
          </cell>
          <cell r="AC58">
            <v>0</v>
          </cell>
          <cell r="AD58">
            <v>0</v>
          </cell>
          <cell r="AE58">
            <v>0</v>
          </cell>
          <cell r="AF58">
            <v>0</v>
          </cell>
          <cell r="AG58">
            <v>0</v>
          </cell>
          <cell r="AH58">
            <v>0</v>
          </cell>
          <cell r="AI58">
            <v>0</v>
          </cell>
          <cell r="AJ58">
            <v>0</v>
          </cell>
        </row>
        <row r="59">
          <cell r="B59" t="str">
            <v>Corona</v>
          </cell>
          <cell r="C59" t="str">
            <v>Gas</v>
          </cell>
          <cell r="D59">
            <v>46</v>
          </cell>
          <cell r="E59" t="str">
            <v>var</v>
          </cell>
          <cell r="F59" t="str">
            <v>Southern California Edison</v>
          </cell>
          <cell r="G59" t="str">
            <v>B+/Ba3</v>
          </cell>
          <cell r="H59">
            <v>43252</v>
          </cell>
          <cell r="I59">
            <v>72.354875594140154</v>
          </cell>
          <cell r="J59">
            <v>354.68076271637318</v>
          </cell>
          <cell r="K59">
            <v>22.460403332771612</v>
          </cell>
          <cell r="L59">
            <v>22.435886900788645</v>
          </cell>
          <cell r="M59">
            <v>22.425395322826382</v>
          </cell>
          <cell r="N59">
            <v>22.443340085313874</v>
          </cell>
          <cell r="O59">
            <v>22.461733466863553</v>
          </cell>
          <cell r="P59">
            <v>22.061365614874735</v>
          </cell>
          <cell r="Q59">
            <v>22.341468809527733</v>
          </cell>
          <cell r="R59">
            <v>22.552625719332038</v>
          </cell>
          <cell r="S59">
            <v>22.757292475693088</v>
          </cell>
          <cell r="T59">
            <v>23.095351490668264</v>
          </cell>
          <cell r="U59">
            <v>23.291986009413947</v>
          </cell>
          <cell r="V59">
            <v>23.570223429117807</v>
          </cell>
          <cell r="W59">
            <v>23.949408683065418</v>
          </cell>
          <cell r="X59">
            <v>24.155100508750209</v>
          </cell>
          <cell r="Y59">
            <v>24.413177729718981</v>
          </cell>
          <cell r="Z59">
            <v>10.266003137646893</v>
          </cell>
          <cell r="AA59">
            <v>0</v>
          </cell>
          <cell r="AB59">
            <v>0</v>
          </cell>
          <cell r="AC59">
            <v>0</v>
          </cell>
          <cell r="AD59">
            <v>0</v>
          </cell>
          <cell r="AE59">
            <v>0</v>
          </cell>
          <cell r="AF59">
            <v>0</v>
          </cell>
          <cell r="AG59">
            <v>0</v>
          </cell>
          <cell r="AH59">
            <v>0</v>
          </cell>
          <cell r="AI59">
            <v>0</v>
          </cell>
          <cell r="AJ59">
            <v>0</v>
          </cell>
        </row>
        <row r="60">
          <cell r="B60" t="str">
            <v>EP Share</v>
          </cell>
          <cell r="K60">
            <v>7.3694851246711623</v>
          </cell>
          <cell r="L60">
            <v>7.0597387702880132</v>
          </cell>
          <cell r="M60">
            <v>6.7744887598286407</v>
          </cell>
          <cell r="N60">
            <v>6.6085402030632663</v>
          </cell>
          <cell r="O60">
            <v>6.6499529217756894</v>
          </cell>
          <cell r="P60">
            <v>6.7433311433617762</v>
          </cell>
          <cell r="Q60">
            <v>6.822435462428766</v>
          </cell>
          <cell r="R60">
            <v>7.3133560787253939</v>
          </cell>
          <cell r="S60">
            <v>7.375172787458947</v>
          </cell>
          <cell r="T60">
            <v>7.4811566569872081</v>
          </cell>
          <cell r="U60">
            <v>7.5399912864702499</v>
          </cell>
          <cell r="V60">
            <v>7.6257773523740973</v>
          </cell>
          <cell r="W60">
            <v>7.744938474471267</v>
          </cell>
          <cell r="X60">
            <v>7.8062827182867949</v>
          </cell>
          <cell r="Y60">
            <v>7.884857890343695</v>
          </cell>
          <cell r="Z60">
            <v>7.9824337830892516</v>
          </cell>
          <cell r="AA60">
            <v>8.0813911297470309</v>
          </cell>
          <cell r="AB60">
            <v>8.164519871495056</v>
          </cell>
          <cell r="AC60">
            <v>8.2478228017457464</v>
          </cell>
          <cell r="AD60">
            <v>8.3313037871848543</v>
          </cell>
          <cell r="AE60">
            <v>8.4149668225429046</v>
          </cell>
          <cell r="AF60">
            <v>8.4988159555614207</v>
          </cell>
          <cell r="AG60">
            <v>8.5828553458438606</v>
          </cell>
          <cell r="AH60">
            <v>3.8786644367154466</v>
          </cell>
          <cell r="AI60">
            <v>0</v>
          </cell>
          <cell r="AJ60">
            <v>0</v>
          </cell>
        </row>
        <row r="61">
          <cell r="B61" t="str">
            <v>Dist %</v>
          </cell>
          <cell r="K61">
            <v>4.9877999999999999E-2</v>
          </cell>
          <cell r="L61">
            <v>4.9877999999999999E-2</v>
          </cell>
          <cell r="M61">
            <v>4.9877999999999999E-2</v>
          </cell>
          <cell r="N61">
            <v>4.9877999999999999E-2</v>
          </cell>
          <cell r="O61">
            <v>4.9877999999999999E-2</v>
          </cell>
          <cell r="P61">
            <v>4.9877999999999999E-2</v>
          </cell>
          <cell r="Q61">
            <v>4.9877999999999999E-2</v>
          </cell>
          <cell r="R61">
            <v>4.9877999999999999E-2</v>
          </cell>
          <cell r="S61">
            <v>4.9877999999999999E-2</v>
          </cell>
          <cell r="T61">
            <v>4.9877999999999999E-2</v>
          </cell>
          <cell r="U61">
            <v>4.9877999999999999E-2</v>
          </cell>
          <cell r="V61">
            <v>4.9877999999999999E-2</v>
          </cell>
          <cell r="W61">
            <v>4.9877999999999999E-2</v>
          </cell>
          <cell r="X61">
            <v>4.9877999999999999E-2</v>
          </cell>
          <cell r="Y61">
            <v>4.9877999999999999E-2</v>
          </cell>
          <cell r="Z61">
            <v>4.9877999999999999E-2</v>
          </cell>
          <cell r="AA61">
            <v>4.9877999999999999E-2</v>
          </cell>
          <cell r="AB61">
            <v>4.9877999999999999E-2</v>
          </cell>
          <cell r="AC61">
            <v>4.9877999999999999E-2</v>
          </cell>
          <cell r="AD61">
            <v>4.9877999999999999E-2</v>
          </cell>
          <cell r="AE61">
            <v>4.9877999999999999E-2</v>
          </cell>
          <cell r="AF61">
            <v>4.9877999999999999E-2</v>
          </cell>
          <cell r="AG61">
            <v>4.9877999999999999E-2</v>
          </cell>
          <cell r="AH61">
            <v>4.9877999999999999E-2</v>
          </cell>
          <cell r="AI61">
            <v>0</v>
          </cell>
          <cell r="AJ61">
            <v>0</v>
          </cell>
        </row>
        <row r="62">
          <cell r="B62" t="str">
            <v>Crockett</v>
          </cell>
          <cell r="C62" t="str">
            <v>Gas</v>
          </cell>
          <cell r="D62">
            <v>240</v>
          </cell>
          <cell r="E62" t="str">
            <v>var</v>
          </cell>
          <cell r="F62" t="str">
            <v>Pacific Gas and Electric</v>
          </cell>
          <cell r="G62" t="str">
            <v>D/Caa2</v>
          </cell>
          <cell r="H62">
            <v>46143</v>
          </cell>
          <cell r="I62">
            <v>178.98227956446053</v>
          </cell>
          <cell r="J62">
            <v>3588.4012904378792</v>
          </cell>
          <cell r="K62">
            <v>147.7502130131754</v>
          </cell>
          <cell r="L62">
            <v>141.54013333108813</v>
          </cell>
          <cell r="M62">
            <v>135.821178873023</v>
          </cell>
          <cell r="N62">
            <v>132.4940896399869</v>
          </cell>
          <cell r="O62">
            <v>133.32436989806507</v>
          </cell>
          <cell r="P62">
            <v>135.19650233292788</v>
          </cell>
          <cell r="Q62">
            <v>136.78245844718646</v>
          </cell>
          <cell r="R62">
            <v>146.62488629707275</v>
          </cell>
          <cell r="S62">
            <v>147.86424450577303</v>
          </cell>
          <cell r="T62">
            <v>149.98910655974996</v>
          </cell>
          <cell r="U62">
            <v>151.16867730202193</v>
          </cell>
          <cell r="V62">
            <v>152.88859521981831</v>
          </cell>
          <cell r="W62">
            <v>155.27764694797841</v>
          </cell>
          <cell r="X62">
            <v>156.50753274563525</v>
          </cell>
          <cell r="Y62">
            <v>158.08288003415726</v>
          </cell>
          <cell r="Z62">
            <v>160.03917123960969</v>
          </cell>
          <cell r="AA62">
            <v>162.02315910315232</v>
          </cell>
          <cell r="AB62">
            <v>163.6898005432266</v>
          </cell>
          <cell r="AC62">
            <v>165.35993427454483</v>
          </cell>
          <cell r="AD62">
            <v>167.03363781997783</v>
          </cell>
          <cell r="AE62">
            <v>168.71099126955582</v>
          </cell>
          <cell r="AF62">
            <v>170.39207577612214</v>
          </cell>
          <cell r="AG62">
            <v>172.07697473523118</v>
          </cell>
          <cell r="AH62">
            <v>77.763030528799206</v>
          </cell>
          <cell r="AI62">
            <v>0</v>
          </cell>
          <cell r="AJ62">
            <v>0</v>
          </cell>
        </row>
        <row r="63">
          <cell r="B63" t="str">
            <v>EP Share</v>
          </cell>
          <cell r="F63" t="str">
            <v>Pacific Gas and Electric</v>
          </cell>
          <cell r="K63">
            <v>7.7572229237489241</v>
          </cell>
          <cell r="L63">
            <v>7.7572229237489241</v>
          </cell>
          <cell r="M63">
            <v>7.7572229237489241</v>
          </cell>
          <cell r="N63">
            <v>7.7572229237489241</v>
          </cell>
          <cell r="O63">
            <v>7.0681623843523225</v>
          </cell>
          <cell r="P63">
            <v>7.1777392375009601</v>
          </cell>
          <cell r="Q63">
            <v>1.3512486778590591</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row>
        <row r="64">
          <cell r="B64" t="str">
            <v>Dist %</v>
          </cell>
          <cell r="F64" t="str">
            <v>Pacific Gas and Electric</v>
          </cell>
          <cell r="K64">
            <v>0.255</v>
          </cell>
          <cell r="L64">
            <v>0.255</v>
          </cell>
          <cell r="M64">
            <v>0.255</v>
          </cell>
          <cell r="N64">
            <v>0.255</v>
          </cell>
          <cell r="O64">
            <v>0.255</v>
          </cell>
          <cell r="P64">
            <v>0.255</v>
          </cell>
          <cell r="Q64">
            <v>0.255</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row>
        <row r="65">
          <cell r="B65" t="str">
            <v>Double "C"</v>
          </cell>
          <cell r="C65" t="str">
            <v>Gas</v>
          </cell>
          <cell r="D65">
            <v>48</v>
          </cell>
          <cell r="E65" t="str">
            <v>var</v>
          </cell>
          <cell r="F65" t="str">
            <v>Pacific Gas and Electric</v>
          </cell>
          <cell r="G65" t="str">
            <v>D/Caa2</v>
          </cell>
          <cell r="H65">
            <v>39934</v>
          </cell>
          <cell r="I65">
            <v>46.626041994708039</v>
          </cell>
          <cell r="J65">
            <v>182.84722350865897</v>
          </cell>
          <cell r="K65">
            <v>30.42048205391735</v>
          </cell>
          <cell r="L65">
            <v>30.42048205391735</v>
          </cell>
          <cell r="M65">
            <v>30.42048205391735</v>
          </cell>
          <cell r="N65">
            <v>30.42048205391735</v>
          </cell>
          <cell r="O65">
            <v>27.718283860205187</v>
          </cell>
          <cell r="P65">
            <v>28.147997009807685</v>
          </cell>
          <cell r="Q65">
            <v>5.2990144229767022</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row>
        <row r="66">
          <cell r="B66" t="str">
            <v>EP Share</v>
          </cell>
          <cell r="F66" t="str">
            <v>Pacific Gas and Electric</v>
          </cell>
          <cell r="K66">
            <v>7.8172553233249342</v>
          </cell>
          <cell r="L66">
            <v>7.8172553233249342</v>
          </cell>
          <cell r="M66">
            <v>7.8172553233249342</v>
          </cell>
          <cell r="N66">
            <v>7.8172553233249342</v>
          </cell>
          <cell r="O66">
            <v>7.1254109908632692</v>
          </cell>
          <cell r="P66">
            <v>7.217741966641551</v>
          </cell>
          <cell r="Q66">
            <v>1.6757600094872662</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row>
        <row r="67">
          <cell r="B67" t="str">
            <v>Dist %</v>
          </cell>
          <cell r="F67" t="str">
            <v>Pacific Gas and Electric</v>
          </cell>
          <cell r="K67">
            <v>0.255</v>
          </cell>
          <cell r="L67">
            <v>0.255</v>
          </cell>
          <cell r="M67">
            <v>0.255</v>
          </cell>
          <cell r="N67">
            <v>0.255</v>
          </cell>
          <cell r="O67">
            <v>0.255</v>
          </cell>
          <cell r="P67">
            <v>0.255</v>
          </cell>
          <cell r="Q67">
            <v>0.255</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row>
        <row r="68">
          <cell r="A68" t="str">
            <v xml:space="preserve">    </v>
          </cell>
          <cell r="B68" t="str">
            <v>High Sierra</v>
          </cell>
          <cell r="C68" t="str">
            <v>Gas</v>
          </cell>
          <cell r="D68">
            <v>48</v>
          </cell>
          <cell r="E68" t="str">
            <v>var</v>
          </cell>
          <cell r="F68" t="str">
            <v>Pacific Gas and Electric</v>
          </cell>
          <cell r="G68" t="str">
            <v>D/Caa2</v>
          </cell>
          <cell r="H68">
            <v>39934</v>
          </cell>
          <cell r="I68">
            <v>47.28793426029182</v>
          </cell>
          <cell r="J68">
            <v>185.4428794521248</v>
          </cell>
          <cell r="K68">
            <v>30.655903228725233</v>
          </cell>
          <cell r="L68">
            <v>30.655903228725233</v>
          </cell>
          <cell r="M68">
            <v>30.655903228725233</v>
          </cell>
          <cell r="N68">
            <v>30.655903228725233</v>
          </cell>
          <cell r="O68">
            <v>27.942788199463802</v>
          </cell>
          <cell r="P68">
            <v>28.304870457417845</v>
          </cell>
          <cell r="Q68">
            <v>6.5716078803422207</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row>
        <row r="69">
          <cell r="B69" t="str">
            <v>EP Share</v>
          </cell>
          <cell r="F69" t="str">
            <v>Pacific Gas and Electric</v>
          </cell>
          <cell r="K69">
            <v>7.8585167008386616</v>
          </cell>
          <cell r="L69">
            <v>7.8585167008386616</v>
          </cell>
          <cell r="M69">
            <v>7.8585167008386616</v>
          </cell>
          <cell r="N69">
            <v>7.8584208612113109</v>
          </cell>
          <cell r="O69">
            <v>7.1645090386826</v>
          </cell>
          <cell r="P69">
            <v>7.2521965739887726</v>
          </cell>
          <cell r="Q69">
            <v>2.9263673143700255</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row>
        <row r="70">
          <cell r="B70" t="str">
            <v>Dist %</v>
          </cell>
          <cell r="F70" t="str">
            <v>Pacific Gas and Electric</v>
          </cell>
          <cell r="K70">
            <v>0.255</v>
          </cell>
          <cell r="L70">
            <v>0.255</v>
          </cell>
          <cell r="M70">
            <v>0.255</v>
          </cell>
          <cell r="N70">
            <v>0.255</v>
          </cell>
          <cell r="O70">
            <v>0.255</v>
          </cell>
          <cell r="P70">
            <v>0.255</v>
          </cell>
          <cell r="Q70">
            <v>0.255</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row>
        <row r="71">
          <cell r="B71" t="str">
            <v>Kern Front</v>
          </cell>
          <cell r="C71" t="str">
            <v>Gas</v>
          </cell>
          <cell r="D71">
            <v>48</v>
          </cell>
          <cell r="E71" t="str">
            <v>var</v>
          </cell>
          <cell r="F71" t="str">
            <v>Pacific Gas and Electric</v>
          </cell>
          <cell r="G71" t="str">
            <v>D/Caa2</v>
          </cell>
          <cell r="H71">
            <v>39934</v>
          </cell>
          <cell r="I71">
            <v>48.777043890768695</v>
          </cell>
          <cell r="J71">
            <v>191.28252506183799</v>
          </cell>
          <cell r="K71">
            <v>30.817712552308475</v>
          </cell>
          <cell r="L71">
            <v>30.817712552308475</v>
          </cell>
          <cell r="M71">
            <v>30.817712552308475</v>
          </cell>
          <cell r="N71">
            <v>30.817336710632592</v>
          </cell>
          <cell r="O71">
            <v>28.096113877186667</v>
          </cell>
          <cell r="P71">
            <v>28.439986564661854</v>
          </cell>
          <cell r="Q71">
            <v>11.475950252431472</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row>
        <row r="72">
          <cell r="B72" t="str">
            <v>EP Share</v>
          </cell>
          <cell r="F72" t="str">
            <v>Pacific Gas and Electric</v>
          </cell>
          <cell r="K72">
            <v>14.754283594588717</v>
          </cell>
          <cell r="L72">
            <v>14.754283594588717</v>
          </cell>
          <cell r="M72">
            <v>14.754283594588717</v>
          </cell>
          <cell r="N72">
            <v>14.754283594588717</v>
          </cell>
          <cell r="O72">
            <v>13.500257452777582</v>
          </cell>
          <cell r="P72">
            <v>13.563128138295028</v>
          </cell>
          <cell r="Q72">
            <v>13.67344304026858</v>
          </cell>
          <cell r="R72">
            <v>13.764741618488483</v>
          </cell>
          <cell r="S72">
            <v>13.850537395915719</v>
          </cell>
          <cell r="T72">
            <v>3.4905915754562473</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row>
        <row r="73">
          <cell r="B73" t="str">
            <v>Dist %</v>
          </cell>
          <cell r="F73" t="str">
            <v>Pacific Gas and Electric</v>
          </cell>
          <cell r="K73">
            <v>0.51</v>
          </cell>
          <cell r="L73">
            <v>0.51</v>
          </cell>
          <cell r="M73">
            <v>0.51</v>
          </cell>
          <cell r="N73">
            <v>0.51</v>
          </cell>
          <cell r="O73">
            <v>0.51</v>
          </cell>
          <cell r="P73">
            <v>0.51</v>
          </cell>
          <cell r="Q73">
            <v>0.51</v>
          </cell>
          <cell r="R73">
            <v>0.51</v>
          </cell>
          <cell r="S73">
            <v>0.51</v>
          </cell>
          <cell r="T73">
            <v>0.51</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row>
        <row r="74">
          <cell r="B74" t="str">
            <v>Live Oak</v>
          </cell>
          <cell r="C74" t="str">
            <v>Gas</v>
          </cell>
          <cell r="D74">
            <v>46</v>
          </cell>
          <cell r="E74" t="str">
            <v>var</v>
          </cell>
          <cell r="F74" t="str">
            <v>Pacific Gas and Electric</v>
          </cell>
          <cell r="G74" t="str">
            <v>D/Caa2</v>
          </cell>
          <cell r="H74">
            <v>40969</v>
          </cell>
          <cell r="I74">
            <v>130.85983359955651</v>
          </cell>
          <cell r="J74">
            <v>256.58790901873823</v>
          </cell>
          <cell r="K74">
            <v>28.929967832526895</v>
          </cell>
          <cell r="L74">
            <v>28.929967832526895</v>
          </cell>
          <cell r="M74">
            <v>28.929967832526895</v>
          </cell>
          <cell r="N74">
            <v>28.929967832526895</v>
          </cell>
          <cell r="O74">
            <v>26.471093044661924</v>
          </cell>
          <cell r="P74">
            <v>26.594368898617702</v>
          </cell>
          <cell r="Q74">
            <v>26.810672627977606</v>
          </cell>
          <cell r="R74">
            <v>26.98968944801663</v>
          </cell>
          <cell r="S74">
            <v>27.157916462579841</v>
          </cell>
          <cell r="T74">
            <v>6.8442972067769556</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row>
        <row r="75">
          <cell r="B75" t="str">
            <v>EP Share</v>
          </cell>
          <cell r="F75" t="str">
            <v>Pacific Gas and Electric</v>
          </cell>
          <cell r="K75">
            <v>14.771803524295253</v>
          </cell>
          <cell r="L75">
            <v>14.771803524295253</v>
          </cell>
          <cell r="M75">
            <v>14.771803524295253</v>
          </cell>
          <cell r="N75">
            <v>14.771803524295253</v>
          </cell>
          <cell r="O75">
            <v>13.519512065794865</v>
          </cell>
          <cell r="P75">
            <v>13.578241149823649</v>
          </cell>
          <cell r="Q75">
            <v>13.687837339040884</v>
          </cell>
          <cell r="R75">
            <v>13.778584711793556</v>
          </cell>
          <cell r="S75">
            <v>11.547275625772146</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row>
        <row r="76">
          <cell r="B76" t="str">
            <v>Dist %</v>
          </cell>
          <cell r="F76" t="str">
            <v>Pacific Gas and Electric</v>
          </cell>
          <cell r="K76">
            <v>0.51</v>
          </cell>
          <cell r="L76">
            <v>0.51</v>
          </cell>
          <cell r="M76">
            <v>0.51</v>
          </cell>
          <cell r="N76">
            <v>0.51</v>
          </cell>
          <cell r="O76">
            <v>0.51</v>
          </cell>
          <cell r="P76">
            <v>0.51</v>
          </cell>
          <cell r="Q76">
            <v>0.51</v>
          </cell>
          <cell r="R76">
            <v>0.51</v>
          </cell>
          <cell r="S76">
            <v>0.51</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row>
        <row r="77">
          <cell r="B77" t="str">
            <v>McKittrick</v>
          </cell>
          <cell r="C77" t="str">
            <v>Gas</v>
          </cell>
          <cell r="D77">
            <v>46</v>
          </cell>
          <cell r="E77" t="str">
            <v>var</v>
          </cell>
          <cell r="F77" t="str">
            <v>Pacific Gas and Electric</v>
          </cell>
          <cell r="G77" t="str">
            <v>D/Caa2</v>
          </cell>
          <cell r="H77">
            <v>40817</v>
          </cell>
          <cell r="I77">
            <v>125.19866498940611</v>
          </cell>
          <cell r="J77">
            <v>245.48757841060021</v>
          </cell>
          <cell r="K77">
            <v>28.964320635873044</v>
          </cell>
          <cell r="L77">
            <v>28.964320635873044</v>
          </cell>
          <cell r="M77">
            <v>28.964320635873044</v>
          </cell>
          <cell r="N77">
            <v>28.964320635873044</v>
          </cell>
          <cell r="O77">
            <v>26.508847187833069</v>
          </cell>
          <cell r="P77">
            <v>26.624002254556174</v>
          </cell>
          <cell r="Q77">
            <v>26.838896743217418</v>
          </cell>
          <cell r="R77">
            <v>27.01683276822266</v>
          </cell>
          <cell r="S77">
            <v>22.641716913278717</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row>
        <row r="78">
          <cell r="B78" t="str">
            <v>EP Share</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row>
        <row r="79">
          <cell r="B79" t="str">
            <v>Juniper Support</v>
          </cell>
          <cell r="I79">
            <v>0</v>
          </cell>
          <cell r="J79">
            <v>0</v>
          </cell>
        </row>
        <row r="81">
          <cell r="B81" t="str">
            <v>Cambria</v>
          </cell>
          <cell r="C81" t="str">
            <v>Coal</v>
          </cell>
          <cell r="D81">
            <v>85</v>
          </cell>
          <cell r="E81">
            <v>1</v>
          </cell>
          <cell r="F81" t="str">
            <v>Pennsylvania Electric Company</v>
          </cell>
          <cell r="G81" t="str">
            <v>BBB/A2</v>
          </cell>
          <cell r="H81">
            <v>40603</v>
          </cell>
          <cell r="I81">
            <v>343.62285796888199</v>
          </cell>
          <cell r="J81">
            <v>343.62285796888199</v>
          </cell>
          <cell r="K81">
            <v>40.749097636328344</v>
          </cell>
          <cell r="L81">
            <v>41.543312046210879</v>
          </cell>
          <cell r="M81">
            <v>40.721494987867295</v>
          </cell>
          <cell r="N81">
            <v>41.861301479829656</v>
          </cell>
          <cell r="O81">
            <v>41.878031569744884</v>
          </cell>
          <cell r="P81">
            <v>42.649151270770844</v>
          </cell>
          <cell r="Q81">
            <v>42.836017891328211</v>
          </cell>
          <cell r="R81">
            <v>42.981810919486549</v>
          </cell>
          <cell r="S81">
            <v>8.4026401673154005</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row>
        <row r="82">
          <cell r="B82" t="str">
            <v>Colver</v>
          </cell>
          <cell r="C82" t="str">
            <v>Coal</v>
          </cell>
          <cell r="D82">
            <v>102</v>
          </cell>
          <cell r="E82">
            <v>0.27500000000000002</v>
          </cell>
          <cell r="F82" t="str">
            <v>Pennsylvania Electric Company</v>
          </cell>
          <cell r="G82" t="str">
            <v>BBB/A2</v>
          </cell>
          <cell r="H82">
            <v>43952</v>
          </cell>
          <cell r="I82">
            <v>290.88108934007926</v>
          </cell>
          <cell r="J82">
            <v>1057.7494157821063</v>
          </cell>
          <cell r="K82">
            <v>53.908755958828124</v>
          </cell>
          <cell r="L82">
            <v>55.256104857798825</v>
          </cell>
          <cell r="M82">
            <v>56.172730253502749</v>
          </cell>
          <cell r="N82">
            <v>56.874262580907001</v>
          </cell>
          <cell r="O82">
            <v>57.584553017384692</v>
          </cell>
          <cell r="P82">
            <v>58.303710763173768</v>
          </cell>
          <cell r="Q82">
            <v>59.031846376611995</v>
          </cell>
          <cell r="R82">
            <v>59.769071790940664</v>
          </cell>
          <cell r="S82">
            <v>60.515500331313959</v>
          </cell>
          <cell r="T82">
            <v>61.2712467320166</v>
          </cell>
          <cell r="U82">
            <v>62.036427153892049</v>
          </cell>
          <cell r="V82">
            <v>62.811159201984061</v>
          </cell>
          <cell r="W82">
            <v>63.595561943393946</v>
          </cell>
          <cell r="X82">
            <v>64.389755925356084</v>
          </cell>
          <cell r="Y82">
            <v>65.193863193534469</v>
          </cell>
          <cell r="Z82">
            <v>66.008007310542894</v>
          </cell>
          <cell r="AA82">
            <v>66.832313374691154</v>
          </cell>
          <cell r="AB82">
            <v>28.194545016233509</v>
          </cell>
          <cell r="AC82">
            <v>0</v>
          </cell>
          <cell r="AD82">
            <v>0</v>
          </cell>
          <cell r="AE82">
            <v>0</v>
          </cell>
          <cell r="AF82">
            <v>0</v>
          </cell>
          <cell r="AG82">
            <v>0</v>
          </cell>
          <cell r="AH82">
            <v>0</v>
          </cell>
          <cell r="AI82">
            <v>0</v>
          </cell>
          <cell r="AJ82">
            <v>0</v>
          </cell>
        </row>
        <row r="83">
          <cell r="B83" t="str">
            <v>Gilberton</v>
          </cell>
          <cell r="C83" t="str">
            <v>Coal</v>
          </cell>
          <cell r="D83">
            <v>80</v>
          </cell>
          <cell r="E83">
            <v>0.1</v>
          </cell>
          <cell r="F83" t="str">
            <v>Pennsylvania Power and Light</v>
          </cell>
          <cell r="G83" t="str">
            <v>A-/Baa2(3)</v>
          </cell>
          <cell r="H83">
            <v>39417</v>
          </cell>
          <cell r="I83">
            <v>21.590107064191528</v>
          </cell>
          <cell r="J83">
            <v>215.90107064191525</v>
          </cell>
          <cell r="K83">
            <v>43.429617954567995</v>
          </cell>
          <cell r="L83">
            <v>43.54930233373144</v>
          </cell>
          <cell r="M83">
            <v>42.053369834669788</v>
          </cell>
          <cell r="N83">
            <v>43.433673398236273</v>
          </cell>
          <cell r="O83">
            <v>43.435107120709766</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row>
        <row r="84">
          <cell r="B84" t="str">
            <v>Panther</v>
          </cell>
          <cell r="C84" t="str">
            <v>Coal</v>
          </cell>
          <cell r="D84">
            <v>81</v>
          </cell>
          <cell r="E84">
            <v>0.5</v>
          </cell>
          <cell r="F84" t="str">
            <v>Metropolitan Edison</v>
          </cell>
          <cell r="G84" t="str">
            <v>BBB/A3(3)</v>
          </cell>
          <cell r="H84">
            <v>41183</v>
          </cell>
          <cell r="I84">
            <v>372.98125455161386</v>
          </cell>
          <cell r="J84">
            <v>745.96250910322772</v>
          </cell>
          <cell r="K84">
            <v>60.250492641988863</v>
          </cell>
          <cell r="L84">
            <v>62.44722445043675</v>
          </cell>
          <cell r="M84">
            <v>66.130676586982929</v>
          </cell>
          <cell r="N84">
            <v>71.509280440690546</v>
          </cell>
          <cell r="O84">
            <v>74.192168222435171</v>
          </cell>
          <cell r="P84">
            <v>77.856281630963181</v>
          </cell>
          <cell r="Q84">
            <v>83.419550244565144</v>
          </cell>
          <cell r="R84">
            <v>85.746863803563571</v>
          </cell>
          <cell r="S84">
            <v>89.982639409527209</v>
          </cell>
          <cell r="T84">
            <v>74.427331672074402</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row>
        <row r="85">
          <cell r="B85" t="str">
            <v>Dartmouth</v>
          </cell>
          <cell r="C85" t="str">
            <v>Gas</v>
          </cell>
          <cell r="D85">
            <v>68</v>
          </cell>
          <cell r="E85">
            <v>1</v>
          </cell>
          <cell r="F85" t="str">
            <v>Commonwealth Electric</v>
          </cell>
          <cell r="G85" t="str">
            <v>A/A2(4)</v>
          </cell>
          <cell r="H85">
            <v>42856</v>
          </cell>
          <cell r="I85">
            <v>711.99770973043292</v>
          </cell>
          <cell r="J85">
            <v>711.99770973043292</v>
          </cell>
          <cell r="K85">
            <v>52.957250780123289</v>
          </cell>
          <cell r="L85">
            <v>49.23525761883883</v>
          </cell>
          <cell r="M85">
            <v>48.243026093539356</v>
          </cell>
          <cell r="N85">
            <v>47.666389193959461</v>
          </cell>
          <cell r="O85">
            <v>46.69759640411926</v>
          </cell>
          <cell r="P85">
            <v>47.844024783590747</v>
          </cell>
          <cell r="Q85">
            <v>48.199282087361595</v>
          </cell>
          <cell r="R85">
            <v>48.375129619861596</v>
          </cell>
          <cell r="S85">
            <v>48.98888746032604</v>
          </cell>
          <cell r="T85">
            <v>49.450606191252575</v>
          </cell>
          <cell r="U85">
            <v>47.78796973948505</v>
          </cell>
          <cell r="V85">
            <v>49.828608934078872</v>
          </cell>
          <cell r="W85">
            <v>50.0213491232292</v>
          </cell>
          <cell r="X85">
            <v>50.598328015868418</v>
          </cell>
          <cell r="Y85">
            <v>26.10400368479862</v>
          </cell>
          <cell r="Z85">
            <v>0</v>
          </cell>
          <cell r="AA85">
            <v>0</v>
          </cell>
          <cell r="AB85">
            <v>0</v>
          </cell>
          <cell r="AC85">
            <v>0</v>
          </cell>
          <cell r="AD85">
            <v>0</v>
          </cell>
          <cell r="AE85">
            <v>0</v>
          </cell>
          <cell r="AF85">
            <v>0</v>
          </cell>
          <cell r="AG85">
            <v>0</v>
          </cell>
          <cell r="AH85">
            <v>0</v>
          </cell>
          <cell r="AI85">
            <v>0</v>
          </cell>
          <cell r="AJ85">
            <v>0</v>
          </cell>
        </row>
        <row r="86">
          <cell r="B86" t="str">
            <v>Masspower</v>
          </cell>
          <cell r="C86" t="str">
            <v>Gas</v>
          </cell>
          <cell r="D86">
            <v>250</v>
          </cell>
          <cell r="E86">
            <v>0.503</v>
          </cell>
          <cell r="F86" t="str">
            <v>Boston Edison (44% of Cap)</v>
          </cell>
          <cell r="G86" t="str">
            <v>A/A1</v>
          </cell>
          <cell r="H86">
            <v>41456</v>
          </cell>
          <cell r="I86">
            <v>384.23630099774505</v>
          </cell>
          <cell r="J86">
            <v>763.88926639710746</v>
          </cell>
          <cell r="K86">
            <v>62.239999999999995</v>
          </cell>
          <cell r="L86">
            <v>65.967547351605432</v>
          </cell>
          <cell r="M86">
            <v>68.392004663628114</v>
          </cell>
          <cell r="N86">
            <v>68.827507977798277</v>
          </cell>
          <cell r="O86">
            <v>72.299272765732638</v>
          </cell>
          <cell r="P86">
            <v>73.947072375839213</v>
          </cell>
          <cell r="Q86">
            <v>73.522242836457849</v>
          </cell>
          <cell r="R86">
            <v>76.299079238596079</v>
          </cell>
          <cell r="S86">
            <v>79.255360121559988</v>
          </cell>
          <cell r="T86">
            <v>80.709774334483072</v>
          </cell>
          <cell r="U86">
            <v>42.429404731406869</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row>
        <row r="87">
          <cell r="B87" t="str">
            <v>Masspower</v>
          </cell>
          <cell r="C87" t="str">
            <v>Gas</v>
          </cell>
          <cell r="D87">
            <v>250</v>
          </cell>
          <cell r="E87">
            <v>0.503</v>
          </cell>
          <cell r="F87" t="str">
            <v>Commonwealth Electric</v>
          </cell>
          <cell r="G87" t="str">
            <v>A/A2(4)</v>
          </cell>
          <cell r="H87">
            <v>41365</v>
          </cell>
          <cell r="I87">
            <v>43.749480960242998</v>
          </cell>
          <cell r="J87">
            <v>86.97709932453877</v>
          </cell>
          <cell r="K87">
            <v>14.827000000000002</v>
          </cell>
          <cell r="L87">
            <v>16.11061537614934</v>
          </cell>
          <cell r="M87">
            <v>16.650377926879042</v>
          </cell>
          <cell r="N87">
            <v>16.92517777784462</v>
          </cell>
          <cell r="O87">
            <v>17.63220807745526</v>
          </cell>
          <cell r="P87">
            <v>4.8317201662105056</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row>
        <row r="88">
          <cell r="B88" t="str">
            <v>Masspower</v>
          </cell>
          <cell r="C88" t="str">
            <v>Gas</v>
          </cell>
          <cell r="D88">
            <v>250</v>
          </cell>
          <cell r="E88">
            <v>0.503</v>
          </cell>
          <cell r="F88" t="str">
            <v>Commonwealth Electric</v>
          </cell>
          <cell r="G88" t="str">
            <v>A/A2(4)</v>
          </cell>
          <cell r="H88">
            <v>39539</v>
          </cell>
          <cell r="I88">
            <v>69.708693959933044</v>
          </cell>
          <cell r="J88">
            <v>138.58587268376351</v>
          </cell>
          <cell r="K88">
            <v>15.527000000000001</v>
          </cell>
          <cell r="L88">
            <v>16.386058460877681</v>
          </cell>
          <cell r="M88">
            <v>16.901919944535717</v>
          </cell>
          <cell r="N88">
            <v>17.17026603325645</v>
          </cell>
          <cell r="O88">
            <v>17.87095942739052</v>
          </cell>
          <cell r="P88">
            <v>12.836531170851165</v>
          </cell>
          <cell r="Q88">
            <v>8.823712979787139</v>
          </cell>
          <cell r="R88">
            <v>9.453507270231988</v>
          </cell>
          <cell r="S88">
            <v>10.36149464194931</v>
          </cell>
          <cell r="T88">
            <v>10.406972222359242</v>
          </cell>
          <cell r="U88">
            <v>2.8474505325243031</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row>
        <row r="89">
          <cell r="B89" t="str">
            <v>Masspower</v>
          </cell>
          <cell r="C89" t="str">
            <v>Gas</v>
          </cell>
          <cell r="D89">
            <v>250</v>
          </cell>
          <cell r="E89">
            <v>0.503</v>
          </cell>
          <cell r="F89" t="str">
            <v>MMWEC</v>
          </cell>
          <cell r="G89" t="str">
            <v>BBB+/Baa2</v>
          </cell>
          <cell r="H89">
            <v>41456</v>
          </cell>
          <cell r="I89">
            <v>70.704689405189455</v>
          </cell>
          <cell r="J89">
            <v>140.56598291290149</v>
          </cell>
          <cell r="K89">
            <v>11.022</v>
          </cell>
          <cell r="L89">
            <v>11.943665371109935</v>
          </cell>
          <cell r="M89">
            <v>12.348164118605949</v>
          </cell>
          <cell r="N89">
            <v>12.577181615400116</v>
          </cell>
          <cell r="O89">
            <v>13.13210998218057</v>
          </cell>
          <cell r="P89">
            <v>13.580921893103511</v>
          </cell>
          <cell r="Q89">
            <v>13.54306801128536</v>
          </cell>
          <cell r="R89">
            <v>14.043964420207967</v>
          </cell>
          <cell r="S89">
            <v>14.559544052683606</v>
          </cell>
          <cell r="T89">
            <v>14.799342616498095</v>
          </cell>
          <cell r="U89">
            <v>9.0160208318263706</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row>
        <row r="90">
          <cell r="B90" t="str">
            <v>EP Share</v>
          </cell>
          <cell r="K90">
            <v>18.421394693214275</v>
          </cell>
          <cell r="L90">
            <v>17.884304853222453</v>
          </cell>
          <cell r="M90">
            <v>18.88556667732502</v>
          </cell>
          <cell r="N90">
            <v>7.9299355973134382</v>
          </cell>
          <cell r="O90">
            <v>7.2266586265862953</v>
          </cell>
          <cell r="P90">
            <v>7.8726827039007059</v>
          </cell>
          <cell r="Q90">
            <v>3.9611175812386952</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row>
        <row r="91">
          <cell r="B91" t="str">
            <v>Dist %</v>
          </cell>
          <cell r="K91">
            <v>0.7</v>
          </cell>
          <cell r="L91">
            <v>0.7</v>
          </cell>
          <cell r="M91">
            <v>0.7</v>
          </cell>
          <cell r="N91">
            <v>0.3</v>
          </cell>
          <cell r="O91">
            <v>0.3</v>
          </cell>
          <cell r="P91">
            <v>0.3</v>
          </cell>
          <cell r="Q91">
            <v>0.3</v>
          </cell>
          <cell r="R91">
            <v>0.3</v>
          </cell>
          <cell r="S91">
            <v>0.3</v>
          </cell>
          <cell r="T91">
            <v>0.3</v>
          </cell>
          <cell r="U91">
            <v>0.3</v>
          </cell>
          <cell r="V91">
            <v>0.3</v>
          </cell>
          <cell r="W91">
            <v>0.3</v>
          </cell>
          <cell r="X91">
            <v>0.3</v>
          </cell>
          <cell r="Y91">
            <v>0.3</v>
          </cell>
          <cell r="Z91">
            <v>0.3</v>
          </cell>
          <cell r="AA91">
            <v>0.3</v>
          </cell>
          <cell r="AB91">
            <v>0.3</v>
          </cell>
          <cell r="AC91">
            <v>0.3</v>
          </cell>
          <cell r="AD91">
            <v>0.3</v>
          </cell>
          <cell r="AE91">
            <v>0.3</v>
          </cell>
          <cell r="AF91">
            <v>0.3</v>
          </cell>
          <cell r="AG91">
            <v>0.3</v>
          </cell>
          <cell r="AH91">
            <v>0.3</v>
          </cell>
          <cell r="AI91">
            <v>0.3</v>
          </cell>
          <cell r="AJ91">
            <v>0.3</v>
          </cell>
        </row>
        <row r="92">
          <cell r="B92" t="str">
            <v>Prime Energy</v>
          </cell>
          <cell r="C92" t="str">
            <v>Gas</v>
          </cell>
          <cell r="D92">
            <v>65</v>
          </cell>
          <cell r="E92" t="str">
            <v>var</v>
          </cell>
          <cell r="F92" t="str">
            <v>JCP&amp;L</v>
          </cell>
          <cell r="G92" t="str">
            <v>BBB+/A3</v>
          </cell>
          <cell r="H92">
            <v>39995</v>
          </cell>
          <cell r="I92">
            <v>82.181660732800879</v>
          </cell>
          <cell r="J92">
            <v>168.81264773074247</v>
          </cell>
          <cell r="K92">
            <v>26.316278133163252</v>
          </cell>
          <cell r="L92">
            <v>25.549006933174933</v>
          </cell>
          <cell r="M92">
            <v>26.979380967607174</v>
          </cell>
          <cell r="N92">
            <v>26.433118657711461</v>
          </cell>
          <cell r="O92">
            <v>24.088862088620985</v>
          </cell>
          <cell r="P92">
            <v>26.242275679669021</v>
          </cell>
          <cell r="Q92">
            <v>13.203725270795651</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row>
        <row r="93">
          <cell r="B93" t="str">
            <v>EP Share</v>
          </cell>
          <cell r="K93">
            <v>14.018881169999998</v>
          </cell>
          <cell r="L93">
            <v>13.825976471999999</v>
          </cell>
          <cell r="M93">
            <v>13.4867922</v>
          </cell>
          <cell r="N93">
            <v>5.7560076000000002</v>
          </cell>
          <cell r="O93">
            <v>5.7287552399999999</v>
          </cell>
          <cell r="P93">
            <v>5.8008394079999999</v>
          </cell>
          <cell r="Q93">
            <v>3.1771676249999996</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row>
        <row r="94">
          <cell r="B94" t="str">
            <v>Dist %</v>
          </cell>
          <cell r="K94">
            <v>0.7</v>
          </cell>
          <cell r="L94">
            <v>0.7</v>
          </cell>
          <cell r="M94">
            <v>0.7</v>
          </cell>
          <cell r="N94">
            <v>0.3</v>
          </cell>
          <cell r="O94">
            <v>0.3</v>
          </cell>
          <cell r="P94">
            <v>0.3</v>
          </cell>
          <cell r="Q94">
            <v>0.3</v>
          </cell>
          <cell r="R94">
            <v>0.3</v>
          </cell>
          <cell r="S94">
            <v>0.3</v>
          </cell>
          <cell r="T94">
            <v>0.3</v>
          </cell>
          <cell r="U94">
            <v>0.3</v>
          </cell>
          <cell r="V94">
            <v>0.3</v>
          </cell>
          <cell r="W94">
            <v>0.3</v>
          </cell>
          <cell r="X94">
            <v>0.3</v>
          </cell>
          <cell r="Y94">
            <v>0.3</v>
          </cell>
          <cell r="Z94">
            <v>0.3</v>
          </cell>
          <cell r="AA94">
            <v>0.3</v>
          </cell>
          <cell r="AB94">
            <v>0.3</v>
          </cell>
          <cell r="AC94">
            <v>0.3</v>
          </cell>
          <cell r="AD94">
            <v>0.3</v>
          </cell>
          <cell r="AE94">
            <v>0.3</v>
          </cell>
          <cell r="AF94">
            <v>0.3</v>
          </cell>
          <cell r="AG94">
            <v>0.3</v>
          </cell>
          <cell r="AH94">
            <v>0.3</v>
          </cell>
          <cell r="AI94">
            <v>0.3</v>
          </cell>
          <cell r="AJ94">
            <v>0.3</v>
          </cell>
        </row>
        <row r="95">
          <cell r="B95" t="str">
            <v>Prime Energy</v>
          </cell>
          <cell r="C95" t="str">
            <v>Gas</v>
          </cell>
          <cell r="D95">
            <v>65</v>
          </cell>
          <cell r="E95" t="str">
            <v>var</v>
          </cell>
          <cell r="F95" t="str">
            <v>Marcal Paper</v>
          </cell>
          <cell r="H95">
            <v>41821</v>
          </cell>
          <cell r="I95">
            <v>61.794419714999997</v>
          </cell>
          <cell r="J95">
            <v>127.25444696999999</v>
          </cell>
          <cell r="K95">
            <v>20.026973099999999</v>
          </cell>
          <cell r="L95">
            <v>19.751394959999999</v>
          </cell>
          <cell r="M95">
            <v>19.266846000000001</v>
          </cell>
          <cell r="N95">
            <v>19.186692000000001</v>
          </cell>
          <cell r="O95">
            <v>19.095850800000001</v>
          </cell>
          <cell r="P95">
            <v>19.33613136</v>
          </cell>
          <cell r="Q95">
            <v>10.59055875</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row>
        <row r="96">
          <cell r="B96" t="str">
            <v>Mid-Georgia</v>
          </cell>
          <cell r="C96" t="str">
            <v>Gas</v>
          </cell>
          <cell r="D96">
            <v>300</v>
          </cell>
          <cell r="E96">
            <v>0.5</v>
          </cell>
          <cell r="F96" t="str">
            <v>Georgia Power</v>
          </cell>
          <cell r="G96" t="str">
            <v>A/A2</v>
          </cell>
          <cell r="H96">
            <v>46905</v>
          </cell>
          <cell r="I96">
            <v>944.46097786247572</v>
          </cell>
          <cell r="J96">
            <v>1888.9219557249514</v>
          </cell>
          <cell r="K96">
            <v>63.286646232684063</v>
          </cell>
          <cell r="L96">
            <v>54.117449621909969</v>
          </cell>
          <cell r="M96">
            <v>50.637224194208564</v>
          </cell>
          <cell r="N96">
            <v>49.081244071531543</v>
          </cell>
          <cell r="O96">
            <v>50.049564127903245</v>
          </cell>
          <cell r="P96">
            <v>52.691867189841687</v>
          </cell>
          <cell r="Q96">
            <v>55.020240818759305</v>
          </cell>
          <cell r="R96">
            <v>53.926671543350068</v>
          </cell>
          <cell r="S96">
            <v>57.025086076594917</v>
          </cell>
          <cell r="T96">
            <v>59.542237491765242</v>
          </cell>
          <cell r="U96">
            <v>60.618516077291254</v>
          </cell>
          <cell r="V96">
            <v>63.292671288046314</v>
          </cell>
          <cell r="W96">
            <v>65.228755840768827</v>
          </cell>
          <cell r="X96">
            <v>68.823551861761175</v>
          </cell>
          <cell r="Y96">
            <v>76.214943288115734</v>
          </cell>
          <cell r="Z96">
            <v>72.396966184495938</v>
          </cell>
          <cell r="AA96">
            <v>70.990244385810371</v>
          </cell>
          <cell r="AB96">
            <v>75.21546476524469</v>
          </cell>
          <cell r="AC96">
            <v>80.945117762647726</v>
          </cell>
          <cell r="AD96">
            <v>85.683025892241147</v>
          </cell>
          <cell r="AE96">
            <v>103.2872758879503</v>
          </cell>
          <cell r="AF96">
            <v>106.9045367929869</v>
          </cell>
          <cell r="AG96">
            <v>108.92411447315054</v>
          </cell>
          <cell r="AH96">
            <v>117.39795967818714</v>
          </cell>
          <cell r="AI96">
            <v>124.2377682845663</v>
          </cell>
          <cell r="AJ96">
            <v>63.382811893138651</v>
          </cell>
        </row>
        <row r="97">
          <cell r="B97" t="str">
            <v>Mulberry</v>
          </cell>
          <cell r="C97" t="str">
            <v>Gas</v>
          </cell>
          <cell r="D97">
            <v>114</v>
          </cell>
          <cell r="E97">
            <v>0.46250000000000002</v>
          </cell>
          <cell r="F97" t="str">
            <v>Florida Power</v>
          </cell>
          <cell r="G97" t="str">
            <v>BBB+/A2</v>
          </cell>
          <cell r="H97">
            <v>45505</v>
          </cell>
          <cell r="I97">
            <v>577.53201182590351</v>
          </cell>
          <cell r="J97">
            <v>1248.7178634073589</v>
          </cell>
          <cell r="K97">
            <v>35.63509212013718</v>
          </cell>
          <cell r="L97">
            <v>38.447368811970648</v>
          </cell>
          <cell r="M97">
            <v>40.003590665069318</v>
          </cell>
          <cell r="N97">
            <v>41.789883723175556</v>
          </cell>
          <cell r="O97">
            <v>43.662038626576063</v>
          </cell>
          <cell r="P97">
            <v>45.180329827897047</v>
          </cell>
          <cell r="Q97">
            <v>47.223729388310403</v>
          </cell>
          <cell r="R97">
            <v>46.919259720992031</v>
          </cell>
          <cell r="S97">
            <v>49.1163638358938</v>
          </cell>
          <cell r="T97">
            <v>51.429342717430963</v>
          </cell>
          <cell r="U97">
            <v>53.847941099490427</v>
          </cell>
          <cell r="V97">
            <v>56.382515805817569</v>
          </cell>
          <cell r="W97">
            <v>59.053730227958027</v>
          </cell>
          <cell r="X97">
            <v>61.851332177095507</v>
          </cell>
          <cell r="Y97">
            <v>64.785681615818135</v>
          </cell>
          <cell r="Z97">
            <v>67.867139595122453</v>
          </cell>
          <cell r="AA97">
            <v>71.095762734012851</v>
          </cell>
          <cell r="AB97">
            <v>74.492219868211194</v>
          </cell>
          <cell r="AC97">
            <v>78.046264361960951</v>
          </cell>
          <cell r="AD97">
            <v>81.788872926308599</v>
          </cell>
          <cell r="AE97">
            <v>85.709801305316702</v>
          </cell>
          <cell r="AF97">
            <v>54.389602252793296</v>
          </cell>
          <cell r="AG97">
            <v>0</v>
          </cell>
          <cell r="AH97">
            <v>0</v>
          </cell>
          <cell r="AI97">
            <v>0</v>
          </cell>
          <cell r="AJ97">
            <v>0</v>
          </cell>
        </row>
        <row r="98">
          <cell r="B98" t="str">
            <v>Mulberry</v>
          </cell>
          <cell r="C98" t="str">
            <v>Gas</v>
          </cell>
          <cell r="D98">
            <v>114</v>
          </cell>
          <cell r="E98">
            <v>0.46250000000000002</v>
          </cell>
          <cell r="F98" t="str">
            <v>Florida Power</v>
          </cell>
          <cell r="G98" t="str">
            <v>BBB+/A2</v>
          </cell>
          <cell r="H98">
            <v>40026</v>
          </cell>
          <cell r="I98">
            <v>38.348725673522033</v>
          </cell>
          <cell r="J98">
            <v>82.916163618426012</v>
          </cell>
          <cell r="K98">
            <v>10.384511486746989</v>
          </cell>
          <cell r="L98">
            <v>11.488320216867471</v>
          </cell>
          <cell r="M98">
            <v>12.075099180722892</v>
          </cell>
          <cell r="N98">
            <v>12.687711180722891</v>
          </cell>
          <cell r="O98">
            <v>13.337227518072293</v>
          </cell>
          <cell r="P98">
            <v>14.019957759036147</v>
          </cell>
          <cell r="Q98">
            <v>8.9233362762573325</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row>
        <row r="99">
          <cell r="B99" t="str">
            <v>Orange</v>
          </cell>
          <cell r="C99" t="str">
            <v>Gas</v>
          </cell>
          <cell r="D99">
            <v>104</v>
          </cell>
          <cell r="E99">
            <v>0.5</v>
          </cell>
          <cell r="F99" t="str">
            <v>Florida Power</v>
          </cell>
          <cell r="G99" t="str">
            <v>BBB+/A2</v>
          </cell>
          <cell r="H99">
            <v>45992</v>
          </cell>
          <cell r="I99">
            <v>588.74606445980635</v>
          </cell>
          <cell r="J99">
            <v>1177.4921289196127</v>
          </cell>
          <cell r="K99">
            <v>32.298192794410014</v>
          </cell>
          <cell r="L99">
            <v>33.642256887406653</v>
          </cell>
          <cell r="M99">
            <v>35.0652908444319</v>
          </cell>
          <cell r="N99">
            <v>36.548491574091614</v>
          </cell>
          <cell r="O99">
            <v>38.091930051356577</v>
          </cell>
          <cell r="P99">
            <v>39.714551345395762</v>
          </cell>
          <cell r="Q99">
            <v>41.41642929856873</v>
          </cell>
          <cell r="R99">
            <v>43.20707556743168</v>
          </cell>
          <cell r="S99">
            <v>45.058257965527289</v>
          </cell>
          <cell r="T99">
            <v>44.158026324837842</v>
          </cell>
          <cell r="U99">
            <v>46.092772285551469</v>
          </cell>
          <cell r="V99">
            <v>48.116603206925149</v>
          </cell>
          <cell r="W99">
            <v>50.229602247449201</v>
          </cell>
          <cell r="X99">
            <v>52.460163240831918</v>
          </cell>
          <cell r="Y99">
            <v>54.780063693118443</v>
          </cell>
          <cell r="Z99">
            <v>57.227137202161529</v>
          </cell>
          <cell r="AA99">
            <v>59.763728431987893</v>
          </cell>
          <cell r="AB99">
            <v>62.446547220386684</v>
          </cell>
          <cell r="AC99">
            <v>65.266250879975132</v>
          </cell>
          <cell r="AD99">
            <v>68.194625921671019</v>
          </cell>
          <cell r="AE99">
            <v>71.297824140345412</v>
          </cell>
          <cell r="AF99">
            <v>74.528763231345096</v>
          </cell>
          <cell r="AG99">
            <v>77.887544564405729</v>
          </cell>
          <cell r="AH99">
            <v>0</v>
          </cell>
          <cell r="AI99">
            <v>0</v>
          </cell>
          <cell r="AJ99">
            <v>0</v>
          </cell>
        </row>
        <row r="100">
          <cell r="B100" t="str">
            <v>Orange</v>
          </cell>
          <cell r="C100" t="str">
            <v>Gas</v>
          </cell>
          <cell r="D100">
            <v>104</v>
          </cell>
          <cell r="E100">
            <v>0.5</v>
          </cell>
          <cell r="F100" t="str">
            <v>Tampa Electric</v>
          </cell>
          <cell r="G100" t="str">
            <v>BBB-/Baa1</v>
          </cell>
          <cell r="H100">
            <v>42339</v>
          </cell>
          <cell r="I100">
            <v>82.323878498845531</v>
          </cell>
          <cell r="J100">
            <v>164.64775699769106</v>
          </cell>
          <cell r="K100">
            <v>8.9359813037472957</v>
          </cell>
          <cell r="L100">
            <v>9.4281817298222421</v>
          </cell>
          <cell r="M100">
            <v>9.9514229644186862</v>
          </cell>
          <cell r="N100">
            <v>10.505718623707061</v>
          </cell>
          <cell r="O100">
            <v>11.093842596181203</v>
          </cell>
          <cell r="P100">
            <v>11.715809048104825</v>
          </cell>
          <cell r="Q100">
            <v>12.379912429066923</v>
          </cell>
          <cell r="R100">
            <v>13.080647477648263</v>
          </cell>
          <cell r="S100">
            <v>13.826309227201225</v>
          </cell>
          <cell r="T100">
            <v>14.619673011745249</v>
          </cell>
          <cell r="U100">
            <v>15.457994471980154</v>
          </cell>
          <cell r="V100">
            <v>16.352329561419758</v>
          </cell>
          <cell r="W100">
            <v>17.299934552648153</v>
          </cell>
          <cell r="X100">
            <v>0</v>
          </cell>
          <cell r="Y100">
            <v>0</v>
          </cell>
          <cell r="Z100">
            <v>0</v>
          </cell>
          <cell r="AA100">
            <v>0</v>
          </cell>
          <cell r="AB100">
            <v>0</v>
          </cell>
          <cell r="AC100">
            <v>0</v>
          </cell>
          <cell r="AD100">
            <v>0</v>
          </cell>
          <cell r="AE100">
            <v>0</v>
          </cell>
          <cell r="AF100">
            <v>0</v>
          </cell>
          <cell r="AG100">
            <v>0</v>
          </cell>
          <cell r="AH100">
            <v>0</v>
          </cell>
          <cell r="AI100">
            <v>0</v>
          </cell>
          <cell r="AJ100">
            <v>0</v>
          </cell>
        </row>
        <row r="101">
          <cell r="B101" t="str">
            <v>Orlando</v>
          </cell>
          <cell r="C101" t="str">
            <v>Gas</v>
          </cell>
          <cell r="D101">
            <v>114</v>
          </cell>
          <cell r="E101">
            <v>0.5</v>
          </cell>
          <cell r="F101" t="str">
            <v>Florida Power</v>
          </cell>
          <cell r="G101" t="str">
            <v>BBB+/A2</v>
          </cell>
          <cell r="H101">
            <v>45261</v>
          </cell>
          <cell r="I101">
            <v>637.08387186744687</v>
          </cell>
          <cell r="J101">
            <v>1274.1677437348937</v>
          </cell>
          <cell r="K101">
            <v>39.667026758386172</v>
          </cell>
          <cell r="L101">
            <v>41.3028496908466</v>
          </cell>
          <cell r="M101">
            <v>42.430426137632054</v>
          </cell>
          <cell r="N101">
            <v>44.61259038706531</v>
          </cell>
          <cell r="O101">
            <v>46.419209506068867</v>
          </cell>
          <cell r="P101">
            <v>47.846201271242236</v>
          </cell>
          <cell r="Q101">
            <v>50.277774484243665</v>
          </cell>
          <cell r="R101">
            <v>51.673657029437138</v>
          </cell>
          <cell r="S101">
            <v>53.284296078790433</v>
          </cell>
          <cell r="T101">
            <v>56.114905594013052</v>
          </cell>
          <cell r="U101">
            <v>58.356977307042222</v>
          </cell>
          <cell r="V101">
            <v>62.951002312965983</v>
          </cell>
          <cell r="W101">
            <v>66.229951018573814</v>
          </cell>
          <cell r="X101">
            <v>66.099332897007713</v>
          </cell>
          <cell r="Y101">
            <v>68.199251988310962</v>
          </cell>
          <cell r="Z101">
            <v>71.743120519282286</v>
          </cell>
          <cell r="AA101">
            <v>74.808633584960731</v>
          </cell>
          <cell r="AB101">
            <v>77.399792403746758</v>
          </cell>
          <cell r="AC101">
            <v>81.354015947569891</v>
          </cell>
          <cell r="AD101">
            <v>84.858273095000357</v>
          </cell>
          <cell r="AE101">
            <v>88.538455722707482</v>
          </cell>
          <cell r="AF101">
            <v>0</v>
          </cell>
          <cell r="AG101">
            <v>0</v>
          </cell>
          <cell r="AH101">
            <v>0</v>
          </cell>
          <cell r="AI101">
            <v>0</v>
          </cell>
          <cell r="AJ101">
            <v>0</v>
          </cell>
        </row>
        <row r="102">
          <cell r="B102" t="str">
            <v>Orlando</v>
          </cell>
          <cell r="C102" t="str">
            <v>Gas</v>
          </cell>
          <cell r="D102">
            <v>114</v>
          </cell>
          <cell r="E102">
            <v>0.5</v>
          </cell>
          <cell r="F102" t="str">
            <v>Reedy Creek</v>
          </cell>
          <cell r="G102" t="str">
            <v>NA</v>
          </cell>
          <cell r="H102">
            <v>41609</v>
          </cell>
          <cell r="I102">
            <v>97.939168638282297</v>
          </cell>
          <cell r="J102">
            <v>195.87833727656459</v>
          </cell>
          <cell r="K102">
            <v>15.678509807990839</v>
          </cell>
          <cell r="L102">
            <v>16.27652888323059</v>
          </cell>
          <cell r="M102">
            <v>16.523938952449871</v>
          </cell>
          <cell r="N102">
            <v>15.968364078441507</v>
          </cell>
          <cell r="O102">
            <v>16.616968438520249</v>
          </cell>
          <cell r="P102">
            <v>17.052693972895824</v>
          </cell>
          <cell r="Q102">
            <v>18.035835884058042</v>
          </cell>
          <cell r="R102">
            <v>18.787635968579082</v>
          </cell>
          <cell r="S102">
            <v>19.243133984836973</v>
          </cell>
          <cell r="T102">
            <v>20.429976350188326</v>
          </cell>
          <cell r="U102">
            <v>21.264750955373287</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row>
        <row r="103">
          <cell r="B103" t="str">
            <v>Vandolah</v>
          </cell>
          <cell r="C103" t="str">
            <v>Gas</v>
          </cell>
          <cell r="D103">
            <v>680</v>
          </cell>
          <cell r="E103">
            <v>1</v>
          </cell>
          <cell r="F103" t="str">
            <v>Reliant Energy Services</v>
          </cell>
          <cell r="G103" t="str">
            <v>B/B2(5)</v>
          </cell>
          <cell r="H103">
            <v>41061</v>
          </cell>
          <cell r="I103">
            <v>385.65387945956041</v>
          </cell>
          <cell r="J103">
            <v>385.65387945956041</v>
          </cell>
          <cell r="K103">
            <v>34.463512732533346</v>
          </cell>
          <cell r="L103">
            <v>39.221476821422236</v>
          </cell>
          <cell r="M103">
            <v>41.397119491348157</v>
          </cell>
          <cell r="N103">
            <v>41.456648659089886</v>
          </cell>
          <cell r="O103">
            <v>41.516872333788598</v>
          </cell>
          <cell r="P103">
            <v>41.577798618025469</v>
          </cell>
          <cell r="Q103">
            <v>41.639435708911762</v>
          </cell>
          <cell r="R103">
            <v>41.701791899191733</v>
          </cell>
          <cell r="S103">
            <v>41.764875578358307</v>
          </cell>
          <cell r="T103">
            <v>20.914347616890907</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row>
        <row r="104">
          <cell r="G104" t="str">
            <v>Total</v>
          </cell>
          <cell r="I104">
            <v>8533.272173597019</v>
          </cell>
          <cell r="J104">
            <v>20333.652339190488</v>
          </cell>
          <cell r="K104">
            <v>1226.2632887935324</v>
          </cell>
          <cell r="L104">
            <v>1250.0134252408209</v>
          </cell>
          <cell r="M104">
            <v>1258.1037521307121</v>
          </cell>
          <cell r="N104">
            <v>1271.3472805008798</v>
          </cell>
          <cell r="O104">
            <v>1257.9008353058707</v>
          </cell>
          <cell r="P104">
            <v>1221.9625823645622</v>
          </cell>
          <cell r="Q104">
            <v>1129.7882943013847</v>
          </cell>
          <cell r="R104">
            <v>1063.5595297072377</v>
          </cell>
          <cell r="S104">
            <v>1025.1725369548089</v>
          </cell>
          <cell r="T104">
            <v>952.26304219036524</v>
          </cell>
          <cell r="U104">
            <v>810.09511040297571</v>
          </cell>
          <cell r="V104">
            <v>763.44139431781593</v>
          </cell>
          <cell r="W104">
            <v>757.94917692512206</v>
          </cell>
          <cell r="X104">
            <v>692.31378865348756</v>
          </cell>
          <cell r="Y104">
            <v>687.10208873443867</v>
          </cell>
          <cell r="Z104">
            <v>661.93186110520571</v>
          </cell>
          <cell r="AA104">
            <v>661.57370369932005</v>
          </cell>
          <cell r="AB104">
            <v>640.89583914092293</v>
          </cell>
          <cell r="AC104">
            <v>626.25618768122274</v>
          </cell>
          <cell r="AD104">
            <v>655.98035609651674</v>
          </cell>
          <cell r="AE104">
            <v>571.85308273256112</v>
          </cell>
          <cell r="AF104">
            <v>406.21497805324742</v>
          </cell>
          <cell r="AG104">
            <v>358.88863377278744</v>
          </cell>
          <cell r="AH104">
            <v>195.16099020698636</v>
          </cell>
          <cell r="AI104">
            <v>124.2377682845663</v>
          </cell>
          <cell r="AJ104">
            <v>63.382811893138651</v>
          </cell>
        </row>
        <row r="105">
          <cell r="G105" t="str">
            <v>MCV</v>
          </cell>
          <cell r="J105">
            <v>3566.8608583009818</v>
          </cell>
          <cell r="K105">
            <v>268.41718500000002</v>
          </cell>
          <cell r="L105">
            <v>273.82066765302511</v>
          </cell>
          <cell r="M105">
            <v>273.01704552661516</v>
          </cell>
          <cell r="N105">
            <v>275.35301681881197</v>
          </cell>
          <cell r="O105">
            <v>274.55289813654741</v>
          </cell>
          <cell r="P105">
            <v>270.30378934735387</v>
          </cell>
          <cell r="Q105">
            <v>271.25322449048861</v>
          </cell>
          <cell r="R105">
            <v>272.74415650518642</v>
          </cell>
          <cell r="S105">
            <v>274.14310371432236</v>
          </cell>
          <cell r="T105">
            <v>276.40155413980216</v>
          </cell>
          <cell r="U105">
            <v>277.35793072671464</v>
          </cell>
          <cell r="V105">
            <v>278.93581583545779</v>
          </cell>
          <cell r="W105">
            <v>280.56047040665646</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row>
        <row r="108">
          <cell r="G108" t="str">
            <v>Total Rev to EP</v>
          </cell>
          <cell r="I108">
            <v>8681.0220829931659</v>
          </cell>
          <cell r="K108">
            <v>552.74997207456909</v>
          </cell>
          <cell r="L108">
            <v>565.52043581052965</v>
          </cell>
          <cell r="M108">
            <v>573.54494408064284</v>
          </cell>
          <cell r="N108">
            <v>563.85181701260547</v>
          </cell>
          <cell r="O108">
            <v>561.01857931852635</v>
          </cell>
          <cell r="P108">
            <v>563.47143323350326</v>
          </cell>
          <cell r="Q108">
            <v>544.26204291023816</v>
          </cell>
          <cell r="R108">
            <v>520.89936790613228</v>
          </cell>
          <cell r="S108">
            <v>489.74154725108929</v>
          </cell>
          <cell r="T108">
            <v>439.25822589402611</v>
          </cell>
          <cell r="U108">
            <v>348.74736941096512</v>
          </cell>
          <cell r="V108">
            <v>314.76486660348093</v>
          </cell>
          <cell r="W108">
            <v>310.52944203088725</v>
          </cell>
          <cell r="X108">
            <v>277.66201377340451</v>
          </cell>
          <cell r="Y108">
            <v>261.85547771571385</v>
          </cell>
          <cell r="Z108">
            <v>239.24275365085919</v>
          </cell>
          <cell r="AA108">
            <v>240.91932274675938</v>
          </cell>
          <cell r="AB108">
            <v>237.95650554298118</v>
          </cell>
          <cell r="AC108">
            <v>235.76921459151117</v>
          </cell>
          <cell r="AD108">
            <v>249.73758019071775</v>
          </cell>
          <cell r="AE108">
            <v>206.77189500509616</v>
          </cell>
          <cell r="AF108">
            <v>124.37065700964432</v>
          </cell>
          <cell r="AG108">
            <v>101.988684864622</v>
          </cell>
          <cell r="AH108">
            <v>62.577644275809014</v>
          </cell>
          <cell r="AI108">
            <v>62.11888414228315</v>
          </cell>
          <cell r="AJ108">
            <v>31.691405946569326</v>
          </cell>
        </row>
        <row r="109">
          <cell r="G109" t="str">
            <v>Merchant</v>
          </cell>
          <cell r="K109">
            <v>-10.6</v>
          </cell>
          <cell r="L109">
            <v>-8.5</v>
          </cell>
          <cell r="M109">
            <v>-9.24</v>
          </cell>
          <cell r="N109">
            <v>-9.6</v>
          </cell>
          <cell r="O109">
            <v>-11</v>
          </cell>
          <cell r="P109">
            <v>-14.94</v>
          </cell>
          <cell r="Q109">
            <v>-15.4</v>
          </cell>
          <cell r="R109">
            <v>-16.5</v>
          </cell>
          <cell r="S109">
            <v>-17.899999999999999</v>
          </cell>
          <cell r="T109">
            <v>-18.100000000000001</v>
          </cell>
          <cell r="U109">
            <v>-11.1</v>
          </cell>
          <cell r="V109">
            <v>-0.7</v>
          </cell>
          <cell r="W109">
            <v>-0.7</v>
          </cell>
          <cell r="X109">
            <v>-0.6</v>
          </cell>
          <cell r="Y109">
            <v>-0.7</v>
          </cell>
          <cell r="Z109">
            <v>-0.7</v>
          </cell>
          <cell r="AA109">
            <v>-0.8</v>
          </cell>
          <cell r="AB109">
            <v>-0.3</v>
          </cell>
          <cell r="AC109">
            <v>0</v>
          </cell>
          <cell r="AD109">
            <v>0</v>
          </cell>
          <cell r="AE109">
            <v>0</v>
          </cell>
          <cell r="AF109">
            <v>0</v>
          </cell>
          <cell r="AG109">
            <v>0</v>
          </cell>
          <cell r="AH109">
            <v>0</v>
          </cell>
          <cell r="AI109">
            <v>0</v>
          </cell>
          <cell r="AJ109">
            <v>0</v>
          </cell>
        </row>
        <row r="110">
          <cell r="G110" t="str">
            <v>Net Rev to EP</v>
          </cell>
          <cell r="I110">
            <v>8533.6420829931667</v>
          </cell>
          <cell r="K110">
            <v>542.14997207456906</v>
          </cell>
          <cell r="L110">
            <v>557.02043581052965</v>
          </cell>
          <cell r="M110">
            <v>564.30494408064283</v>
          </cell>
          <cell r="N110">
            <v>554.25181701260544</v>
          </cell>
          <cell r="O110">
            <v>550.01857931852635</v>
          </cell>
          <cell r="P110">
            <v>548.53143323350321</v>
          </cell>
          <cell r="Q110">
            <v>528.86204291023819</v>
          </cell>
          <cell r="R110">
            <v>504.39936790613228</v>
          </cell>
          <cell r="S110">
            <v>471.84154725108931</v>
          </cell>
          <cell r="T110">
            <v>421.15822589402609</v>
          </cell>
          <cell r="U110">
            <v>337.6473694109651</v>
          </cell>
          <cell r="V110">
            <v>314.06486660348094</v>
          </cell>
          <cell r="W110">
            <v>309.82944203088726</v>
          </cell>
          <cell r="X110">
            <v>277.06201377340449</v>
          </cell>
          <cell r="Y110">
            <v>261.15547771571386</v>
          </cell>
          <cell r="Z110">
            <v>238.5427536508592</v>
          </cell>
          <cell r="AA110">
            <v>240.11932274675937</v>
          </cell>
          <cell r="AB110">
            <v>237.65650554298117</v>
          </cell>
          <cell r="AC110">
            <v>235.76921459151117</v>
          </cell>
          <cell r="AD110">
            <v>249.73758019071775</v>
          </cell>
          <cell r="AE110">
            <v>206.77189500509616</v>
          </cell>
          <cell r="AF110">
            <v>124.37065700964432</v>
          </cell>
          <cell r="AG110">
            <v>101.988684864622</v>
          </cell>
          <cell r="AH110">
            <v>62.577644275809014</v>
          </cell>
          <cell r="AI110">
            <v>62.11888414228315</v>
          </cell>
          <cell r="AJ110">
            <v>31.691405946569326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0"/>
  <sheetViews>
    <sheetView tabSelected="1" view="pageBreakPreview" zoomScaleNormal="100" zoomScaleSheetLayoutView="100" workbookViewId="0"/>
  </sheetViews>
  <sheetFormatPr defaultRowHeight="15"/>
  <cols>
    <col min="1" max="1" width="16" customWidth="1"/>
    <col min="8" max="8" width="11.21875" customWidth="1"/>
    <col min="9" max="9" width="10.77734375" customWidth="1"/>
    <col min="10" max="10" width="10.88671875" customWidth="1"/>
  </cols>
  <sheetData>
    <row r="1" spans="1:11">
      <c r="A1" s="1"/>
      <c r="B1" s="2"/>
      <c r="C1" s="3"/>
      <c r="D1" s="2"/>
      <c r="E1" s="2"/>
      <c r="F1" s="2"/>
      <c r="G1" s="2"/>
      <c r="H1" s="5"/>
      <c r="I1" s="5"/>
      <c r="J1" s="5"/>
      <c r="K1" s="5"/>
    </row>
    <row r="2" spans="1:11">
      <c r="A2" s="1"/>
      <c r="B2" s="2"/>
      <c r="C2" s="3"/>
      <c r="D2" s="2"/>
      <c r="E2" s="2"/>
      <c r="F2" s="2"/>
      <c r="G2" s="8"/>
      <c r="H2" s="1"/>
      <c r="I2" s="5"/>
      <c r="J2" s="5"/>
      <c r="K2" s="5" t="s">
        <v>343</v>
      </c>
    </row>
    <row r="3" spans="1:11">
      <c r="A3" s="1"/>
      <c r="B3" s="2"/>
      <c r="C3" s="3"/>
      <c r="D3" s="2"/>
      <c r="E3" s="2"/>
      <c r="F3" s="2"/>
      <c r="G3" s="8"/>
      <c r="H3" s="5"/>
      <c r="I3" s="228"/>
      <c r="J3" s="999"/>
      <c r="K3" s="999"/>
    </row>
    <row r="4" spans="1:11">
      <c r="A4" s="1"/>
      <c r="B4" s="74"/>
      <c r="C4" s="455" t="str">
        <f>'Appendix A'!E6</f>
        <v xml:space="preserve">Rate Formula Template </v>
      </c>
      <c r="D4" s="2"/>
      <c r="E4" s="2"/>
      <c r="F4" s="2"/>
      <c r="G4" s="8"/>
      <c r="H4" s="1"/>
      <c r="I4" s="1"/>
      <c r="J4" s="1"/>
      <c r="K4" s="6"/>
    </row>
    <row r="5" spans="1:11">
      <c r="A5" s="1"/>
      <c r="B5" s="10"/>
      <c r="C5" s="62" t="str">
        <f>'Appendix A'!E7</f>
        <v xml:space="preserve"> Utilizing FERC Form 1 Data</v>
      </c>
      <c r="D5" s="10"/>
      <c r="E5" s="10"/>
      <c r="F5" s="10"/>
      <c r="G5" s="8"/>
      <c r="H5" s="322"/>
      <c r="I5" s="323"/>
      <c r="J5" s="320"/>
      <c r="K5" s="321" t="s">
        <v>755</v>
      </c>
    </row>
    <row r="6" spans="1:11">
      <c r="A6" s="2"/>
      <c r="B6" s="9"/>
      <c r="C6" s="9"/>
      <c r="D6" s="9"/>
      <c r="E6" s="9"/>
      <c r="F6" s="9"/>
      <c r="G6" s="9"/>
      <c r="H6" s="9"/>
      <c r="I6" s="1001"/>
      <c r="J6" s="1002"/>
      <c r="K6" s="1000" t="s">
        <v>843</v>
      </c>
    </row>
    <row r="7" spans="1:11">
      <c r="A7" s="1"/>
      <c r="C7" s="454" t="s">
        <v>822</v>
      </c>
    </row>
    <row r="8" spans="1:11">
      <c r="A8" s="1"/>
      <c r="B8" s="1"/>
      <c r="C8" s="9"/>
    </row>
    <row r="9" spans="1:11" ht="15.75">
      <c r="F9" s="809"/>
      <c r="G9" s="809"/>
      <c r="H9" s="809"/>
      <c r="I9" s="809"/>
      <c r="J9" s="810" t="s">
        <v>456</v>
      </c>
      <c r="K9" s="1034" t="s">
        <v>72</v>
      </c>
    </row>
    <row r="10" spans="1:11" ht="15.75">
      <c r="F10" s="809"/>
      <c r="G10" s="809"/>
      <c r="H10" s="809"/>
      <c r="I10" s="809"/>
      <c r="J10" s="810" t="s">
        <v>457</v>
      </c>
      <c r="K10" s="1032">
        <v>2021</v>
      </c>
    </row>
    <row r="12" spans="1:11">
      <c r="A12" t="s">
        <v>658</v>
      </c>
      <c r="C12" t="s">
        <v>347</v>
      </c>
    </row>
    <row r="13" spans="1:11">
      <c r="A13" t="s">
        <v>344</v>
      </c>
      <c r="C13" t="s">
        <v>348</v>
      </c>
    </row>
    <row r="14" spans="1:11">
      <c r="A14" t="s">
        <v>345</v>
      </c>
      <c r="C14" t="s">
        <v>349</v>
      </c>
    </row>
    <row r="15" spans="1:11">
      <c r="A15" t="s">
        <v>346</v>
      </c>
      <c r="C15" t="s">
        <v>350</v>
      </c>
    </row>
    <row r="16" spans="1:11">
      <c r="A16" t="s">
        <v>245</v>
      </c>
      <c r="C16" t="s">
        <v>354</v>
      </c>
    </row>
    <row r="17" spans="1:3">
      <c r="A17" t="s">
        <v>313</v>
      </c>
      <c r="C17" t="s">
        <v>352</v>
      </c>
    </row>
    <row r="18" spans="1:3">
      <c r="A18" t="s">
        <v>458</v>
      </c>
      <c r="C18" t="s">
        <v>351</v>
      </c>
    </row>
    <row r="19" spans="1:3">
      <c r="A19" t="s">
        <v>177</v>
      </c>
      <c r="C19" t="s">
        <v>353</v>
      </c>
    </row>
    <row r="20" spans="1:3">
      <c r="A20" t="s">
        <v>839</v>
      </c>
      <c r="C20" t="s">
        <v>840</v>
      </c>
    </row>
  </sheetData>
  <pageMargins left="0.7" right="0.7" top="0.75" bottom="0.75" header="0.3" footer="0.3"/>
  <pageSetup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106"/>
  <sheetViews>
    <sheetView view="pageBreakPreview" zoomScaleNormal="122" zoomScaleSheetLayoutView="100" workbookViewId="0">
      <selection sqref="A1:L1"/>
    </sheetView>
  </sheetViews>
  <sheetFormatPr defaultColWidth="7.33203125" defaultRowHeight="15"/>
  <cols>
    <col min="1" max="1" width="16.33203125" style="659" customWidth="1"/>
    <col min="2" max="4" width="7.33203125" style="659"/>
    <col min="5" max="6" width="9.88671875" style="659" customWidth="1"/>
    <col min="7" max="7" width="10.88671875" style="659" customWidth="1"/>
    <col min="8" max="8" width="1.6640625" style="659" customWidth="1"/>
    <col min="9" max="16384" width="7.33203125" style="659"/>
  </cols>
  <sheetData>
    <row r="1" spans="1:12" ht="14.45" customHeight="1">
      <c r="A1" s="1149" t="str">
        <f>Index!$C$7</f>
        <v>LS Power Grid New York Corporation I</v>
      </c>
      <c r="B1" s="1149"/>
      <c r="C1" s="1149"/>
      <c r="D1" s="1149"/>
      <c r="E1" s="1149"/>
      <c r="F1" s="1149"/>
      <c r="G1" s="1149"/>
      <c r="H1" s="1149"/>
      <c r="I1" s="1149"/>
      <c r="J1" s="1149"/>
      <c r="K1" s="1149"/>
      <c r="L1" s="1149"/>
    </row>
    <row r="2" spans="1:12" ht="14.45" customHeight="1">
      <c r="A2" s="1149" t="s">
        <v>546</v>
      </c>
      <c r="B2" s="1149"/>
      <c r="C2" s="1149"/>
      <c r="D2" s="1149"/>
      <c r="E2" s="1149"/>
      <c r="F2" s="1149"/>
      <c r="G2" s="1149"/>
      <c r="H2" s="1149"/>
      <c r="I2" s="1149"/>
      <c r="J2" s="1149"/>
      <c r="K2" s="1149"/>
      <c r="L2" s="1149"/>
    </row>
    <row r="3" spans="1:12" ht="14.45" customHeight="1">
      <c r="A3" s="1150" t="s">
        <v>205</v>
      </c>
      <c r="B3" s="1150"/>
      <c r="C3" s="1150"/>
      <c r="D3" s="1150"/>
      <c r="E3" s="1150"/>
      <c r="F3" s="1150"/>
      <c r="G3" s="1150"/>
      <c r="H3" s="1150"/>
      <c r="I3" s="1150"/>
      <c r="J3" s="1150"/>
      <c r="K3" s="1150"/>
      <c r="L3" s="1150"/>
    </row>
    <row r="4" spans="1:12" ht="14.45" customHeight="1">
      <c r="A4" s="1008"/>
      <c r="B4" s="1008"/>
      <c r="C4" s="1008"/>
      <c r="D4" s="1006" t="str">
        <f>Index!$K$6</f>
        <v>For the 12 months ended 12/31/2021</v>
      </c>
      <c r="E4" s="1006"/>
      <c r="F4" s="1006"/>
      <c r="G4" s="1006"/>
      <c r="H4" s="1008"/>
      <c r="I4" s="1008"/>
      <c r="J4" s="1008"/>
      <c r="K4" s="1008"/>
      <c r="L4" s="1008"/>
    </row>
    <row r="6" spans="1:12" ht="60">
      <c r="E6" s="660" t="s">
        <v>547</v>
      </c>
      <c r="F6" s="660" t="s">
        <v>548</v>
      </c>
      <c r="G6" s="660" t="s">
        <v>549</v>
      </c>
      <c r="H6" s="660"/>
    </row>
    <row r="7" spans="1:12">
      <c r="E7" s="1022" t="s">
        <v>825</v>
      </c>
      <c r="F7" s="1022" t="s">
        <v>825</v>
      </c>
      <c r="G7" s="1022" t="s">
        <v>825</v>
      </c>
      <c r="H7" s="661"/>
    </row>
    <row r="8" spans="1:12" ht="15.75" thickBot="1">
      <c r="D8" s="662" t="s">
        <v>550</v>
      </c>
      <c r="E8" s="1029">
        <v>0</v>
      </c>
      <c r="F8" s="1030">
        <v>0</v>
      </c>
      <c r="G8" s="1030">
        <v>0</v>
      </c>
      <c r="H8" s="663"/>
      <c r="I8" s="1151" t="s">
        <v>551</v>
      </c>
      <c r="J8" s="1151"/>
      <c r="K8" s="1151"/>
      <c r="L8" s="1151"/>
    </row>
    <row r="9" spans="1:12" ht="15.75" thickBot="1">
      <c r="A9" s="664" t="s">
        <v>552</v>
      </c>
      <c r="B9" s="665"/>
      <c r="C9" s="665"/>
      <c r="D9" s="666"/>
    </row>
    <row r="10" spans="1:12">
      <c r="A10" s="667" t="s">
        <v>553</v>
      </c>
    </row>
    <row r="11" spans="1:12">
      <c r="A11" s="668" t="s">
        <v>554</v>
      </c>
      <c r="E11" s="669">
        <v>0</v>
      </c>
      <c r="F11" s="669">
        <v>0</v>
      </c>
      <c r="G11" s="669">
        <f>E11+F11</f>
        <v>0</v>
      </c>
      <c r="H11" s="670"/>
      <c r="I11" s="1148"/>
      <c r="J11" s="1148"/>
      <c r="K11" s="1148"/>
      <c r="L11" s="1148"/>
    </row>
    <row r="12" spans="1:12">
      <c r="A12" s="668" t="s">
        <v>555</v>
      </c>
      <c r="E12" s="669">
        <v>0</v>
      </c>
      <c r="F12" s="669">
        <v>0</v>
      </c>
      <c r="G12" s="669">
        <f>E12+F12</f>
        <v>0</v>
      </c>
      <c r="H12" s="670"/>
      <c r="I12" s="1148"/>
      <c r="J12" s="1148"/>
      <c r="K12" s="1148"/>
      <c r="L12" s="1148"/>
    </row>
    <row r="13" spans="1:12">
      <c r="A13" s="659" t="s">
        <v>556</v>
      </c>
      <c r="E13" s="670">
        <f>SUM(E11:E12)</f>
        <v>0</v>
      </c>
      <c r="F13" s="670">
        <f>SUM(F11:F12)</f>
        <v>0</v>
      </c>
      <c r="G13" s="670">
        <f>SUM(G11:G12)</f>
        <v>0</v>
      </c>
      <c r="H13" s="670"/>
    </row>
    <row r="14" spans="1:12">
      <c r="A14" s="659" t="s">
        <v>557</v>
      </c>
      <c r="E14" s="670">
        <v>0</v>
      </c>
      <c r="F14" s="670">
        <f>+F13*F$8</f>
        <v>0</v>
      </c>
      <c r="G14" s="670">
        <f>+G13*G$8</f>
        <v>0</v>
      </c>
      <c r="H14" s="670"/>
    </row>
    <row r="15" spans="1:12">
      <c r="E15" s="670"/>
      <c r="F15" s="670"/>
      <c r="G15" s="670"/>
      <c r="H15" s="670"/>
    </row>
    <row r="16" spans="1:12">
      <c r="A16" s="667" t="s">
        <v>558</v>
      </c>
      <c r="E16" s="670"/>
      <c r="F16" s="670"/>
      <c r="G16" s="670"/>
      <c r="H16" s="670"/>
    </row>
    <row r="17" spans="1:12">
      <c r="A17" s="668" t="s">
        <v>554</v>
      </c>
      <c r="E17" s="669">
        <v>0</v>
      </c>
      <c r="F17" s="669">
        <v>661711.31999999995</v>
      </c>
      <c r="G17" s="669">
        <v>661711.31999999995</v>
      </c>
      <c r="H17" s="670"/>
      <c r="I17" s="1148"/>
      <c r="J17" s="1148"/>
      <c r="K17" s="1148"/>
      <c r="L17" s="1148"/>
    </row>
    <row r="18" spans="1:12">
      <c r="A18" s="668" t="s">
        <v>555</v>
      </c>
      <c r="E18" s="669">
        <v>0</v>
      </c>
      <c r="F18" s="669">
        <v>0</v>
      </c>
      <c r="G18" s="669">
        <v>0</v>
      </c>
      <c r="H18" s="670"/>
      <c r="I18" s="1148"/>
      <c r="J18" s="1148"/>
      <c r="K18" s="1148"/>
      <c r="L18" s="1148"/>
    </row>
    <row r="19" spans="1:12">
      <c r="A19" s="659" t="s">
        <v>556</v>
      </c>
      <c r="E19" s="670">
        <f>SUM(E17:E18)</f>
        <v>0</v>
      </c>
      <c r="F19" s="670">
        <f>SUM(F17:F18)</f>
        <v>661711.31999999995</v>
      </c>
      <c r="G19" s="670">
        <f>SUM(G17:G18)</f>
        <v>661711.31999999995</v>
      </c>
      <c r="H19" s="670"/>
    </row>
    <row r="20" spans="1:12">
      <c r="A20" s="659" t="s">
        <v>557</v>
      </c>
      <c r="E20" s="670">
        <v>0</v>
      </c>
      <c r="F20" s="670">
        <f>+F19*F$8</f>
        <v>0</v>
      </c>
      <c r="G20" s="670">
        <f>+G19*G$8</f>
        <v>0</v>
      </c>
      <c r="H20" s="670"/>
    </row>
    <row r="21" spans="1:12">
      <c r="E21" s="670"/>
      <c r="F21" s="670"/>
      <c r="G21" s="670"/>
      <c r="H21" s="670"/>
      <c r="I21" s="1148"/>
      <c r="J21" s="1148"/>
      <c r="K21" s="1148"/>
      <c r="L21" s="1148"/>
    </row>
    <row r="22" spans="1:12">
      <c r="A22" s="667" t="s">
        <v>559</v>
      </c>
      <c r="E22" s="670"/>
      <c r="F22" s="670"/>
      <c r="G22" s="670"/>
      <c r="H22" s="670"/>
    </row>
    <row r="23" spans="1:12">
      <c r="A23" s="668" t="s">
        <v>554</v>
      </c>
      <c r="E23" s="669">
        <v>0</v>
      </c>
      <c r="F23" s="669">
        <v>0</v>
      </c>
      <c r="G23" s="669">
        <f>E23+F23</f>
        <v>0</v>
      </c>
      <c r="H23" s="670"/>
      <c r="I23" s="1148"/>
      <c r="J23" s="1148"/>
      <c r="K23" s="1148"/>
      <c r="L23" s="1148"/>
    </row>
    <row r="24" spans="1:12">
      <c r="A24" s="668" t="s">
        <v>555</v>
      </c>
      <c r="E24" s="669">
        <v>0</v>
      </c>
      <c r="F24" s="669">
        <v>0</v>
      </c>
      <c r="G24" s="669">
        <f>E24+F24</f>
        <v>0</v>
      </c>
      <c r="H24" s="670"/>
      <c r="I24" s="1148"/>
      <c r="J24" s="1148"/>
      <c r="K24" s="1148"/>
      <c r="L24" s="1148"/>
    </row>
    <row r="25" spans="1:12">
      <c r="A25" s="659" t="s">
        <v>556</v>
      </c>
      <c r="E25" s="670">
        <f>SUM(E23:E24)</f>
        <v>0</v>
      </c>
      <c r="F25" s="670">
        <f>SUM(F23:F24)</f>
        <v>0</v>
      </c>
      <c r="G25" s="670">
        <f>SUM(G23:G24)</f>
        <v>0</v>
      </c>
      <c r="H25" s="670"/>
    </row>
    <row r="26" spans="1:12">
      <c r="A26" s="659" t="s">
        <v>557</v>
      </c>
      <c r="E26" s="670">
        <v>0</v>
      </c>
      <c r="F26" s="670">
        <f>+F25*F$8</f>
        <v>0</v>
      </c>
      <c r="G26" s="670">
        <f>+G25*G$8</f>
        <v>0</v>
      </c>
      <c r="H26" s="670"/>
    </row>
    <row r="27" spans="1:12">
      <c r="E27" s="670"/>
      <c r="F27" s="670"/>
      <c r="G27" s="670"/>
      <c r="H27" s="670"/>
    </row>
    <row r="28" spans="1:12">
      <c r="A28" s="659" t="s">
        <v>560</v>
      </c>
      <c r="E28" s="670">
        <f>+E13+E19+E25</f>
        <v>0</v>
      </c>
      <c r="F28" s="670">
        <f>+F13+F19+F25</f>
        <v>661711.31999999995</v>
      </c>
      <c r="G28" s="670">
        <f>+G13+G19+G25</f>
        <v>661711.31999999995</v>
      </c>
      <c r="H28" s="670"/>
    </row>
    <row r="29" spans="1:12">
      <c r="A29" s="659" t="s">
        <v>561</v>
      </c>
      <c r="E29" s="670">
        <v>0</v>
      </c>
      <c r="F29" s="670">
        <f>F28*F$8</f>
        <v>0</v>
      </c>
      <c r="G29" s="670">
        <f>G28*G$8</f>
        <v>0</v>
      </c>
      <c r="H29" s="670"/>
    </row>
    <row r="30" spans="1:12">
      <c r="E30" s="670"/>
      <c r="F30" s="670"/>
      <c r="G30" s="670"/>
      <c r="H30" s="670"/>
    </row>
    <row r="31" spans="1:12" ht="15.75" thickBot="1">
      <c r="E31" s="670"/>
      <c r="F31" s="670"/>
      <c r="G31" s="670"/>
      <c r="H31" s="670"/>
    </row>
    <row r="32" spans="1:12" ht="15.75" thickBot="1">
      <c r="A32" s="664" t="s">
        <v>562</v>
      </c>
      <c r="B32" s="665"/>
      <c r="C32" s="665"/>
      <c r="D32" s="666"/>
      <c r="E32" s="670"/>
      <c r="F32" s="670"/>
      <c r="G32" s="670"/>
      <c r="H32" s="670"/>
    </row>
    <row r="33" spans="1:12">
      <c r="A33" s="667" t="s">
        <v>553</v>
      </c>
    </row>
    <row r="34" spans="1:12">
      <c r="A34" s="668" t="s">
        <v>554</v>
      </c>
      <c r="E34" s="669">
        <v>0</v>
      </c>
      <c r="F34" s="669">
        <v>0</v>
      </c>
      <c r="G34" s="669">
        <f>E34+F34</f>
        <v>0</v>
      </c>
      <c r="H34" s="670"/>
      <c r="I34" s="1148"/>
      <c r="J34" s="1148"/>
      <c r="K34" s="1148"/>
      <c r="L34" s="1148"/>
    </row>
    <row r="35" spans="1:12">
      <c r="A35" s="668" t="s">
        <v>555</v>
      </c>
      <c r="E35" s="669">
        <v>0</v>
      </c>
      <c r="F35" s="669">
        <v>0</v>
      </c>
      <c r="G35" s="669">
        <f>E35+F35</f>
        <v>0</v>
      </c>
      <c r="H35" s="670"/>
      <c r="I35" s="1148"/>
      <c r="J35" s="1148"/>
      <c r="K35" s="1148"/>
      <c r="L35" s="1148"/>
    </row>
    <row r="36" spans="1:12">
      <c r="A36" s="659" t="s">
        <v>556</v>
      </c>
      <c r="E36" s="670">
        <f>SUM(E34:E35)</f>
        <v>0</v>
      </c>
      <c r="F36" s="670">
        <f>SUM(F34:F35)</f>
        <v>0</v>
      </c>
      <c r="G36" s="670">
        <f>SUM(G34:G35)</f>
        <v>0</v>
      </c>
      <c r="H36" s="670"/>
    </row>
    <row r="37" spans="1:12">
      <c r="A37" s="659" t="s">
        <v>557</v>
      </c>
      <c r="E37" s="670">
        <v>0</v>
      </c>
      <c r="F37" s="670">
        <f>+F36*F$8</f>
        <v>0</v>
      </c>
      <c r="G37" s="670">
        <f>+G36*G$8</f>
        <v>0</v>
      </c>
      <c r="H37" s="670"/>
    </row>
    <row r="38" spans="1:12">
      <c r="E38" s="670"/>
      <c r="F38" s="670"/>
      <c r="G38" s="670"/>
      <c r="H38" s="670"/>
    </row>
    <row r="39" spans="1:12">
      <c r="A39" s="667" t="s">
        <v>558</v>
      </c>
      <c r="E39" s="670"/>
      <c r="F39" s="670"/>
      <c r="G39" s="670"/>
      <c r="H39" s="670"/>
    </row>
    <row r="40" spans="1:12">
      <c r="A40" s="668" t="s">
        <v>554</v>
      </c>
      <c r="E40" s="669">
        <v>0</v>
      </c>
      <c r="F40" s="669">
        <v>0</v>
      </c>
      <c r="G40" s="669">
        <f>E40+F40</f>
        <v>0</v>
      </c>
      <c r="H40" s="670"/>
      <c r="I40" s="1148"/>
      <c r="J40" s="1148"/>
      <c r="K40" s="1148"/>
      <c r="L40" s="1148"/>
    </row>
    <row r="41" spans="1:12">
      <c r="A41" s="668" t="s">
        <v>555</v>
      </c>
      <c r="E41" s="669">
        <v>0</v>
      </c>
      <c r="F41" s="669">
        <v>0</v>
      </c>
      <c r="G41" s="669">
        <f>E41+F41</f>
        <v>0</v>
      </c>
      <c r="H41" s="670"/>
      <c r="I41" s="1148"/>
      <c r="J41" s="1148"/>
      <c r="K41" s="1148"/>
      <c r="L41" s="1148"/>
    </row>
    <row r="42" spans="1:12">
      <c r="A42" s="659" t="s">
        <v>556</v>
      </c>
      <c r="E42" s="670">
        <f>SUM(E40:E41)</f>
        <v>0</v>
      </c>
      <c r="F42" s="670">
        <f>SUM(F40:F41)</f>
        <v>0</v>
      </c>
      <c r="G42" s="670">
        <f>SUM(G40:G41)</f>
        <v>0</v>
      </c>
      <c r="H42" s="670"/>
    </row>
    <row r="43" spans="1:12">
      <c r="A43" s="659" t="s">
        <v>557</v>
      </c>
      <c r="E43" s="670">
        <v>0</v>
      </c>
      <c r="F43" s="670">
        <f>+F42*F$8</f>
        <v>0</v>
      </c>
      <c r="G43" s="670">
        <f>+G42*G$8</f>
        <v>0</v>
      </c>
      <c r="H43" s="670"/>
    </row>
    <row r="44" spans="1:12">
      <c r="E44" s="670"/>
      <c r="F44" s="670"/>
      <c r="G44" s="670"/>
      <c r="H44" s="670"/>
    </row>
    <row r="45" spans="1:12">
      <c r="A45" s="667" t="s">
        <v>559</v>
      </c>
      <c r="E45" s="670"/>
      <c r="F45" s="670"/>
      <c r="G45" s="670"/>
      <c r="H45" s="670"/>
    </row>
    <row r="46" spans="1:12">
      <c r="A46" s="668" t="s">
        <v>554</v>
      </c>
      <c r="E46" s="669">
        <v>0</v>
      </c>
      <c r="F46" s="669">
        <v>0</v>
      </c>
      <c r="G46" s="669">
        <f>E46+F46</f>
        <v>0</v>
      </c>
      <c r="H46" s="670"/>
      <c r="I46" s="1148"/>
      <c r="J46" s="1148"/>
      <c r="K46" s="1148"/>
      <c r="L46" s="1148"/>
    </row>
    <row r="47" spans="1:12">
      <c r="A47" s="668" t="s">
        <v>555</v>
      </c>
      <c r="E47" s="669">
        <v>0</v>
      </c>
      <c r="F47" s="669">
        <v>0</v>
      </c>
      <c r="G47" s="669">
        <f>E47+F47</f>
        <v>0</v>
      </c>
      <c r="H47" s="670"/>
      <c r="I47" s="1148"/>
      <c r="J47" s="1148"/>
      <c r="K47" s="1148"/>
      <c r="L47" s="1148"/>
    </row>
    <row r="48" spans="1:12">
      <c r="A48" s="659" t="s">
        <v>556</v>
      </c>
      <c r="E48" s="670">
        <f>SUM(E46:E47)</f>
        <v>0</v>
      </c>
      <c r="F48" s="670">
        <f>SUM(F46:F47)</f>
        <v>0</v>
      </c>
      <c r="G48" s="670">
        <f>SUM(G46:G47)</f>
        <v>0</v>
      </c>
      <c r="H48" s="670"/>
    </row>
    <row r="49" spans="1:12">
      <c r="A49" s="659" t="s">
        <v>557</v>
      </c>
      <c r="E49" s="670">
        <v>0</v>
      </c>
      <c r="F49" s="670">
        <f>+F48*F$8</f>
        <v>0</v>
      </c>
      <c r="G49" s="670">
        <f>+G48*G$8</f>
        <v>0</v>
      </c>
      <c r="H49" s="670"/>
    </row>
    <row r="50" spans="1:12">
      <c r="E50" s="670"/>
      <c r="F50" s="670"/>
      <c r="G50" s="670"/>
      <c r="H50" s="670"/>
    </row>
    <row r="51" spans="1:12">
      <c r="A51" s="659" t="s">
        <v>563</v>
      </c>
      <c r="E51" s="670">
        <f>+E36+E42+E48</f>
        <v>0</v>
      </c>
      <c r="F51" s="670">
        <f>+F36+F42+F48</f>
        <v>0</v>
      </c>
      <c r="G51" s="670">
        <f>+G36+G42+G48</f>
        <v>0</v>
      </c>
      <c r="H51" s="670"/>
    </row>
    <row r="52" spans="1:12">
      <c r="A52" s="659" t="s">
        <v>564</v>
      </c>
      <c r="E52" s="670">
        <v>0</v>
      </c>
      <c r="F52" s="670">
        <f>F51*F$8</f>
        <v>0</v>
      </c>
      <c r="G52" s="670">
        <f>G51*G$8</f>
        <v>0</v>
      </c>
      <c r="H52" s="670"/>
    </row>
    <row r="53" spans="1:12">
      <c r="E53" s="670"/>
      <c r="F53" s="670"/>
      <c r="G53" s="670"/>
      <c r="H53" s="670"/>
    </row>
    <row r="54" spans="1:12" ht="15.75" thickBot="1">
      <c r="E54" s="670"/>
      <c r="F54" s="670"/>
      <c r="G54" s="670"/>
      <c r="H54" s="670"/>
    </row>
    <row r="55" spans="1:12" ht="15.75" thickBot="1">
      <c r="A55" s="664" t="s">
        <v>565</v>
      </c>
      <c r="B55" s="665"/>
      <c r="C55" s="665"/>
      <c r="D55" s="666"/>
      <c r="E55" s="670"/>
      <c r="F55" s="670"/>
      <c r="G55" s="670"/>
      <c r="H55" s="670"/>
    </row>
    <row r="56" spans="1:12">
      <c r="A56" s="667" t="s">
        <v>553</v>
      </c>
      <c r="E56" s="670"/>
      <c r="F56" s="670"/>
      <c r="G56" s="670"/>
      <c r="H56" s="670"/>
    </row>
    <row r="57" spans="1:12">
      <c r="A57" s="668" t="s">
        <v>566</v>
      </c>
      <c r="E57" s="669">
        <v>0</v>
      </c>
      <c r="F57" s="669">
        <v>-826667.06</v>
      </c>
      <c r="G57" s="669">
        <v>-826667.06</v>
      </c>
      <c r="H57" s="670"/>
      <c r="I57" s="1148"/>
      <c r="J57" s="1148"/>
      <c r="K57" s="1148"/>
      <c r="L57" s="1148"/>
    </row>
    <row r="58" spans="1:12">
      <c r="A58" s="668" t="s">
        <v>567</v>
      </c>
      <c r="E58" s="669">
        <v>0</v>
      </c>
      <c r="F58" s="669">
        <v>0</v>
      </c>
      <c r="G58" s="669">
        <v>0</v>
      </c>
      <c r="H58" s="670"/>
      <c r="I58" s="1148"/>
      <c r="J58" s="1148"/>
      <c r="K58" s="1148"/>
      <c r="L58" s="1148"/>
    </row>
    <row r="59" spans="1:12">
      <c r="A59" s="668" t="s">
        <v>568</v>
      </c>
      <c r="E59" s="669">
        <v>0</v>
      </c>
      <c r="F59" s="669">
        <v>0</v>
      </c>
      <c r="G59" s="669">
        <v>0</v>
      </c>
      <c r="H59" s="670"/>
      <c r="I59" s="1148"/>
      <c r="J59" s="1148"/>
      <c r="K59" s="1148"/>
      <c r="L59" s="1148"/>
    </row>
    <row r="60" spans="1:12">
      <c r="A60" s="668" t="s">
        <v>569</v>
      </c>
      <c r="E60" s="669">
        <v>0</v>
      </c>
      <c r="F60" s="669">
        <v>0</v>
      </c>
      <c r="G60" s="669">
        <v>0</v>
      </c>
      <c r="H60" s="670"/>
      <c r="I60" s="1148"/>
      <c r="J60" s="1148"/>
      <c r="K60" s="1148"/>
      <c r="L60" s="1148"/>
    </row>
    <row r="61" spans="1:12">
      <c r="A61" s="659" t="s">
        <v>556</v>
      </c>
      <c r="E61" s="670">
        <f>SUM(E57:E60)</f>
        <v>0</v>
      </c>
      <c r="F61" s="670">
        <f>SUM(F57:F60)</f>
        <v>-826667.06</v>
      </c>
      <c r="G61" s="670">
        <f>SUM(G57:G60)</f>
        <v>-826667.06</v>
      </c>
      <c r="H61" s="670"/>
    </row>
    <row r="62" spans="1:12">
      <c r="A62" s="659" t="s">
        <v>557</v>
      </c>
      <c r="E62" s="670">
        <f>E61*E$8</f>
        <v>0</v>
      </c>
      <c r="F62" s="670">
        <f>F61*F$8</f>
        <v>0</v>
      </c>
      <c r="G62" s="670">
        <f>G61*G$8</f>
        <v>0</v>
      </c>
      <c r="H62" s="670"/>
    </row>
    <row r="63" spans="1:12">
      <c r="E63" s="670"/>
      <c r="F63" s="670"/>
      <c r="G63" s="670"/>
      <c r="H63" s="670"/>
    </row>
    <row r="64" spans="1:12">
      <c r="A64" s="667" t="s">
        <v>558</v>
      </c>
      <c r="E64" s="670"/>
      <c r="F64" s="670"/>
      <c r="G64" s="670"/>
      <c r="H64" s="670"/>
    </row>
    <row r="65" spans="1:12">
      <c r="A65" s="668" t="s">
        <v>554</v>
      </c>
      <c r="E65" s="669">
        <v>-126954.78</v>
      </c>
      <c r="F65" s="669">
        <v>794</v>
      </c>
      <c r="G65" s="669">
        <v>-126160.78</v>
      </c>
      <c r="H65" s="670"/>
      <c r="I65" s="1148"/>
      <c r="J65" s="1148"/>
      <c r="K65" s="1148"/>
      <c r="L65" s="1148"/>
    </row>
    <row r="66" spans="1:12">
      <c r="A66" s="668" t="s">
        <v>555</v>
      </c>
      <c r="E66" s="669">
        <v>0</v>
      </c>
      <c r="F66" s="669">
        <v>61870.16</v>
      </c>
      <c r="G66" s="669">
        <v>61870.16</v>
      </c>
      <c r="H66" s="670"/>
      <c r="I66" s="1148"/>
      <c r="J66" s="1148"/>
      <c r="K66" s="1148"/>
      <c r="L66" s="1148"/>
    </row>
    <row r="67" spans="1:12">
      <c r="A67" s="668" t="s">
        <v>568</v>
      </c>
      <c r="E67" s="669">
        <v>0</v>
      </c>
      <c r="F67" s="669">
        <v>0</v>
      </c>
      <c r="G67" s="669">
        <v>0</v>
      </c>
      <c r="H67" s="670"/>
      <c r="I67" s="1148"/>
      <c r="J67" s="1148"/>
      <c r="K67" s="1148"/>
      <c r="L67" s="1148"/>
    </row>
    <row r="68" spans="1:12">
      <c r="A68" s="668" t="s">
        <v>569</v>
      </c>
      <c r="E68" s="669">
        <v>0</v>
      </c>
      <c r="F68" s="669">
        <v>0</v>
      </c>
      <c r="G68" s="669">
        <v>0</v>
      </c>
      <c r="H68" s="670"/>
      <c r="I68" s="1148"/>
      <c r="J68" s="1148"/>
      <c r="K68" s="1148"/>
      <c r="L68" s="1148"/>
    </row>
    <row r="69" spans="1:12">
      <c r="A69" s="668" t="s">
        <v>570</v>
      </c>
      <c r="E69" s="669">
        <v>0</v>
      </c>
      <c r="F69" s="669">
        <v>0</v>
      </c>
      <c r="G69" s="669">
        <v>0</v>
      </c>
      <c r="H69" s="670"/>
      <c r="I69" s="1148"/>
      <c r="J69" s="1148"/>
      <c r="K69" s="1148"/>
      <c r="L69" s="1148"/>
    </row>
    <row r="70" spans="1:12">
      <c r="A70" s="668" t="s">
        <v>571</v>
      </c>
      <c r="E70" s="669">
        <v>0</v>
      </c>
      <c r="F70" s="669">
        <v>0</v>
      </c>
      <c r="G70" s="669">
        <v>0</v>
      </c>
      <c r="H70" s="670"/>
      <c r="I70" s="1148"/>
      <c r="J70" s="1148"/>
      <c r="K70" s="1148"/>
      <c r="L70" s="1148"/>
    </row>
    <row r="71" spans="1:12">
      <c r="A71" s="659" t="s">
        <v>556</v>
      </c>
      <c r="E71" s="670">
        <f>SUM(E65:E70)</f>
        <v>-126954.78</v>
      </c>
      <c r="F71" s="670">
        <f>SUM(F65:F70)</f>
        <v>62664.160000000003</v>
      </c>
      <c r="G71" s="670">
        <f>SUM(G65:G70)</f>
        <v>-64290.619999999995</v>
      </c>
      <c r="H71" s="670"/>
    </row>
    <row r="72" spans="1:12">
      <c r="A72" s="659" t="s">
        <v>557</v>
      </c>
      <c r="E72" s="670">
        <f>E71*E$8</f>
        <v>0</v>
      </c>
      <c r="F72" s="670">
        <f>F71*F$8</f>
        <v>0</v>
      </c>
      <c r="G72" s="670">
        <f>G71*G$8</f>
        <v>0</v>
      </c>
      <c r="H72" s="670"/>
    </row>
    <row r="73" spans="1:12">
      <c r="E73" s="670"/>
      <c r="F73" s="670"/>
      <c r="G73" s="670"/>
      <c r="H73" s="670"/>
    </row>
    <row r="74" spans="1:12">
      <c r="A74" s="667" t="s">
        <v>559</v>
      </c>
      <c r="E74" s="670"/>
      <c r="F74" s="670"/>
      <c r="G74" s="670"/>
      <c r="H74" s="670"/>
    </row>
    <row r="75" spans="1:12">
      <c r="A75" s="668" t="s">
        <v>572</v>
      </c>
      <c r="E75" s="669">
        <v>-650292.22</v>
      </c>
      <c r="F75" s="669">
        <v>4067</v>
      </c>
      <c r="G75" s="669">
        <v>-646225.22</v>
      </c>
      <c r="H75" s="670"/>
      <c r="I75" s="1148"/>
      <c r="J75" s="1148"/>
      <c r="K75" s="1148"/>
      <c r="L75" s="1148"/>
    </row>
    <row r="76" spans="1:12">
      <c r="A76" s="668" t="s">
        <v>573</v>
      </c>
      <c r="E76" s="669">
        <v>0</v>
      </c>
      <c r="F76" s="669">
        <v>0</v>
      </c>
      <c r="G76" s="669">
        <v>0</v>
      </c>
      <c r="H76" s="670"/>
      <c r="I76" s="1148"/>
      <c r="J76" s="1148"/>
      <c r="K76" s="1148"/>
      <c r="L76" s="1148"/>
    </row>
    <row r="77" spans="1:12">
      <c r="A77" s="668" t="s">
        <v>568</v>
      </c>
      <c r="E77" s="669">
        <v>0</v>
      </c>
      <c r="F77" s="669">
        <v>0</v>
      </c>
      <c r="G77" s="669">
        <v>0</v>
      </c>
      <c r="H77" s="670"/>
      <c r="I77" s="1148"/>
      <c r="J77" s="1148"/>
      <c r="K77" s="1148"/>
      <c r="L77" s="1148"/>
    </row>
    <row r="78" spans="1:12">
      <c r="A78" s="668" t="s">
        <v>569</v>
      </c>
      <c r="E78" s="669">
        <v>0</v>
      </c>
      <c r="F78" s="669">
        <v>0</v>
      </c>
      <c r="G78" s="669">
        <v>0</v>
      </c>
      <c r="H78" s="670"/>
      <c r="I78" s="1148"/>
      <c r="J78" s="1148"/>
      <c r="K78" s="1148"/>
      <c r="L78" s="1148"/>
    </row>
    <row r="79" spans="1:12">
      <c r="A79" s="659" t="s">
        <v>556</v>
      </c>
      <c r="E79" s="670">
        <f>SUM(E75:E78)</f>
        <v>-650292.22</v>
      </c>
      <c r="F79" s="670">
        <f>SUM(F75:F78)</f>
        <v>4067</v>
      </c>
      <c r="G79" s="670">
        <f>SUM(G75:G78)</f>
        <v>-646225.22</v>
      </c>
      <c r="H79" s="670"/>
    </row>
    <row r="80" spans="1:12">
      <c r="A80" s="659" t="s">
        <v>557</v>
      </c>
      <c r="E80" s="670">
        <f>E79*E$8</f>
        <v>0</v>
      </c>
      <c r="F80" s="670">
        <f>F79*F$8</f>
        <v>0</v>
      </c>
      <c r="G80" s="670">
        <f>G79*G$8</f>
        <v>0</v>
      </c>
      <c r="H80" s="670"/>
    </row>
    <row r="81" spans="1:12">
      <c r="E81" s="670"/>
      <c r="F81" s="670"/>
      <c r="G81" s="670"/>
      <c r="H81" s="670"/>
    </row>
    <row r="82" spans="1:12">
      <c r="A82" s="659" t="s">
        <v>574</v>
      </c>
      <c r="E82" s="670">
        <f>+E61+E71+E79</f>
        <v>-777247</v>
      </c>
      <c r="F82" s="670">
        <f>+F61+F71+F79</f>
        <v>-759935.9</v>
      </c>
      <c r="G82" s="670">
        <f>+G61+G71+G79</f>
        <v>-1537182.9</v>
      </c>
      <c r="H82" s="670"/>
    </row>
    <row r="83" spans="1:12">
      <c r="A83" s="659" t="s">
        <v>575</v>
      </c>
      <c r="E83" s="670">
        <f>E82*E$8</f>
        <v>0</v>
      </c>
      <c r="F83" s="670">
        <f>F82*F$8</f>
        <v>0</v>
      </c>
      <c r="G83" s="670">
        <f>G82*G$8</f>
        <v>0</v>
      </c>
      <c r="H83" s="670"/>
    </row>
    <row r="84" spans="1:12">
      <c r="E84" s="670"/>
      <c r="F84" s="670"/>
      <c r="G84" s="670"/>
      <c r="H84" s="670"/>
    </row>
    <row r="85" spans="1:12" ht="15.75" thickBot="1">
      <c r="E85" s="670"/>
      <c r="F85" s="670"/>
      <c r="G85" s="670"/>
      <c r="H85" s="670"/>
    </row>
    <row r="86" spans="1:12" ht="15.75" thickBot="1">
      <c r="A86" s="664" t="s">
        <v>576</v>
      </c>
      <c r="B86" s="665"/>
      <c r="C86" s="665"/>
      <c r="D86" s="666"/>
      <c r="E86" s="670"/>
      <c r="F86" s="670"/>
      <c r="G86" s="670"/>
      <c r="H86" s="670"/>
    </row>
    <row r="87" spans="1:12">
      <c r="A87" s="667" t="s">
        <v>553</v>
      </c>
    </row>
    <row r="88" spans="1:12">
      <c r="A88" s="668" t="s">
        <v>554</v>
      </c>
      <c r="E88" s="669">
        <v>0</v>
      </c>
      <c r="F88" s="669">
        <v>0</v>
      </c>
      <c r="G88" s="669">
        <f>E88+F88</f>
        <v>0</v>
      </c>
      <c r="H88" s="670"/>
      <c r="I88" s="1148"/>
      <c r="J88" s="1148"/>
      <c r="K88" s="1148"/>
      <c r="L88" s="1148"/>
    </row>
    <row r="89" spans="1:12">
      <c r="A89" s="668" t="s">
        <v>555</v>
      </c>
      <c r="E89" s="669">
        <v>0</v>
      </c>
      <c r="F89" s="669">
        <v>0</v>
      </c>
      <c r="G89" s="669">
        <f>E89+F89</f>
        <v>0</v>
      </c>
      <c r="H89" s="670"/>
      <c r="I89" s="1148"/>
      <c r="J89" s="1148"/>
      <c r="K89" s="1148"/>
      <c r="L89" s="1148"/>
    </row>
    <row r="90" spans="1:12">
      <c r="A90" s="659" t="s">
        <v>556</v>
      </c>
      <c r="E90" s="670">
        <f>SUM(E88:E89)</f>
        <v>0</v>
      </c>
      <c r="F90" s="670">
        <f>SUM(F88:F89)</f>
        <v>0</v>
      </c>
      <c r="G90" s="670">
        <f>SUM(G88:G89)</f>
        <v>0</v>
      </c>
      <c r="H90" s="670"/>
    </row>
    <row r="91" spans="1:12">
      <c r="A91" s="659" t="s">
        <v>557</v>
      </c>
      <c r="E91" s="670">
        <f>+E90*E$8</f>
        <v>0</v>
      </c>
      <c r="F91" s="670">
        <f>+F90*F$8</f>
        <v>0</v>
      </c>
      <c r="G91" s="670">
        <f>+G90*G$8</f>
        <v>0</v>
      </c>
      <c r="H91" s="670"/>
    </row>
    <row r="92" spans="1:12">
      <c r="E92" s="670"/>
      <c r="F92" s="670"/>
      <c r="G92" s="670"/>
      <c r="H92" s="670"/>
    </row>
    <row r="93" spans="1:12">
      <c r="A93" s="667" t="s">
        <v>558</v>
      </c>
      <c r="E93" s="670"/>
      <c r="F93" s="670"/>
      <c r="G93" s="670"/>
      <c r="H93" s="670"/>
    </row>
    <row r="94" spans="1:12">
      <c r="A94" s="668" t="s">
        <v>554</v>
      </c>
      <c r="E94" s="669">
        <v>0</v>
      </c>
      <c r="F94" s="669">
        <v>0</v>
      </c>
      <c r="G94" s="669">
        <f>E94+F94</f>
        <v>0</v>
      </c>
      <c r="H94" s="670"/>
      <c r="I94" s="1148"/>
      <c r="J94" s="1148"/>
      <c r="K94" s="1148"/>
      <c r="L94" s="1148"/>
    </row>
    <row r="95" spans="1:12">
      <c r="A95" s="668" t="s">
        <v>555</v>
      </c>
      <c r="E95" s="669">
        <v>0</v>
      </c>
      <c r="F95" s="669">
        <v>0</v>
      </c>
      <c r="G95" s="669">
        <f>E95+F95</f>
        <v>0</v>
      </c>
      <c r="H95" s="670"/>
      <c r="I95" s="1148"/>
      <c r="J95" s="1148"/>
      <c r="K95" s="1148"/>
      <c r="L95" s="1148"/>
    </row>
    <row r="96" spans="1:12">
      <c r="A96" s="659" t="s">
        <v>556</v>
      </c>
      <c r="E96" s="670">
        <f>SUM(E94:E95)</f>
        <v>0</v>
      </c>
      <c r="F96" s="670">
        <f>SUM(F94:F95)</f>
        <v>0</v>
      </c>
      <c r="G96" s="670">
        <f>SUM(G94:G95)</f>
        <v>0</v>
      </c>
      <c r="H96" s="670"/>
    </row>
    <row r="97" spans="1:12">
      <c r="A97" s="659" t="s">
        <v>557</v>
      </c>
      <c r="E97" s="670">
        <f>+E96*E$8</f>
        <v>0</v>
      </c>
      <c r="F97" s="670">
        <f>+F96*F$8</f>
        <v>0</v>
      </c>
      <c r="G97" s="670">
        <f>+G96*G$8</f>
        <v>0</v>
      </c>
      <c r="H97" s="670"/>
    </row>
    <row r="98" spans="1:12">
      <c r="E98" s="670"/>
      <c r="F98" s="670"/>
      <c r="G98" s="670"/>
      <c r="H98" s="670"/>
    </row>
    <row r="99" spans="1:12">
      <c r="A99" s="667" t="s">
        <v>559</v>
      </c>
      <c r="E99" s="670"/>
      <c r="F99" s="670"/>
      <c r="G99" s="670"/>
      <c r="H99" s="670"/>
    </row>
    <row r="100" spans="1:12">
      <c r="A100" s="668" t="s">
        <v>554</v>
      </c>
      <c r="E100" s="669">
        <v>-230087.15</v>
      </c>
      <c r="F100" s="669">
        <v>1439</v>
      </c>
      <c r="G100" s="669">
        <v>-228648.15</v>
      </c>
      <c r="H100" s="670"/>
      <c r="I100" s="1148"/>
      <c r="J100" s="1148"/>
      <c r="K100" s="1148"/>
      <c r="L100" s="1148"/>
    </row>
    <row r="101" spans="1:12">
      <c r="A101" s="668" t="s">
        <v>555</v>
      </c>
      <c r="E101" s="669">
        <v>0</v>
      </c>
      <c r="F101" s="669">
        <v>0</v>
      </c>
      <c r="G101" s="669">
        <v>0</v>
      </c>
      <c r="H101" s="670"/>
      <c r="I101" s="1148"/>
      <c r="J101" s="1148"/>
      <c r="K101" s="1148"/>
      <c r="L101" s="1148"/>
    </row>
    <row r="102" spans="1:12">
      <c r="A102" s="659" t="s">
        <v>556</v>
      </c>
      <c r="E102" s="670">
        <f>SUM(E100:E101)</f>
        <v>-230087.15</v>
      </c>
      <c r="F102" s="670">
        <f>SUM(F100:F101)</f>
        <v>1439</v>
      </c>
      <c r="G102" s="670">
        <f>SUM(G100:G101)</f>
        <v>-228648.15</v>
      </c>
      <c r="H102" s="670"/>
    </row>
    <row r="103" spans="1:12">
      <c r="A103" s="659" t="s">
        <v>557</v>
      </c>
      <c r="E103" s="670">
        <f>+E102*E$8</f>
        <v>0</v>
      </c>
      <c r="F103" s="670">
        <f>+F102*F$8</f>
        <v>0</v>
      </c>
      <c r="G103" s="670">
        <f>+G102*G$8</f>
        <v>0</v>
      </c>
      <c r="H103" s="670"/>
    </row>
    <row r="104" spans="1:12">
      <c r="E104" s="670"/>
      <c r="F104" s="670"/>
      <c r="G104" s="670"/>
      <c r="H104" s="670"/>
    </row>
    <row r="105" spans="1:12">
      <c r="A105" s="659" t="s">
        <v>577</v>
      </c>
      <c r="E105" s="670">
        <f>+E90+E96+E102</f>
        <v>-230087.15</v>
      </c>
      <c r="F105" s="670">
        <f>+F90+F96+F102</f>
        <v>1439</v>
      </c>
      <c r="G105" s="670">
        <f>+G90+G96+G102</f>
        <v>-228648.15</v>
      </c>
      <c r="H105" s="670"/>
    </row>
    <row r="106" spans="1:12">
      <c r="A106" s="659" t="s">
        <v>578</v>
      </c>
      <c r="E106" s="670">
        <f>E105*E$8</f>
        <v>0</v>
      </c>
      <c r="F106" s="670">
        <f>F105*F$8</f>
        <v>0</v>
      </c>
      <c r="G106" s="670">
        <f>G105*G$8</f>
        <v>0</v>
      </c>
      <c r="H106" s="670"/>
    </row>
  </sheetData>
  <mergeCells count="37">
    <mergeCell ref="I101:L101"/>
    <mergeCell ref="I78:L78"/>
    <mergeCell ref="I88:L88"/>
    <mergeCell ref="I89:L89"/>
    <mergeCell ref="I94:L94"/>
    <mergeCell ref="I95:L95"/>
    <mergeCell ref="I100:L100"/>
    <mergeCell ref="I77:L77"/>
    <mergeCell ref="I58:L58"/>
    <mergeCell ref="I59:L59"/>
    <mergeCell ref="I60:L60"/>
    <mergeCell ref="I65:L65"/>
    <mergeCell ref="I66:L66"/>
    <mergeCell ref="I67:L67"/>
    <mergeCell ref="I68:L68"/>
    <mergeCell ref="I69:L69"/>
    <mergeCell ref="I70:L70"/>
    <mergeCell ref="I75:L75"/>
    <mergeCell ref="I76:L76"/>
    <mergeCell ref="I57:L57"/>
    <mergeCell ref="I17:L17"/>
    <mergeCell ref="I18:L18"/>
    <mergeCell ref="I21:L21"/>
    <mergeCell ref="I23:L23"/>
    <mergeCell ref="I24:L24"/>
    <mergeCell ref="I34:L34"/>
    <mergeCell ref="I35:L35"/>
    <mergeCell ref="I40:L40"/>
    <mergeCell ref="I41:L41"/>
    <mergeCell ref="I46:L46"/>
    <mergeCell ref="I47:L47"/>
    <mergeCell ref="I12:L12"/>
    <mergeCell ref="A1:L1"/>
    <mergeCell ref="A2:L2"/>
    <mergeCell ref="A3:L3"/>
    <mergeCell ref="I8:L8"/>
    <mergeCell ref="I11:L11"/>
  </mergeCells>
  <pageMargins left="0.75" right="0.75" top="1" bottom="1" header="0.5" footer="0.5"/>
  <pageSetup scale="74" fitToHeight="0" orientation="portrait" r:id="rId1"/>
  <headerFooter alignWithMargins="0"/>
  <rowBreaks count="1" manualBreakCount="1">
    <brk id="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193"/>
  <sheetViews>
    <sheetView view="pageBreakPreview" zoomScale="70" zoomScaleNormal="102" zoomScaleSheetLayoutView="70" workbookViewId="0">
      <selection sqref="A1:K1"/>
    </sheetView>
  </sheetViews>
  <sheetFormatPr defaultColWidth="7.33203125" defaultRowHeight="12.75"/>
  <cols>
    <col min="1" max="1" width="7.33203125" style="612"/>
    <col min="2" max="2" width="13.109375" style="612" customWidth="1"/>
    <col min="3" max="3" width="6.5546875" style="612" customWidth="1"/>
    <col min="4" max="5" width="13.109375" style="612" customWidth="1"/>
    <col min="6" max="7" width="8.88671875" style="612" customWidth="1"/>
    <col min="8" max="10" width="13.109375" style="612" customWidth="1"/>
    <col min="11" max="12" width="13.6640625" style="612" customWidth="1"/>
    <col min="13" max="15" width="14.6640625" style="612" customWidth="1"/>
    <col min="16" max="16" width="13.6640625" style="612" customWidth="1"/>
    <col min="17" max="16384" width="7.33203125" style="612"/>
  </cols>
  <sheetData>
    <row r="1" spans="1:14">
      <c r="A1" s="1145" t="str">
        <f>Index!$C$7</f>
        <v>LS Power Grid New York Corporation I</v>
      </c>
      <c r="B1" s="1145"/>
      <c r="C1" s="1145"/>
      <c r="D1" s="1145"/>
      <c r="E1" s="1145"/>
      <c r="F1" s="1145"/>
      <c r="G1" s="1145"/>
      <c r="H1" s="1145"/>
      <c r="I1" s="1145"/>
      <c r="J1" s="1145"/>
      <c r="K1" s="1145"/>
    </row>
    <row r="2" spans="1:14" s="613" customFormat="1">
      <c r="A2" s="1145" t="s">
        <v>579</v>
      </c>
      <c r="B2" s="1145"/>
      <c r="C2" s="1145"/>
      <c r="D2" s="1145"/>
      <c r="E2" s="1145"/>
      <c r="F2" s="1145"/>
      <c r="G2" s="1145"/>
      <c r="H2" s="1145"/>
      <c r="I2" s="1145"/>
      <c r="J2" s="1145"/>
      <c r="K2" s="1145"/>
      <c r="N2" s="614"/>
    </row>
    <row r="3" spans="1:14" s="613" customFormat="1" ht="13.15" customHeight="1">
      <c r="A3" s="1145" t="s">
        <v>580</v>
      </c>
      <c r="B3" s="1145"/>
      <c r="C3" s="1145"/>
      <c r="D3" s="1145"/>
      <c r="E3" s="1145"/>
      <c r="F3" s="1145"/>
      <c r="G3" s="1145"/>
      <c r="H3" s="1145"/>
      <c r="I3" s="1145"/>
      <c r="J3" s="1145"/>
      <c r="K3" s="1145"/>
    </row>
    <row r="4" spans="1:14" s="613" customFormat="1" ht="13.15" customHeight="1">
      <c r="A4" s="1008"/>
      <c r="B4" s="1008"/>
      <c r="C4" s="1008"/>
      <c r="D4" s="1008"/>
      <c r="E4" s="1006" t="str">
        <f>Index!$K$6</f>
        <v>For the 12 months ended 12/31/2021</v>
      </c>
      <c r="F4" s="1006"/>
      <c r="G4" s="1006"/>
      <c r="H4" s="1006"/>
      <c r="I4" s="1008"/>
      <c r="J4" s="1008"/>
      <c r="K4" s="1008"/>
    </row>
    <row r="5" spans="1:14" s="613" customFormat="1" ht="13.15" customHeight="1">
      <c r="A5" s="615" t="s">
        <v>11</v>
      </c>
      <c r="B5" s="616"/>
      <c r="C5" s="616"/>
      <c r="D5" s="616"/>
      <c r="E5" s="616"/>
      <c r="F5" s="616"/>
      <c r="G5" s="616"/>
      <c r="H5" s="616"/>
    </row>
    <row r="6" spans="1:14" s="613" customFormat="1">
      <c r="A6" s="615" t="s">
        <v>460</v>
      </c>
      <c r="B6" s="617" t="s">
        <v>461</v>
      </c>
      <c r="C6" s="617"/>
      <c r="D6" s="617" t="s">
        <v>14</v>
      </c>
      <c r="E6" s="617"/>
      <c r="F6" s="617"/>
      <c r="G6" s="617"/>
      <c r="H6" s="617"/>
      <c r="I6" s="617"/>
      <c r="J6" s="617"/>
      <c r="L6" s="617"/>
    </row>
    <row r="7" spans="1:14" s="613" customFormat="1">
      <c r="A7" s="618">
        <v>1</v>
      </c>
      <c r="B7" s="619">
        <v>190</v>
      </c>
      <c r="C7" s="620"/>
      <c r="D7" s="621">
        <f>I40</f>
        <v>123572.09499999997</v>
      </c>
      <c r="E7" s="619" t="s">
        <v>462</v>
      </c>
      <c r="F7" s="620"/>
      <c r="G7" s="620"/>
      <c r="H7" s="620"/>
      <c r="I7" s="620"/>
      <c r="J7" s="620"/>
      <c r="K7" s="671"/>
      <c r="L7" s="617"/>
    </row>
    <row r="8" spans="1:14" s="613" customFormat="1">
      <c r="A8" s="622">
        <f>+A7+1</f>
        <v>2</v>
      </c>
      <c r="B8" s="619" t="s">
        <v>463</v>
      </c>
      <c r="C8" s="620"/>
      <c r="D8" s="621">
        <f>I81</f>
        <v>0</v>
      </c>
      <c r="E8" s="619" t="s">
        <v>464</v>
      </c>
      <c r="F8" s="620"/>
      <c r="G8" s="620"/>
      <c r="H8" s="620"/>
      <c r="I8" s="620"/>
      <c r="J8" s="620"/>
      <c r="K8" s="671"/>
      <c r="L8" s="617"/>
    </row>
    <row r="9" spans="1:14" s="613" customFormat="1">
      <c r="A9" s="622">
        <f>+A8+1</f>
        <v>3</v>
      </c>
      <c r="B9" s="619" t="s">
        <v>465</v>
      </c>
      <c r="C9" s="620"/>
      <c r="D9" s="621">
        <f>I122</f>
        <v>-452313.90574957657</v>
      </c>
      <c r="E9" s="619" t="s">
        <v>466</v>
      </c>
      <c r="F9" s="620"/>
      <c r="G9" s="620"/>
      <c r="H9" s="620"/>
      <c r="I9" s="620"/>
      <c r="J9" s="620"/>
      <c r="K9" s="671"/>
      <c r="L9" s="617"/>
    </row>
    <row r="10" spans="1:14" s="613" customFormat="1">
      <c r="A10" s="622">
        <f>+A9+1</f>
        <v>4</v>
      </c>
      <c r="B10" s="619" t="s">
        <v>467</v>
      </c>
      <c r="C10" s="620"/>
      <c r="D10" s="621">
        <f>I163</f>
        <v>-15287.74534824997</v>
      </c>
      <c r="E10" s="619" t="s">
        <v>468</v>
      </c>
      <c r="F10" s="620"/>
      <c r="G10" s="620"/>
      <c r="H10" s="620"/>
      <c r="I10" s="620"/>
      <c r="J10" s="620"/>
      <c r="K10" s="671"/>
      <c r="L10" s="617"/>
    </row>
    <row r="11" spans="1:14" s="613" customFormat="1" ht="13.5" thickBot="1">
      <c r="A11" s="622">
        <f>+A10+1</f>
        <v>5</v>
      </c>
      <c r="B11" s="787" t="s">
        <v>469</v>
      </c>
      <c r="C11" s="620"/>
      <c r="D11" s="623">
        <f>SUM(D7:D10)</f>
        <v>-344029.55609782657</v>
      </c>
      <c r="E11" s="619" t="s">
        <v>818</v>
      </c>
      <c r="F11" s="620"/>
      <c r="G11" s="620"/>
      <c r="H11" s="620"/>
      <c r="I11" s="620"/>
      <c r="J11" s="620"/>
      <c r="K11" s="671"/>
      <c r="L11" s="617"/>
    </row>
    <row r="12" spans="1:14" s="613" customFormat="1" ht="13.5" thickTop="1">
      <c r="A12" s="618"/>
      <c r="B12" s="620"/>
      <c r="C12" s="620"/>
      <c r="D12" s="620"/>
      <c r="E12" s="620"/>
      <c r="F12" s="620"/>
      <c r="G12" s="620"/>
      <c r="H12" s="620"/>
      <c r="I12" s="620"/>
      <c r="J12" s="620"/>
      <c r="K12" s="671"/>
      <c r="L12" s="617"/>
    </row>
    <row r="13" spans="1:14" s="613" customFormat="1" ht="13.5" thickBot="1">
      <c r="A13" s="624"/>
      <c r="B13" s="625"/>
      <c r="C13" s="625"/>
      <c r="D13" s="625"/>
      <c r="E13" s="625"/>
      <c r="F13" s="625"/>
      <c r="G13" s="625"/>
      <c r="H13" s="625"/>
      <c r="I13" s="625"/>
      <c r="J13" s="625"/>
      <c r="K13" s="672"/>
      <c r="L13" s="617"/>
    </row>
    <row r="14" spans="1:14" s="613" customFormat="1">
      <c r="A14" s="622">
        <f>A11+1</f>
        <v>6</v>
      </c>
      <c r="B14" s="626" t="s">
        <v>470</v>
      </c>
      <c r="D14" s="617"/>
      <c r="F14" s="1044">
        <v>2021</v>
      </c>
      <c r="G14" s="617"/>
      <c r="H14" s="617"/>
      <c r="I14" s="617"/>
      <c r="J14" s="617"/>
      <c r="L14" s="617"/>
    </row>
    <row r="15" spans="1:14" s="627" customFormat="1">
      <c r="A15" s="622">
        <f>+A14+1</f>
        <v>7</v>
      </c>
      <c r="B15" s="627" t="s">
        <v>471</v>
      </c>
      <c r="F15" s="1031">
        <v>365</v>
      </c>
    </row>
    <row r="16" spans="1:14" s="627" customFormat="1">
      <c r="A16" s="622"/>
      <c r="B16" s="622"/>
    </row>
    <row r="17" spans="1:10" s="627" customFormat="1" ht="49.9" customHeight="1">
      <c r="A17" s="673">
        <f>+A15+1</f>
        <v>8</v>
      </c>
      <c r="B17" s="1146" t="s">
        <v>581</v>
      </c>
      <c r="C17" s="1146"/>
      <c r="D17" s="1146"/>
      <c r="E17" s="1146"/>
      <c r="F17" s="1146"/>
      <c r="G17" s="1146"/>
      <c r="H17" s="1146"/>
      <c r="I17" s="1146"/>
      <c r="J17" s="1146"/>
    </row>
    <row r="18" spans="1:10" s="627" customFormat="1">
      <c r="A18" s="622"/>
      <c r="B18" s="629"/>
      <c r="I18" s="630"/>
    </row>
    <row r="19" spans="1:10" s="627" customFormat="1" ht="25.15" customHeight="1">
      <c r="A19" s="673">
        <f>+A17+1</f>
        <v>9</v>
      </c>
      <c r="B19" s="1146" t="s">
        <v>582</v>
      </c>
      <c r="C19" s="1146"/>
      <c r="D19" s="1146"/>
      <c r="E19" s="1146"/>
      <c r="F19" s="1146"/>
      <c r="G19" s="1146"/>
      <c r="H19" s="1146"/>
      <c r="I19" s="1146"/>
      <c r="J19" s="1146"/>
    </row>
    <row r="20" spans="1:10" s="627" customFormat="1">
      <c r="A20" s="622"/>
      <c r="B20" s="629"/>
      <c r="I20" s="630"/>
    </row>
    <row r="21" spans="1:10" s="627" customFormat="1">
      <c r="A21" s="622"/>
      <c r="B21" s="629"/>
      <c r="I21" s="630"/>
    </row>
    <row r="22" spans="1:10" s="627" customFormat="1" ht="12.75" customHeight="1">
      <c r="A22" s="622">
        <f>+A19+1</f>
        <v>10</v>
      </c>
      <c r="B22" s="631" t="s">
        <v>474</v>
      </c>
      <c r="C22" s="631"/>
      <c r="D22" s="631"/>
      <c r="E22" s="631"/>
      <c r="I22" s="1143" t="s">
        <v>475</v>
      </c>
    </row>
    <row r="23" spans="1:10" s="627" customFormat="1" ht="12.75" customHeight="1">
      <c r="A23" s="622"/>
      <c r="B23" s="631"/>
      <c r="C23" s="631"/>
      <c r="D23" s="631"/>
      <c r="G23" s="630"/>
      <c r="I23" s="1144"/>
    </row>
    <row r="24" spans="1:10" s="627" customFormat="1" ht="12.75" customHeight="1">
      <c r="A24" s="622">
        <f>+A22+1</f>
        <v>11</v>
      </c>
      <c r="B24" s="626" t="s">
        <v>476</v>
      </c>
      <c r="C24" s="626"/>
      <c r="D24" s="626"/>
      <c r="F24" s="627" t="s">
        <v>583</v>
      </c>
      <c r="G24" s="630"/>
      <c r="H24" s="632"/>
      <c r="I24" s="633">
        <f>'Att 6d - ADIT Detail Actual'!E29</f>
        <v>0</v>
      </c>
    </row>
    <row r="25" spans="1:10" s="627" customFormat="1" ht="12.75" customHeight="1">
      <c r="A25" s="792">
        <f>+A24+1</f>
        <v>12</v>
      </c>
      <c r="B25" s="626" t="s">
        <v>477</v>
      </c>
      <c r="C25" s="626"/>
      <c r="D25" s="626"/>
      <c r="G25" s="630"/>
      <c r="H25" s="632"/>
      <c r="I25" s="634">
        <v>0</v>
      </c>
    </row>
    <row r="26" spans="1:10" s="627" customFormat="1" ht="12.75" customHeight="1">
      <c r="A26" s="622">
        <f>+A25+1</f>
        <v>13</v>
      </c>
      <c r="B26" s="626" t="s">
        <v>478</v>
      </c>
      <c r="C26" s="626"/>
      <c r="D26" s="626"/>
      <c r="G26" s="630"/>
      <c r="H26" s="632"/>
      <c r="I26" s="635">
        <f>'Att 6d - ADIT Detail Actual'!E26</f>
        <v>0</v>
      </c>
    </row>
    <row r="27" spans="1:10" s="627" customFormat="1" ht="12.75" customHeight="1">
      <c r="A27" s="622">
        <f>+A26+1</f>
        <v>14</v>
      </c>
      <c r="B27" s="626" t="s">
        <v>479</v>
      </c>
      <c r="C27" s="626"/>
      <c r="D27" s="626"/>
      <c r="F27" s="627" t="s">
        <v>480</v>
      </c>
      <c r="G27" s="630"/>
      <c r="H27" s="632"/>
      <c r="I27" s="633">
        <f>I24-I25-I26</f>
        <v>0</v>
      </c>
    </row>
    <row r="28" spans="1:10" s="627" customFormat="1" ht="12.75" customHeight="1">
      <c r="A28" s="622">
        <f>+A27+1</f>
        <v>15</v>
      </c>
      <c r="B28" s="626" t="s">
        <v>481</v>
      </c>
      <c r="C28" s="626"/>
      <c r="D28" s="626"/>
      <c r="F28" s="627" t="s">
        <v>482</v>
      </c>
      <c r="G28" s="630"/>
      <c r="H28" s="632"/>
      <c r="I28" s="633">
        <f>'Att 6d - ADIT Detail Actual'!E14</f>
        <v>0</v>
      </c>
    </row>
    <row r="29" spans="1:10" s="627" customFormat="1" ht="12.75" customHeight="1" thickBot="1">
      <c r="A29" s="622">
        <f>+A28+1</f>
        <v>16</v>
      </c>
      <c r="B29" s="626" t="s">
        <v>483</v>
      </c>
      <c r="C29" s="626"/>
      <c r="D29" s="626"/>
      <c r="F29" s="627" t="s">
        <v>484</v>
      </c>
      <c r="G29" s="630"/>
      <c r="H29" s="632"/>
      <c r="I29" s="636">
        <f>I27-I28</f>
        <v>0</v>
      </c>
    </row>
    <row r="30" spans="1:10" s="627" customFormat="1" ht="12.75" customHeight="1" thickTop="1">
      <c r="A30" s="622"/>
      <c r="B30" s="626"/>
      <c r="C30" s="626"/>
      <c r="D30" s="626"/>
      <c r="G30" s="630"/>
      <c r="H30" s="632"/>
      <c r="I30" s="633"/>
    </row>
    <row r="31" spans="1:10" s="627" customFormat="1" ht="12.75" customHeight="1">
      <c r="A31" s="622">
        <f>+A29+1</f>
        <v>17</v>
      </c>
      <c r="B31" s="626" t="s">
        <v>485</v>
      </c>
      <c r="C31" s="626"/>
      <c r="D31" s="626"/>
      <c r="F31" s="627" t="s">
        <v>584</v>
      </c>
      <c r="G31" s="630"/>
      <c r="H31" s="632"/>
      <c r="I31" s="633">
        <f>'Att 6d - ADIT Detail Actual'!G29</f>
        <v>247144.19823856949</v>
      </c>
    </row>
    <row r="32" spans="1:10" s="627" customFormat="1" ht="12.75" customHeight="1">
      <c r="A32" s="622">
        <f>+A31+1</f>
        <v>18</v>
      </c>
      <c r="B32" s="626" t="s">
        <v>477</v>
      </c>
      <c r="C32" s="626"/>
      <c r="D32" s="626"/>
      <c r="G32" s="630"/>
      <c r="H32" s="632"/>
      <c r="I32" s="634">
        <v>0</v>
      </c>
    </row>
    <row r="33" spans="1:16" s="627" customFormat="1" ht="12.75" customHeight="1">
      <c r="A33" s="622">
        <f>+A32+1</f>
        <v>19</v>
      </c>
      <c r="B33" s="626" t="s">
        <v>478</v>
      </c>
      <c r="C33" s="626"/>
      <c r="D33" s="626"/>
      <c r="G33" s="630"/>
      <c r="H33" s="632"/>
      <c r="I33" s="635">
        <f>'Att 6d - ADIT Detail Actual'!G26</f>
        <v>0</v>
      </c>
    </row>
    <row r="34" spans="1:16" s="627" customFormat="1" ht="12.75" customHeight="1">
      <c r="A34" s="622">
        <f>+A33+1</f>
        <v>20</v>
      </c>
      <c r="B34" s="626" t="s">
        <v>479</v>
      </c>
      <c r="C34" s="626"/>
      <c r="D34" s="626"/>
      <c r="F34" s="627" t="s">
        <v>486</v>
      </c>
      <c r="G34" s="630"/>
      <c r="H34" s="632"/>
      <c r="I34" s="633">
        <f>I31-I32-I33</f>
        <v>247144.19823856949</v>
      </c>
    </row>
    <row r="35" spans="1:16" s="627" customFormat="1" ht="12.75" customHeight="1">
      <c r="A35" s="622">
        <f>+A34+1</f>
        <v>21</v>
      </c>
      <c r="B35" s="626" t="s">
        <v>487</v>
      </c>
      <c r="C35" s="626"/>
      <c r="D35" s="626"/>
      <c r="F35" s="627" t="s">
        <v>488</v>
      </c>
      <c r="G35" s="630"/>
      <c r="H35" s="632"/>
      <c r="I35" s="633">
        <f>'Att 6d - ADIT Detail Actual'!G14</f>
        <v>244796.2298385695</v>
      </c>
    </row>
    <row r="36" spans="1:16" s="627" customFormat="1" ht="12.75" customHeight="1" thickBot="1">
      <c r="A36" s="622">
        <f>+A35+1</f>
        <v>22</v>
      </c>
      <c r="B36" s="626" t="s">
        <v>489</v>
      </c>
      <c r="C36" s="626"/>
      <c r="D36" s="626"/>
      <c r="F36" s="627" t="s">
        <v>490</v>
      </c>
      <c r="G36" s="630"/>
      <c r="H36" s="632"/>
      <c r="I36" s="636">
        <f>I34-I35</f>
        <v>2347.9683999999834</v>
      </c>
    </row>
    <row r="37" spans="1:16" s="627" customFormat="1" ht="12.75" customHeight="1" thickTop="1">
      <c r="A37" s="622"/>
      <c r="B37" s="626"/>
      <c r="C37" s="626"/>
      <c r="D37" s="626"/>
      <c r="G37" s="630"/>
      <c r="H37" s="632"/>
      <c r="I37" s="633"/>
    </row>
    <row r="38" spans="1:16" s="627" customFormat="1" ht="12.75" customHeight="1">
      <c r="A38" s="622">
        <f>+A36+1</f>
        <v>23</v>
      </c>
      <c r="B38" s="626" t="s">
        <v>491</v>
      </c>
      <c r="C38" s="626"/>
      <c r="D38" s="626"/>
      <c r="F38" s="627" t="s">
        <v>492</v>
      </c>
      <c r="G38" s="630"/>
      <c r="H38" s="632"/>
      <c r="I38" s="633">
        <f>P59</f>
        <v>122398.11079999998</v>
      </c>
    </row>
    <row r="39" spans="1:16" s="627" customFormat="1" ht="12.75" customHeight="1">
      <c r="A39" s="622">
        <f>+A38+1</f>
        <v>24</v>
      </c>
      <c r="B39" s="626" t="s">
        <v>493</v>
      </c>
      <c r="C39" s="626"/>
      <c r="D39" s="626"/>
      <c r="F39" s="627" t="s">
        <v>494</v>
      </c>
      <c r="G39" s="630"/>
      <c r="H39" s="632"/>
      <c r="I39" s="633">
        <f>(I29+I36)/2</f>
        <v>1173.9841999999917</v>
      </c>
    </row>
    <row r="40" spans="1:16" s="627" customFormat="1" ht="12.75" customHeight="1" thickBot="1">
      <c r="A40" s="622">
        <f>+A39+1</f>
        <v>25</v>
      </c>
      <c r="B40" s="626" t="s">
        <v>495</v>
      </c>
      <c r="C40" s="626"/>
      <c r="D40" s="626"/>
      <c r="F40" s="627" t="s">
        <v>496</v>
      </c>
      <c r="G40" s="630"/>
      <c r="H40" s="632"/>
      <c r="I40" s="636">
        <f>SUM(I38:I39)</f>
        <v>123572.09499999997</v>
      </c>
      <c r="J40" s="627" t="s">
        <v>497</v>
      </c>
    </row>
    <row r="41" spans="1:16" s="627" customFormat="1" ht="12.75" customHeight="1" thickTop="1">
      <c r="A41" s="622"/>
      <c r="B41" s="631"/>
      <c r="C41" s="631"/>
      <c r="D41" s="631"/>
      <c r="F41" s="637"/>
      <c r="I41" s="630"/>
      <c r="J41" s="632"/>
    </row>
    <row r="42" spans="1:16" ht="37.5" customHeight="1">
      <c r="A42" s="622">
        <f>+A40+1</f>
        <v>26</v>
      </c>
      <c r="B42" s="1146" t="s">
        <v>498</v>
      </c>
      <c r="C42" s="1146"/>
      <c r="D42" s="1146"/>
      <c r="E42" s="1146"/>
      <c r="F42" s="1146"/>
      <c r="G42" s="1146"/>
      <c r="H42" s="1146"/>
      <c r="I42" s="1146"/>
      <c r="J42" s="1146"/>
    </row>
    <row r="43" spans="1:16">
      <c r="A43" s="622"/>
      <c r="B43" s="638"/>
      <c r="C43" s="638"/>
      <c r="D43" s="639"/>
      <c r="E43" s="639"/>
      <c r="F43" s="639"/>
      <c r="G43" s="639"/>
      <c r="H43" s="639"/>
      <c r="I43" s="639"/>
    </row>
    <row r="44" spans="1:16">
      <c r="A44" s="622">
        <f>+A42+1</f>
        <v>27</v>
      </c>
      <c r="B44" s="631" t="s">
        <v>474</v>
      </c>
      <c r="C44" s="638"/>
      <c r="D44" s="639"/>
      <c r="E44" s="639"/>
      <c r="F44" s="639"/>
      <c r="G44" s="639"/>
      <c r="H44" s="639"/>
      <c r="I44" s="639"/>
    </row>
    <row r="45" spans="1:16">
      <c r="A45" s="622"/>
      <c r="B45" s="640" t="s">
        <v>221</v>
      </c>
      <c r="C45" s="641" t="s">
        <v>222</v>
      </c>
      <c r="D45" s="642" t="s">
        <v>231</v>
      </c>
      <c r="E45" s="642" t="s">
        <v>239</v>
      </c>
      <c r="F45" s="642" t="s">
        <v>240</v>
      </c>
      <c r="G45" s="642" t="s">
        <v>241</v>
      </c>
      <c r="H45" s="642" t="s">
        <v>242</v>
      </c>
      <c r="I45" s="642" t="s">
        <v>243</v>
      </c>
      <c r="K45" s="642" t="s">
        <v>250</v>
      </c>
      <c r="L45" s="642" t="s">
        <v>251</v>
      </c>
      <c r="M45" s="642" t="s">
        <v>271</v>
      </c>
      <c r="N45" s="642" t="s">
        <v>272</v>
      </c>
      <c r="O45" s="642" t="s">
        <v>273</v>
      </c>
      <c r="P45" s="642" t="s">
        <v>274</v>
      </c>
    </row>
    <row r="46" spans="1:16" ht="99.95" customHeight="1">
      <c r="A46" s="622">
        <f>+A44+1</f>
        <v>28</v>
      </c>
      <c r="B46" s="643" t="s">
        <v>394</v>
      </c>
      <c r="C46" s="643" t="s">
        <v>100</v>
      </c>
      <c r="D46" s="644" t="s">
        <v>499</v>
      </c>
      <c r="E46" s="644" t="s">
        <v>500</v>
      </c>
      <c r="F46" s="644" t="s">
        <v>501</v>
      </c>
      <c r="G46" s="644" t="s">
        <v>502</v>
      </c>
      <c r="H46" s="644" t="s">
        <v>503</v>
      </c>
      <c r="I46" s="644" t="s">
        <v>504</v>
      </c>
      <c r="K46" s="674" t="s">
        <v>585</v>
      </c>
      <c r="L46" s="674" t="s">
        <v>586</v>
      </c>
      <c r="M46" s="674" t="s">
        <v>587</v>
      </c>
      <c r="N46" s="675" t="s">
        <v>588</v>
      </c>
      <c r="O46" s="675" t="s">
        <v>589</v>
      </c>
      <c r="P46" s="674" t="s">
        <v>590</v>
      </c>
    </row>
    <row r="47" spans="1:16">
      <c r="A47" s="622">
        <f t="shared" ref="A47:A60" si="0">+A46+1</f>
        <v>29</v>
      </c>
      <c r="B47" s="645" t="s">
        <v>505</v>
      </c>
      <c r="C47" s="1020" t="s">
        <v>825</v>
      </c>
      <c r="D47" s="646" t="str">
        <f>'Att 6a - ADIT Projection'!D47</f>
        <v>NA</v>
      </c>
      <c r="E47" s="647">
        <f>I28</f>
        <v>0</v>
      </c>
      <c r="F47" s="648" t="s">
        <v>26</v>
      </c>
      <c r="G47" s="648">
        <f>F15</f>
        <v>365</v>
      </c>
      <c r="H47" s="646" t="s">
        <v>26</v>
      </c>
      <c r="I47" s="649">
        <f>E47</f>
        <v>0</v>
      </c>
      <c r="K47" s="646" t="s">
        <v>26</v>
      </c>
      <c r="L47" s="646" t="s">
        <v>26</v>
      </c>
      <c r="M47" s="646" t="s">
        <v>26</v>
      </c>
      <c r="N47" s="646" t="s">
        <v>26</v>
      </c>
      <c r="O47" s="646" t="s">
        <v>26</v>
      </c>
      <c r="P47" s="676">
        <f>I28</f>
        <v>0</v>
      </c>
    </row>
    <row r="48" spans="1:16" ht="12.6" customHeight="1">
      <c r="A48" s="792">
        <f t="shared" si="0"/>
        <v>30</v>
      </c>
      <c r="B48" s="645" t="s">
        <v>506</v>
      </c>
      <c r="C48" s="1020" t="s">
        <v>825</v>
      </c>
      <c r="D48" s="646">
        <f>'Att 6a - ADIT Projection'!D48</f>
        <v>0</v>
      </c>
      <c r="E48" s="649">
        <f t="shared" ref="E48:E59" si="1">E47+D48</f>
        <v>0</v>
      </c>
      <c r="F48" s="648">
        <f>IF(F15=365,335,IF(F15=366,336, "need to customize"))</f>
        <v>335</v>
      </c>
      <c r="G48" s="648">
        <f t="shared" ref="G48:G59" si="2">G47</f>
        <v>365</v>
      </c>
      <c r="H48" s="649">
        <f t="shared" ref="H48:H59" si="3">D48*F48/G48</f>
        <v>0</v>
      </c>
      <c r="I48" s="649">
        <f t="shared" ref="I48:I59" si="4">I47+H48</f>
        <v>0</v>
      </c>
      <c r="K48" s="650">
        <v>0</v>
      </c>
      <c r="L48" s="676">
        <f t="shared" ref="L48:L59" si="5">K48-D48</f>
        <v>0</v>
      </c>
      <c r="M48" s="677">
        <f t="shared" ref="M48:M59" si="6">IF(AND( D48&gt;=0, K48&gt;=0), IF( L48&gt;=0, H48, K48/ D48* H48), IF(AND( D48&lt;0, K48&lt;0), IF( L48&lt;0,H48, K48/ D48* H48),0))</f>
        <v>0</v>
      </c>
      <c r="N48" s="677">
        <f t="shared" ref="N48:N59" si="7">IF(AND( D48&gt;=0, K48&gt;=0), IF( L48&gt;=0, L48*50%,0), IF(AND( D48&lt;0, K48&lt;0),IF( L48&lt;0, L48*50%,0),0))</f>
        <v>0</v>
      </c>
      <c r="O48" s="677">
        <f t="shared" ref="O48:O59" si="8">IF(AND( D48&gt;=0, K48&lt;0), K48*50%, IF(AND( D48&lt;0, K48&gt;=0), K48*50%,0))</f>
        <v>0</v>
      </c>
      <c r="P48" s="677">
        <f t="shared" ref="P48:P59" si="9">P47+M48+N48+O48</f>
        <v>0</v>
      </c>
    </row>
    <row r="49" spans="1:16">
      <c r="A49" s="622">
        <f t="shared" si="0"/>
        <v>31</v>
      </c>
      <c r="B49" s="645" t="s">
        <v>116</v>
      </c>
      <c r="C49" s="1020" t="s">
        <v>825</v>
      </c>
      <c r="D49" s="646">
        <f>'Att 6a - ADIT Projection'!D49</f>
        <v>0</v>
      </c>
      <c r="E49" s="649">
        <f t="shared" si="1"/>
        <v>0</v>
      </c>
      <c r="F49" s="648">
        <v>307</v>
      </c>
      <c r="G49" s="648">
        <f t="shared" si="2"/>
        <v>365</v>
      </c>
      <c r="H49" s="649">
        <f t="shared" si="3"/>
        <v>0</v>
      </c>
      <c r="I49" s="649">
        <f t="shared" si="4"/>
        <v>0</v>
      </c>
      <c r="K49" s="650">
        <v>0</v>
      </c>
      <c r="L49" s="676">
        <f t="shared" si="5"/>
        <v>0</v>
      </c>
      <c r="M49" s="677">
        <f t="shared" si="6"/>
        <v>0</v>
      </c>
      <c r="N49" s="677">
        <f t="shared" si="7"/>
        <v>0</v>
      </c>
      <c r="O49" s="677">
        <f t="shared" si="8"/>
        <v>0</v>
      </c>
      <c r="P49" s="677">
        <f t="shared" si="9"/>
        <v>0</v>
      </c>
    </row>
    <row r="50" spans="1:16">
      <c r="A50" s="622">
        <f t="shared" si="0"/>
        <v>32</v>
      </c>
      <c r="B50" s="645" t="s">
        <v>507</v>
      </c>
      <c r="C50" s="1020" t="s">
        <v>825</v>
      </c>
      <c r="D50" s="646">
        <f>'Att 6a - ADIT Projection'!D50</f>
        <v>0</v>
      </c>
      <c r="E50" s="649">
        <f t="shared" si="1"/>
        <v>0</v>
      </c>
      <c r="F50" s="648">
        <v>276</v>
      </c>
      <c r="G50" s="648">
        <f t="shared" si="2"/>
        <v>365</v>
      </c>
      <c r="H50" s="649">
        <f t="shared" si="3"/>
        <v>0</v>
      </c>
      <c r="I50" s="649">
        <f t="shared" si="4"/>
        <v>0</v>
      </c>
      <c r="K50" s="650">
        <v>0</v>
      </c>
      <c r="L50" s="676">
        <f t="shared" si="5"/>
        <v>0</v>
      </c>
      <c r="M50" s="677">
        <f t="shared" si="6"/>
        <v>0</v>
      </c>
      <c r="N50" s="677">
        <f t="shared" si="7"/>
        <v>0</v>
      </c>
      <c r="O50" s="677">
        <f t="shared" si="8"/>
        <v>0</v>
      </c>
      <c r="P50" s="677">
        <f t="shared" si="9"/>
        <v>0</v>
      </c>
    </row>
    <row r="51" spans="1:16">
      <c r="A51" s="622">
        <f t="shared" si="0"/>
        <v>33</v>
      </c>
      <c r="B51" s="645" t="s">
        <v>99</v>
      </c>
      <c r="C51" s="1020" t="s">
        <v>825</v>
      </c>
      <c r="D51" s="646">
        <f>'Att 6a - ADIT Projection'!D51</f>
        <v>0</v>
      </c>
      <c r="E51" s="649">
        <f t="shared" si="1"/>
        <v>0</v>
      </c>
      <c r="F51" s="648">
        <v>246</v>
      </c>
      <c r="G51" s="648">
        <f t="shared" si="2"/>
        <v>365</v>
      </c>
      <c r="H51" s="649">
        <f t="shared" si="3"/>
        <v>0</v>
      </c>
      <c r="I51" s="649">
        <f t="shared" si="4"/>
        <v>0</v>
      </c>
      <c r="K51" s="650">
        <v>0</v>
      </c>
      <c r="L51" s="676">
        <f t="shared" si="5"/>
        <v>0</v>
      </c>
      <c r="M51" s="677">
        <f t="shared" si="6"/>
        <v>0</v>
      </c>
      <c r="N51" s="677">
        <f t="shared" si="7"/>
        <v>0</v>
      </c>
      <c r="O51" s="677">
        <f t="shared" si="8"/>
        <v>0</v>
      </c>
      <c r="P51" s="677">
        <f t="shared" si="9"/>
        <v>0</v>
      </c>
    </row>
    <row r="52" spans="1:16">
      <c r="A52" s="622">
        <f t="shared" si="0"/>
        <v>34</v>
      </c>
      <c r="B52" s="645" t="s">
        <v>98</v>
      </c>
      <c r="C52" s="1020" t="s">
        <v>825</v>
      </c>
      <c r="D52" s="646">
        <f>'Att 6a - ADIT Projection'!D52</f>
        <v>0</v>
      </c>
      <c r="E52" s="649">
        <f t="shared" si="1"/>
        <v>0</v>
      </c>
      <c r="F52" s="648">
        <v>215</v>
      </c>
      <c r="G52" s="648">
        <f t="shared" si="2"/>
        <v>365</v>
      </c>
      <c r="H52" s="649">
        <f t="shared" si="3"/>
        <v>0</v>
      </c>
      <c r="I52" s="649">
        <f t="shared" si="4"/>
        <v>0</v>
      </c>
      <c r="K52" s="650">
        <v>0</v>
      </c>
      <c r="L52" s="676">
        <f t="shared" si="5"/>
        <v>0</v>
      </c>
      <c r="M52" s="677">
        <f t="shared" si="6"/>
        <v>0</v>
      </c>
      <c r="N52" s="677">
        <f t="shared" si="7"/>
        <v>0</v>
      </c>
      <c r="O52" s="677">
        <f t="shared" si="8"/>
        <v>0</v>
      </c>
      <c r="P52" s="677">
        <f t="shared" si="9"/>
        <v>0</v>
      </c>
    </row>
    <row r="53" spans="1:16">
      <c r="A53" s="622">
        <f t="shared" si="0"/>
        <v>35</v>
      </c>
      <c r="B53" s="645" t="s">
        <v>159</v>
      </c>
      <c r="C53" s="1020" t="s">
        <v>825</v>
      </c>
      <c r="D53" s="646">
        <f>'Att 6a - ADIT Projection'!D53</f>
        <v>0</v>
      </c>
      <c r="E53" s="649">
        <f t="shared" si="1"/>
        <v>0</v>
      </c>
      <c r="F53" s="648">
        <v>185</v>
      </c>
      <c r="G53" s="648">
        <f t="shared" si="2"/>
        <v>365</v>
      </c>
      <c r="H53" s="649">
        <f t="shared" si="3"/>
        <v>0</v>
      </c>
      <c r="I53" s="649">
        <f t="shared" si="4"/>
        <v>0</v>
      </c>
      <c r="K53" s="650">
        <v>267960.38159999996</v>
      </c>
      <c r="L53" s="676">
        <f t="shared" si="5"/>
        <v>267960.38159999996</v>
      </c>
      <c r="M53" s="677">
        <f t="shared" si="6"/>
        <v>0</v>
      </c>
      <c r="N53" s="677">
        <f t="shared" si="7"/>
        <v>133980.19079999998</v>
      </c>
      <c r="O53" s="677">
        <f t="shared" si="8"/>
        <v>0</v>
      </c>
      <c r="P53" s="677">
        <f t="shared" si="9"/>
        <v>133980.19079999998</v>
      </c>
    </row>
    <row r="54" spans="1:16">
      <c r="A54" s="622">
        <f t="shared" si="0"/>
        <v>36</v>
      </c>
      <c r="B54" s="645" t="s">
        <v>113</v>
      </c>
      <c r="C54" s="1020" t="s">
        <v>825</v>
      </c>
      <c r="D54" s="646">
        <f>'Att 6a - ADIT Projection'!D54</f>
        <v>0</v>
      </c>
      <c r="E54" s="649">
        <f t="shared" si="1"/>
        <v>0</v>
      </c>
      <c r="F54" s="648">
        <v>154</v>
      </c>
      <c r="G54" s="648">
        <f t="shared" si="2"/>
        <v>365</v>
      </c>
      <c r="H54" s="649">
        <f t="shared" si="3"/>
        <v>0</v>
      </c>
      <c r="I54" s="649">
        <f t="shared" si="4"/>
        <v>0</v>
      </c>
      <c r="K54" s="650">
        <v>0</v>
      </c>
      <c r="L54" s="676">
        <f t="shared" si="5"/>
        <v>0</v>
      </c>
      <c r="M54" s="677">
        <f t="shared" si="6"/>
        <v>0</v>
      </c>
      <c r="N54" s="677">
        <f t="shared" si="7"/>
        <v>0</v>
      </c>
      <c r="O54" s="677">
        <f t="shared" si="8"/>
        <v>0</v>
      </c>
      <c r="P54" s="677">
        <f t="shared" si="9"/>
        <v>133980.19079999998</v>
      </c>
    </row>
    <row r="55" spans="1:16">
      <c r="A55" s="622">
        <f t="shared" si="0"/>
        <v>37</v>
      </c>
      <c r="B55" s="645" t="s">
        <v>508</v>
      </c>
      <c r="C55" s="1020" t="s">
        <v>825</v>
      </c>
      <c r="D55" s="646">
        <f>'Att 6a - ADIT Projection'!D55</f>
        <v>0</v>
      </c>
      <c r="E55" s="649">
        <f t="shared" si="1"/>
        <v>0</v>
      </c>
      <c r="F55" s="648">
        <v>123</v>
      </c>
      <c r="G55" s="648">
        <f t="shared" si="2"/>
        <v>365</v>
      </c>
      <c r="H55" s="649">
        <f t="shared" si="3"/>
        <v>0</v>
      </c>
      <c r="I55" s="649">
        <f t="shared" si="4"/>
        <v>0</v>
      </c>
      <c r="K55" s="650">
        <v>0</v>
      </c>
      <c r="L55" s="676">
        <f t="shared" si="5"/>
        <v>0</v>
      </c>
      <c r="M55" s="677">
        <f t="shared" si="6"/>
        <v>0</v>
      </c>
      <c r="N55" s="677">
        <f t="shared" si="7"/>
        <v>0</v>
      </c>
      <c r="O55" s="677">
        <f t="shared" si="8"/>
        <v>0</v>
      </c>
      <c r="P55" s="677">
        <f t="shared" si="9"/>
        <v>133980.19079999998</v>
      </c>
    </row>
    <row r="56" spans="1:16">
      <c r="A56" s="622">
        <f t="shared" si="0"/>
        <v>38</v>
      </c>
      <c r="B56" s="645" t="s">
        <v>111</v>
      </c>
      <c r="C56" s="1020" t="s">
        <v>825</v>
      </c>
      <c r="D56" s="646">
        <f>'Att 6a - ADIT Projection'!D56</f>
        <v>0</v>
      </c>
      <c r="E56" s="649">
        <f t="shared" si="1"/>
        <v>0</v>
      </c>
      <c r="F56" s="648">
        <v>93</v>
      </c>
      <c r="G56" s="648">
        <f t="shared" si="2"/>
        <v>365</v>
      </c>
      <c r="H56" s="649">
        <f t="shared" si="3"/>
        <v>0</v>
      </c>
      <c r="I56" s="649">
        <f t="shared" si="4"/>
        <v>0</v>
      </c>
      <c r="K56" s="650">
        <v>87801.75</v>
      </c>
      <c r="L56" s="676">
        <f t="shared" si="5"/>
        <v>87801.75</v>
      </c>
      <c r="M56" s="677">
        <f t="shared" si="6"/>
        <v>0</v>
      </c>
      <c r="N56" s="677">
        <f t="shared" si="7"/>
        <v>43900.875</v>
      </c>
      <c r="O56" s="677">
        <f t="shared" si="8"/>
        <v>0</v>
      </c>
      <c r="P56" s="677">
        <f t="shared" si="9"/>
        <v>177881.06579999998</v>
      </c>
    </row>
    <row r="57" spans="1:16">
      <c r="A57" s="622">
        <f t="shared" si="0"/>
        <v>39</v>
      </c>
      <c r="B57" s="645" t="s">
        <v>124</v>
      </c>
      <c r="C57" s="1020" t="s">
        <v>825</v>
      </c>
      <c r="D57" s="646">
        <f>'Att 6a - ADIT Projection'!D57</f>
        <v>0</v>
      </c>
      <c r="E57" s="649">
        <f t="shared" si="1"/>
        <v>0</v>
      </c>
      <c r="F57" s="648">
        <v>62</v>
      </c>
      <c r="G57" s="648">
        <f t="shared" si="2"/>
        <v>365</v>
      </c>
      <c r="H57" s="649">
        <f t="shared" si="3"/>
        <v>0</v>
      </c>
      <c r="I57" s="649">
        <f t="shared" si="4"/>
        <v>0</v>
      </c>
      <c r="K57" s="650">
        <v>0</v>
      </c>
      <c r="L57" s="676">
        <f t="shared" si="5"/>
        <v>0</v>
      </c>
      <c r="M57" s="677">
        <f t="shared" si="6"/>
        <v>0</v>
      </c>
      <c r="N57" s="677">
        <f t="shared" si="7"/>
        <v>0</v>
      </c>
      <c r="O57" s="677">
        <f t="shared" si="8"/>
        <v>0</v>
      </c>
      <c r="P57" s="677">
        <f t="shared" si="9"/>
        <v>177881.06579999998</v>
      </c>
    </row>
    <row r="58" spans="1:16">
      <c r="A58" s="622">
        <f t="shared" si="0"/>
        <v>40</v>
      </c>
      <c r="B58" s="645" t="s">
        <v>109</v>
      </c>
      <c r="C58" s="1020" t="s">
        <v>825</v>
      </c>
      <c r="D58" s="646">
        <f>'Att 6a - ADIT Projection'!D58</f>
        <v>0</v>
      </c>
      <c r="E58" s="649">
        <f t="shared" si="1"/>
        <v>0</v>
      </c>
      <c r="F58" s="648">
        <v>32</v>
      </c>
      <c r="G58" s="648">
        <f t="shared" si="2"/>
        <v>365</v>
      </c>
      <c r="H58" s="649">
        <f t="shared" si="3"/>
        <v>0</v>
      </c>
      <c r="I58" s="649">
        <f t="shared" si="4"/>
        <v>0</v>
      </c>
      <c r="K58" s="650">
        <v>0</v>
      </c>
      <c r="L58" s="676">
        <f t="shared" si="5"/>
        <v>0</v>
      </c>
      <c r="M58" s="677">
        <f t="shared" si="6"/>
        <v>0</v>
      </c>
      <c r="N58" s="677">
        <f t="shared" si="7"/>
        <v>0</v>
      </c>
      <c r="O58" s="677">
        <f t="shared" si="8"/>
        <v>0</v>
      </c>
      <c r="P58" s="677">
        <f t="shared" si="9"/>
        <v>177881.06579999998</v>
      </c>
    </row>
    <row r="59" spans="1:16">
      <c r="A59" s="622">
        <f t="shared" si="0"/>
        <v>41</v>
      </c>
      <c r="B59" s="645" t="s">
        <v>107</v>
      </c>
      <c r="C59" s="1020" t="s">
        <v>825</v>
      </c>
      <c r="D59" s="646">
        <f>'Att 6a - ADIT Projection'!D59</f>
        <v>0</v>
      </c>
      <c r="E59" s="649">
        <f t="shared" si="1"/>
        <v>0</v>
      </c>
      <c r="F59" s="648">
        <v>1</v>
      </c>
      <c r="G59" s="648">
        <f t="shared" si="2"/>
        <v>365</v>
      </c>
      <c r="H59" s="649">
        <f t="shared" si="3"/>
        <v>0</v>
      </c>
      <c r="I59" s="651">
        <f t="shared" si="4"/>
        <v>0</v>
      </c>
      <c r="K59" s="650">
        <v>-110965.91</v>
      </c>
      <c r="L59" s="676">
        <f t="shared" si="5"/>
        <v>-110965.91</v>
      </c>
      <c r="M59" s="677">
        <f t="shared" si="6"/>
        <v>0</v>
      </c>
      <c r="N59" s="677">
        <f t="shared" si="7"/>
        <v>0</v>
      </c>
      <c r="O59" s="677">
        <f t="shared" si="8"/>
        <v>-55482.955000000002</v>
      </c>
      <c r="P59" s="677">
        <f t="shared" si="9"/>
        <v>122398.11079999998</v>
      </c>
    </row>
    <row r="60" spans="1:16" ht="13.5" thickBot="1">
      <c r="A60" s="622">
        <f t="shared" si="0"/>
        <v>42</v>
      </c>
      <c r="B60" s="652" t="s">
        <v>509</v>
      </c>
      <c r="C60" s="652"/>
      <c r="D60" s="653">
        <f>SUM(D48:D59)</f>
        <v>0</v>
      </c>
      <c r="E60" s="654"/>
      <c r="F60" s="654"/>
      <c r="G60" s="654"/>
      <c r="H60" s="654"/>
      <c r="I60" s="649"/>
      <c r="K60" s="653">
        <f>SUM(K48:K59)</f>
        <v>244796.22159999996</v>
      </c>
      <c r="L60" s="653">
        <f>SUM(L48:L59)</f>
        <v>244796.22159999996</v>
      </c>
    </row>
    <row r="61" spans="1:16" ht="13.5" thickTop="1">
      <c r="A61" s="622"/>
      <c r="B61" s="639"/>
      <c r="C61" s="639"/>
      <c r="D61" s="639"/>
      <c r="E61" s="639"/>
      <c r="F61" s="639"/>
      <c r="G61" s="639"/>
      <c r="H61" s="639"/>
      <c r="I61" s="639"/>
    </row>
    <row r="62" spans="1:16" ht="13.5" thickBot="1">
      <c r="A62" s="655"/>
      <c r="B62" s="656"/>
      <c r="C62" s="656"/>
      <c r="D62" s="657"/>
      <c r="E62" s="657"/>
      <c r="F62" s="657"/>
      <c r="G62" s="657"/>
      <c r="H62" s="657"/>
      <c r="I62" s="657"/>
      <c r="J62" s="658"/>
      <c r="K62" s="658"/>
    </row>
    <row r="63" spans="1:16" s="627" customFormat="1" ht="12.75" customHeight="1">
      <c r="A63" s="622">
        <f>+A60+1</f>
        <v>43</v>
      </c>
      <c r="B63" s="631" t="s">
        <v>510</v>
      </c>
      <c r="C63" s="631"/>
      <c r="D63" s="631"/>
      <c r="E63" s="631"/>
      <c r="I63" s="1143" t="s">
        <v>475</v>
      </c>
      <c r="K63" s="612"/>
    </row>
    <row r="64" spans="1:16" s="627" customFormat="1" ht="12.75" customHeight="1">
      <c r="A64" s="622"/>
      <c r="B64" s="631"/>
      <c r="C64" s="631"/>
      <c r="D64" s="631"/>
      <c r="G64" s="630"/>
      <c r="I64" s="1147"/>
      <c r="K64" s="612"/>
    </row>
    <row r="65" spans="1:11" s="627" customFormat="1" ht="12.75" customHeight="1">
      <c r="A65" s="622">
        <f>+A63+1</f>
        <v>44</v>
      </c>
      <c r="B65" s="626" t="s">
        <v>476</v>
      </c>
      <c r="C65" s="626"/>
      <c r="D65" s="626"/>
      <c r="F65" s="627" t="s">
        <v>591</v>
      </c>
      <c r="G65" s="630"/>
      <c r="H65" s="632"/>
      <c r="I65" s="633">
        <f>'Att 6d - ADIT Detail Actual'!E52</f>
        <v>0</v>
      </c>
      <c r="K65" s="612"/>
    </row>
    <row r="66" spans="1:11" s="627" customFormat="1" ht="12.75" customHeight="1">
      <c r="A66" s="622">
        <f>+A65+1</f>
        <v>45</v>
      </c>
      <c r="B66" s="626" t="s">
        <v>477</v>
      </c>
      <c r="C66" s="626"/>
      <c r="D66" s="626"/>
      <c r="G66" s="630"/>
      <c r="H66" s="632"/>
      <c r="I66" s="634">
        <v>0</v>
      </c>
      <c r="K66" s="612"/>
    </row>
    <row r="67" spans="1:11" s="627" customFormat="1" ht="12.75" customHeight="1">
      <c r="A67" s="622">
        <f>+A66+1</f>
        <v>46</v>
      </c>
      <c r="B67" s="626" t="s">
        <v>478</v>
      </c>
      <c r="C67" s="626"/>
      <c r="D67" s="626"/>
      <c r="G67" s="630"/>
      <c r="H67" s="632"/>
      <c r="I67" s="635">
        <f>'Att 6d - ADIT Detail Actual'!E49</f>
        <v>0</v>
      </c>
      <c r="K67" s="612"/>
    </row>
    <row r="68" spans="1:11" s="627" customFormat="1" ht="12.75" customHeight="1">
      <c r="A68" s="622">
        <f>+A67+1</f>
        <v>47</v>
      </c>
      <c r="B68" s="626" t="s">
        <v>479</v>
      </c>
      <c r="C68" s="626"/>
      <c r="D68" s="626"/>
      <c r="F68" s="627" t="s">
        <v>511</v>
      </c>
      <c r="G68" s="630"/>
      <c r="H68" s="632"/>
      <c r="I68" s="633">
        <f>I65-I66-I67</f>
        <v>0</v>
      </c>
      <c r="K68" s="612"/>
    </row>
    <row r="69" spans="1:11" s="627" customFormat="1" ht="12.75" customHeight="1">
      <c r="A69" s="622">
        <f>+A68+1</f>
        <v>48</v>
      </c>
      <c r="B69" s="626" t="s">
        <v>481</v>
      </c>
      <c r="C69" s="626"/>
      <c r="D69" s="626"/>
      <c r="F69" s="627" t="s">
        <v>512</v>
      </c>
      <c r="G69" s="630"/>
      <c r="H69" s="632"/>
      <c r="I69" s="633">
        <f>'Att 6d - ADIT Detail Actual'!E37</f>
        <v>0</v>
      </c>
    </row>
    <row r="70" spans="1:11" s="627" customFormat="1" ht="12.75" customHeight="1" thickBot="1">
      <c r="A70" s="622">
        <f>+A69+1</f>
        <v>49</v>
      </c>
      <c r="B70" s="626" t="s">
        <v>483</v>
      </c>
      <c r="C70" s="626"/>
      <c r="D70" s="626"/>
      <c r="F70" s="627" t="s">
        <v>513</v>
      </c>
      <c r="G70" s="630"/>
      <c r="H70" s="632"/>
      <c r="I70" s="636">
        <f>I68-I69</f>
        <v>0</v>
      </c>
    </row>
    <row r="71" spans="1:11" s="627" customFormat="1" ht="12.75" customHeight="1" thickTop="1">
      <c r="A71" s="622"/>
      <c r="B71" s="626"/>
      <c r="C71" s="626"/>
      <c r="D71" s="626"/>
      <c r="G71" s="630"/>
      <c r="H71" s="632"/>
      <c r="I71" s="633"/>
    </row>
    <row r="72" spans="1:11" s="627" customFormat="1" ht="12.75" customHeight="1">
      <c r="A72" s="622">
        <f>+A70+1</f>
        <v>50</v>
      </c>
      <c r="B72" s="626" t="s">
        <v>485</v>
      </c>
      <c r="C72" s="626"/>
      <c r="D72" s="626"/>
      <c r="F72" s="627" t="s">
        <v>592</v>
      </c>
      <c r="G72" s="630"/>
      <c r="H72" s="632"/>
      <c r="I72" s="633">
        <f>'Att 6d - ADIT Detail Actual'!G52</f>
        <v>0</v>
      </c>
    </row>
    <row r="73" spans="1:11" s="627" customFormat="1" ht="12.75" customHeight="1">
      <c r="A73" s="622">
        <f>+A72+1</f>
        <v>51</v>
      </c>
      <c r="B73" s="626" t="s">
        <v>477</v>
      </c>
      <c r="C73" s="626"/>
      <c r="D73" s="626"/>
      <c r="G73" s="630"/>
      <c r="H73" s="632"/>
      <c r="I73" s="634">
        <v>0</v>
      </c>
    </row>
    <row r="74" spans="1:11" s="627" customFormat="1" ht="12.75" customHeight="1">
      <c r="A74" s="622">
        <f>+A73+1</f>
        <v>52</v>
      </c>
      <c r="B74" s="626" t="s">
        <v>478</v>
      </c>
      <c r="C74" s="626"/>
      <c r="D74" s="626"/>
      <c r="G74" s="630"/>
      <c r="H74" s="632"/>
      <c r="I74" s="635">
        <f>'Att 6d - ADIT Detail Actual'!G49</f>
        <v>0</v>
      </c>
    </row>
    <row r="75" spans="1:11" s="627" customFormat="1" ht="12.75" customHeight="1">
      <c r="A75" s="622">
        <f>+A74+1</f>
        <v>53</v>
      </c>
      <c r="B75" s="626" t="s">
        <v>479</v>
      </c>
      <c r="C75" s="626"/>
      <c r="D75" s="626"/>
      <c r="F75" s="627" t="s">
        <v>514</v>
      </c>
      <c r="G75" s="630"/>
      <c r="H75" s="632"/>
      <c r="I75" s="633">
        <f>I72-I73-I74</f>
        <v>0</v>
      </c>
    </row>
    <row r="76" spans="1:11" s="627" customFormat="1" ht="12.75" customHeight="1">
      <c r="A76" s="622">
        <f>+A75+1</f>
        <v>54</v>
      </c>
      <c r="B76" s="626" t="s">
        <v>487</v>
      </c>
      <c r="C76" s="626"/>
      <c r="D76" s="626"/>
      <c r="F76" s="627" t="s">
        <v>515</v>
      </c>
      <c r="G76" s="630"/>
      <c r="H76" s="632"/>
      <c r="I76" s="635">
        <f>'Att 6d - ADIT Detail Actual'!G37</f>
        <v>0</v>
      </c>
    </row>
    <row r="77" spans="1:11" s="627" customFormat="1" ht="12.75" customHeight="1" thickBot="1">
      <c r="A77" s="622">
        <f>+A76+1</f>
        <v>55</v>
      </c>
      <c r="B77" s="626" t="s">
        <v>489</v>
      </c>
      <c r="C77" s="626"/>
      <c r="D77" s="626"/>
      <c r="F77" s="627" t="s">
        <v>516</v>
      </c>
      <c r="G77" s="630"/>
      <c r="H77" s="632"/>
      <c r="I77" s="636">
        <f>I75-I76</f>
        <v>0</v>
      </c>
    </row>
    <row r="78" spans="1:11" s="627" customFormat="1" ht="12.75" customHeight="1" thickTop="1">
      <c r="A78" s="622"/>
      <c r="B78" s="626"/>
      <c r="C78" s="626"/>
      <c r="D78" s="626"/>
      <c r="G78" s="630"/>
      <c r="H78" s="632"/>
      <c r="I78" s="633"/>
    </row>
    <row r="79" spans="1:11" s="627" customFormat="1" ht="12.75" customHeight="1">
      <c r="A79" s="622">
        <f>+A77+1</f>
        <v>56</v>
      </c>
      <c r="B79" s="626" t="s">
        <v>491</v>
      </c>
      <c r="C79" s="626"/>
      <c r="D79" s="626"/>
      <c r="F79" s="627" t="s">
        <v>517</v>
      </c>
      <c r="G79" s="630"/>
      <c r="H79" s="632"/>
      <c r="I79" s="633">
        <f>P100</f>
        <v>0</v>
      </c>
    </row>
    <row r="80" spans="1:11" s="627" customFormat="1" ht="12.75" customHeight="1">
      <c r="A80" s="622">
        <f>+A79+1</f>
        <v>57</v>
      </c>
      <c r="B80" s="626" t="s">
        <v>493</v>
      </c>
      <c r="C80" s="626"/>
      <c r="D80" s="626"/>
      <c r="F80" s="627" t="s">
        <v>518</v>
      </c>
      <c r="G80" s="630"/>
      <c r="H80" s="632"/>
      <c r="I80" s="633">
        <f>(I70+I77)/2</f>
        <v>0</v>
      </c>
    </row>
    <row r="81" spans="1:16" s="627" customFormat="1" ht="12.75" customHeight="1" thickBot="1">
      <c r="A81" s="622">
        <f>+A80+1</f>
        <v>58</v>
      </c>
      <c r="B81" s="626" t="s">
        <v>495</v>
      </c>
      <c r="C81" s="626"/>
      <c r="D81" s="626"/>
      <c r="F81" s="627" t="s">
        <v>519</v>
      </c>
      <c r="G81" s="630"/>
      <c r="H81" s="632"/>
      <c r="I81" s="636">
        <f>SUM(I79:I80)</f>
        <v>0</v>
      </c>
      <c r="J81" s="627" t="s">
        <v>520</v>
      </c>
    </row>
    <row r="82" spans="1:16" s="627" customFormat="1" ht="12.75" customHeight="1" thickTop="1">
      <c r="A82" s="622"/>
      <c r="B82" s="631"/>
      <c r="C82" s="631"/>
      <c r="D82" s="631"/>
      <c r="F82" s="637"/>
      <c r="I82" s="630"/>
      <c r="J82" s="632"/>
    </row>
    <row r="83" spans="1:16" ht="25.15" customHeight="1">
      <c r="A83" s="622">
        <f>+A81+1</f>
        <v>59</v>
      </c>
      <c r="B83" s="1146" t="s">
        <v>521</v>
      </c>
      <c r="C83" s="1146"/>
      <c r="D83" s="1146"/>
      <c r="E83" s="1146"/>
      <c r="F83" s="1146"/>
      <c r="G83" s="1146"/>
      <c r="H83" s="1146"/>
      <c r="I83" s="1146"/>
      <c r="J83" s="1146"/>
    </row>
    <row r="84" spans="1:16">
      <c r="A84" s="622"/>
      <c r="B84" s="638"/>
      <c r="C84" s="638"/>
      <c r="D84" s="639"/>
      <c r="E84" s="639"/>
      <c r="F84" s="639"/>
      <c r="G84" s="639"/>
      <c r="H84" s="639"/>
      <c r="I84" s="639"/>
    </row>
    <row r="85" spans="1:16">
      <c r="A85" s="622">
        <f>+A83+1</f>
        <v>60</v>
      </c>
      <c r="B85" s="631" t="s">
        <v>510</v>
      </c>
      <c r="C85" s="638"/>
      <c r="D85" s="639"/>
      <c r="E85" s="639"/>
      <c r="F85" s="639"/>
      <c r="G85" s="639"/>
      <c r="H85" s="639"/>
      <c r="I85" s="639"/>
    </row>
    <row r="86" spans="1:16">
      <c r="A86" s="622"/>
      <c r="B86" s="640" t="s">
        <v>221</v>
      </c>
      <c r="C86" s="641" t="s">
        <v>222</v>
      </c>
      <c r="D86" s="642" t="s">
        <v>231</v>
      </c>
      <c r="E86" s="642" t="s">
        <v>239</v>
      </c>
      <c r="F86" s="642" t="s">
        <v>240</v>
      </c>
      <c r="G86" s="642" t="s">
        <v>241</v>
      </c>
      <c r="H86" s="642" t="s">
        <v>242</v>
      </c>
      <c r="I86" s="642" t="s">
        <v>243</v>
      </c>
      <c r="K86" s="642" t="s">
        <v>250</v>
      </c>
      <c r="L86" s="642" t="s">
        <v>251</v>
      </c>
      <c r="M86" s="642" t="s">
        <v>271</v>
      </c>
      <c r="N86" s="642" t="s">
        <v>272</v>
      </c>
      <c r="O86" s="642" t="s">
        <v>273</v>
      </c>
      <c r="P86" s="642" t="s">
        <v>274</v>
      </c>
    </row>
    <row r="87" spans="1:16" ht="99.95" customHeight="1">
      <c r="A87" s="622">
        <f>+A85+1</f>
        <v>61</v>
      </c>
      <c r="B87" s="643" t="s">
        <v>394</v>
      </c>
      <c r="C87" s="643" t="s">
        <v>100</v>
      </c>
      <c r="D87" s="644" t="s">
        <v>499</v>
      </c>
      <c r="E87" s="644" t="s">
        <v>500</v>
      </c>
      <c r="F87" s="644" t="s">
        <v>501</v>
      </c>
      <c r="G87" s="644" t="s">
        <v>502</v>
      </c>
      <c r="H87" s="644" t="s">
        <v>503</v>
      </c>
      <c r="I87" s="644" t="s">
        <v>504</v>
      </c>
      <c r="K87" s="674" t="s">
        <v>585</v>
      </c>
      <c r="L87" s="674" t="s">
        <v>586</v>
      </c>
      <c r="M87" s="674" t="s">
        <v>587</v>
      </c>
      <c r="N87" s="675" t="s">
        <v>588</v>
      </c>
      <c r="O87" s="675" t="s">
        <v>589</v>
      </c>
      <c r="P87" s="674" t="s">
        <v>590</v>
      </c>
    </row>
    <row r="88" spans="1:16">
      <c r="A88" s="622">
        <f t="shared" ref="A88:A101" si="10">+A87+1</f>
        <v>62</v>
      </c>
      <c r="B88" s="645" t="s">
        <v>505</v>
      </c>
      <c r="C88" s="1020" t="s">
        <v>825</v>
      </c>
      <c r="D88" s="646" t="str">
        <f>'Att 6a - ADIT Projection'!D88</f>
        <v>NA</v>
      </c>
      <c r="E88" s="647">
        <f>I69</f>
        <v>0</v>
      </c>
      <c r="F88" s="648" t="s">
        <v>26</v>
      </c>
      <c r="G88" s="648">
        <f>F15</f>
        <v>365</v>
      </c>
      <c r="H88" s="646" t="s">
        <v>26</v>
      </c>
      <c r="I88" s="649">
        <f>E88</f>
        <v>0</v>
      </c>
      <c r="K88" s="646" t="s">
        <v>26</v>
      </c>
      <c r="L88" s="646" t="s">
        <v>26</v>
      </c>
      <c r="M88" s="646" t="s">
        <v>26</v>
      </c>
      <c r="N88" s="646" t="s">
        <v>26</v>
      </c>
      <c r="O88" s="646" t="s">
        <v>26</v>
      </c>
      <c r="P88" s="676">
        <f>I69</f>
        <v>0</v>
      </c>
    </row>
    <row r="89" spans="1:16">
      <c r="A89" s="622">
        <f t="shared" si="10"/>
        <v>63</v>
      </c>
      <c r="B89" s="645" t="s">
        <v>506</v>
      </c>
      <c r="C89" s="1020" t="s">
        <v>825</v>
      </c>
      <c r="D89" s="646">
        <f>'Att 6a - ADIT Projection'!D89</f>
        <v>0</v>
      </c>
      <c r="E89" s="649">
        <f>E88+D89</f>
        <v>0</v>
      </c>
      <c r="F89" s="648">
        <v>335</v>
      </c>
      <c r="G89" s="648">
        <f t="shared" ref="G89:G100" si="11">G88</f>
        <v>365</v>
      </c>
      <c r="H89" s="649">
        <f t="shared" ref="H89:H100" si="12">D89*F89/G89</f>
        <v>0</v>
      </c>
      <c r="I89" s="649">
        <f t="shared" ref="I89:I100" si="13">I88+H89</f>
        <v>0</v>
      </c>
      <c r="K89" s="650">
        <v>0</v>
      </c>
      <c r="L89" s="676">
        <f t="shared" ref="L89:L100" si="14">K89-D89</f>
        <v>0</v>
      </c>
      <c r="M89" s="677">
        <f t="shared" ref="M89:M100" si="15">IF(AND( D89&gt;=0, K89&gt;=0), IF( L89&gt;=0, H89, K89/ D89* H89), IF(AND( D89&lt;0, K89&lt;0), IF( L89&lt;0,H89, K89/ D89* H89),0))</f>
        <v>0</v>
      </c>
      <c r="N89" s="677">
        <f t="shared" ref="N89:N100" si="16">IF(AND( D89&gt;=0, K89&gt;=0), IF( L89&gt;=0, L89*50%,0), IF(AND( D89&lt;0, K89&lt;0),IF( L89&lt;0, L89*50%,0),0))</f>
        <v>0</v>
      </c>
      <c r="O89" s="677">
        <f t="shared" ref="O89:O100" si="17">IF(AND( D89&gt;=0, K89&lt;0), K89*50%, IF(AND( D89&lt;0, K89&gt;=0), K89*50%,0))</f>
        <v>0</v>
      </c>
      <c r="P89" s="677">
        <f t="shared" ref="P89:P100" si="18">P88+M89+N89+O89</f>
        <v>0</v>
      </c>
    </row>
    <row r="90" spans="1:16">
      <c r="A90" s="622">
        <f t="shared" si="10"/>
        <v>64</v>
      </c>
      <c r="B90" s="645" t="s">
        <v>116</v>
      </c>
      <c r="C90" s="1020" t="s">
        <v>825</v>
      </c>
      <c r="D90" s="646">
        <f>'Att 6a - ADIT Projection'!D90</f>
        <v>0</v>
      </c>
      <c r="E90" s="649">
        <f t="shared" ref="E90:E100" si="19">E89+D90</f>
        <v>0</v>
      </c>
      <c r="F90" s="648">
        <v>307</v>
      </c>
      <c r="G90" s="648">
        <f t="shared" si="11"/>
        <v>365</v>
      </c>
      <c r="H90" s="649">
        <f t="shared" si="12"/>
        <v>0</v>
      </c>
      <c r="I90" s="649">
        <f t="shared" si="13"/>
        <v>0</v>
      </c>
      <c r="K90" s="650">
        <v>0</v>
      </c>
      <c r="L90" s="676">
        <f t="shared" si="14"/>
        <v>0</v>
      </c>
      <c r="M90" s="677">
        <f t="shared" si="15"/>
        <v>0</v>
      </c>
      <c r="N90" s="677">
        <f t="shared" si="16"/>
        <v>0</v>
      </c>
      <c r="O90" s="677">
        <f t="shared" si="17"/>
        <v>0</v>
      </c>
      <c r="P90" s="677">
        <f t="shared" si="18"/>
        <v>0</v>
      </c>
    </row>
    <row r="91" spans="1:16">
      <c r="A91" s="622">
        <f t="shared" si="10"/>
        <v>65</v>
      </c>
      <c r="B91" s="645" t="s">
        <v>507</v>
      </c>
      <c r="C91" s="1020" t="s">
        <v>825</v>
      </c>
      <c r="D91" s="646">
        <f>'Att 6a - ADIT Projection'!D91</f>
        <v>0</v>
      </c>
      <c r="E91" s="649">
        <f t="shared" si="19"/>
        <v>0</v>
      </c>
      <c r="F91" s="648">
        <v>276</v>
      </c>
      <c r="G91" s="648">
        <f t="shared" si="11"/>
        <v>365</v>
      </c>
      <c r="H91" s="649">
        <f t="shared" si="12"/>
        <v>0</v>
      </c>
      <c r="I91" s="649">
        <f t="shared" si="13"/>
        <v>0</v>
      </c>
      <c r="K91" s="650">
        <v>0</v>
      </c>
      <c r="L91" s="676">
        <f t="shared" si="14"/>
        <v>0</v>
      </c>
      <c r="M91" s="677">
        <f t="shared" si="15"/>
        <v>0</v>
      </c>
      <c r="N91" s="677">
        <f t="shared" si="16"/>
        <v>0</v>
      </c>
      <c r="O91" s="677">
        <f t="shared" si="17"/>
        <v>0</v>
      </c>
      <c r="P91" s="677">
        <f t="shared" si="18"/>
        <v>0</v>
      </c>
    </row>
    <row r="92" spans="1:16">
      <c r="A92" s="622">
        <f t="shared" si="10"/>
        <v>66</v>
      </c>
      <c r="B92" s="645" t="s">
        <v>99</v>
      </c>
      <c r="C92" s="1020" t="s">
        <v>825</v>
      </c>
      <c r="D92" s="646">
        <f>'Att 6a - ADIT Projection'!D92</f>
        <v>0</v>
      </c>
      <c r="E92" s="649">
        <f t="shared" si="19"/>
        <v>0</v>
      </c>
      <c r="F92" s="648">
        <v>246</v>
      </c>
      <c r="G92" s="648">
        <f t="shared" si="11"/>
        <v>365</v>
      </c>
      <c r="H92" s="649">
        <f t="shared" si="12"/>
        <v>0</v>
      </c>
      <c r="I92" s="649">
        <f t="shared" si="13"/>
        <v>0</v>
      </c>
      <c r="K92" s="650">
        <v>0</v>
      </c>
      <c r="L92" s="676">
        <f t="shared" si="14"/>
        <v>0</v>
      </c>
      <c r="M92" s="677">
        <f t="shared" si="15"/>
        <v>0</v>
      </c>
      <c r="N92" s="677">
        <f t="shared" si="16"/>
        <v>0</v>
      </c>
      <c r="O92" s="677">
        <f t="shared" si="17"/>
        <v>0</v>
      </c>
      <c r="P92" s="677">
        <f t="shared" si="18"/>
        <v>0</v>
      </c>
    </row>
    <row r="93" spans="1:16">
      <c r="A93" s="622">
        <f t="shared" si="10"/>
        <v>67</v>
      </c>
      <c r="B93" s="645" t="s">
        <v>98</v>
      </c>
      <c r="C93" s="1020" t="s">
        <v>825</v>
      </c>
      <c r="D93" s="646">
        <f>'Att 6a - ADIT Projection'!D93</f>
        <v>0</v>
      </c>
      <c r="E93" s="649">
        <f t="shared" si="19"/>
        <v>0</v>
      </c>
      <c r="F93" s="648">
        <v>215</v>
      </c>
      <c r="G93" s="648">
        <f t="shared" si="11"/>
        <v>365</v>
      </c>
      <c r="H93" s="649">
        <f t="shared" si="12"/>
        <v>0</v>
      </c>
      <c r="I93" s="649">
        <f t="shared" si="13"/>
        <v>0</v>
      </c>
      <c r="K93" s="650">
        <v>0</v>
      </c>
      <c r="L93" s="676">
        <f t="shared" si="14"/>
        <v>0</v>
      </c>
      <c r="M93" s="677">
        <f t="shared" si="15"/>
        <v>0</v>
      </c>
      <c r="N93" s="677">
        <f t="shared" si="16"/>
        <v>0</v>
      </c>
      <c r="O93" s="677">
        <f t="shared" si="17"/>
        <v>0</v>
      </c>
      <c r="P93" s="677">
        <f t="shared" si="18"/>
        <v>0</v>
      </c>
    </row>
    <row r="94" spans="1:16">
      <c r="A94" s="622">
        <f t="shared" si="10"/>
        <v>68</v>
      </c>
      <c r="B94" s="645" t="s">
        <v>159</v>
      </c>
      <c r="C94" s="1020" t="s">
        <v>825</v>
      </c>
      <c r="D94" s="646">
        <f>'Att 6a - ADIT Projection'!D94</f>
        <v>0</v>
      </c>
      <c r="E94" s="649">
        <f t="shared" si="19"/>
        <v>0</v>
      </c>
      <c r="F94" s="648">
        <v>185</v>
      </c>
      <c r="G94" s="648">
        <f t="shared" si="11"/>
        <v>365</v>
      </c>
      <c r="H94" s="649">
        <f t="shared" si="12"/>
        <v>0</v>
      </c>
      <c r="I94" s="649">
        <f t="shared" si="13"/>
        <v>0</v>
      </c>
      <c r="K94" s="650">
        <v>0</v>
      </c>
      <c r="L94" s="676">
        <f t="shared" si="14"/>
        <v>0</v>
      </c>
      <c r="M94" s="677">
        <f t="shared" si="15"/>
        <v>0</v>
      </c>
      <c r="N94" s="677">
        <f t="shared" si="16"/>
        <v>0</v>
      </c>
      <c r="O94" s="677">
        <f t="shared" si="17"/>
        <v>0</v>
      </c>
      <c r="P94" s="677">
        <f t="shared" si="18"/>
        <v>0</v>
      </c>
    </row>
    <row r="95" spans="1:16">
      <c r="A95" s="622">
        <f t="shared" si="10"/>
        <v>69</v>
      </c>
      <c r="B95" s="645" t="s">
        <v>113</v>
      </c>
      <c r="C95" s="1020" t="s">
        <v>825</v>
      </c>
      <c r="D95" s="646">
        <f>'Att 6a - ADIT Projection'!D95</f>
        <v>0</v>
      </c>
      <c r="E95" s="649">
        <f t="shared" si="19"/>
        <v>0</v>
      </c>
      <c r="F95" s="648">
        <v>154</v>
      </c>
      <c r="G95" s="648">
        <f t="shared" si="11"/>
        <v>365</v>
      </c>
      <c r="H95" s="649">
        <f t="shared" si="12"/>
        <v>0</v>
      </c>
      <c r="I95" s="649">
        <f t="shared" si="13"/>
        <v>0</v>
      </c>
      <c r="K95" s="650">
        <v>0</v>
      </c>
      <c r="L95" s="676">
        <f t="shared" si="14"/>
        <v>0</v>
      </c>
      <c r="M95" s="677">
        <f t="shared" si="15"/>
        <v>0</v>
      </c>
      <c r="N95" s="677">
        <f t="shared" si="16"/>
        <v>0</v>
      </c>
      <c r="O95" s="677">
        <f t="shared" si="17"/>
        <v>0</v>
      </c>
      <c r="P95" s="677">
        <f t="shared" si="18"/>
        <v>0</v>
      </c>
    </row>
    <row r="96" spans="1:16">
      <c r="A96" s="622">
        <f t="shared" si="10"/>
        <v>70</v>
      </c>
      <c r="B96" s="645" t="s">
        <v>508</v>
      </c>
      <c r="C96" s="1020" t="s">
        <v>825</v>
      </c>
      <c r="D96" s="646">
        <f>'Att 6a - ADIT Projection'!D96</f>
        <v>0</v>
      </c>
      <c r="E96" s="649">
        <f t="shared" si="19"/>
        <v>0</v>
      </c>
      <c r="F96" s="648">
        <v>123</v>
      </c>
      <c r="G96" s="648">
        <f t="shared" si="11"/>
        <v>365</v>
      </c>
      <c r="H96" s="649">
        <f t="shared" si="12"/>
        <v>0</v>
      </c>
      <c r="I96" s="649">
        <f t="shared" si="13"/>
        <v>0</v>
      </c>
      <c r="K96" s="650">
        <v>0</v>
      </c>
      <c r="L96" s="676">
        <f t="shared" si="14"/>
        <v>0</v>
      </c>
      <c r="M96" s="677">
        <f t="shared" si="15"/>
        <v>0</v>
      </c>
      <c r="N96" s="677">
        <f t="shared" si="16"/>
        <v>0</v>
      </c>
      <c r="O96" s="677">
        <f t="shared" si="17"/>
        <v>0</v>
      </c>
      <c r="P96" s="677">
        <f t="shared" si="18"/>
        <v>0</v>
      </c>
    </row>
    <row r="97" spans="1:16">
      <c r="A97" s="622">
        <f t="shared" si="10"/>
        <v>71</v>
      </c>
      <c r="B97" s="645" t="s">
        <v>111</v>
      </c>
      <c r="C97" s="1020" t="s">
        <v>825</v>
      </c>
      <c r="D97" s="646">
        <f>'Att 6a - ADIT Projection'!D97</f>
        <v>0</v>
      </c>
      <c r="E97" s="649">
        <f t="shared" si="19"/>
        <v>0</v>
      </c>
      <c r="F97" s="648">
        <v>93</v>
      </c>
      <c r="G97" s="648">
        <f t="shared" si="11"/>
        <v>365</v>
      </c>
      <c r="H97" s="649">
        <f t="shared" si="12"/>
        <v>0</v>
      </c>
      <c r="I97" s="649">
        <f t="shared" si="13"/>
        <v>0</v>
      </c>
      <c r="K97" s="650">
        <v>0</v>
      </c>
      <c r="L97" s="676">
        <f t="shared" si="14"/>
        <v>0</v>
      </c>
      <c r="M97" s="677">
        <f t="shared" si="15"/>
        <v>0</v>
      </c>
      <c r="N97" s="677">
        <f t="shared" si="16"/>
        <v>0</v>
      </c>
      <c r="O97" s="677">
        <f t="shared" si="17"/>
        <v>0</v>
      </c>
      <c r="P97" s="677">
        <f t="shared" si="18"/>
        <v>0</v>
      </c>
    </row>
    <row r="98" spans="1:16">
      <c r="A98" s="622">
        <f t="shared" si="10"/>
        <v>72</v>
      </c>
      <c r="B98" s="645" t="s">
        <v>124</v>
      </c>
      <c r="C98" s="1020" t="s">
        <v>825</v>
      </c>
      <c r="D98" s="646">
        <f>'Att 6a - ADIT Projection'!D98</f>
        <v>0</v>
      </c>
      <c r="E98" s="649">
        <f t="shared" si="19"/>
        <v>0</v>
      </c>
      <c r="F98" s="648">
        <v>62</v>
      </c>
      <c r="G98" s="648">
        <f t="shared" si="11"/>
        <v>365</v>
      </c>
      <c r="H98" s="649">
        <f t="shared" si="12"/>
        <v>0</v>
      </c>
      <c r="I98" s="649">
        <f t="shared" si="13"/>
        <v>0</v>
      </c>
      <c r="K98" s="650">
        <v>0</v>
      </c>
      <c r="L98" s="676">
        <f t="shared" si="14"/>
        <v>0</v>
      </c>
      <c r="M98" s="677">
        <f t="shared" si="15"/>
        <v>0</v>
      </c>
      <c r="N98" s="677">
        <f t="shared" si="16"/>
        <v>0</v>
      </c>
      <c r="O98" s="677">
        <f t="shared" si="17"/>
        <v>0</v>
      </c>
      <c r="P98" s="677">
        <f t="shared" si="18"/>
        <v>0</v>
      </c>
    </row>
    <row r="99" spans="1:16">
      <c r="A99" s="622">
        <f t="shared" si="10"/>
        <v>73</v>
      </c>
      <c r="B99" s="645" t="s">
        <v>109</v>
      </c>
      <c r="C99" s="1020" t="s">
        <v>825</v>
      </c>
      <c r="D99" s="646">
        <f>'Att 6a - ADIT Projection'!D99</f>
        <v>0</v>
      </c>
      <c r="E99" s="649">
        <f t="shared" si="19"/>
        <v>0</v>
      </c>
      <c r="F99" s="648">
        <v>32</v>
      </c>
      <c r="G99" s="648">
        <f t="shared" si="11"/>
        <v>365</v>
      </c>
      <c r="H99" s="649">
        <f t="shared" si="12"/>
        <v>0</v>
      </c>
      <c r="I99" s="649">
        <f t="shared" si="13"/>
        <v>0</v>
      </c>
      <c r="K99" s="650">
        <v>0</v>
      </c>
      <c r="L99" s="676">
        <f t="shared" si="14"/>
        <v>0</v>
      </c>
      <c r="M99" s="677">
        <f t="shared" si="15"/>
        <v>0</v>
      </c>
      <c r="N99" s="677">
        <f t="shared" si="16"/>
        <v>0</v>
      </c>
      <c r="O99" s="677">
        <f t="shared" si="17"/>
        <v>0</v>
      </c>
      <c r="P99" s="677">
        <f t="shared" si="18"/>
        <v>0</v>
      </c>
    </row>
    <row r="100" spans="1:16">
      <c r="A100" s="622">
        <f t="shared" si="10"/>
        <v>74</v>
      </c>
      <c r="B100" s="645" t="s">
        <v>107</v>
      </c>
      <c r="C100" s="1020" t="s">
        <v>825</v>
      </c>
      <c r="D100" s="646">
        <f>'Att 6a - ADIT Projection'!D100</f>
        <v>0</v>
      </c>
      <c r="E100" s="649">
        <f t="shared" si="19"/>
        <v>0</v>
      </c>
      <c r="F100" s="648">
        <v>1</v>
      </c>
      <c r="G100" s="648">
        <f t="shared" si="11"/>
        <v>365</v>
      </c>
      <c r="H100" s="649">
        <f t="shared" si="12"/>
        <v>0</v>
      </c>
      <c r="I100" s="651">
        <f t="shared" si="13"/>
        <v>0</v>
      </c>
      <c r="K100" s="650">
        <v>0</v>
      </c>
      <c r="L100" s="676">
        <f t="shared" si="14"/>
        <v>0</v>
      </c>
      <c r="M100" s="677">
        <f t="shared" si="15"/>
        <v>0</v>
      </c>
      <c r="N100" s="677">
        <f t="shared" si="16"/>
        <v>0</v>
      </c>
      <c r="O100" s="677">
        <f t="shared" si="17"/>
        <v>0</v>
      </c>
      <c r="P100" s="677">
        <f t="shared" si="18"/>
        <v>0</v>
      </c>
    </row>
    <row r="101" spans="1:16" ht="13.5" thickBot="1">
      <c r="A101" s="622">
        <f t="shared" si="10"/>
        <v>75</v>
      </c>
      <c r="B101" s="652" t="s">
        <v>509</v>
      </c>
      <c r="C101" s="652"/>
      <c r="D101" s="653">
        <f>SUM(D89:D100)</f>
        <v>0</v>
      </c>
      <c r="E101" s="654"/>
      <c r="F101" s="654"/>
      <c r="G101" s="654"/>
      <c r="H101" s="654"/>
      <c r="I101" s="649"/>
      <c r="K101" s="653">
        <f>SUM(K89:K100)</f>
        <v>0</v>
      </c>
      <c r="L101" s="653">
        <f>SUM(L89:L100)</f>
        <v>0</v>
      </c>
    </row>
    <row r="102" spans="1:16" ht="13.5" thickTop="1">
      <c r="A102" s="622"/>
      <c r="B102" s="638"/>
      <c r="C102" s="638"/>
      <c r="D102" s="639"/>
      <c r="E102" s="639"/>
      <c r="F102" s="639"/>
      <c r="G102" s="639"/>
      <c r="H102" s="639"/>
      <c r="I102" s="639"/>
    </row>
    <row r="103" spans="1:16" ht="13.5" thickBot="1">
      <c r="A103" s="655"/>
      <c r="B103" s="656"/>
      <c r="C103" s="656"/>
      <c r="D103" s="657"/>
      <c r="E103" s="657"/>
      <c r="F103" s="657"/>
      <c r="G103" s="657"/>
      <c r="H103" s="657"/>
      <c r="I103" s="657"/>
      <c r="J103" s="658"/>
      <c r="K103" s="658"/>
    </row>
    <row r="104" spans="1:16" s="627" customFormat="1" ht="12.75" customHeight="1">
      <c r="A104" s="622">
        <f>+A101+1</f>
        <v>76</v>
      </c>
      <c r="B104" s="631" t="s">
        <v>522</v>
      </c>
      <c r="C104" s="631"/>
      <c r="D104" s="631"/>
      <c r="E104" s="631"/>
      <c r="I104" s="1143" t="s">
        <v>475</v>
      </c>
      <c r="K104" s="612"/>
    </row>
    <row r="105" spans="1:16" s="627" customFormat="1" ht="12.75" customHeight="1">
      <c r="A105" s="622"/>
      <c r="B105" s="631"/>
      <c r="C105" s="631"/>
      <c r="D105" s="631"/>
      <c r="G105" s="630"/>
      <c r="I105" s="1147"/>
      <c r="K105" s="612"/>
    </row>
    <row r="106" spans="1:16" s="627" customFormat="1" ht="12.75" customHeight="1">
      <c r="A106" s="622">
        <f>+A104+1</f>
        <v>77</v>
      </c>
      <c r="B106" s="626" t="s">
        <v>476</v>
      </c>
      <c r="C106" s="626"/>
      <c r="D106" s="626"/>
      <c r="F106" s="627" t="s">
        <v>593</v>
      </c>
      <c r="G106" s="630"/>
      <c r="H106" s="632"/>
      <c r="I106" s="633">
        <f>'Att 6d - ADIT Detail Actual'!E83</f>
        <v>0</v>
      </c>
      <c r="K106" s="612"/>
    </row>
    <row r="107" spans="1:16" s="627" customFormat="1" ht="12.75" customHeight="1">
      <c r="A107" s="622">
        <f>+A106+1</f>
        <v>78</v>
      </c>
      <c r="B107" s="626" t="s">
        <v>477</v>
      </c>
      <c r="C107" s="626"/>
      <c r="D107" s="626"/>
      <c r="G107" s="630"/>
      <c r="H107" s="632"/>
      <c r="I107" s="634">
        <v>0</v>
      </c>
      <c r="K107" s="612"/>
    </row>
    <row r="108" spans="1:16" s="627" customFormat="1" ht="12.75" customHeight="1">
      <c r="A108" s="622">
        <f>+A107+1</f>
        <v>79</v>
      </c>
      <c r="B108" s="626" t="s">
        <v>478</v>
      </c>
      <c r="C108" s="626"/>
      <c r="D108" s="626"/>
      <c r="G108" s="630"/>
      <c r="H108" s="632"/>
      <c r="I108" s="635">
        <f>'Att 6d - ADIT Detail Actual'!E80</f>
        <v>0</v>
      </c>
      <c r="K108" s="612"/>
    </row>
    <row r="109" spans="1:16" s="627" customFormat="1" ht="12.75" customHeight="1">
      <c r="A109" s="622">
        <f>+A108+1</f>
        <v>80</v>
      </c>
      <c r="B109" s="626" t="s">
        <v>479</v>
      </c>
      <c r="C109" s="626"/>
      <c r="D109" s="626"/>
      <c r="F109" s="627" t="s">
        <v>523</v>
      </c>
      <c r="G109" s="630"/>
      <c r="H109" s="632"/>
      <c r="I109" s="633">
        <f>I106-I107-I108</f>
        <v>0</v>
      </c>
      <c r="K109" s="612"/>
    </row>
    <row r="110" spans="1:16" s="627" customFormat="1" ht="12.75" customHeight="1">
      <c r="A110" s="622">
        <f>+A109+1</f>
        <v>81</v>
      </c>
      <c r="B110" s="626" t="s">
        <v>481</v>
      </c>
      <c r="C110" s="626"/>
      <c r="D110" s="626"/>
      <c r="F110" s="627" t="s">
        <v>524</v>
      </c>
      <c r="G110" s="630"/>
      <c r="H110" s="632"/>
      <c r="I110" s="633">
        <f>'Att 6d - ADIT Detail Actual'!E62</f>
        <v>0</v>
      </c>
    </row>
    <row r="111" spans="1:16" s="627" customFormat="1" ht="12.75" customHeight="1" thickBot="1">
      <c r="A111" s="622">
        <f>+A110+1</f>
        <v>82</v>
      </c>
      <c r="B111" s="626" t="s">
        <v>483</v>
      </c>
      <c r="C111" s="626"/>
      <c r="D111" s="626"/>
      <c r="F111" s="627" t="s">
        <v>525</v>
      </c>
      <c r="G111" s="630"/>
      <c r="H111" s="632"/>
      <c r="I111" s="636">
        <f>I109-I110</f>
        <v>0</v>
      </c>
    </row>
    <row r="112" spans="1:16" s="627" customFormat="1" ht="12.75" customHeight="1" thickTop="1">
      <c r="A112" s="622"/>
      <c r="B112" s="626"/>
      <c r="C112" s="626"/>
      <c r="D112" s="626"/>
      <c r="G112" s="630"/>
      <c r="H112" s="632"/>
      <c r="I112" s="633"/>
    </row>
    <row r="113" spans="1:16" s="627" customFormat="1" ht="12.75" customHeight="1">
      <c r="A113" s="622">
        <f>+A111+1</f>
        <v>83</v>
      </c>
      <c r="B113" s="626" t="s">
        <v>485</v>
      </c>
      <c r="C113" s="626"/>
      <c r="D113" s="626"/>
      <c r="F113" s="627" t="s">
        <v>594</v>
      </c>
      <c r="G113" s="630"/>
      <c r="H113" s="632"/>
      <c r="I113" s="633">
        <f>'Att 6d - ADIT Detail Actual'!G83</f>
        <v>-2789267.6262915698</v>
      </c>
    </row>
    <row r="114" spans="1:16" s="627" customFormat="1" ht="12.75" customHeight="1">
      <c r="A114" s="622">
        <f>+A113+1</f>
        <v>84</v>
      </c>
      <c r="B114" s="626" t="s">
        <v>477</v>
      </c>
      <c r="C114" s="626"/>
      <c r="D114" s="626"/>
      <c r="G114" s="630"/>
      <c r="H114" s="632"/>
      <c r="I114" s="634">
        <v>0</v>
      </c>
    </row>
    <row r="115" spans="1:16" s="627" customFormat="1" ht="12.75" customHeight="1">
      <c r="A115" s="622">
        <f>+A114+1</f>
        <v>85</v>
      </c>
      <c r="B115" s="626" t="s">
        <v>478</v>
      </c>
      <c r="C115" s="626"/>
      <c r="D115" s="626"/>
      <c r="G115" s="630"/>
      <c r="H115" s="632"/>
      <c r="I115" s="635">
        <f>'Att 6d - ADIT Detail Actual'!G80</f>
        <v>-1809227.2576062125</v>
      </c>
    </row>
    <row r="116" spans="1:16" s="627" customFormat="1" ht="12.75" customHeight="1">
      <c r="A116" s="622">
        <f>+A115+1</f>
        <v>86</v>
      </c>
      <c r="B116" s="626" t="s">
        <v>479</v>
      </c>
      <c r="C116" s="626"/>
      <c r="D116" s="626"/>
      <c r="F116" s="627" t="s">
        <v>526</v>
      </c>
      <c r="G116" s="630"/>
      <c r="H116" s="632"/>
      <c r="I116" s="633">
        <f>I113-I114-I115</f>
        <v>-980040.36868535727</v>
      </c>
    </row>
    <row r="117" spans="1:16" s="627" customFormat="1" ht="12.75" customHeight="1">
      <c r="A117" s="622">
        <f>+A116+1</f>
        <v>87</v>
      </c>
      <c r="B117" s="626" t="s">
        <v>487</v>
      </c>
      <c r="C117" s="626"/>
      <c r="D117" s="626"/>
      <c r="F117" s="627" t="s">
        <v>527</v>
      </c>
      <c r="G117" s="630"/>
      <c r="H117" s="632"/>
      <c r="I117" s="633">
        <f>'Att 6d - ADIT Detail Actual'!G62</f>
        <v>-295919.54659181903</v>
      </c>
    </row>
    <row r="118" spans="1:16" s="627" customFormat="1" ht="12.75" customHeight="1" thickBot="1">
      <c r="A118" s="622">
        <f>+A117+1</f>
        <v>88</v>
      </c>
      <c r="B118" s="626" t="s">
        <v>489</v>
      </c>
      <c r="C118" s="626"/>
      <c r="D118" s="626"/>
      <c r="F118" s="627" t="s">
        <v>528</v>
      </c>
      <c r="G118" s="630"/>
      <c r="H118" s="632"/>
      <c r="I118" s="636">
        <f>I116-I117</f>
        <v>-684120.82209353824</v>
      </c>
    </row>
    <row r="119" spans="1:16" s="627" customFormat="1" ht="12.75" customHeight="1" thickTop="1">
      <c r="A119" s="622"/>
      <c r="B119" s="626"/>
      <c r="C119" s="626"/>
      <c r="D119" s="626"/>
      <c r="G119" s="630"/>
      <c r="H119" s="632"/>
      <c r="I119" s="633"/>
    </row>
    <row r="120" spans="1:16" s="627" customFormat="1" ht="12.75" customHeight="1">
      <c r="A120" s="622">
        <f>+A118+1</f>
        <v>89</v>
      </c>
      <c r="B120" s="626" t="s">
        <v>491</v>
      </c>
      <c r="C120" s="626"/>
      <c r="D120" s="626"/>
      <c r="F120" s="627" t="s">
        <v>529</v>
      </c>
      <c r="G120" s="630"/>
      <c r="H120" s="632"/>
      <c r="I120" s="633">
        <f>P141</f>
        <v>-110253.49470280747</v>
      </c>
    </row>
    <row r="121" spans="1:16" s="627" customFormat="1" ht="12.75" customHeight="1">
      <c r="A121" s="622">
        <f>+A120+1</f>
        <v>90</v>
      </c>
      <c r="B121" s="626" t="s">
        <v>493</v>
      </c>
      <c r="C121" s="626"/>
      <c r="D121" s="626"/>
      <c r="F121" s="627" t="s">
        <v>530</v>
      </c>
      <c r="G121" s="630"/>
      <c r="H121" s="632"/>
      <c r="I121" s="633">
        <f>(I111+I118)/2</f>
        <v>-342060.41104676912</v>
      </c>
    </row>
    <row r="122" spans="1:16" s="627" customFormat="1" ht="12.75" customHeight="1" thickBot="1">
      <c r="A122" s="622">
        <f>+A121+1</f>
        <v>91</v>
      </c>
      <c r="B122" s="626" t="s">
        <v>495</v>
      </c>
      <c r="C122" s="626"/>
      <c r="D122" s="626"/>
      <c r="F122" s="627" t="s">
        <v>531</v>
      </c>
      <c r="G122" s="630"/>
      <c r="H122" s="632"/>
      <c r="I122" s="636">
        <f>SUM(I120:I121)</f>
        <v>-452313.90574957657</v>
      </c>
      <c r="J122" s="627" t="s">
        <v>532</v>
      </c>
    </row>
    <row r="123" spans="1:16" s="627" customFormat="1" ht="12.75" customHeight="1" thickTop="1">
      <c r="A123" s="622"/>
      <c r="B123" s="631"/>
      <c r="C123" s="631"/>
      <c r="D123" s="631"/>
      <c r="F123" s="637"/>
      <c r="I123" s="630"/>
      <c r="J123" s="632"/>
    </row>
    <row r="124" spans="1:16" ht="25.15" customHeight="1">
      <c r="A124" s="622">
        <f>+A122+1</f>
        <v>92</v>
      </c>
      <c r="B124" s="1146" t="s">
        <v>533</v>
      </c>
      <c r="C124" s="1146"/>
      <c r="D124" s="1146"/>
      <c r="E124" s="1146"/>
      <c r="F124" s="1146"/>
      <c r="G124" s="1146"/>
      <c r="H124" s="1146"/>
      <c r="I124" s="1146"/>
      <c r="J124" s="1146"/>
    </row>
    <row r="125" spans="1:16">
      <c r="A125" s="622"/>
      <c r="B125" s="638"/>
      <c r="C125" s="638"/>
      <c r="D125" s="639"/>
      <c r="E125" s="639"/>
      <c r="F125" s="639"/>
      <c r="G125" s="639"/>
      <c r="H125" s="639"/>
      <c r="I125" s="639"/>
    </row>
    <row r="126" spans="1:16">
      <c r="A126" s="622">
        <f>+A124+1</f>
        <v>93</v>
      </c>
      <c r="B126" s="631" t="s">
        <v>522</v>
      </c>
      <c r="C126" s="638"/>
      <c r="D126" s="639"/>
      <c r="E126" s="639"/>
      <c r="F126" s="639"/>
      <c r="G126" s="639"/>
      <c r="H126" s="639"/>
      <c r="I126" s="639"/>
    </row>
    <row r="127" spans="1:16">
      <c r="A127" s="622"/>
      <c r="B127" s="640" t="s">
        <v>221</v>
      </c>
      <c r="C127" s="641" t="s">
        <v>222</v>
      </c>
      <c r="D127" s="642" t="s">
        <v>231</v>
      </c>
      <c r="E127" s="642" t="s">
        <v>239</v>
      </c>
      <c r="F127" s="642" t="s">
        <v>240</v>
      </c>
      <c r="G127" s="642" t="s">
        <v>241</v>
      </c>
      <c r="H127" s="642" t="s">
        <v>242</v>
      </c>
      <c r="I127" s="642" t="s">
        <v>243</v>
      </c>
      <c r="K127" s="642" t="s">
        <v>250</v>
      </c>
      <c r="L127" s="642" t="s">
        <v>251</v>
      </c>
      <c r="M127" s="642" t="s">
        <v>271</v>
      </c>
      <c r="N127" s="642" t="s">
        <v>272</v>
      </c>
      <c r="O127" s="642" t="s">
        <v>273</v>
      </c>
      <c r="P127" s="642" t="s">
        <v>274</v>
      </c>
    </row>
    <row r="128" spans="1:16" ht="99.95" customHeight="1">
      <c r="A128" s="622">
        <f>+A126+1</f>
        <v>94</v>
      </c>
      <c r="B128" s="643" t="s">
        <v>394</v>
      </c>
      <c r="C128" s="643" t="s">
        <v>100</v>
      </c>
      <c r="D128" s="644" t="s">
        <v>499</v>
      </c>
      <c r="E128" s="644" t="s">
        <v>500</v>
      </c>
      <c r="F128" s="644" t="s">
        <v>501</v>
      </c>
      <c r="G128" s="644" t="s">
        <v>502</v>
      </c>
      <c r="H128" s="644" t="s">
        <v>503</v>
      </c>
      <c r="I128" s="644" t="s">
        <v>504</v>
      </c>
      <c r="K128" s="674" t="s">
        <v>585</v>
      </c>
      <c r="L128" s="674" t="s">
        <v>586</v>
      </c>
      <c r="M128" s="674" t="s">
        <v>587</v>
      </c>
      <c r="N128" s="675" t="s">
        <v>588</v>
      </c>
      <c r="O128" s="675" t="s">
        <v>589</v>
      </c>
      <c r="P128" s="674" t="s">
        <v>590</v>
      </c>
    </row>
    <row r="129" spans="1:16">
      <c r="A129" s="622">
        <f t="shared" ref="A129:A142" si="20">+A128+1</f>
        <v>95</v>
      </c>
      <c r="B129" s="645" t="s">
        <v>505</v>
      </c>
      <c r="C129" s="1020" t="s">
        <v>825</v>
      </c>
      <c r="D129" s="646" t="str">
        <f>'Att 6a - ADIT Projection'!D128</f>
        <v>NA</v>
      </c>
      <c r="E129" s="647">
        <f>I110</f>
        <v>0</v>
      </c>
      <c r="F129" s="648" t="s">
        <v>26</v>
      </c>
      <c r="G129" s="648">
        <f>F15</f>
        <v>365</v>
      </c>
      <c r="H129" s="646" t="s">
        <v>26</v>
      </c>
      <c r="I129" s="649">
        <f>E129</f>
        <v>0</v>
      </c>
      <c r="K129" s="646" t="s">
        <v>26</v>
      </c>
      <c r="L129" s="646" t="s">
        <v>26</v>
      </c>
      <c r="M129" s="646" t="s">
        <v>26</v>
      </c>
      <c r="N129" s="646" t="s">
        <v>26</v>
      </c>
      <c r="O129" s="646" t="s">
        <v>26</v>
      </c>
      <c r="P129" s="676">
        <f>I110</f>
        <v>0</v>
      </c>
    </row>
    <row r="130" spans="1:16">
      <c r="A130" s="622">
        <f t="shared" si="20"/>
        <v>96</v>
      </c>
      <c r="B130" s="645" t="s">
        <v>506</v>
      </c>
      <c r="C130" s="1020" t="s">
        <v>825</v>
      </c>
      <c r="D130" s="646">
        <f>'Att 6a - ADIT Projection'!D129</f>
        <v>0</v>
      </c>
      <c r="E130" s="649">
        <f t="shared" ref="E130:E141" si="21">E129+D130</f>
        <v>0</v>
      </c>
      <c r="F130" s="648">
        <v>335</v>
      </c>
      <c r="G130" s="648">
        <f t="shared" ref="G130:G141" si="22">G129</f>
        <v>365</v>
      </c>
      <c r="H130" s="649">
        <f t="shared" ref="H130:H141" si="23">D130*F130/G130</f>
        <v>0</v>
      </c>
      <c r="I130" s="649">
        <f t="shared" ref="I130:I141" si="24">I129+H130</f>
        <v>0</v>
      </c>
      <c r="K130" s="650">
        <v>0</v>
      </c>
      <c r="L130" s="676">
        <f t="shared" ref="L130:L141" si="25">K130-D130</f>
        <v>0</v>
      </c>
      <c r="M130" s="677">
        <f>IF(AND( D130&gt;=0, K130&gt;=0), IF( L130&gt;=0, H130, K130/ D130* H130), IF(AND( D130&lt;0, K130&lt;0), IF( L130&lt;0,H130, K130/ D130* H130),0))</f>
        <v>0</v>
      </c>
      <c r="N130" s="677">
        <f t="shared" ref="N130:N141" si="26">IF(AND( D130&gt;=0, K130&gt;=0), IF( L130&gt;=0, L130*50%,0), IF(AND( D130&lt;0, K130&lt;0),IF( L130&lt;0, L130*50%,0),0))</f>
        <v>0</v>
      </c>
      <c r="O130" s="677">
        <f t="shared" ref="O130:O141" si="27">IF(AND( D130&gt;=0, K130&lt;0), K130*50%, IF(AND( D130&lt;0, K130&gt;=0), K130*50%,0))</f>
        <v>0</v>
      </c>
      <c r="P130" s="677">
        <f>P129+M130+N130+O130</f>
        <v>0</v>
      </c>
    </row>
    <row r="131" spans="1:16">
      <c r="A131" s="622">
        <f t="shared" si="20"/>
        <v>97</v>
      </c>
      <c r="B131" s="645" t="s">
        <v>116</v>
      </c>
      <c r="C131" s="1020" t="s">
        <v>825</v>
      </c>
      <c r="D131" s="646">
        <f>'Att 6a - ADIT Projection'!D130</f>
        <v>0</v>
      </c>
      <c r="E131" s="649">
        <f t="shared" si="21"/>
        <v>0</v>
      </c>
      <c r="F131" s="648">
        <v>307</v>
      </c>
      <c r="G131" s="648">
        <f t="shared" si="22"/>
        <v>365</v>
      </c>
      <c r="H131" s="649">
        <f t="shared" si="23"/>
        <v>0</v>
      </c>
      <c r="I131" s="649">
        <f t="shared" si="24"/>
        <v>0</v>
      </c>
      <c r="K131" s="650">
        <v>0</v>
      </c>
      <c r="L131" s="676">
        <f t="shared" si="25"/>
        <v>0</v>
      </c>
      <c r="M131" s="677">
        <f t="shared" ref="M131:M141" si="28">IF(AND( D131&gt;=0, K131&gt;=0), IF( L131&gt;=0, H131, K131/ D131* H131), IF(AND( D131&lt;0, K131&lt;0), IF( L131&lt;0,H131, K131/ D131* H131),0))</f>
        <v>0</v>
      </c>
      <c r="N131" s="677">
        <f t="shared" si="26"/>
        <v>0</v>
      </c>
      <c r="O131" s="677">
        <f t="shared" si="27"/>
        <v>0</v>
      </c>
      <c r="P131" s="677">
        <f t="shared" ref="P131:P141" si="29">P130+M131+N131+O131</f>
        <v>0</v>
      </c>
    </row>
    <row r="132" spans="1:16">
      <c r="A132" s="622">
        <f t="shared" si="20"/>
        <v>98</v>
      </c>
      <c r="B132" s="645" t="s">
        <v>507</v>
      </c>
      <c r="C132" s="1020" t="s">
        <v>825</v>
      </c>
      <c r="D132" s="646">
        <f>'Att 6a - ADIT Projection'!D131</f>
        <v>0</v>
      </c>
      <c r="E132" s="649">
        <f t="shared" si="21"/>
        <v>0</v>
      </c>
      <c r="F132" s="648">
        <v>276</v>
      </c>
      <c r="G132" s="648">
        <f t="shared" si="22"/>
        <v>365</v>
      </c>
      <c r="H132" s="649">
        <f t="shared" si="23"/>
        <v>0</v>
      </c>
      <c r="I132" s="649">
        <f t="shared" si="24"/>
        <v>0</v>
      </c>
      <c r="K132" s="650">
        <v>0</v>
      </c>
      <c r="L132" s="676">
        <f t="shared" si="25"/>
        <v>0</v>
      </c>
      <c r="M132" s="677">
        <f t="shared" si="28"/>
        <v>0</v>
      </c>
      <c r="N132" s="677">
        <f t="shared" si="26"/>
        <v>0</v>
      </c>
      <c r="O132" s="677">
        <f t="shared" si="27"/>
        <v>0</v>
      </c>
      <c r="P132" s="677">
        <f t="shared" si="29"/>
        <v>0</v>
      </c>
    </row>
    <row r="133" spans="1:16">
      <c r="A133" s="622">
        <f t="shared" si="20"/>
        <v>99</v>
      </c>
      <c r="B133" s="645" t="s">
        <v>99</v>
      </c>
      <c r="C133" s="1020" t="s">
        <v>825</v>
      </c>
      <c r="D133" s="646">
        <f>'Att 6a - ADIT Projection'!D132</f>
        <v>0</v>
      </c>
      <c r="E133" s="649">
        <f t="shared" si="21"/>
        <v>0</v>
      </c>
      <c r="F133" s="648">
        <v>246</v>
      </c>
      <c r="G133" s="648">
        <f t="shared" si="22"/>
        <v>365</v>
      </c>
      <c r="H133" s="649">
        <f t="shared" si="23"/>
        <v>0</v>
      </c>
      <c r="I133" s="649">
        <f t="shared" si="24"/>
        <v>0</v>
      </c>
      <c r="K133" s="650">
        <v>0</v>
      </c>
      <c r="L133" s="676">
        <f t="shared" si="25"/>
        <v>0</v>
      </c>
      <c r="M133" s="677">
        <f t="shared" si="28"/>
        <v>0</v>
      </c>
      <c r="N133" s="677">
        <f t="shared" si="26"/>
        <v>0</v>
      </c>
      <c r="O133" s="677">
        <f t="shared" si="27"/>
        <v>0</v>
      </c>
      <c r="P133" s="677">
        <f t="shared" si="29"/>
        <v>0</v>
      </c>
    </row>
    <row r="134" spans="1:16">
      <c r="A134" s="622">
        <f t="shared" si="20"/>
        <v>100</v>
      </c>
      <c r="B134" s="645" t="s">
        <v>98</v>
      </c>
      <c r="C134" s="1020" t="s">
        <v>825</v>
      </c>
      <c r="D134" s="646">
        <f>'Att 6a - ADIT Projection'!D133</f>
        <v>-10000.715123839931</v>
      </c>
      <c r="E134" s="649">
        <f t="shared" si="21"/>
        <v>-10000.715123839931</v>
      </c>
      <c r="F134" s="648">
        <v>215</v>
      </c>
      <c r="G134" s="648">
        <f t="shared" si="22"/>
        <v>365</v>
      </c>
      <c r="H134" s="649">
        <f t="shared" si="23"/>
        <v>-5890.8321962344808</v>
      </c>
      <c r="I134" s="649">
        <f t="shared" si="24"/>
        <v>-5890.8321962344808</v>
      </c>
      <c r="K134" s="650">
        <v>0</v>
      </c>
      <c r="L134" s="676">
        <f t="shared" si="25"/>
        <v>10000.715123839931</v>
      </c>
      <c r="M134" s="677">
        <f t="shared" si="28"/>
        <v>0</v>
      </c>
      <c r="N134" s="677">
        <f t="shared" si="26"/>
        <v>0</v>
      </c>
      <c r="O134" s="677">
        <f t="shared" si="27"/>
        <v>0</v>
      </c>
      <c r="P134" s="677">
        <f t="shared" si="29"/>
        <v>0</v>
      </c>
    </row>
    <row r="135" spans="1:16">
      <c r="A135" s="622">
        <f t="shared" si="20"/>
        <v>101</v>
      </c>
      <c r="B135" s="645" t="s">
        <v>159</v>
      </c>
      <c r="C135" s="1020" t="s">
        <v>825</v>
      </c>
      <c r="D135" s="646">
        <f>'Att 6a - ADIT Projection'!D134</f>
        <v>-20033.801474504413</v>
      </c>
      <c r="E135" s="649">
        <f t="shared" si="21"/>
        <v>-30034.516598344344</v>
      </c>
      <c r="F135" s="648">
        <v>185</v>
      </c>
      <c r="G135" s="648">
        <f t="shared" si="22"/>
        <v>365</v>
      </c>
      <c r="H135" s="649">
        <f t="shared" si="23"/>
        <v>-10154.118555570729</v>
      </c>
      <c r="I135" s="649">
        <f t="shared" si="24"/>
        <v>-16044.950751805209</v>
      </c>
      <c r="K135" s="650">
        <v>-108012.43300381824</v>
      </c>
      <c r="L135" s="676">
        <f t="shared" si="25"/>
        <v>-87978.631529313832</v>
      </c>
      <c r="M135" s="677">
        <f t="shared" si="28"/>
        <v>-10154.118555570729</v>
      </c>
      <c r="N135" s="677">
        <f t="shared" si="26"/>
        <v>-43989.315764656916</v>
      </c>
      <c r="O135" s="677">
        <f t="shared" si="27"/>
        <v>0</v>
      </c>
      <c r="P135" s="677">
        <f t="shared" si="29"/>
        <v>-54143.434320227643</v>
      </c>
    </row>
    <row r="136" spans="1:16">
      <c r="A136" s="622">
        <f t="shared" si="20"/>
        <v>102</v>
      </c>
      <c r="B136" s="645" t="s">
        <v>113</v>
      </c>
      <c r="C136" s="1020" t="s">
        <v>825</v>
      </c>
      <c r="D136" s="646">
        <f>'Att 6a - ADIT Projection'!D135</f>
        <v>-20086.766395498122</v>
      </c>
      <c r="E136" s="649">
        <f t="shared" si="21"/>
        <v>-50121.282993842469</v>
      </c>
      <c r="F136" s="648">
        <v>154</v>
      </c>
      <c r="G136" s="648">
        <f t="shared" si="22"/>
        <v>365</v>
      </c>
      <c r="H136" s="649">
        <f t="shared" si="23"/>
        <v>-8474.9644517992074</v>
      </c>
      <c r="I136" s="649">
        <f t="shared" si="24"/>
        <v>-24519.915203604418</v>
      </c>
      <c r="K136" s="650">
        <v>0</v>
      </c>
      <c r="L136" s="676">
        <f t="shared" si="25"/>
        <v>20086.766395498122</v>
      </c>
      <c r="M136" s="677">
        <f t="shared" si="28"/>
        <v>0</v>
      </c>
      <c r="N136" s="677">
        <f t="shared" si="26"/>
        <v>0</v>
      </c>
      <c r="O136" s="677">
        <f t="shared" si="27"/>
        <v>0</v>
      </c>
      <c r="P136" s="677">
        <f t="shared" si="29"/>
        <v>-54143.434320227643</v>
      </c>
    </row>
    <row r="137" spans="1:16">
      <c r="A137" s="622">
        <f t="shared" si="20"/>
        <v>103</v>
      </c>
      <c r="B137" s="645" t="s">
        <v>508</v>
      </c>
      <c r="C137" s="1020" t="s">
        <v>825</v>
      </c>
      <c r="D137" s="646">
        <f>'Att 6a - ADIT Projection'!D136</f>
        <v>-20132.833669437397</v>
      </c>
      <c r="E137" s="649">
        <f t="shared" si="21"/>
        <v>-70254.11666327987</v>
      </c>
      <c r="F137" s="648">
        <v>123</v>
      </c>
      <c r="G137" s="648">
        <f t="shared" si="22"/>
        <v>365</v>
      </c>
      <c r="H137" s="649">
        <f t="shared" si="23"/>
        <v>-6784.4891543583562</v>
      </c>
      <c r="I137" s="649">
        <f t="shared" si="24"/>
        <v>-31304.404357962776</v>
      </c>
      <c r="K137" s="650">
        <v>0</v>
      </c>
      <c r="L137" s="676">
        <f t="shared" si="25"/>
        <v>20132.833669437397</v>
      </c>
      <c r="M137" s="677">
        <f t="shared" si="28"/>
        <v>0</v>
      </c>
      <c r="N137" s="677">
        <f t="shared" si="26"/>
        <v>0</v>
      </c>
      <c r="O137" s="677">
        <f t="shared" si="27"/>
        <v>0</v>
      </c>
      <c r="P137" s="677">
        <f t="shared" si="29"/>
        <v>-54143.434320227643</v>
      </c>
    </row>
    <row r="138" spans="1:16">
      <c r="A138" s="622">
        <f t="shared" si="20"/>
        <v>104</v>
      </c>
      <c r="B138" s="645" t="s">
        <v>111</v>
      </c>
      <c r="C138" s="1020" t="s">
        <v>825</v>
      </c>
      <c r="D138" s="646">
        <f>'Att 6a - ADIT Projection'!D137</f>
        <v>-20178.656949096661</v>
      </c>
      <c r="E138" s="649">
        <f t="shared" si="21"/>
        <v>-90432.773612376535</v>
      </c>
      <c r="F138" s="648">
        <v>93</v>
      </c>
      <c r="G138" s="648">
        <f t="shared" si="22"/>
        <v>365</v>
      </c>
      <c r="H138" s="649">
        <f t="shared" si="23"/>
        <v>-5141.4112226465468</v>
      </c>
      <c r="I138" s="649">
        <f t="shared" si="24"/>
        <v>-36445.81558060932</v>
      </c>
      <c r="K138" s="650">
        <v>-79372.52465058316</v>
      </c>
      <c r="L138" s="676">
        <f t="shared" si="25"/>
        <v>-59193.867701486495</v>
      </c>
      <c r="M138" s="677">
        <f t="shared" si="28"/>
        <v>-5141.4112226465468</v>
      </c>
      <c r="N138" s="677">
        <f t="shared" si="26"/>
        <v>-29596.933850743248</v>
      </c>
      <c r="O138" s="677">
        <f t="shared" si="27"/>
        <v>0</v>
      </c>
      <c r="P138" s="677">
        <f t="shared" si="29"/>
        <v>-88881.779393617442</v>
      </c>
    </row>
    <row r="139" spans="1:16">
      <c r="A139" s="622">
        <f t="shared" si="20"/>
        <v>105</v>
      </c>
      <c r="B139" s="645" t="s">
        <v>124</v>
      </c>
      <c r="C139" s="1020" t="s">
        <v>825</v>
      </c>
      <c r="D139" s="646">
        <f>'Att 6a - ADIT Projection'!D138</f>
        <v>-20219.35634887484</v>
      </c>
      <c r="E139" s="649">
        <f t="shared" si="21"/>
        <v>-110652.12996125137</v>
      </c>
      <c r="F139" s="648">
        <v>62</v>
      </c>
      <c r="G139" s="648">
        <f t="shared" si="22"/>
        <v>365</v>
      </c>
      <c r="H139" s="649">
        <f t="shared" si="23"/>
        <v>-3434.5208044664109</v>
      </c>
      <c r="I139" s="649">
        <f t="shared" si="24"/>
        <v>-39880.336385075731</v>
      </c>
      <c r="K139" s="650">
        <v>0</v>
      </c>
      <c r="L139" s="676">
        <f t="shared" si="25"/>
        <v>20219.35634887484</v>
      </c>
      <c r="M139" s="677">
        <f t="shared" si="28"/>
        <v>0</v>
      </c>
      <c r="N139" s="677">
        <f t="shared" si="26"/>
        <v>0</v>
      </c>
      <c r="O139" s="677">
        <f t="shared" si="27"/>
        <v>0</v>
      </c>
      <c r="P139" s="677">
        <f t="shared" si="29"/>
        <v>-88881.779393617442</v>
      </c>
    </row>
    <row r="140" spans="1:16">
      <c r="A140" s="622">
        <f t="shared" si="20"/>
        <v>106</v>
      </c>
      <c r="B140" s="645" t="s">
        <v>109</v>
      </c>
      <c r="C140" s="1020" t="s">
        <v>825</v>
      </c>
      <c r="D140" s="646">
        <f>'Att 6a - ADIT Projection'!D139</f>
        <v>-43162.063994344935</v>
      </c>
      <c r="E140" s="649">
        <f t="shared" si="21"/>
        <v>-153814.1939555963</v>
      </c>
      <c r="F140" s="648">
        <v>32</v>
      </c>
      <c r="G140" s="648">
        <f t="shared" si="22"/>
        <v>365</v>
      </c>
      <c r="H140" s="649">
        <f t="shared" si="23"/>
        <v>-3784.0713638877751</v>
      </c>
      <c r="I140" s="649">
        <f t="shared" si="24"/>
        <v>-43664.407748963509</v>
      </c>
      <c r="K140" s="650">
        <v>0</v>
      </c>
      <c r="L140" s="676">
        <f t="shared" si="25"/>
        <v>43162.063994344935</v>
      </c>
      <c r="M140" s="677">
        <f t="shared" si="28"/>
        <v>0</v>
      </c>
      <c r="N140" s="677">
        <f t="shared" si="26"/>
        <v>0</v>
      </c>
      <c r="O140" s="677">
        <f t="shared" si="27"/>
        <v>0</v>
      </c>
      <c r="P140" s="677">
        <f t="shared" si="29"/>
        <v>-88881.779393617442</v>
      </c>
    </row>
    <row r="141" spans="1:16">
      <c r="A141" s="622">
        <f t="shared" si="20"/>
        <v>107</v>
      </c>
      <c r="B141" s="645" t="s">
        <v>107</v>
      </c>
      <c r="C141" s="1020" t="s">
        <v>825</v>
      </c>
      <c r="D141" s="646">
        <f>'Att 6a - ADIT Projection'!D140</f>
        <v>-66153.644039803621</v>
      </c>
      <c r="E141" s="649">
        <f t="shared" si="21"/>
        <v>-219967.83799539992</v>
      </c>
      <c r="F141" s="648">
        <v>1</v>
      </c>
      <c r="G141" s="648">
        <f t="shared" si="22"/>
        <v>365</v>
      </c>
      <c r="H141" s="649">
        <f t="shared" si="23"/>
        <v>-181.24286038302361</v>
      </c>
      <c r="I141" s="651">
        <f t="shared" si="24"/>
        <v>-43845.650609346536</v>
      </c>
      <c r="K141" s="650">
        <v>-108534.58893741763</v>
      </c>
      <c r="L141" s="676">
        <f t="shared" si="25"/>
        <v>-42380.944897614012</v>
      </c>
      <c r="M141" s="677">
        <f t="shared" si="28"/>
        <v>-181.24286038302361</v>
      </c>
      <c r="N141" s="677">
        <f t="shared" si="26"/>
        <v>-21190.472448807006</v>
      </c>
      <c r="O141" s="677">
        <f t="shared" si="27"/>
        <v>0</v>
      </c>
      <c r="P141" s="677">
        <f t="shared" si="29"/>
        <v>-110253.49470280747</v>
      </c>
    </row>
    <row r="142" spans="1:16" ht="13.5" thickBot="1">
      <c r="A142" s="622">
        <f t="shared" si="20"/>
        <v>108</v>
      </c>
      <c r="B142" s="652" t="s">
        <v>509</v>
      </c>
      <c r="C142" s="652"/>
      <c r="D142" s="653">
        <f>SUM(D130:D141)</f>
        <v>-219967.83799539992</v>
      </c>
      <c r="E142" s="654"/>
      <c r="F142" s="654"/>
      <c r="G142" s="654"/>
      <c r="H142" s="654"/>
      <c r="I142" s="649"/>
      <c r="K142" s="653">
        <f>SUM(K130:K141)</f>
        <v>-295919.54659181903</v>
      </c>
      <c r="L142" s="653">
        <f>SUM(L130:L141)</f>
        <v>-75951.708596419106</v>
      </c>
    </row>
    <row r="143" spans="1:16" ht="13.5" thickTop="1">
      <c r="A143" s="622"/>
      <c r="B143" s="639"/>
      <c r="C143" s="639"/>
      <c r="D143" s="639"/>
      <c r="E143" s="639"/>
      <c r="F143" s="639"/>
      <c r="G143" s="639"/>
      <c r="H143" s="639"/>
      <c r="I143" s="639"/>
    </row>
    <row r="144" spans="1:16" ht="13.5" thickBot="1">
      <c r="A144" s="655"/>
      <c r="B144" s="658"/>
      <c r="C144" s="658"/>
      <c r="D144" s="658"/>
      <c r="E144" s="658"/>
      <c r="F144" s="658"/>
      <c r="G144" s="658"/>
      <c r="H144" s="658"/>
      <c r="I144" s="658"/>
      <c r="J144" s="658"/>
      <c r="K144" s="658"/>
    </row>
    <row r="145" spans="1:11" s="627" customFormat="1" ht="12.75" customHeight="1">
      <c r="A145" s="622">
        <f>+A142+1</f>
        <v>109</v>
      </c>
      <c r="B145" s="631" t="s">
        <v>534</v>
      </c>
      <c r="C145" s="631"/>
      <c r="D145" s="631"/>
      <c r="E145" s="631"/>
      <c r="I145" s="1143" t="s">
        <v>475</v>
      </c>
      <c r="K145" s="612"/>
    </row>
    <row r="146" spans="1:11" s="627" customFormat="1" ht="12.75" customHeight="1">
      <c r="A146" s="622"/>
      <c r="B146" s="631"/>
      <c r="C146" s="631"/>
      <c r="D146" s="631"/>
      <c r="G146" s="630"/>
      <c r="I146" s="1147"/>
      <c r="K146" s="612"/>
    </row>
    <row r="147" spans="1:11" s="627" customFormat="1" ht="12.75" customHeight="1">
      <c r="A147" s="622">
        <f>+A145+1</f>
        <v>110</v>
      </c>
      <c r="B147" s="626" t="s">
        <v>476</v>
      </c>
      <c r="C147" s="626"/>
      <c r="D147" s="626"/>
      <c r="F147" s="627" t="s">
        <v>595</v>
      </c>
      <c r="G147" s="630"/>
      <c r="H147" s="632"/>
      <c r="I147" s="633">
        <f>'Att 6d - ADIT Detail Actual'!E106</f>
        <v>0</v>
      </c>
      <c r="K147" s="612"/>
    </row>
    <row r="148" spans="1:11" s="627" customFormat="1" ht="12.75" customHeight="1">
      <c r="A148" s="622">
        <f>+A147+1</f>
        <v>111</v>
      </c>
      <c r="B148" s="626" t="s">
        <v>477</v>
      </c>
      <c r="C148" s="626"/>
      <c r="D148" s="626"/>
      <c r="G148" s="630"/>
      <c r="H148" s="632"/>
      <c r="I148" s="634">
        <v>0</v>
      </c>
      <c r="K148" s="612"/>
    </row>
    <row r="149" spans="1:11" s="627" customFormat="1" ht="12.75" customHeight="1">
      <c r="A149" s="622">
        <f>+A148+1</f>
        <v>112</v>
      </c>
      <c r="B149" s="626" t="s">
        <v>478</v>
      </c>
      <c r="C149" s="626"/>
      <c r="D149" s="626"/>
      <c r="G149" s="630"/>
      <c r="H149" s="632"/>
      <c r="I149" s="635">
        <f>'Att 6d - ADIT Detail Actual'!E103</f>
        <v>0</v>
      </c>
      <c r="K149" s="612"/>
    </row>
    <row r="150" spans="1:11" s="627" customFormat="1" ht="12.75" customHeight="1">
      <c r="A150" s="622">
        <f>+A149+1</f>
        <v>113</v>
      </c>
      <c r="B150" s="626" t="s">
        <v>479</v>
      </c>
      <c r="C150" s="626"/>
      <c r="D150" s="626"/>
      <c r="F150" s="627" t="s">
        <v>535</v>
      </c>
      <c r="G150" s="630"/>
      <c r="H150" s="632"/>
      <c r="I150" s="633">
        <f>I147-I148-I149</f>
        <v>0</v>
      </c>
      <c r="K150" s="612"/>
    </row>
    <row r="151" spans="1:11" s="627" customFormat="1" ht="12.75" customHeight="1">
      <c r="A151" s="622">
        <f>+A150+1</f>
        <v>114</v>
      </c>
      <c r="B151" s="626" t="s">
        <v>481</v>
      </c>
      <c r="C151" s="626"/>
      <c r="D151" s="626"/>
      <c r="F151" s="627" t="s">
        <v>536</v>
      </c>
      <c r="G151" s="630"/>
      <c r="H151" s="632"/>
      <c r="I151" s="633">
        <f>'Att 6d - ADIT Detail Actual'!E91</f>
        <v>0</v>
      </c>
    </row>
    <row r="152" spans="1:11" s="627" customFormat="1" ht="12.75" customHeight="1" thickBot="1">
      <c r="A152" s="622">
        <f>+A151+1</f>
        <v>115</v>
      </c>
      <c r="B152" s="626" t="s">
        <v>483</v>
      </c>
      <c r="C152" s="626"/>
      <c r="D152" s="626"/>
      <c r="F152" s="627" t="s">
        <v>537</v>
      </c>
      <c r="G152" s="630"/>
      <c r="H152" s="632"/>
      <c r="I152" s="636">
        <f>I150-I151</f>
        <v>0</v>
      </c>
    </row>
    <row r="153" spans="1:11" s="627" customFormat="1" ht="12.75" customHeight="1" thickTop="1">
      <c r="A153" s="622"/>
      <c r="B153" s="626"/>
      <c r="C153" s="626"/>
      <c r="D153" s="626"/>
      <c r="G153" s="630"/>
      <c r="H153" s="632"/>
      <c r="I153" s="633"/>
    </row>
    <row r="154" spans="1:11" s="627" customFormat="1" ht="12.75" customHeight="1">
      <c r="A154" s="622">
        <f>+A152+1</f>
        <v>116</v>
      </c>
      <c r="B154" s="626" t="s">
        <v>485</v>
      </c>
      <c r="C154" s="626"/>
      <c r="D154" s="626"/>
      <c r="F154" s="627" t="s">
        <v>596</v>
      </c>
      <c r="G154" s="630"/>
      <c r="H154" s="632"/>
      <c r="I154" s="633">
        <f>'Att 6d - ADIT Detail Actual'!G106</f>
        <v>-918575.82919495529</v>
      </c>
    </row>
    <row r="155" spans="1:11" s="627" customFormat="1" ht="12.75" customHeight="1">
      <c r="A155" s="622">
        <f>+A154+1</f>
        <v>117</v>
      </c>
      <c r="B155" s="626" t="s">
        <v>477</v>
      </c>
      <c r="C155" s="626"/>
      <c r="D155" s="626"/>
      <c r="G155" s="630"/>
      <c r="H155" s="632"/>
      <c r="I155" s="634">
        <v>0</v>
      </c>
    </row>
    <row r="156" spans="1:11" s="627" customFormat="1" ht="12.75" customHeight="1">
      <c r="A156" s="622">
        <f>+A155+1</f>
        <v>118</v>
      </c>
      <c r="B156" s="626" t="s">
        <v>478</v>
      </c>
      <c r="C156" s="626"/>
      <c r="D156" s="626"/>
      <c r="G156" s="630"/>
      <c r="H156" s="632"/>
      <c r="I156" s="635">
        <f>'Att 6d - ADIT Detail Actual'!G103</f>
        <v>-888000.33849845536</v>
      </c>
    </row>
    <row r="157" spans="1:11" s="627" customFormat="1" ht="12.75" customHeight="1">
      <c r="A157" s="622">
        <f>+A156+1</f>
        <v>119</v>
      </c>
      <c r="B157" s="626" t="s">
        <v>479</v>
      </c>
      <c r="C157" s="626"/>
      <c r="D157" s="626"/>
      <c r="F157" s="627" t="s">
        <v>538</v>
      </c>
      <c r="G157" s="630"/>
      <c r="H157" s="632"/>
      <c r="I157" s="633">
        <f>I154-I155-I156</f>
        <v>-30575.490696499939</v>
      </c>
    </row>
    <row r="158" spans="1:11" s="627" customFormat="1" ht="12.75" customHeight="1">
      <c r="A158" s="622">
        <f>+A157+1</f>
        <v>120</v>
      </c>
      <c r="B158" s="626" t="s">
        <v>487</v>
      </c>
      <c r="C158" s="626"/>
      <c r="D158" s="626"/>
      <c r="F158" s="627" t="s">
        <v>539</v>
      </c>
      <c r="G158" s="630"/>
      <c r="H158" s="632"/>
      <c r="I158" s="633">
        <f>'Att 6d - ADIT Detail Actual'!G91</f>
        <v>0</v>
      </c>
    </row>
    <row r="159" spans="1:11" s="627" customFormat="1" ht="12.75" customHeight="1" thickBot="1">
      <c r="A159" s="622">
        <f>+A158+1</f>
        <v>121</v>
      </c>
      <c r="B159" s="626" t="s">
        <v>489</v>
      </c>
      <c r="C159" s="626"/>
      <c r="D159" s="626"/>
      <c r="F159" s="627" t="s">
        <v>540</v>
      </c>
      <c r="G159" s="630"/>
      <c r="H159" s="632"/>
      <c r="I159" s="636">
        <f>I157-I158</f>
        <v>-30575.490696499939</v>
      </c>
    </row>
    <row r="160" spans="1:11" s="627" customFormat="1" ht="12.75" customHeight="1" thickTop="1">
      <c r="A160" s="622"/>
      <c r="B160" s="626"/>
      <c r="C160" s="626"/>
      <c r="D160" s="626"/>
      <c r="G160" s="630"/>
      <c r="H160" s="632"/>
      <c r="I160" s="633"/>
    </row>
    <row r="161" spans="1:16" s="627" customFormat="1" ht="12.75" customHeight="1">
      <c r="A161" s="622">
        <f>+A159+1</f>
        <v>122</v>
      </c>
      <c r="B161" s="626" t="s">
        <v>491</v>
      </c>
      <c r="C161" s="626"/>
      <c r="D161" s="626"/>
      <c r="F161" s="627" t="s">
        <v>541</v>
      </c>
      <c r="G161" s="630"/>
      <c r="H161" s="632"/>
      <c r="I161" s="633">
        <f>P182</f>
        <v>0</v>
      </c>
    </row>
    <row r="162" spans="1:16" s="627" customFormat="1" ht="12.75" customHeight="1">
      <c r="A162" s="622">
        <f>+A161+1</f>
        <v>123</v>
      </c>
      <c r="B162" s="626" t="s">
        <v>493</v>
      </c>
      <c r="C162" s="626"/>
      <c r="D162" s="626"/>
      <c r="F162" s="627" t="s">
        <v>542</v>
      </c>
      <c r="G162" s="630"/>
      <c r="H162" s="632"/>
      <c r="I162" s="633">
        <f>(I152+I159)/2</f>
        <v>-15287.74534824997</v>
      </c>
    </row>
    <row r="163" spans="1:16" s="627" customFormat="1" ht="12.75" customHeight="1" thickBot="1">
      <c r="A163" s="622">
        <f>+A162+1</f>
        <v>124</v>
      </c>
      <c r="B163" s="626" t="s">
        <v>495</v>
      </c>
      <c r="C163" s="626"/>
      <c r="D163" s="626"/>
      <c r="F163" s="627" t="s">
        <v>543</v>
      </c>
      <c r="G163" s="630"/>
      <c r="H163" s="632"/>
      <c r="I163" s="636">
        <f>SUM(I161:I162)</f>
        <v>-15287.74534824997</v>
      </c>
      <c r="J163" s="627" t="s">
        <v>544</v>
      </c>
    </row>
    <row r="164" spans="1:16" s="627" customFormat="1" ht="12.75" customHeight="1" thickTop="1">
      <c r="A164" s="622"/>
      <c r="B164" s="631"/>
      <c r="C164" s="631"/>
      <c r="D164" s="631"/>
      <c r="F164" s="637"/>
      <c r="I164" s="630"/>
      <c r="J164" s="632"/>
    </row>
    <row r="165" spans="1:16" ht="25.15" customHeight="1">
      <c r="A165" s="622">
        <f>+A163+1</f>
        <v>125</v>
      </c>
      <c r="B165" s="1146" t="s">
        <v>545</v>
      </c>
      <c r="C165" s="1146"/>
      <c r="D165" s="1146"/>
      <c r="E165" s="1146"/>
      <c r="F165" s="1146"/>
      <c r="G165" s="1146"/>
      <c r="H165" s="1146"/>
      <c r="I165" s="1146"/>
      <c r="J165" s="1146"/>
    </row>
    <row r="166" spans="1:16">
      <c r="A166" s="622"/>
      <c r="B166" s="638"/>
      <c r="C166" s="638"/>
      <c r="D166" s="639"/>
      <c r="E166" s="639"/>
      <c r="F166" s="639"/>
      <c r="G166" s="639"/>
      <c r="H166" s="639"/>
      <c r="I166" s="639"/>
    </row>
    <row r="167" spans="1:16">
      <c r="A167" s="622">
        <f>+A165+1</f>
        <v>126</v>
      </c>
      <c r="B167" s="631" t="s">
        <v>534</v>
      </c>
      <c r="C167" s="638"/>
      <c r="D167" s="639"/>
      <c r="E167" s="639"/>
      <c r="F167" s="639"/>
      <c r="G167" s="639"/>
      <c r="H167" s="639"/>
      <c r="I167" s="639"/>
    </row>
    <row r="168" spans="1:16">
      <c r="A168" s="622"/>
      <c r="B168" s="640" t="s">
        <v>221</v>
      </c>
      <c r="C168" s="641" t="s">
        <v>222</v>
      </c>
      <c r="D168" s="642" t="s">
        <v>231</v>
      </c>
      <c r="E168" s="642" t="s">
        <v>239</v>
      </c>
      <c r="F168" s="642" t="s">
        <v>240</v>
      </c>
      <c r="G168" s="642" t="s">
        <v>241</v>
      </c>
      <c r="H168" s="642" t="s">
        <v>242</v>
      </c>
      <c r="I168" s="642" t="s">
        <v>243</v>
      </c>
      <c r="K168" s="642" t="s">
        <v>250</v>
      </c>
      <c r="L168" s="642" t="s">
        <v>251</v>
      </c>
      <c r="M168" s="642" t="s">
        <v>271</v>
      </c>
      <c r="N168" s="642" t="s">
        <v>272</v>
      </c>
      <c r="O168" s="642" t="s">
        <v>273</v>
      </c>
      <c r="P168" s="642" t="s">
        <v>274</v>
      </c>
    </row>
    <row r="169" spans="1:16" ht="99.95" customHeight="1">
      <c r="A169" s="622">
        <f>+A167+1</f>
        <v>127</v>
      </c>
      <c r="B169" s="643" t="s">
        <v>394</v>
      </c>
      <c r="C169" s="643" t="s">
        <v>100</v>
      </c>
      <c r="D169" s="644" t="s">
        <v>499</v>
      </c>
      <c r="E169" s="644" t="s">
        <v>500</v>
      </c>
      <c r="F169" s="644" t="s">
        <v>501</v>
      </c>
      <c r="G169" s="644" t="s">
        <v>502</v>
      </c>
      <c r="H169" s="644" t="s">
        <v>503</v>
      </c>
      <c r="I169" s="644" t="s">
        <v>504</v>
      </c>
      <c r="K169" s="674" t="s">
        <v>585</v>
      </c>
      <c r="L169" s="674" t="s">
        <v>586</v>
      </c>
      <c r="M169" s="674" t="s">
        <v>587</v>
      </c>
      <c r="N169" s="675" t="s">
        <v>588</v>
      </c>
      <c r="O169" s="675" t="s">
        <v>589</v>
      </c>
      <c r="P169" s="674" t="s">
        <v>590</v>
      </c>
    </row>
    <row r="170" spans="1:16">
      <c r="A170" s="622">
        <f t="shared" ref="A170:A183" si="30">+A169+1</f>
        <v>128</v>
      </c>
      <c r="B170" s="645" t="s">
        <v>505</v>
      </c>
      <c r="C170" s="1020" t="s">
        <v>825</v>
      </c>
      <c r="D170" s="646" t="str">
        <f>'Att 6a - ADIT Projection'!D168</f>
        <v>NA</v>
      </c>
      <c r="E170" s="647">
        <f>I151</f>
        <v>0</v>
      </c>
      <c r="F170" s="648" t="s">
        <v>26</v>
      </c>
      <c r="G170" s="648">
        <f>F15</f>
        <v>365</v>
      </c>
      <c r="H170" s="646" t="s">
        <v>26</v>
      </c>
      <c r="I170" s="649">
        <f>E170</f>
        <v>0</v>
      </c>
      <c r="K170" s="646" t="s">
        <v>26</v>
      </c>
      <c r="L170" s="646" t="s">
        <v>26</v>
      </c>
      <c r="M170" s="646" t="s">
        <v>26</v>
      </c>
      <c r="N170" s="646" t="s">
        <v>26</v>
      </c>
      <c r="O170" s="646" t="s">
        <v>26</v>
      </c>
      <c r="P170" s="676">
        <f>I151</f>
        <v>0</v>
      </c>
    </row>
    <row r="171" spans="1:16">
      <c r="A171" s="622">
        <f t="shared" si="30"/>
        <v>129</v>
      </c>
      <c r="B171" s="645" t="s">
        <v>506</v>
      </c>
      <c r="C171" s="1020" t="s">
        <v>825</v>
      </c>
      <c r="D171" s="646">
        <f>'Att 6a - ADIT Projection'!D169</f>
        <v>0</v>
      </c>
      <c r="E171" s="649">
        <f t="shared" ref="E171:E182" si="31">E170+D171</f>
        <v>0</v>
      </c>
      <c r="F171" s="648">
        <v>335</v>
      </c>
      <c r="G171" s="648">
        <f t="shared" ref="G171:G182" si="32">G170</f>
        <v>365</v>
      </c>
      <c r="H171" s="649">
        <f t="shared" ref="H171:H182" si="33">D171*F171/G171</f>
        <v>0</v>
      </c>
      <c r="I171" s="649">
        <f t="shared" ref="I171:I182" si="34">I170+H171</f>
        <v>0</v>
      </c>
      <c r="K171" s="650">
        <v>0</v>
      </c>
      <c r="L171" s="676">
        <f t="shared" ref="L171:L182" si="35">K171-D171</f>
        <v>0</v>
      </c>
      <c r="M171" s="677">
        <f t="shared" ref="M171:M182" si="36">IF(AND( D171&gt;=0, K171&gt;=0), IF( L171&gt;=0, H171, K171/ D171* H171), IF(AND( D171&lt;0, K171&lt;0), IF( L171&lt;0,H171, K171/ D171* H171),0))</f>
        <v>0</v>
      </c>
      <c r="N171" s="677">
        <f t="shared" ref="N171:N182" si="37">IF(AND( D171&gt;=0, K171&gt;=0), IF( L171&gt;=0, L171*50%,0), IF(AND( D171&lt;0, K171&lt;0),IF( L171&lt;0, L171*50%,0),0))</f>
        <v>0</v>
      </c>
      <c r="O171" s="677">
        <f t="shared" ref="O171:O182" si="38">IF(AND( D171&gt;=0, K171&lt;0), K171*50%, IF(AND( D171&lt;0, K171&gt;=0), K171*50%,0))</f>
        <v>0</v>
      </c>
      <c r="P171" s="677">
        <f t="shared" ref="P171:P182" si="39">P170+M171+N171+O171</f>
        <v>0</v>
      </c>
    </row>
    <row r="172" spans="1:16">
      <c r="A172" s="622">
        <f t="shared" si="30"/>
        <v>130</v>
      </c>
      <c r="B172" s="645" t="s">
        <v>116</v>
      </c>
      <c r="C172" s="1020" t="s">
        <v>825</v>
      </c>
      <c r="D172" s="646">
        <f>'Att 6a - ADIT Projection'!D170</f>
        <v>0</v>
      </c>
      <c r="E172" s="649">
        <f t="shared" si="31"/>
        <v>0</v>
      </c>
      <c r="F172" s="648">
        <v>307</v>
      </c>
      <c r="G172" s="648">
        <f t="shared" si="32"/>
        <v>365</v>
      </c>
      <c r="H172" s="649">
        <f t="shared" si="33"/>
        <v>0</v>
      </c>
      <c r="I172" s="649">
        <f t="shared" si="34"/>
        <v>0</v>
      </c>
      <c r="K172" s="650">
        <v>0</v>
      </c>
      <c r="L172" s="676">
        <f t="shared" si="35"/>
        <v>0</v>
      </c>
      <c r="M172" s="677">
        <f t="shared" si="36"/>
        <v>0</v>
      </c>
      <c r="N172" s="677">
        <f t="shared" si="37"/>
        <v>0</v>
      </c>
      <c r="O172" s="677">
        <f t="shared" si="38"/>
        <v>0</v>
      </c>
      <c r="P172" s="677">
        <f t="shared" si="39"/>
        <v>0</v>
      </c>
    </row>
    <row r="173" spans="1:16">
      <c r="A173" s="622">
        <f t="shared" si="30"/>
        <v>131</v>
      </c>
      <c r="B173" s="645" t="s">
        <v>507</v>
      </c>
      <c r="C173" s="1020" t="s">
        <v>825</v>
      </c>
      <c r="D173" s="646">
        <f>'Att 6a - ADIT Projection'!D171</f>
        <v>0</v>
      </c>
      <c r="E173" s="649">
        <f t="shared" si="31"/>
        <v>0</v>
      </c>
      <c r="F173" s="648">
        <v>276</v>
      </c>
      <c r="G173" s="648">
        <f t="shared" si="32"/>
        <v>365</v>
      </c>
      <c r="H173" s="649">
        <f t="shared" si="33"/>
        <v>0</v>
      </c>
      <c r="I173" s="649">
        <f t="shared" si="34"/>
        <v>0</v>
      </c>
      <c r="K173" s="650">
        <v>0</v>
      </c>
      <c r="L173" s="676">
        <f t="shared" si="35"/>
        <v>0</v>
      </c>
      <c r="M173" s="677">
        <f t="shared" si="36"/>
        <v>0</v>
      </c>
      <c r="N173" s="677">
        <f t="shared" si="37"/>
        <v>0</v>
      </c>
      <c r="O173" s="677">
        <f t="shared" si="38"/>
        <v>0</v>
      </c>
      <c r="P173" s="677">
        <f t="shared" si="39"/>
        <v>0</v>
      </c>
    </row>
    <row r="174" spans="1:16">
      <c r="A174" s="622">
        <f t="shared" si="30"/>
        <v>132</v>
      </c>
      <c r="B174" s="645" t="s">
        <v>99</v>
      </c>
      <c r="C174" s="1020" t="s">
        <v>825</v>
      </c>
      <c r="D174" s="646">
        <f>'Att 6a - ADIT Projection'!D172</f>
        <v>0</v>
      </c>
      <c r="E174" s="649">
        <f t="shared" si="31"/>
        <v>0</v>
      </c>
      <c r="F174" s="648">
        <v>246</v>
      </c>
      <c r="G174" s="648">
        <f t="shared" si="32"/>
        <v>365</v>
      </c>
      <c r="H174" s="649">
        <f t="shared" si="33"/>
        <v>0</v>
      </c>
      <c r="I174" s="649">
        <f t="shared" si="34"/>
        <v>0</v>
      </c>
      <c r="K174" s="650">
        <v>0</v>
      </c>
      <c r="L174" s="676">
        <f t="shared" si="35"/>
        <v>0</v>
      </c>
      <c r="M174" s="677">
        <f t="shared" si="36"/>
        <v>0</v>
      </c>
      <c r="N174" s="677">
        <f t="shared" si="37"/>
        <v>0</v>
      </c>
      <c r="O174" s="677">
        <f t="shared" si="38"/>
        <v>0</v>
      </c>
      <c r="P174" s="677">
        <f t="shared" si="39"/>
        <v>0</v>
      </c>
    </row>
    <row r="175" spans="1:16">
      <c r="A175" s="622">
        <f t="shared" si="30"/>
        <v>133</v>
      </c>
      <c r="B175" s="645" t="s">
        <v>98</v>
      </c>
      <c r="C175" s="1020" t="s">
        <v>825</v>
      </c>
      <c r="D175" s="646">
        <f>'Att 6a - ADIT Projection'!D173</f>
        <v>0</v>
      </c>
      <c r="E175" s="649">
        <f t="shared" si="31"/>
        <v>0</v>
      </c>
      <c r="F175" s="648">
        <v>215</v>
      </c>
      <c r="G175" s="648">
        <f t="shared" si="32"/>
        <v>365</v>
      </c>
      <c r="H175" s="649">
        <f t="shared" si="33"/>
        <v>0</v>
      </c>
      <c r="I175" s="649">
        <f t="shared" si="34"/>
        <v>0</v>
      </c>
      <c r="K175" s="650">
        <v>0</v>
      </c>
      <c r="L175" s="676">
        <f t="shared" si="35"/>
        <v>0</v>
      </c>
      <c r="M175" s="677">
        <f t="shared" si="36"/>
        <v>0</v>
      </c>
      <c r="N175" s="677">
        <f t="shared" si="37"/>
        <v>0</v>
      </c>
      <c r="O175" s="677">
        <f t="shared" si="38"/>
        <v>0</v>
      </c>
      <c r="P175" s="677">
        <f t="shared" si="39"/>
        <v>0</v>
      </c>
    </row>
    <row r="176" spans="1:16">
      <c r="A176" s="622">
        <f t="shared" si="30"/>
        <v>134</v>
      </c>
      <c r="B176" s="645" t="s">
        <v>159</v>
      </c>
      <c r="C176" s="1020" t="s">
        <v>825</v>
      </c>
      <c r="D176" s="646">
        <f>'Att 6a - ADIT Projection'!D174</f>
        <v>0</v>
      </c>
      <c r="E176" s="649">
        <f t="shared" si="31"/>
        <v>0</v>
      </c>
      <c r="F176" s="648">
        <v>185</v>
      </c>
      <c r="G176" s="648">
        <f t="shared" si="32"/>
        <v>365</v>
      </c>
      <c r="H176" s="649">
        <f t="shared" si="33"/>
        <v>0</v>
      </c>
      <c r="I176" s="649">
        <f t="shared" si="34"/>
        <v>0</v>
      </c>
      <c r="K176" s="650">
        <v>0</v>
      </c>
      <c r="L176" s="676">
        <f t="shared" si="35"/>
        <v>0</v>
      </c>
      <c r="M176" s="677">
        <f t="shared" si="36"/>
        <v>0</v>
      </c>
      <c r="N176" s="677">
        <f t="shared" si="37"/>
        <v>0</v>
      </c>
      <c r="O176" s="677">
        <f t="shared" si="38"/>
        <v>0</v>
      </c>
      <c r="P176" s="677">
        <f t="shared" si="39"/>
        <v>0</v>
      </c>
    </row>
    <row r="177" spans="1:16">
      <c r="A177" s="622">
        <f t="shared" si="30"/>
        <v>135</v>
      </c>
      <c r="B177" s="645" t="s">
        <v>113</v>
      </c>
      <c r="C177" s="1020" t="s">
        <v>825</v>
      </c>
      <c r="D177" s="646">
        <f>'Att 6a - ADIT Projection'!D175</f>
        <v>0</v>
      </c>
      <c r="E177" s="649">
        <f t="shared" si="31"/>
        <v>0</v>
      </c>
      <c r="F177" s="648">
        <v>154</v>
      </c>
      <c r="G177" s="648">
        <f t="shared" si="32"/>
        <v>365</v>
      </c>
      <c r="H177" s="649">
        <f t="shared" si="33"/>
        <v>0</v>
      </c>
      <c r="I177" s="649">
        <f t="shared" si="34"/>
        <v>0</v>
      </c>
      <c r="K177" s="650">
        <v>0</v>
      </c>
      <c r="L177" s="676">
        <f t="shared" si="35"/>
        <v>0</v>
      </c>
      <c r="M177" s="677">
        <f t="shared" si="36"/>
        <v>0</v>
      </c>
      <c r="N177" s="677">
        <f t="shared" si="37"/>
        <v>0</v>
      </c>
      <c r="O177" s="677">
        <f t="shared" si="38"/>
        <v>0</v>
      </c>
      <c r="P177" s="677">
        <f t="shared" si="39"/>
        <v>0</v>
      </c>
    </row>
    <row r="178" spans="1:16">
      <c r="A178" s="622">
        <f t="shared" si="30"/>
        <v>136</v>
      </c>
      <c r="B178" s="645" t="s">
        <v>508</v>
      </c>
      <c r="C178" s="1020" t="s">
        <v>825</v>
      </c>
      <c r="D178" s="646">
        <f>'Att 6a - ADIT Projection'!D176</f>
        <v>0</v>
      </c>
      <c r="E178" s="649">
        <f t="shared" si="31"/>
        <v>0</v>
      </c>
      <c r="F178" s="648">
        <v>123</v>
      </c>
      <c r="G178" s="648">
        <f t="shared" si="32"/>
        <v>365</v>
      </c>
      <c r="H178" s="649">
        <f t="shared" si="33"/>
        <v>0</v>
      </c>
      <c r="I178" s="649">
        <f t="shared" si="34"/>
        <v>0</v>
      </c>
      <c r="K178" s="650">
        <v>0</v>
      </c>
      <c r="L178" s="676">
        <f t="shared" si="35"/>
        <v>0</v>
      </c>
      <c r="M178" s="677">
        <f t="shared" si="36"/>
        <v>0</v>
      </c>
      <c r="N178" s="677">
        <f t="shared" si="37"/>
        <v>0</v>
      </c>
      <c r="O178" s="677">
        <f t="shared" si="38"/>
        <v>0</v>
      </c>
      <c r="P178" s="677">
        <f t="shared" si="39"/>
        <v>0</v>
      </c>
    </row>
    <row r="179" spans="1:16">
      <c r="A179" s="622">
        <f t="shared" si="30"/>
        <v>137</v>
      </c>
      <c r="B179" s="645" t="s">
        <v>111</v>
      </c>
      <c r="C179" s="1020" t="s">
        <v>825</v>
      </c>
      <c r="D179" s="646">
        <f>'Att 6a - ADIT Projection'!D177</f>
        <v>0</v>
      </c>
      <c r="E179" s="649">
        <f t="shared" si="31"/>
        <v>0</v>
      </c>
      <c r="F179" s="648">
        <v>93</v>
      </c>
      <c r="G179" s="648">
        <f t="shared" si="32"/>
        <v>365</v>
      </c>
      <c r="H179" s="649">
        <f t="shared" si="33"/>
        <v>0</v>
      </c>
      <c r="I179" s="649">
        <f t="shared" si="34"/>
        <v>0</v>
      </c>
      <c r="K179" s="650">
        <v>0</v>
      </c>
      <c r="L179" s="676">
        <f t="shared" si="35"/>
        <v>0</v>
      </c>
      <c r="M179" s="677">
        <f t="shared" si="36"/>
        <v>0</v>
      </c>
      <c r="N179" s="677">
        <f t="shared" si="37"/>
        <v>0</v>
      </c>
      <c r="O179" s="677">
        <f t="shared" si="38"/>
        <v>0</v>
      </c>
      <c r="P179" s="677">
        <f t="shared" si="39"/>
        <v>0</v>
      </c>
    </row>
    <row r="180" spans="1:16">
      <c r="A180" s="622">
        <f t="shared" si="30"/>
        <v>138</v>
      </c>
      <c r="B180" s="645" t="s">
        <v>124</v>
      </c>
      <c r="C180" s="1020" t="s">
        <v>825</v>
      </c>
      <c r="D180" s="646">
        <f>'Att 6a - ADIT Projection'!D178</f>
        <v>0</v>
      </c>
      <c r="E180" s="649">
        <f t="shared" si="31"/>
        <v>0</v>
      </c>
      <c r="F180" s="648">
        <v>62</v>
      </c>
      <c r="G180" s="648">
        <f t="shared" si="32"/>
        <v>365</v>
      </c>
      <c r="H180" s="649">
        <f t="shared" si="33"/>
        <v>0</v>
      </c>
      <c r="I180" s="649">
        <f t="shared" si="34"/>
        <v>0</v>
      </c>
      <c r="K180" s="650">
        <v>0</v>
      </c>
      <c r="L180" s="676">
        <f t="shared" si="35"/>
        <v>0</v>
      </c>
      <c r="M180" s="677">
        <f t="shared" si="36"/>
        <v>0</v>
      </c>
      <c r="N180" s="677">
        <f t="shared" si="37"/>
        <v>0</v>
      </c>
      <c r="O180" s="677">
        <f t="shared" si="38"/>
        <v>0</v>
      </c>
      <c r="P180" s="677">
        <f t="shared" si="39"/>
        <v>0</v>
      </c>
    </row>
    <row r="181" spans="1:16">
      <c r="A181" s="622">
        <f t="shared" si="30"/>
        <v>139</v>
      </c>
      <c r="B181" s="645" t="s">
        <v>109</v>
      </c>
      <c r="C181" s="1020" t="s">
        <v>825</v>
      </c>
      <c r="D181" s="646">
        <f>'Att 6a - ADIT Projection'!D179</f>
        <v>0</v>
      </c>
      <c r="E181" s="649">
        <f t="shared" si="31"/>
        <v>0</v>
      </c>
      <c r="F181" s="648">
        <v>32</v>
      </c>
      <c r="G181" s="648">
        <f t="shared" si="32"/>
        <v>365</v>
      </c>
      <c r="H181" s="649">
        <f t="shared" si="33"/>
        <v>0</v>
      </c>
      <c r="I181" s="649">
        <f t="shared" si="34"/>
        <v>0</v>
      </c>
      <c r="K181" s="650">
        <v>0</v>
      </c>
      <c r="L181" s="676">
        <f t="shared" si="35"/>
        <v>0</v>
      </c>
      <c r="M181" s="677">
        <f t="shared" si="36"/>
        <v>0</v>
      </c>
      <c r="N181" s="677">
        <f t="shared" si="37"/>
        <v>0</v>
      </c>
      <c r="O181" s="677">
        <f t="shared" si="38"/>
        <v>0</v>
      </c>
      <c r="P181" s="677">
        <f t="shared" si="39"/>
        <v>0</v>
      </c>
    </row>
    <row r="182" spans="1:16">
      <c r="A182" s="622">
        <f t="shared" si="30"/>
        <v>140</v>
      </c>
      <c r="B182" s="645" t="s">
        <v>107</v>
      </c>
      <c r="C182" s="1020" t="s">
        <v>825</v>
      </c>
      <c r="D182" s="646">
        <f>'Att 6a - ADIT Projection'!D180</f>
        <v>0</v>
      </c>
      <c r="E182" s="649">
        <f t="shared" si="31"/>
        <v>0</v>
      </c>
      <c r="F182" s="648">
        <v>1</v>
      </c>
      <c r="G182" s="648">
        <f t="shared" si="32"/>
        <v>365</v>
      </c>
      <c r="H182" s="649">
        <f t="shared" si="33"/>
        <v>0</v>
      </c>
      <c r="I182" s="651">
        <f t="shared" si="34"/>
        <v>0</v>
      </c>
      <c r="K182" s="650">
        <v>0</v>
      </c>
      <c r="L182" s="676">
        <f t="shared" si="35"/>
        <v>0</v>
      </c>
      <c r="M182" s="677">
        <f t="shared" si="36"/>
        <v>0</v>
      </c>
      <c r="N182" s="677">
        <f t="shared" si="37"/>
        <v>0</v>
      </c>
      <c r="O182" s="677">
        <f t="shared" si="38"/>
        <v>0</v>
      </c>
      <c r="P182" s="677">
        <f t="shared" si="39"/>
        <v>0</v>
      </c>
    </row>
    <row r="183" spans="1:16" ht="13.5" thickBot="1">
      <c r="A183" s="622">
        <f t="shared" si="30"/>
        <v>141</v>
      </c>
      <c r="B183" s="652" t="s">
        <v>509</v>
      </c>
      <c r="C183" s="652"/>
      <c r="D183" s="653">
        <f>SUM(D171:D182)</f>
        <v>0</v>
      </c>
      <c r="E183" s="654"/>
      <c r="F183" s="654"/>
      <c r="G183" s="654"/>
      <c r="H183" s="654"/>
      <c r="I183" s="649"/>
      <c r="K183" s="653">
        <f>SUM(K171:K182)</f>
        <v>0</v>
      </c>
      <c r="L183" s="653">
        <f>SUM(L171:L182)</f>
        <v>0</v>
      </c>
    </row>
    <row r="184" spans="1:16" ht="13.5" thickTop="1">
      <c r="A184" s="622"/>
      <c r="B184" s="639"/>
      <c r="C184" s="639"/>
      <c r="D184" s="639"/>
      <c r="E184" s="639"/>
      <c r="F184" s="639"/>
      <c r="G184" s="639"/>
      <c r="H184" s="639"/>
      <c r="I184" s="639"/>
    </row>
    <row r="185" spans="1:16" s="627" customFormat="1" ht="65.099999999999994" customHeight="1">
      <c r="A185" s="673">
        <f>+A183+1</f>
        <v>142</v>
      </c>
      <c r="B185" s="1146" t="s">
        <v>597</v>
      </c>
      <c r="C185" s="1146"/>
      <c r="D185" s="1146"/>
      <c r="E185" s="1146"/>
      <c r="F185" s="1146"/>
      <c r="G185" s="1146"/>
      <c r="H185" s="1146"/>
      <c r="I185" s="1146"/>
      <c r="J185" s="1146"/>
    </row>
    <row r="187" spans="1:16" s="627" customFormat="1" ht="39.950000000000003" customHeight="1">
      <c r="A187" s="673">
        <f>+A185+1</f>
        <v>143</v>
      </c>
      <c r="B187" s="1146" t="s">
        <v>598</v>
      </c>
      <c r="C187" s="1146"/>
      <c r="D187" s="1146"/>
      <c r="E187" s="1146"/>
      <c r="F187" s="1146"/>
      <c r="G187" s="1146"/>
      <c r="H187" s="1146"/>
      <c r="I187" s="1146"/>
      <c r="J187" s="1146"/>
    </row>
    <row r="189" spans="1:16" s="627" customFormat="1" ht="50.1" customHeight="1">
      <c r="A189" s="673">
        <f>+A187+1</f>
        <v>144</v>
      </c>
      <c r="B189" s="1146" t="s">
        <v>599</v>
      </c>
      <c r="C189" s="1146"/>
      <c r="D189" s="1146"/>
      <c r="E189" s="1146"/>
      <c r="F189" s="1146"/>
      <c r="G189" s="1146"/>
      <c r="H189" s="1146"/>
      <c r="I189" s="1146"/>
      <c r="J189" s="1146"/>
    </row>
    <row r="190" spans="1:16" s="627" customFormat="1" ht="12.6" customHeight="1">
      <c r="A190" s="673"/>
      <c r="B190" s="678"/>
      <c r="C190" s="678"/>
      <c r="D190" s="678"/>
      <c r="E190" s="678"/>
      <c r="F190" s="678"/>
      <c r="G190" s="678"/>
      <c r="H190" s="678"/>
      <c r="I190" s="678"/>
      <c r="J190" s="678"/>
    </row>
    <row r="191" spans="1:16" s="627" customFormat="1" ht="50.1" customHeight="1">
      <c r="A191" s="673">
        <f>+A189+1</f>
        <v>145</v>
      </c>
      <c r="B191" s="1146" t="s">
        <v>600</v>
      </c>
      <c r="C191" s="1146"/>
      <c r="D191" s="1146"/>
      <c r="E191" s="1146"/>
      <c r="F191" s="1146"/>
      <c r="G191" s="1146"/>
      <c r="H191" s="1146"/>
      <c r="I191" s="1146"/>
      <c r="J191" s="1146"/>
    </row>
    <row r="193" spans="1:10" s="627" customFormat="1" ht="24.95" customHeight="1">
      <c r="A193" s="673">
        <f>+A191+1</f>
        <v>146</v>
      </c>
      <c r="B193" s="1146" t="s">
        <v>601</v>
      </c>
      <c r="C193" s="1146"/>
      <c r="D193" s="1146"/>
      <c r="E193" s="1146"/>
      <c r="F193" s="1146"/>
      <c r="G193" s="1146"/>
      <c r="H193" s="1146"/>
      <c r="I193" s="1146"/>
      <c r="J193" s="1146"/>
    </row>
  </sheetData>
  <mergeCells count="18">
    <mergeCell ref="B193:J193"/>
    <mergeCell ref="B42:J42"/>
    <mergeCell ref="I63:I64"/>
    <mergeCell ref="B83:J83"/>
    <mergeCell ref="I104:I105"/>
    <mergeCell ref="B124:J124"/>
    <mergeCell ref="I145:I146"/>
    <mergeCell ref="B165:J165"/>
    <mergeCell ref="B185:J185"/>
    <mergeCell ref="B187:J187"/>
    <mergeCell ref="B189:J189"/>
    <mergeCell ref="B191:J191"/>
    <mergeCell ref="I22:I23"/>
    <mergeCell ref="A1:K1"/>
    <mergeCell ref="A2:K2"/>
    <mergeCell ref="A3:K3"/>
    <mergeCell ref="B17:J17"/>
    <mergeCell ref="B19:J19"/>
  </mergeCells>
  <pageMargins left="0.25" right="0.25" top="0.75" bottom="0.75" header="0.3" footer="0.3"/>
  <pageSetup scale="43" fitToHeight="0" orientation="portrait" r:id="rId1"/>
  <headerFooter alignWithMargins="0"/>
  <rowBreaks count="1" manualBreakCount="1">
    <brk id="10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106"/>
  <sheetViews>
    <sheetView view="pageBreakPreview" zoomScale="80" zoomScaleNormal="122" zoomScaleSheetLayoutView="80" workbookViewId="0">
      <selection sqref="A1:H1"/>
    </sheetView>
  </sheetViews>
  <sheetFormatPr defaultColWidth="7.33203125" defaultRowHeight="15"/>
  <cols>
    <col min="1" max="1" width="16.33203125" style="659" customWidth="1"/>
    <col min="2" max="4" width="7.33203125" style="659"/>
    <col min="5" max="7" width="9.88671875" style="659" customWidth="1"/>
    <col min="8" max="8" width="1.6640625" style="659" customWidth="1"/>
    <col min="9" max="16384" width="7.33203125" style="659"/>
  </cols>
  <sheetData>
    <row r="1" spans="1:12">
      <c r="A1" s="1149" t="str">
        <f>Index!$C$7</f>
        <v>LS Power Grid New York Corporation I</v>
      </c>
      <c r="B1" s="1149"/>
      <c r="C1" s="1149"/>
      <c r="D1" s="1149"/>
      <c r="E1" s="1149"/>
      <c r="F1" s="1149"/>
      <c r="G1" s="1149"/>
      <c r="H1" s="1149"/>
    </row>
    <row r="2" spans="1:12" ht="14.45" customHeight="1">
      <c r="A2" s="1149" t="s">
        <v>602</v>
      </c>
      <c r="B2" s="1149"/>
      <c r="C2" s="1149"/>
      <c r="D2" s="1149"/>
      <c r="E2" s="1149"/>
      <c r="F2" s="1149"/>
      <c r="G2" s="1149"/>
      <c r="H2" s="1149"/>
    </row>
    <row r="3" spans="1:12" ht="14.45" customHeight="1">
      <c r="A3" s="1145" t="s">
        <v>580</v>
      </c>
      <c r="B3" s="1145"/>
      <c r="C3" s="1145"/>
      <c r="D3" s="1145"/>
      <c r="E3" s="1145"/>
      <c r="F3" s="1145"/>
      <c r="G3" s="1145"/>
      <c r="H3" s="1145"/>
    </row>
    <row r="4" spans="1:12" ht="14.45" customHeight="1">
      <c r="A4" s="1008"/>
      <c r="B4" s="1006" t="str">
        <f>Index!$K$6</f>
        <v>For the 12 months ended 12/31/2021</v>
      </c>
      <c r="C4" s="1006"/>
      <c r="D4" s="1006"/>
      <c r="E4" s="1006"/>
      <c r="F4" s="1006"/>
      <c r="G4" s="1008"/>
      <c r="H4" s="1008"/>
    </row>
    <row r="6" spans="1:12" ht="60">
      <c r="A6" s="811"/>
      <c r="E6" s="660" t="s">
        <v>603</v>
      </c>
      <c r="F6" s="660" t="s">
        <v>604</v>
      </c>
      <c r="G6" s="660" t="s">
        <v>605</v>
      </c>
      <c r="H6" s="660"/>
    </row>
    <row r="7" spans="1:12">
      <c r="E7" s="1022" t="s">
        <v>825</v>
      </c>
      <c r="F7" s="1022" t="s">
        <v>825</v>
      </c>
      <c r="G7" s="1022" t="s">
        <v>825</v>
      </c>
      <c r="H7" s="661"/>
    </row>
    <row r="8" spans="1:12" ht="15.75" thickBot="1">
      <c r="D8" s="662" t="s">
        <v>550</v>
      </c>
      <c r="E8" s="1030">
        <v>0.26134999999999997</v>
      </c>
      <c r="F8" s="1030">
        <v>0.26134999999999997</v>
      </c>
      <c r="G8" s="1030">
        <v>0.26134999999999997</v>
      </c>
      <c r="H8" s="663"/>
      <c r="I8" s="1151" t="s">
        <v>551</v>
      </c>
      <c r="J8" s="1151"/>
      <c r="K8" s="1151"/>
      <c r="L8" s="1151"/>
    </row>
    <row r="9" spans="1:12" ht="15.75" thickBot="1">
      <c r="A9" s="664" t="s">
        <v>552</v>
      </c>
      <c r="B9" s="665"/>
      <c r="C9" s="665"/>
      <c r="D9" s="666"/>
    </row>
    <row r="10" spans="1:12">
      <c r="A10" s="667" t="s">
        <v>553</v>
      </c>
    </row>
    <row r="11" spans="1:12">
      <c r="A11" s="668" t="s">
        <v>848</v>
      </c>
      <c r="E11" s="669">
        <v>0</v>
      </c>
      <c r="F11" s="669">
        <v>936660.53123615659</v>
      </c>
      <c r="G11" s="669">
        <v>936660.53123615659</v>
      </c>
      <c r="H11" s="670"/>
      <c r="I11" s="1148"/>
      <c r="J11" s="1148"/>
      <c r="K11" s="1148"/>
      <c r="L11" s="1148"/>
    </row>
    <row r="12" spans="1:12">
      <c r="A12" s="668" t="s">
        <v>555</v>
      </c>
      <c r="E12" s="669">
        <v>0</v>
      </c>
      <c r="F12" s="669">
        <v>0</v>
      </c>
      <c r="G12" s="669">
        <v>0</v>
      </c>
      <c r="H12" s="670"/>
      <c r="I12" s="1148"/>
      <c r="J12" s="1148"/>
      <c r="K12" s="1148"/>
      <c r="L12" s="1148"/>
    </row>
    <row r="13" spans="1:12">
      <c r="A13" s="659" t="s">
        <v>556</v>
      </c>
      <c r="E13" s="670">
        <f t="shared" ref="E13:G13" si="0">SUM(E11:E12)</f>
        <v>0</v>
      </c>
      <c r="F13" s="670">
        <f t="shared" si="0"/>
        <v>936660.53123615659</v>
      </c>
      <c r="G13" s="670">
        <f t="shared" si="0"/>
        <v>936660.53123615659</v>
      </c>
      <c r="H13" s="670"/>
    </row>
    <row r="14" spans="1:12">
      <c r="A14" s="659" t="s">
        <v>557</v>
      </c>
      <c r="E14" s="670">
        <f>+E13*E$8</f>
        <v>0</v>
      </c>
      <c r="F14" s="670">
        <f>+F13*F$8</f>
        <v>244796.2298385695</v>
      </c>
      <c r="G14" s="670">
        <f>+G13*G$8</f>
        <v>244796.2298385695</v>
      </c>
      <c r="H14" s="670"/>
    </row>
    <row r="15" spans="1:12">
      <c r="E15" s="670"/>
      <c r="F15" s="670"/>
      <c r="G15" s="670"/>
      <c r="H15" s="670"/>
    </row>
    <row r="16" spans="1:12">
      <c r="A16" s="667" t="s">
        <v>558</v>
      </c>
      <c r="E16" s="670"/>
      <c r="F16" s="670"/>
      <c r="G16" s="670"/>
      <c r="H16" s="670"/>
    </row>
    <row r="17" spans="1:12">
      <c r="A17" s="668" t="s">
        <v>849</v>
      </c>
      <c r="E17" s="669">
        <v>0</v>
      </c>
      <c r="F17" s="669">
        <v>8984</v>
      </c>
      <c r="G17" s="669">
        <v>8984</v>
      </c>
      <c r="H17" s="670"/>
      <c r="I17" s="1148"/>
      <c r="J17" s="1148"/>
      <c r="K17" s="1148"/>
      <c r="L17" s="1148"/>
    </row>
    <row r="18" spans="1:12">
      <c r="A18" s="668" t="s">
        <v>555</v>
      </c>
      <c r="E18" s="669">
        <v>0</v>
      </c>
      <c r="F18" s="669">
        <v>0</v>
      </c>
      <c r="G18" s="669">
        <v>0</v>
      </c>
      <c r="H18" s="670"/>
      <c r="I18" s="1148"/>
      <c r="J18" s="1148"/>
      <c r="K18" s="1148"/>
      <c r="L18" s="1148"/>
    </row>
    <row r="19" spans="1:12">
      <c r="A19" s="659" t="s">
        <v>556</v>
      </c>
      <c r="E19" s="670">
        <f t="shared" ref="E19:G19" si="1">SUM(E17:E18)</f>
        <v>0</v>
      </c>
      <c r="F19" s="670">
        <f t="shared" si="1"/>
        <v>8984</v>
      </c>
      <c r="G19" s="670">
        <f t="shared" si="1"/>
        <v>8984</v>
      </c>
      <c r="H19" s="670"/>
    </row>
    <row r="20" spans="1:12">
      <c r="A20" s="659" t="s">
        <v>557</v>
      </c>
      <c r="E20" s="670">
        <f>+E19*E$8</f>
        <v>0</v>
      </c>
      <c r="F20" s="670">
        <f>+F19*F$8</f>
        <v>2347.9683999999997</v>
      </c>
      <c r="G20" s="670">
        <f>+G19*G$8</f>
        <v>2347.9683999999997</v>
      </c>
      <c r="H20" s="670"/>
    </row>
    <row r="21" spans="1:12">
      <c r="E21" s="670"/>
      <c r="F21" s="670"/>
      <c r="G21" s="670"/>
      <c r="H21" s="670"/>
      <c r="I21" s="1148"/>
      <c r="J21" s="1148"/>
      <c r="K21" s="1148"/>
      <c r="L21" s="1148"/>
    </row>
    <row r="22" spans="1:12">
      <c r="A22" s="667" t="s">
        <v>559</v>
      </c>
      <c r="E22" s="670"/>
      <c r="F22" s="670"/>
      <c r="G22" s="670"/>
      <c r="H22" s="670"/>
    </row>
    <row r="23" spans="1:12">
      <c r="A23" s="668" t="s">
        <v>554</v>
      </c>
      <c r="E23" s="669">
        <v>0</v>
      </c>
      <c r="F23" s="669">
        <v>0</v>
      </c>
      <c r="G23" s="669">
        <v>0</v>
      </c>
      <c r="H23" s="670"/>
      <c r="I23" s="1148"/>
      <c r="J23" s="1148"/>
      <c r="K23" s="1148"/>
      <c r="L23" s="1148"/>
    </row>
    <row r="24" spans="1:12">
      <c r="A24" s="668" t="s">
        <v>555</v>
      </c>
      <c r="E24" s="669">
        <v>0</v>
      </c>
      <c r="F24" s="669">
        <v>0</v>
      </c>
      <c r="G24" s="669">
        <v>0</v>
      </c>
      <c r="H24" s="670"/>
      <c r="I24" s="1148"/>
      <c r="J24" s="1148"/>
      <c r="K24" s="1148"/>
      <c r="L24" s="1148"/>
    </row>
    <row r="25" spans="1:12">
      <c r="A25" s="659" t="s">
        <v>556</v>
      </c>
      <c r="E25" s="670">
        <f t="shared" ref="E25:G25" si="2">SUM(E23:E24)</f>
        <v>0</v>
      </c>
      <c r="F25" s="670">
        <f t="shared" si="2"/>
        <v>0</v>
      </c>
      <c r="G25" s="670">
        <f t="shared" si="2"/>
        <v>0</v>
      </c>
      <c r="H25" s="670"/>
    </row>
    <row r="26" spans="1:12">
      <c r="A26" s="659" t="s">
        <v>557</v>
      </c>
      <c r="E26" s="670">
        <f>+E25*E$8</f>
        <v>0</v>
      </c>
      <c r="F26" s="670">
        <f>+F25*F$8</f>
        <v>0</v>
      </c>
      <c r="G26" s="670">
        <f>+G25*G$8</f>
        <v>0</v>
      </c>
      <c r="H26" s="670"/>
    </row>
    <row r="27" spans="1:12">
      <c r="E27" s="670"/>
      <c r="F27" s="670"/>
      <c r="G27" s="670"/>
      <c r="H27" s="670"/>
    </row>
    <row r="28" spans="1:12">
      <c r="A28" s="659" t="s">
        <v>560</v>
      </c>
      <c r="E28" s="670">
        <f t="shared" ref="E28:G28" si="3">+E13+E19+E25</f>
        <v>0</v>
      </c>
      <c r="F28" s="670">
        <f t="shared" si="3"/>
        <v>945644.53123615659</v>
      </c>
      <c r="G28" s="670">
        <f t="shared" si="3"/>
        <v>945644.53123615659</v>
      </c>
      <c r="H28" s="670"/>
    </row>
    <row r="29" spans="1:12">
      <c r="A29" s="659" t="s">
        <v>561</v>
      </c>
      <c r="E29" s="670">
        <f>E28*E$8</f>
        <v>0</v>
      </c>
      <c r="F29" s="670">
        <f>F28*F$8</f>
        <v>247144.19823856949</v>
      </c>
      <c r="G29" s="670">
        <f>G28*G$8</f>
        <v>247144.19823856949</v>
      </c>
      <c r="H29" s="670"/>
    </row>
    <row r="30" spans="1:12">
      <c r="E30" s="670"/>
      <c r="F30" s="670"/>
      <c r="G30" s="670"/>
      <c r="H30" s="670"/>
    </row>
    <row r="31" spans="1:12" ht="15.75" thickBot="1">
      <c r="E31" s="670"/>
      <c r="F31" s="670"/>
      <c r="G31" s="670"/>
      <c r="H31" s="670"/>
    </row>
    <row r="32" spans="1:12" ht="15.75" thickBot="1">
      <c r="A32" s="664" t="s">
        <v>562</v>
      </c>
      <c r="B32" s="665"/>
      <c r="C32" s="665"/>
      <c r="D32" s="666"/>
      <c r="E32" s="670"/>
      <c r="F32" s="670"/>
      <c r="G32" s="670"/>
      <c r="H32" s="670"/>
    </row>
    <row r="33" spans="1:12">
      <c r="A33" s="667" t="s">
        <v>553</v>
      </c>
    </row>
    <row r="34" spans="1:12">
      <c r="A34" s="668" t="s">
        <v>554</v>
      </c>
      <c r="E34" s="669">
        <v>0</v>
      </c>
      <c r="F34" s="669">
        <v>0</v>
      </c>
      <c r="G34" s="669">
        <f>E34+F34</f>
        <v>0</v>
      </c>
      <c r="H34" s="670"/>
      <c r="I34" s="1148"/>
      <c r="J34" s="1148"/>
      <c r="K34" s="1148"/>
      <c r="L34" s="1148"/>
    </row>
    <row r="35" spans="1:12">
      <c r="A35" s="668" t="s">
        <v>555</v>
      </c>
      <c r="E35" s="669">
        <v>0</v>
      </c>
      <c r="F35" s="669">
        <v>0</v>
      </c>
      <c r="G35" s="669">
        <f>E35+F35</f>
        <v>0</v>
      </c>
      <c r="H35" s="670"/>
      <c r="I35" s="1148"/>
      <c r="J35" s="1148"/>
      <c r="K35" s="1148"/>
      <c r="L35" s="1148"/>
    </row>
    <row r="36" spans="1:12">
      <c r="A36" s="659" t="s">
        <v>556</v>
      </c>
      <c r="E36" s="670">
        <f t="shared" ref="E36:G36" si="4">SUM(E34:E35)</f>
        <v>0</v>
      </c>
      <c r="F36" s="670">
        <f t="shared" si="4"/>
        <v>0</v>
      </c>
      <c r="G36" s="670">
        <f t="shared" si="4"/>
        <v>0</v>
      </c>
      <c r="H36" s="670"/>
    </row>
    <row r="37" spans="1:12">
      <c r="A37" s="659" t="s">
        <v>557</v>
      </c>
      <c r="E37" s="670">
        <f>+E36*E$8</f>
        <v>0</v>
      </c>
      <c r="F37" s="670">
        <f>+F36*F$8</f>
        <v>0</v>
      </c>
      <c r="G37" s="670">
        <f>+G36*G$8</f>
        <v>0</v>
      </c>
      <c r="H37" s="670"/>
    </row>
    <row r="38" spans="1:12">
      <c r="E38" s="670"/>
      <c r="F38" s="670"/>
      <c r="G38" s="670"/>
      <c r="H38" s="670"/>
    </row>
    <row r="39" spans="1:12">
      <c r="A39" s="667" t="s">
        <v>558</v>
      </c>
      <c r="E39" s="670"/>
      <c r="F39" s="670"/>
      <c r="G39" s="670"/>
      <c r="H39" s="670"/>
    </row>
    <row r="40" spans="1:12">
      <c r="A40" s="668" t="s">
        <v>554</v>
      </c>
      <c r="E40" s="669">
        <v>0</v>
      </c>
      <c r="F40" s="669">
        <v>0</v>
      </c>
      <c r="G40" s="669">
        <f>E40+F40</f>
        <v>0</v>
      </c>
      <c r="H40" s="670"/>
      <c r="I40" s="1148"/>
      <c r="J40" s="1148"/>
      <c r="K40" s="1148"/>
      <c r="L40" s="1148"/>
    </row>
    <row r="41" spans="1:12">
      <c r="A41" s="668" t="s">
        <v>555</v>
      </c>
      <c r="E41" s="669">
        <v>0</v>
      </c>
      <c r="F41" s="669">
        <v>0</v>
      </c>
      <c r="G41" s="669">
        <f>E41+F41</f>
        <v>0</v>
      </c>
      <c r="H41" s="670"/>
      <c r="I41" s="1148"/>
      <c r="J41" s="1148"/>
      <c r="K41" s="1148"/>
      <c r="L41" s="1148"/>
    </row>
    <row r="42" spans="1:12">
      <c r="A42" s="659" t="s">
        <v>556</v>
      </c>
      <c r="E42" s="670">
        <f t="shared" ref="E42:G42" si="5">SUM(E40:E41)</f>
        <v>0</v>
      </c>
      <c r="F42" s="670">
        <f t="shared" si="5"/>
        <v>0</v>
      </c>
      <c r="G42" s="670">
        <f t="shared" si="5"/>
        <v>0</v>
      </c>
      <c r="H42" s="670"/>
    </row>
    <row r="43" spans="1:12">
      <c r="A43" s="659" t="s">
        <v>557</v>
      </c>
      <c r="E43" s="670">
        <f>+E42*E$8</f>
        <v>0</v>
      </c>
      <c r="F43" s="670">
        <f>+F42*F$8</f>
        <v>0</v>
      </c>
      <c r="G43" s="670">
        <f>+G42*G$8</f>
        <v>0</v>
      </c>
      <c r="H43" s="670"/>
    </row>
    <row r="44" spans="1:12">
      <c r="E44" s="670"/>
      <c r="F44" s="670"/>
      <c r="G44" s="670"/>
      <c r="H44" s="670"/>
    </row>
    <row r="45" spans="1:12">
      <c r="A45" s="667" t="s">
        <v>559</v>
      </c>
      <c r="E45" s="670"/>
      <c r="F45" s="670"/>
      <c r="G45" s="670"/>
      <c r="H45" s="670"/>
    </row>
    <row r="46" spans="1:12">
      <c r="A46" s="668" t="s">
        <v>554</v>
      </c>
      <c r="E46" s="669">
        <v>0</v>
      </c>
      <c r="F46" s="669">
        <v>0</v>
      </c>
      <c r="G46" s="669">
        <f>E46+F46</f>
        <v>0</v>
      </c>
      <c r="H46" s="670"/>
      <c r="I46" s="1148"/>
      <c r="J46" s="1148"/>
      <c r="K46" s="1148"/>
      <c r="L46" s="1148"/>
    </row>
    <row r="47" spans="1:12">
      <c r="A47" s="668" t="s">
        <v>555</v>
      </c>
      <c r="E47" s="669">
        <v>0</v>
      </c>
      <c r="F47" s="669">
        <v>0</v>
      </c>
      <c r="G47" s="669">
        <f>E47+F47</f>
        <v>0</v>
      </c>
      <c r="H47" s="670"/>
      <c r="I47" s="1148"/>
      <c r="J47" s="1148"/>
      <c r="K47" s="1148"/>
      <c r="L47" s="1148"/>
    </row>
    <row r="48" spans="1:12">
      <c r="A48" s="659" t="s">
        <v>556</v>
      </c>
      <c r="E48" s="670">
        <f t="shared" ref="E48:G48" si="6">SUM(E46:E47)</f>
        <v>0</v>
      </c>
      <c r="F48" s="670">
        <f t="shared" si="6"/>
        <v>0</v>
      </c>
      <c r="G48" s="670">
        <f t="shared" si="6"/>
        <v>0</v>
      </c>
      <c r="H48" s="670"/>
    </row>
    <row r="49" spans="1:12">
      <c r="A49" s="659" t="s">
        <v>557</v>
      </c>
      <c r="E49" s="670">
        <f>+E48*E$8</f>
        <v>0</v>
      </c>
      <c r="F49" s="670">
        <f>+F48*F$8</f>
        <v>0</v>
      </c>
      <c r="G49" s="670">
        <f>+G48*G$8</f>
        <v>0</v>
      </c>
      <c r="H49" s="670"/>
    </row>
    <row r="50" spans="1:12">
      <c r="E50" s="670"/>
      <c r="F50" s="670"/>
      <c r="G50" s="670"/>
      <c r="H50" s="670"/>
    </row>
    <row r="51" spans="1:12">
      <c r="A51" s="659" t="s">
        <v>563</v>
      </c>
      <c r="E51" s="670">
        <f t="shared" ref="E51:G51" si="7">+E36+E42+E48</f>
        <v>0</v>
      </c>
      <c r="F51" s="670">
        <f t="shared" si="7"/>
        <v>0</v>
      </c>
      <c r="G51" s="670">
        <f t="shared" si="7"/>
        <v>0</v>
      </c>
      <c r="H51" s="670"/>
    </row>
    <row r="52" spans="1:12">
      <c r="A52" s="659" t="s">
        <v>564</v>
      </c>
      <c r="E52" s="670">
        <f>E51*E$8</f>
        <v>0</v>
      </c>
      <c r="F52" s="670">
        <f>F51*F$8</f>
        <v>0</v>
      </c>
      <c r="G52" s="670">
        <f>G51*G$8</f>
        <v>0</v>
      </c>
      <c r="H52" s="670"/>
    </row>
    <row r="53" spans="1:12">
      <c r="E53" s="670"/>
      <c r="F53" s="670"/>
      <c r="G53" s="670"/>
      <c r="H53" s="670"/>
    </row>
    <row r="54" spans="1:12" ht="15.75" thickBot="1">
      <c r="E54" s="670"/>
      <c r="F54" s="670"/>
      <c r="G54" s="670"/>
      <c r="H54" s="670"/>
    </row>
    <row r="55" spans="1:12" ht="15.75" thickBot="1">
      <c r="A55" s="664" t="s">
        <v>565</v>
      </c>
      <c r="B55" s="665"/>
      <c r="C55" s="665"/>
      <c r="D55" s="666"/>
      <c r="E55" s="670"/>
      <c r="F55" s="670"/>
      <c r="G55" s="670"/>
      <c r="H55" s="670"/>
    </row>
    <row r="56" spans="1:12">
      <c r="A56" s="667" t="s">
        <v>553</v>
      </c>
      <c r="E56" s="670"/>
      <c r="F56" s="670"/>
      <c r="G56" s="670"/>
      <c r="H56" s="670"/>
    </row>
    <row r="57" spans="1:12">
      <c r="A57" s="668" t="s">
        <v>566</v>
      </c>
      <c r="E57" s="669">
        <v>0</v>
      </c>
      <c r="F57" s="669">
        <v>-1411007.3054</v>
      </c>
      <c r="G57" s="669">
        <v>-1411007.3054</v>
      </c>
      <c r="H57" s="670"/>
      <c r="I57" s="1148"/>
      <c r="J57" s="1148"/>
      <c r="K57" s="1148"/>
      <c r="L57" s="1148"/>
    </row>
    <row r="58" spans="1:12">
      <c r="A58" s="668" t="s">
        <v>567</v>
      </c>
      <c r="E58" s="669">
        <v>0</v>
      </c>
      <c r="F58" s="669">
        <v>278734.31289256143</v>
      </c>
      <c r="G58" s="669">
        <v>278734.31289256143</v>
      </c>
      <c r="H58" s="670"/>
      <c r="I58" s="1148"/>
      <c r="J58" s="1148"/>
      <c r="K58" s="1148"/>
      <c r="L58" s="1148"/>
    </row>
    <row r="59" spans="1:12">
      <c r="A59" s="668" t="s">
        <v>568</v>
      </c>
      <c r="E59" s="669">
        <v>0</v>
      </c>
      <c r="F59" s="669">
        <v>0</v>
      </c>
      <c r="G59" s="669">
        <v>0</v>
      </c>
      <c r="H59" s="670"/>
      <c r="I59" s="1148"/>
      <c r="J59" s="1148"/>
      <c r="K59" s="1148"/>
      <c r="L59" s="1148"/>
    </row>
    <row r="60" spans="1:12">
      <c r="A60" s="668" t="s">
        <v>569</v>
      </c>
      <c r="E60" s="669">
        <v>0</v>
      </c>
      <c r="F60" s="669">
        <v>0</v>
      </c>
      <c r="G60" s="669">
        <v>0</v>
      </c>
      <c r="H60" s="670"/>
      <c r="I60" s="1148"/>
      <c r="J60" s="1148"/>
      <c r="K60" s="1148"/>
      <c r="L60" s="1148"/>
    </row>
    <row r="61" spans="1:12">
      <c r="A61" s="659" t="s">
        <v>556</v>
      </c>
      <c r="E61" s="670">
        <f t="shared" ref="E61:G61" si="8">SUM(E57:E60)</f>
        <v>0</v>
      </c>
      <c r="F61" s="670">
        <f t="shared" si="8"/>
        <v>-1132272.9925074386</v>
      </c>
      <c r="G61" s="670">
        <f t="shared" si="8"/>
        <v>-1132272.9925074386</v>
      </c>
      <c r="H61" s="670"/>
    </row>
    <row r="62" spans="1:12">
      <c r="A62" s="659" t="s">
        <v>557</v>
      </c>
      <c r="E62" s="670">
        <f>E61*E$8</f>
        <v>0</v>
      </c>
      <c r="F62" s="670">
        <f>F61*F$8</f>
        <v>-295919.54659181903</v>
      </c>
      <c r="G62" s="670">
        <f>G61*G$8</f>
        <v>-295919.54659181903</v>
      </c>
      <c r="H62" s="670"/>
    </row>
    <row r="63" spans="1:12">
      <c r="E63" s="670"/>
      <c r="F63" s="670"/>
      <c r="G63" s="670"/>
      <c r="H63" s="670"/>
    </row>
    <row r="64" spans="1:12">
      <c r="A64" s="667" t="s">
        <v>558</v>
      </c>
      <c r="E64" s="670"/>
      <c r="F64" s="670"/>
      <c r="G64" s="670"/>
      <c r="H64" s="670"/>
    </row>
    <row r="65" spans="1:12">
      <c r="A65" s="668" t="s">
        <v>850</v>
      </c>
      <c r="E65" s="669">
        <v>0</v>
      </c>
      <c r="F65" s="669">
        <v>-2694762.5441753073</v>
      </c>
      <c r="G65" s="669">
        <v>-2694762.5441753073</v>
      </c>
      <c r="H65" s="670"/>
      <c r="I65" s="1148"/>
      <c r="J65" s="1148"/>
      <c r="K65" s="1148"/>
      <c r="L65" s="1148"/>
    </row>
    <row r="66" spans="1:12">
      <c r="A66" s="668" t="s">
        <v>851</v>
      </c>
      <c r="E66" s="669">
        <v>0</v>
      </c>
      <c r="F66" s="669">
        <v>77120.217435157334</v>
      </c>
      <c r="G66" s="669">
        <v>77120.217435157334</v>
      </c>
      <c r="H66" s="670"/>
      <c r="I66" s="1148"/>
      <c r="J66" s="1148"/>
      <c r="K66" s="1148"/>
      <c r="L66" s="1148"/>
    </row>
    <row r="67" spans="1:12">
      <c r="A67" s="668" t="s">
        <v>568</v>
      </c>
      <c r="E67" s="669">
        <v>0</v>
      </c>
      <c r="F67" s="669">
        <v>0</v>
      </c>
      <c r="G67" s="669">
        <v>0</v>
      </c>
      <c r="H67" s="670"/>
      <c r="I67" s="1148"/>
      <c r="J67" s="1148"/>
      <c r="K67" s="1148"/>
      <c r="L67" s="1148"/>
    </row>
    <row r="68" spans="1:12">
      <c r="A68" s="668" t="s">
        <v>569</v>
      </c>
      <c r="E68" s="669">
        <v>0</v>
      </c>
      <c r="F68" s="669">
        <v>0</v>
      </c>
      <c r="G68" s="669">
        <v>0</v>
      </c>
      <c r="H68" s="670"/>
      <c r="I68" s="1148"/>
      <c r="J68" s="1148"/>
      <c r="K68" s="1148"/>
      <c r="L68" s="1148"/>
    </row>
    <row r="69" spans="1:12">
      <c r="A69" s="668" t="s">
        <v>570</v>
      </c>
      <c r="E69" s="669">
        <v>0</v>
      </c>
      <c r="F69" s="669">
        <v>0</v>
      </c>
      <c r="G69" s="669">
        <v>0</v>
      </c>
      <c r="H69" s="670"/>
      <c r="I69" s="1148"/>
      <c r="J69" s="1148"/>
      <c r="K69" s="1148"/>
      <c r="L69" s="1148"/>
    </row>
    <row r="70" spans="1:12">
      <c r="A70" s="668" t="s">
        <v>571</v>
      </c>
      <c r="E70" s="669">
        <v>0</v>
      </c>
      <c r="F70" s="669">
        <v>0</v>
      </c>
      <c r="G70" s="669">
        <v>0</v>
      </c>
      <c r="H70" s="670"/>
      <c r="I70" s="1148"/>
      <c r="J70" s="1148"/>
      <c r="K70" s="1148"/>
      <c r="L70" s="1148"/>
    </row>
    <row r="71" spans="1:12">
      <c r="A71" s="659" t="s">
        <v>556</v>
      </c>
      <c r="E71" s="670">
        <f t="shared" ref="E71:G71" si="9">SUM(E65:E70)</f>
        <v>0</v>
      </c>
      <c r="F71" s="670">
        <f t="shared" si="9"/>
        <v>-2617642.3267401499</v>
      </c>
      <c r="G71" s="670">
        <f t="shared" si="9"/>
        <v>-2617642.3267401499</v>
      </c>
      <c r="H71" s="670"/>
    </row>
    <row r="72" spans="1:12">
      <c r="A72" s="659" t="s">
        <v>557</v>
      </c>
      <c r="E72" s="670">
        <f>E71*E$8</f>
        <v>0</v>
      </c>
      <c r="F72" s="670">
        <f>F71*F$8</f>
        <v>-684120.82209353813</v>
      </c>
      <c r="G72" s="670">
        <f>G71*G$8</f>
        <v>-684120.82209353813</v>
      </c>
      <c r="H72" s="670"/>
    </row>
    <row r="73" spans="1:12">
      <c r="E73" s="670"/>
      <c r="F73" s="670"/>
      <c r="G73" s="670"/>
      <c r="H73" s="670"/>
    </row>
    <row r="74" spans="1:12">
      <c r="A74" s="667" t="s">
        <v>559</v>
      </c>
      <c r="E74" s="670"/>
      <c r="F74" s="670"/>
      <c r="G74" s="670"/>
      <c r="H74" s="670"/>
    </row>
    <row r="75" spans="1:12">
      <c r="A75" s="668" t="s">
        <v>852</v>
      </c>
      <c r="E75" s="669">
        <v>0</v>
      </c>
      <c r="F75" s="669">
        <v>-6922621.9919885695</v>
      </c>
      <c r="G75" s="669">
        <v>-6922621.9919885695</v>
      </c>
      <c r="H75" s="670"/>
      <c r="I75" s="1148"/>
      <c r="J75" s="1148"/>
      <c r="K75" s="1148"/>
      <c r="L75" s="1148"/>
    </row>
    <row r="76" spans="1:12">
      <c r="A76" s="668" t="s">
        <v>555</v>
      </c>
      <c r="E76" s="669">
        <v>0</v>
      </c>
      <c r="F76" s="669">
        <v>0</v>
      </c>
      <c r="G76" s="669">
        <v>0</v>
      </c>
      <c r="H76" s="670"/>
      <c r="I76" s="1148"/>
      <c r="J76" s="1148"/>
      <c r="K76" s="1148"/>
      <c r="L76" s="1148"/>
    </row>
    <row r="77" spans="1:12">
      <c r="A77" s="668" t="s">
        <v>568</v>
      </c>
      <c r="E77" s="669">
        <v>0</v>
      </c>
      <c r="F77" s="669">
        <v>0</v>
      </c>
      <c r="G77" s="669">
        <v>0</v>
      </c>
      <c r="H77" s="670"/>
      <c r="I77" s="1148"/>
      <c r="J77" s="1148"/>
      <c r="K77" s="1148"/>
      <c r="L77" s="1148"/>
    </row>
    <row r="78" spans="1:12">
      <c r="A78" s="668" t="s">
        <v>569</v>
      </c>
      <c r="E78" s="669">
        <v>0</v>
      </c>
      <c r="F78" s="669">
        <v>0</v>
      </c>
      <c r="G78" s="669">
        <v>0</v>
      </c>
      <c r="H78" s="670"/>
      <c r="I78" s="1148"/>
      <c r="J78" s="1148"/>
      <c r="K78" s="1148"/>
      <c r="L78" s="1148"/>
    </row>
    <row r="79" spans="1:12">
      <c r="A79" s="659" t="s">
        <v>556</v>
      </c>
      <c r="E79" s="670">
        <f t="shared" ref="E79:G79" si="10">SUM(E75:E78)</f>
        <v>0</v>
      </c>
      <c r="F79" s="670">
        <f t="shared" si="10"/>
        <v>-6922621.9919885695</v>
      </c>
      <c r="G79" s="670">
        <f t="shared" si="10"/>
        <v>-6922621.9919885695</v>
      </c>
      <c r="H79" s="670"/>
    </row>
    <row r="80" spans="1:12">
      <c r="A80" s="659" t="s">
        <v>557</v>
      </c>
      <c r="E80" s="670">
        <f>E79*E$8</f>
        <v>0</v>
      </c>
      <c r="F80" s="670">
        <f>F79*F$8</f>
        <v>-1809227.2576062125</v>
      </c>
      <c r="G80" s="670">
        <f>G79*G$8</f>
        <v>-1809227.2576062125</v>
      </c>
      <c r="H80" s="670"/>
    </row>
    <row r="81" spans="1:12">
      <c r="E81" s="670"/>
      <c r="F81" s="670"/>
      <c r="G81" s="670"/>
      <c r="H81" s="670"/>
    </row>
    <row r="82" spans="1:12">
      <c r="A82" s="659" t="s">
        <v>574</v>
      </c>
      <c r="E82" s="670">
        <f t="shared" ref="E82:G82" si="11">+E61+E71+E79</f>
        <v>0</v>
      </c>
      <c r="F82" s="670">
        <f t="shared" si="11"/>
        <v>-10672537.311236158</v>
      </c>
      <c r="G82" s="670">
        <f t="shared" si="11"/>
        <v>-10672537.311236158</v>
      </c>
      <c r="H82" s="670"/>
    </row>
    <row r="83" spans="1:12">
      <c r="A83" s="659" t="s">
        <v>575</v>
      </c>
      <c r="E83" s="670">
        <f>E82*E$8</f>
        <v>0</v>
      </c>
      <c r="F83" s="670">
        <f>F82*F$8</f>
        <v>-2789267.6262915698</v>
      </c>
      <c r="G83" s="670">
        <f>G82*G$8</f>
        <v>-2789267.6262915698</v>
      </c>
      <c r="H83" s="670"/>
    </row>
    <row r="84" spans="1:12">
      <c r="E84" s="670"/>
      <c r="F84" s="670"/>
      <c r="G84" s="670"/>
      <c r="H84" s="670"/>
    </row>
    <row r="85" spans="1:12" ht="15.75" thickBot="1">
      <c r="E85" s="670"/>
      <c r="F85" s="670"/>
      <c r="G85" s="670"/>
      <c r="H85" s="670"/>
    </row>
    <row r="86" spans="1:12" ht="15.75" thickBot="1">
      <c r="A86" s="664" t="s">
        <v>576</v>
      </c>
      <c r="B86" s="665"/>
      <c r="C86" s="665"/>
      <c r="D86" s="666"/>
      <c r="E86" s="670"/>
      <c r="F86" s="670"/>
      <c r="G86" s="670"/>
      <c r="H86" s="670"/>
    </row>
    <row r="87" spans="1:12">
      <c r="A87" s="667" t="s">
        <v>553</v>
      </c>
    </row>
    <row r="88" spans="1:12">
      <c r="A88" s="668" t="s">
        <v>554</v>
      </c>
      <c r="E88" s="669">
        <v>0</v>
      </c>
      <c r="F88" s="669">
        <v>0</v>
      </c>
      <c r="G88" s="669">
        <v>0</v>
      </c>
      <c r="H88" s="670"/>
      <c r="I88" s="1148"/>
      <c r="J88" s="1148"/>
      <c r="K88" s="1148"/>
      <c r="L88" s="1148"/>
    </row>
    <row r="89" spans="1:12">
      <c r="A89" s="668" t="s">
        <v>555</v>
      </c>
      <c r="E89" s="669">
        <v>0</v>
      </c>
      <c r="F89" s="669">
        <v>0</v>
      </c>
      <c r="G89" s="669">
        <v>0</v>
      </c>
      <c r="H89" s="670"/>
      <c r="I89" s="1148"/>
      <c r="J89" s="1148"/>
      <c r="K89" s="1148"/>
      <c r="L89" s="1148"/>
    </row>
    <row r="90" spans="1:12">
      <c r="A90" s="659" t="s">
        <v>556</v>
      </c>
      <c r="E90" s="670">
        <f t="shared" ref="E90:G90" si="12">SUM(E88:E89)</f>
        <v>0</v>
      </c>
      <c r="F90" s="670">
        <f t="shared" si="12"/>
        <v>0</v>
      </c>
      <c r="G90" s="670">
        <f t="shared" si="12"/>
        <v>0</v>
      </c>
      <c r="H90" s="670"/>
    </row>
    <row r="91" spans="1:12">
      <c r="A91" s="659" t="s">
        <v>557</v>
      </c>
      <c r="E91" s="670">
        <f>+E90*E$8</f>
        <v>0</v>
      </c>
      <c r="F91" s="670">
        <f>+F90*F$8</f>
        <v>0</v>
      </c>
      <c r="G91" s="670">
        <f>+G90*G$8</f>
        <v>0</v>
      </c>
      <c r="H91" s="670"/>
    </row>
    <row r="92" spans="1:12">
      <c r="E92" s="670"/>
      <c r="F92" s="670"/>
      <c r="G92" s="670"/>
      <c r="H92" s="670"/>
    </row>
    <row r="93" spans="1:12">
      <c r="A93" s="667" t="s">
        <v>558</v>
      </c>
      <c r="E93" s="670"/>
      <c r="F93" s="670"/>
      <c r="G93" s="670"/>
      <c r="H93" s="670"/>
    </row>
    <row r="94" spans="1:12">
      <c r="A94" s="668" t="s">
        <v>853</v>
      </c>
      <c r="E94" s="669">
        <v>0</v>
      </c>
      <c r="F94" s="669">
        <v>-116990.59</v>
      </c>
      <c r="G94" s="669">
        <v>-116990.59</v>
      </c>
      <c r="H94" s="670"/>
      <c r="I94" s="1148"/>
      <c r="J94" s="1148"/>
      <c r="K94" s="1148"/>
      <c r="L94" s="1148"/>
    </row>
    <row r="95" spans="1:12">
      <c r="A95" s="668" t="s">
        <v>555</v>
      </c>
      <c r="E95" s="669">
        <v>0</v>
      </c>
      <c r="F95" s="669">
        <v>0</v>
      </c>
      <c r="G95" s="669">
        <v>0</v>
      </c>
      <c r="H95" s="670"/>
      <c r="I95" s="1148"/>
      <c r="J95" s="1148"/>
      <c r="K95" s="1148"/>
      <c r="L95" s="1148"/>
    </row>
    <row r="96" spans="1:12">
      <c r="A96" s="659" t="s">
        <v>556</v>
      </c>
      <c r="E96" s="670">
        <f t="shared" ref="E96:G96" si="13">SUM(E94:E95)</f>
        <v>0</v>
      </c>
      <c r="F96" s="670">
        <f t="shared" si="13"/>
        <v>-116990.59</v>
      </c>
      <c r="G96" s="670">
        <f t="shared" si="13"/>
        <v>-116990.59</v>
      </c>
      <c r="H96" s="670"/>
    </row>
    <row r="97" spans="1:12">
      <c r="A97" s="659" t="s">
        <v>557</v>
      </c>
      <c r="E97" s="670">
        <f>+E96*E$8</f>
        <v>0</v>
      </c>
      <c r="F97" s="670">
        <f>+F96*F$8</f>
        <v>-30575.490696499997</v>
      </c>
      <c r="G97" s="670">
        <f>+G96*G$8</f>
        <v>-30575.490696499997</v>
      </c>
      <c r="H97" s="670"/>
    </row>
    <row r="98" spans="1:12">
      <c r="E98" s="670"/>
      <c r="F98" s="670"/>
      <c r="G98" s="670"/>
      <c r="H98" s="670"/>
    </row>
    <row r="99" spans="1:12">
      <c r="A99" s="667" t="s">
        <v>559</v>
      </c>
      <c r="E99" s="670"/>
      <c r="F99" s="670"/>
      <c r="G99" s="670"/>
      <c r="H99" s="670"/>
    </row>
    <row r="100" spans="1:12">
      <c r="A100" s="668" t="s">
        <v>854</v>
      </c>
      <c r="E100" s="669">
        <v>0</v>
      </c>
      <c r="F100" s="669">
        <v>-700516.19</v>
      </c>
      <c r="G100" s="669">
        <v>-700516.19</v>
      </c>
      <c r="H100" s="670"/>
      <c r="I100" s="1148"/>
      <c r="J100" s="1148"/>
      <c r="K100" s="1148"/>
      <c r="L100" s="1148"/>
    </row>
    <row r="101" spans="1:12">
      <c r="A101" s="668" t="s">
        <v>855</v>
      </c>
      <c r="E101" s="669">
        <v>0</v>
      </c>
      <c r="F101" s="669">
        <v>-2697227.5961046699</v>
      </c>
      <c r="G101" s="669">
        <v>-2697227.5961046699</v>
      </c>
      <c r="H101" s="670"/>
      <c r="I101" s="1148"/>
      <c r="J101" s="1148"/>
      <c r="K101" s="1148"/>
      <c r="L101" s="1148"/>
    </row>
    <row r="102" spans="1:12">
      <c r="A102" s="659" t="s">
        <v>556</v>
      </c>
      <c r="E102" s="670">
        <f t="shared" ref="E102:G102" si="14">SUM(E100:E101)</f>
        <v>0</v>
      </c>
      <c r="F102" s="670">
        <f t="shared" si="14"/>
        <v>-3397743.7861046698</v>
      </c>
      <c r="G102" s="670">
        <f t="shared" si="14"/>
        <v>-3397743.7861046698</v>
      </c>
      <c r="H102" s="670"/>
    </row>
    <row r="103" spans="1:12">
      <c r="A103" s="659" t="s">
        <v>557</v>
      </c>
      <c r="E103" s="670">
        <f>+E102*E$8</f>
        <v>0</v>
      </c>
      <c r="F103" s="670">
        <f>+F102*F$8</f>
        <v>-888000.33849845536</v>
      </c>
      <c r="G103" s="670">
        <f>+G102*G$8</f>
        <v>-888000.33849845536</v>
      </c>
      <c r="H103" s="670"/>
    </row>
    <row r="104" spans="1:12">
      <c r="E104" s="670"/>
      <c r="F104" s="670"/>
      <c r="G104" s="670"/>
      <c r="H104" s="670"/>
    </row>
    <row r="105" spans="1:12">
      <c r="A105" s="659" t="s">
        <v>577</v>
      </c>
      <c r="E105" s="670">
        <f t="shared" ref="E105:G105" si="15">+E90+E96+E102</f>
        <v>0</v>
      </c>
      <c r="F105" s="670">
        <f t="shared" si="15"/>
        <v>-3514734.3761046696</v>
      </c>
      <c r="G105" s="670">
        <f t="shared" si="15"/>
        <v>-3514734.3761046696</v>
      </c>
      <c r="H105" s="670"/>
    </row>
    <row r="106" spans="1:12">
      <c r="A106" s="659" t="s">
        <v>578</v>
      </c>
      <c r="E106" s="670">
        <f>E105*E$8</f>
        <v>0</v>
      </c>
      <c r="F106" s="670">
        <f>F105*F$8</f>
        <v>-918575.82919495529</v>
      </c>
      <c r="G106" s="670">
        <f>G105*G$8</f>
        <v>-918575.82919495529</v>
      </c>
      <c r="H106" s="670"/>
    </row>
  </sheetData>
  <mergeCells count="37">
    <mergeCell ref="I101:L101"/>
    <mergeCell ref="I78:L78"/>
    <mergeCell ref="I88:L88"/>
    <mergeCell ref="I89:L89"/>
    <mergeCell ref="I94:L94"/>
    <mergeCell ref="I95:L95"/>
    <mergeCell ref="I100:L100"/>
    <mergeCell ref="I77:L77"/>
    <mergeCell ref="I58:L58"/>
    <mergeCell ref="I59:L59"/>
    <mergeCell ref="I60:L60"/>
    <mergeCell ref="I65:L65"/>
    <mergeCell ref="I66:L66"/>
    <mergeCell ref="I67:L67"/>
    <mergeCell ref="I68:L68"/>
    <mergeCell ref="I69:L69"/>
    <mergeCell ref="I70:L70"/>
    <mergeCell ref="I75:L75"/>
    <mergeCell ref="I76:L76"/>
    <mergeCell ref="I57:L57"/>
    <mergeCell ref="I17:L17"/>
    <mergeCell ref="I18:L18"/>
    <mergeCell ref="I21:L21"/>
    <mergeCell ref="I23:L23"/>
    <mergeCell ref="I24:L24"/>
    <mergeCell ref="I34:L34"/>
    <mergeCell ref="I35:L35"/>
    <mergeCell ref="I40:L40"/>
    <mergeCell ref="I41:L41"/>
    <mergeCell ref="I46:L46"/>
    <mergeCell ref="I47:L47"/>
    <mergeCell ref="I12:L12"/>
    <mergeCell ref="A1:H1"/>
    <mergeCell ref="A2:H2"/>
    <mergeCell ref="A3:H3"/>
    <mergeCell ref="I8:L8"/>
    <mergeCell ref="I11:L11"/>
  </mergeCells>
  <pageMargins left="0.75" right="0.75" top="1" bottom="1" header="0.5" footer="0.5"/>
  <pageSetup scale="75" orientation="portrait" r:id="rId1"/>
  <headerFooter alignWithMargins="0"/>
  <rowBreaks count="1" manualBreakCount="1">
    <brk id="5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4:H44"/>
  <sheetViews>
    <sheetView view="pageBreakPreview" zoomScaleNormal="100" zoomScaleSheetLayoutView="100" workbookViewId="0"/>
  </sheetViews>
  <sheetFormatPr defaultColWidth="8.77734375" defaultRowHeight="15"/>
  <cols>
    <col min="1" max="1" width="7.5546875" style="747" customWidth="1"/>
    <col min="2" max="2" width="23.33203125" style="747" customWidth="1"/>
    <col min="3" max="3" width="59" style="747" customWidth="1"/>
    <col min="4" max="4" width="20.44140625" style="747" bestFit="1" customWidth="1"/>
    <col min="5" max="5" width="2.33203125" style="747" customWidth="1"/>
    <col min="6" max="16384" width="8.77734375" style="747"/>
  </cols>
  <sheetData>
    <row r="4" spans="1:8" ht="15" customHeight="1">
      <c r="A4" s="1153" t="str">
        <f>Index!$C$7</f>
        <v>LS Power Grid New York Corporation I</v>
      </c>
      <c r="B4" s="1153"/>
      <c r="C4" s="1153"/>
      <c r="D4" s="1153"/>
      <c r="E4" s="1153"/>
    </row>
    <row r="5" spans="1:8" ht="15.75">
      <c r="A5" s="1152" t="s">
        <v>401</v>
      </c>
      <c r="B5" s="1152"/>
      <c r="C5" s="1152"/>
      <c r="D5" s="1152"/>
      <c r="E5" s="1152"/>
    </row>
    <row r="6" spans="1:8" ht="15.75">
      <c r="A6" s="252"/>
      <c r="B6" s="252"/>
      <c r="C6" s="1009" t="str">
        <f>Index!$K$6</f>
        <v>For the 12 months ended 12/31/2021</v>
      </c>
      <c r="D6" s="252"/>
      <c r="E6" s="252"/>
      <c r="F6" s="252"/>
      <c r="G6" s="252"/>
    </row>
    <row r="7" spans="1:8">
      <c r="A7" s="151"/>
      <c r="B7" s="151"/>
      <c r="C7" s="151"/>
      <c r="D7" s="151"/>
      <c r="E7" s="794"/>
    </row>
    <row r="8" spans="1:8">
      <c r="A8" s="250"/>
      <c r="B8" s="250"/>
      <c r="C8" s="251"/>
      <c r="D8" s="151"/>
      <c r="E8" s="794"/>
    </row>
    <row r="9" spans="1:8">
      <c r="A9" s="129" t="s">
        <v>11</v>
      </c>
      <c r="B9" s="795" t="s">
        <v>701</v>
      </c>
      <c r="C9" s="795" t="s">
        <v>702</v>
      </c>
      <c r="D9" s="795" t="s">
        <v>703</v>
      </c>
      <c r="E9" s="794"/>
    </row>
    <row r="10" spans="1:8" ht="15.75">
      <c r="A10" s="129"/>
      <c r="B10" s="796" t="s">
        <v>704</v>
      </c>
      <c r="C10" s="795"/>
      <c r="D10" s="797" t="str">
        <f>"(Note "&amp;A35&amp;")"</f>
        <v>(Note A)</v>
      </c>
      <c r="E10" s="794"/>
    </row>
    <row r="11" spans="1:8">
      <c r="A11" s="129">
        <v>1</v>
      </c>
      <c r="B11" s="798" t="s">
        <v>406</v>
      </c>
      <c r="C11" s="795" t="s">
        <v>705</v>
      </c>
      <c r="D11" s="791">
        <v>1.43E-2</v>
      </c>
      <c r="E11" s="794"/>
      <c r="H11" s="799"/>
    </row>
    <row r="12" spans="1:8">
      <c r="A12" s="129">
        <f>+MAX($A$11:A11)+1</f>
        <v>2</v>
      </c>
      <c r="B12" s="798" t="s">
        <v>407</v>
      </c>
      <c r="C12" s="795" t="s">
        <v>706</v>
      </c>
      <c r="D12" s="791">
        <v>1.6E-2</v>
      </c>
      <c r="E12" s="794"/>
      <c r="H12" s="799"/>
    </row>
    <row r="13" spans="1:8">
      <c r="A13" s="129">
        <f>+MAX($A$11:A12)+1</f>
        <v>3</v>
      </c>
      <c r="B13" s="798" t="s">
        <v>408</v>
      </c>
      <c r="C13" s="795" t="s">
        <v>707</v>
      </c>
      <c r="D13" s="791">
        <v>2.06E-2</v>
      </c>
      <c r="E13" s="794"/>
      <c r="F13" s="791"/>
      <c r="H13" s="799"/>
    </row>
    <row r="14" spans="1:8">
      <c r="A14" s="129">
        <f>+MAX($A$11:A13)+1</f>
        <v>4</v>
      </c>
      <c r="B14" s="798" t="s">
        <v>708</v>
      </c>
      <c r="C14" s="795" t="s">
        <v>709</v>
      </c>
      <c r="D14" s="791">
        <v>2.06E-2</v>
      </c>
      <c r="E14" s="794"/>
      <c r="F14" s="791"/>
      <c r="H14" s="799"/>
    </row>
    <row r="15" spans="1:8">
      <c r="A15" s="129">
        <f>+MAX($A$11:A14)+1</f>
        <v>5</v>
      </c>
      <c r="B15" s="798" t="s">
        <v>710</v>
      </c>
      <c r="C15" s="795" t="s">
        <v>711</v>
      </c>
      <c r="D15" s="791">
        <v>2.06E-2</v>
      </c>
      <c r="E15" s="794"/>
      <c r="F15" s="791"/>
      <c r="H15" s="799"/>
    </row>
    <row r="16" spans="1:8">
      <c r="A16" s="129">
        <f>+MAX($A$11:A15)+1</f>
        <v>6</v>
      </c>
      <c r="B16" s="798" t="s">
        <v>712</v>
      </c>
      <c r="C16" s="795" t="s">
        <v>713</v>
      </c>
      <c r="D16" s="791">
        <v>2.06E-2</v>
      </c>
      <c r="E16" s="794"/>
      <c r="F16" s="791"/>
      <c r="H16" s="799"/>
    </row>
    <row r="17" spans="1:8">
      <c r="A17" s="129">
        <f>+MAX($A$11:A16)+1</f>
        <v>7</v>
      </c>
      <c r="B17" s="798" t="s">
        <v>714</v>
      </c>
      <c r="C17" s="795" t="s">
        <v>715</v>
      </c>
      <c r="D17" s="791">
        <v>1.4E-2</v>
      </c>
      <c r="E17" s="794"/>
      <c r="F17" s="791"/>
      <c r="H17" s="799"/>
    </row>
    <row r="18" spans="1:8">
      <c r="A18" s="129">
        <f>+MAX($A$11:A17)+1</f>
        <v>8</v>
      </c>
      <c r="B18" s="798" t="s">
        <v>716</v>
      </c>
      <c r="C18" s="795" t="s">
        <v>717</v>
      </c>
      <c r="D18" s="791">
        <v>1.7500000000000002E-2</v>
      </c>
      <c r="E18" s="794"/>
      <c r="F18" s="791"/>
      <c r="H18" s="232"/>
    </row>
    <row r="19" spans="1:8">
      <c r="A19" s="129">
        <f>+MAX($A$11:A18)+1</f>
        <v>9</v>
      </c>
      <c r="B19" s="798" t="s">
        <v>718</v>
      </c>
      <c r="C19" s="795" t="s">
        <v>719</v>
      </c>
      <c r="D19" s="791">
        <v>0.01</v>
      </c>
      <c r="E19" s="794"/>
      <c r="F19" s="791"/>
      <c r="H19" s="232"/>
    </row>
    <row r="20" spans="1:8">
      <c r="A20" s="129"/>
      <c r="C20" s="795"/>
      <c r="D20" s="791"/>
      <c r="E20" s="794"/>
      <c r="H20" s="232"/>
    </row>
    <row r="21" spans="1:8" ht="15.75">
      <c r="A21" s="129"/>
      <c r="B21" s="798" t="s">
        <v>720</v>
      </c>
      <c r="C21" s="795"/>
      <c r="D21" s="791"/>
      <c r="E21" s="794"/>
      <c r="H21" s="232"/>
    </row>
    <row r="22" spans="1:8">
      <c r="A22" s="129">
        <f>+MAX($A$11:A21)+1</f>
        <v>10</v>
      </c>
      <c r="B22" s="798">
        <v>391</v>
      </c>
      <c r="C22" s="795" t="s">
        <v>694</v>
      </c>
      <c r="D22" s="791">
        <v>0.125</v>
      </c>
      <c r="E22" s="794"/>
      <c r="H22" s="232"/>
    </row>
    <row r="23" spans="1:8">
      <c r="A23" s="129">
        <f>+MAX($A$11:A22)+1</f>
        <v>11</v>
      </c>
      <c r="B23" s="800">
        <v>391.1</v>
      </c>
      <c r="C23" s="747" t="s">
        <v>695</v>
      </c>
      <c r="D23" s="791">
        <v>0.125</v>
      </c>
      <c r="E23" s="794"/>
      <c r="H23" s="232"/>
    </row>
    <row r="24" spans="1:8">
      <c r="A24" s="129">
        <f>+MAX($A$11:A23)+1</f>
        <v>12</v>
      </c>
      <c r="B24" s="798">
        <v>392</v>
      </c>
      <c r="C24" s="795" t="s">
        <v>696</v>
      </c>
      <c r="D24" s="791">
        <v>0.1</v>
      </c>
      <c r="E24" s="794"/>
      <c r="H24" s="232"/>
    </row>
    <row r="25" spans="1:8">
      <c r="A25" s="129">
        <f>+MAX($A$11:A24)+1</f>
        <v>13</v>
      </c>
      <c r="B25" s="798">
        <v>393</v>
      </c>
      <c r="C25" s="795" t="s">
        <v>697</v>
      </c>
      <c r="D25" s="791">
        <v>0.125</v>
      </c>
      <c r="E25" s="794"/>
      <c r="H25" s="232"/>
    </row>
    <row r="26" spans="1:8">
      <c r="A26" s="129">
        <f>+MAX($A$11:A25)+1</f>
        <v>14</v>
      </c>
      <c r="B26" s="798">
        <v>397</v>
      </c>
      <c r="C26" s="795" t="s">
        <v>698</v>
      </c>
      <c r="D26" s="791">
        <v>0.25</v>
      </c>
      <c r="E26" s="794"/>
      <c r="H26" s="232"/>
    </row>
    <row r="27" spans="1:8">
      <c r="A27" s="129"/>
      <c r="D27" s="791"/>
      <c r="E27" s="794"/>
      <c r="H27" s="232"/>
    </row>
    <row r="28" spans="1:8" ht="15.75">
      <c r="A28" s="129"/>
      <c r="B28" s="798" t="s">
        <v>721</v>
      </c>
      <c r="C28" s="795"/>
      <c r="D28" s="791"/>
      <c r="E28" s="794"/>
      <c r="H28" s="232"/>
    </row>
    <row r="29" spans="1:8">
      <c r="A29" s="129">
        <f>+MAX($A$11:A28)+1</f>
        <v>15</v>
      </c>
      <c r="B29" s="798">
        <v>301</v>
      </c>
      <c r="C29" s="795" t="s">
        <v>409</v>
      </c>
      <c r="D29" s="791">
        <v>1.8499999999999999E-2</v>
      </c>
      <c r="E29" s="794"/>
      <c r="H29" s="232"/>
    </row>
    <row r="30" spans="1:8">
      <c r="A30" s="129">
        <f>+MAX($A$11:A29)+1</f>
        <v>16</v>
      </c>
      <c r="B30" s="801">
        <v>302</v>
      </c>
      <c r="C30" s="747" t="s">
        <v>699</v>
      </c>
      <c r="D30" s="802">
        <v>1.8499999999999999E-2</v>
      </c>
      <c r="E30" s="794"/>
      <c r="H30" s="232"/>
    </row>
    <row r="31" spans="1:8">
      <c r="A31" s="129">
        <f>+MAX($A$11:A30)+1</f>
        <v>17</v>
      </c>
      <c r="B31" s="798">
        <v>303</v>
      </c>
      <c r="C31" s="795" t="s">
        <v>831</v>
      </c>
      <c r="D31" s="791">
        <v>6.6699999999999995E-2</v>
      </c>
      <c r="E31" s="794"/>
      <c r="H31" s="232"/>
    </row>
    <row r="32" spans="1:8">
      <c r="A32" s="129">
        <f>+MAX($A$11:A31)+1</f>
        <v>18</v>
      </c>
      <c r="B32" s="798">
        <v>303.10000000000002</v>
      </c>
      <c r="C32" s="795" t="s">
        <v>700</v>
      </c>
      <c r="D32" s="803" t="s">
        <v>841</v>
      </c>
      <c r="E32" s="794"/>
      <c r="H32" s="232"/>
    </row>
    <row r="33" spans="1:8">
      <c r="A33" s="804"/>
      <c r="B33" s="805"/>
      <c r="C33" s="806"/>
      <c r="D33" s="806"/>
      <c r="E33" s="794"/>
      <c r="H33" s="232"/>
    </row>
    <row r="34" spans="1:8">
      <c r="A34" s="285" t="s">
        <v>643</v>
      </c>
      <c r="B34" s="129"/>
      <c r="C34" s="806"/>
      <c r="D34" s="806"/>
      <c r="E34" s="794"/>
      <c r="H34" s="232"/>
    </row>
    <row r="35" spans="1:8">
      <c r="A35" s="285" t="s">
        <v>72</v>
      </c>
      <c r="B35" s="795" t="s">
        <v>833</v>
      </c>
      <c r="C35" s="1010"/>
      <c r="D35" s="1010"/>
      <c r="E35" s="770"/>
      <c r="H35" s="232"/>
    </row>
    <row r="36" spans="1:8">
      <c r="A36" s="285"/>
      <c r="B36" s="795" t="s">
        <v>832</v>
      </c>
      <c r="C36" s="1010"/>
      <c r="D36" s="1010"/>
      <c r="E36" s="770"/>
      <c r="H36" s="232"/>
    </row>
    <row r="37" spans="1:8">
      <c r="A37" s="129" t="s">
        <v>73</v>
      </c>
      <c r="B37" s="795" t="s">
        <v>737</v>
      </c>
      <c r="C37" s="795"/>
      <c r="D37" s="699"/>
      <c r="E37" s="770"/>
      <c r="H37" s="232"/>
    </row>
    <row r="38" spans="1:8">
      <c r="A38" s="129"/>
      <c r="B38" s="795" t="s">
        <v>722</v>
      </c>
      <c r="C38" s="795"/>
      <c r="D38" s="699"/>
      <c r="E38" s="770"/>
      <c r="H38" s="232"/>
    </row>
    <row r="39" spans="1:8">
      <c r="A39" s="129"/>
      <c r="B39" s="795" t="s">
        <v>723</v>
      </c>
      <c r="C39" s="795"/>
      <c r="D39" s="699"/>
      <c r="E39" s="770"/>
      <c r="H39" s="799"/>
    </row>
    <row r="40" spans="1:8">
      <c r="A40" s="129"/>
      <c r="B40" s="795" t="s">
        <v>410</v>
      </c>
      <c r="C40" s="795"/>
      <c r="D40" s="793"/>
      <c r="E40" s="770"/>
      <c r="H40" s="799"/>
    </row>
    <row r="41" spans="1:8">
      <c r="A41" s="129"/>
      <c r="B41" s="795" t="s">
        <v>824</v>
      </c>
      <c r="C41" s="795"/>
      <c r="D41" s="793"/>
      <c r="E41" s="770"/>
      <c r="H41" s="799"/>
    </row>
    <row r="42" spans="1:8">
      <c r="A42" s="129"/>
      <c r="B42" s="795" t="s">
        <v>411</v>
      </c>
      <c r="C42" s="795"/>
      <c r="D42" s="793"/>
      <c r="E42" s="770"/>
      <c r="H42" s="799"/>
    </row>
    <row r="43" spans="1:8">
      <c r="A43" s="129"/>
      <c r="B43" s="807"/>
      <c r="C43" s="808"/>
      <c r="D43" s="793"/>
      <c r="E43" s="770"/>
      <c r="H43" s="799"/>
    </row>
    <row r="44" spans="1:8">
      <c r="A44" s="129"/>
      <c r="B44" s="795"/>
      <c r="C44" s="808"/>
      <c r="D44" s="793"/>
      <c r="E44" s="770"/>
      <c r="H44" s="799"/>
    </row>
  </sheetData>
  <mergeCells count="2">
    <mergeCell ref="A5:E5"/>
    <mergeCell ref="A4:E4"/>
  </mergeCells>
  <phoneticPr fontId="63" type="noConversion"/>
  <pageMargins left="0.7" right="0.7" top="0.75" bottom="0.75" header="0.3" footer="0.3"/>
  <pageSetup scale="6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U136"/>
  <sheetViews>
    <sheetView view="pageBreakPreview" zoomScale="70" zoomScaleNormal="100" zoomScaleSheetLayoutView="70" workbookViewId="0"/>
  </sheetViews>
  <sheetFormatPr defaultColWidth="6.77734375" defaultRowHeight="12.75"/>
  <cols>
    <col min="1" max="1" width="6.77734375" style="901"/>
    <col min="2" max="2" width="15" style="901" customWidth="1"/>
    <col min="3" max="17" width="10.5546875" style="901" customWidth="1"/>
    <col min="18" max="16384" width="6.77734375" style="901"/>
  </cols>
  <sheetData>
    <row r="1" spans="1:18" ht="14.45" customHeight="1">
      <c r="B1" s="1163" t="str">
        <f>Index!$C$7</f>
        <v>LS Power Grid New York Corporation I</v>
      </c>
      <c r="C1" s="1163"/>
      <c r="D1" s="1163"/>
      <c r="E1" s="1163"/>
      <c r="F1" s="1163"/>
      <c r="G1" s="1163"/>
      <c r="H1" s="1163"/>
      <c r="I1" s="1163"/>
      <c r="J1" s="1163"/>
      <c r="K1" s="1163"/>
      <c r="L1" s="1163"/>
    </row>
    <row r="2" spans="1:18" ht="14.45" customHeight="1">
      <c r="B2" s="1164" t="s">
        <v>817</v>
      </c>
      <c r="C2" s="1164"/>
      <c r="D2" s="1164"/>
      <c r="E2" s="1164"/>
      <c r="F2" s="1164"/>
      <c r="G2" s="1164"/>
      <c r="H2" s="1164"/>
      <c r="I2" s="1164"/>
      <c r="J2" s="1164"/>
      <c r="K2" s="1164"/>
      <c r="L2" s="1164"/>
    </row>
    <row r="3" spans="1:18" ht="14.45" customHeight="1">
      <c r="B3" s="1165" t="s">
        <v>755</v>
      </c>
      <c r="C3" s="1165"/>
      <c r="D3" s="1165"/>
      <c r="E3" s="1165"/>
      <c r="F3" s="1165"/>
      <c r="G3" s="1165"/>
      <c r="H3" s="1165"/>
      <c r="I3" s="1165"/>
      <c r="J3" s="1165"/>
      <c r="K3" s="1165"/>
      <c r="L3" s="1165"/>
    </row>
    <row r="4" spans="1:18" ht="14.45" customHeight="1">
      <c r="B4" s="1012" t="str">
        <f>Index!$K$6</f>
        <v>For the 12 months ended 12/31/2021</v>
      </c>
      <c r="C4" s="1011"/>
      <c r="D4" s="1011"/>
      <c r="E4" s="1011"/>
      <c r="F4" s="1013"/>
      <c r="G4" s="1014"/>
      <c r="H4" s="1014"/>
      <c r="I4" s="1011"/>
      <c r="J4" s="1011"/>
      <c r="K4" s="1011"/>
      <c r="L4" s="1011"/>
    </row>
    <row r="5" spans="1:18" ht="14.45" customHeight="1">
      <c r="B5" s="902"/>
      <c r="C5" s="902"/>
      <c r="D5" s="902"/>
      <c r="E5" s="902"/>
      <c r="F5" s="902"/>
      <c r="G5" s="903"/>
      <c r="H5" s="903"/>
      <c r="I5" s="902"/>
      <c r="J5" s="902"/>
      <c r="K5" s="902"/>
      <c r="L5" s="902"/>
    </row>
    <row r="6" spans="1:18" s="905" customFormat="1" ht="14.45" customHeight="1">
      <c r="A6" s="904" t="s">
        <v>756</v>
      </c>
      <c r="C6" s="906"/>
      <c r="D6" s="907"/>
      <c r="E6" s="908"/>
      <c r="F6" s="906"/>
      <c r="G6" s="906"/>
      <c r="H6" s="907"/>
      <c r="I6" s="906"/>
      <c r="J6" s="909"/>
      <c r="L6" s="910"/>
    </row>
    <row r="7" spans="1:18" s="905" customFormat="1" ht="14.45" customHeight="1">
      <c r="A7" s="911">
        <v>1</v>
      </c>
      <c r="B7" s="905" t="s">
        <v>757</v>
      </c>
      <c r="C7" s="906"/>
      <c r="D7" s="907"/>
      <c r="F7" s="906"/>
      <c r="G7" s="906"/>
      <c r="H7" s="907"/>
      <c r="I7" s="906"/>
      <c r="J7" s="909"/>
      <c r="L7" s="910"/>
    </row>
    <row r="8" spans="1:18" s="905" customFormat="1" ht="159.94999999999999" customHeight="1">
      <c r="A8" s="911">
        <f>A7+1</f>
        <v>2</v>
      </c>
      <c r="B8" s="1166" t="s">
        <v>758</v>
      </c>
      <c r="C8" s="1166"/>
      <c r="D8" s="1166"/>
      <c r="E8" s="1166"/>
      <c r="F8" s="1166"/>
      <c r="G8" s="1166"/>
      <c r="H8" s="1166"/>
      <c r="I8" s="1166"/>
      <c r="J8" s="1166"/>
      <c r="K8" s="1166"/>
      <c r="L8" s="1166"/>
      <c r="M8" s="912"/>
      <c r="N8" s="912"/>
      <c r="O8" s="912"/>
    </row>
    <row r="9" spans="1:18" s="905" customFormat="1" ht="14.45" customHeight="1" thickBot="1">
      <c r="A9" s="913"/>
      <c r="B9" s="914"/>
      <c r="C9" s="914"/>
      <c r="D9" s="914"/>
      <c r="E9" s="914"/>
      <c r="F9" s="914"/>
      <c r="G9" s="914"/>
      <c r="H9" s="914"/>
      <c r="I9" s="914"/>
      <c r="J9" s="914"/>
      <c r="K9" s="914"/>
      <c r="L9" s="914"/>
      <c r="M9" s="914"/>
      <c r="N9" s="914"/>
      <c r="O9" s="914"/>
      <c r="P9" s="914"/>
      <c r="Q9" s="914"/>
      <c r="R9" s="914"/>
    </row>
    <row r="10" spans="1:18" s="905" customFormat="1" ht="14.45" customHeight="1">
      <c r="A10" s="911">
        <f>A8+1</f>
        <v>3</v>
      </c>
      <c r="B10" s="905" t="s">
        <v>759</v>
      </c>
      <c r="C10" s="915"/>
      <c r="D10" s="915"/>
      <c r="E10" s="915"/>
      <c r="F10" s="915"/>
      <c r="G10" s="915"/>
      <c r="H10" s="915"/>
      <c r="I10" s="915"/>
      <c r="J10" s="915"/>
      <c r="K10" s="915"/>
      <c r="L10" s="915"/>
      <c r="M10" s="912"/>
      <c r="N10" s="912"/>
      <c r="O10" s="912"/>
    </row>
    <row r="11" spans="1:18" s="905" customFormat="1">
      <c r="A11" s="911">
        <f>A10+1</f>
        <v>4</v>
      </c>
      <c r="B11" s="1167" t="s">
        <v>834</v>
      </c>
      <c r="C11" s="1167"/>
      <c r="D11" s="1167"/>
      <c r="E11" s="1167"/>
      <c r="F11" s="1167"/>
      <c r="G11" s="1167"/>
      <c r="H11" s="1167"/>
      <c r="I11" s="1167"/>
      <c r="J11" s="1167"/>
      <c r="K11" s="1167"/>
      <c r="L11" s="1167"/>
    </row>
    <row r="12" spans="1:18" s="905" customFormat="1" ht="14.45" customHeight="1">
      <c r="A12" s="911">
        <f t="shared" ref="A12:A17" si="0">+A11+1</f>
        <v>5</v>
      </c>
      <c r="B12" s="916"/>
      <c r="C12" s="916"/>
      <c r="D12" s="916"/>
      <c r="E12" s="916"/>
      <c r="F12" s="916"/>
      <c r="G12" s="916"/>
      <c r="H12" s="916"/>
      <c r="I12" s="916"/>
      <c r="J12" s="916"/>
      <c r="K12" s="916"/>
      <c r="L12" s="916"/>
    </row>
    <row r="13" spans="1:18" s="905" customFormat="1" ht="14.45" customHeight="1">
      <c r="A13" s="911">
        <f t="shared" si="0"/>
        <v>6</v>
      </c>
      <c r="B13" s="916"/>
      <c r="C13" s="916"/>
      <c r="D13" s="917" t="s">
        <v>760</v>
      </c>
      <c r="E13" s="917" t="s">
        <v>761</v>
      </c>
      <c r="F13" s="916"/>
      <c r="G13" s="916"/>
      <c r="H13" s="916"/>
      <c r="I13" s="916"/>
      <c r="J13" s="916"/>
      <c r="K13" s="916"/>
      <c r="L13" s="916"/>
    </row>
    <row r="14" spans="1:18" s="905" customFormat="1" ht="14.45" customHeight="1">
      <c r="A14" s="911">
        <f t="shared" si="0"/>
        <v>7</v>
      </c>
      <c r="B14" s="916"/>
      <c r="C14" s="918" t="s">
        <v>762</v>
      </c>
      <c r="D14" s="1023" t="s">
        <v>856</v>
      </c>
      <c r="E14" s="1023" t="s">
        <v>856</v>
      </c>
      <c r="F14" s="916"/>
      <c r="G14" s="916"/>
      <c r="H14" s="916"/>
      <c r="I14" s="916"/>
      <c r="J14" s="916"/>
      <c r="K14" s="916"/>
      <c r="L14" s="916"/>
    </row>
    <row r="15" spans="1:18" s="905" customFormat="1" ht="14.45" customHeight="1">
      <c r="A15" s="911">
        <f t="shared" si="0"/>
        <v>8</v>
      </c>
      <c r="B15" s="916"/>
      <c r="C15" s="918" t="s">
        <v>763</v>
      </c>
      <c r="D15" s="1023" t="s">
        <v>856</v>
      </c>
      <c r="E15" s="1023" t="s">
        <v>856</v>
      </c>
      <c r="F15" s="916"/>
      <c r="G15" s="916"/>
      <c r="H15" s="916"/>
      <c r="I15" s="916"/>
      <c r="J15" s="916"/>
      <c r="K15" s="916"/>
      <c r="L15" s="916"/>
    </row>
    <row r="16" spans="1:18" s="905" customFormat="1" ht="14.45" customHeight="1" thickBot="1">
      <c r="A16" s="911">
        <f>+A15+1</f>
        <v>9</v>
      </c>
      <c r="B16" s="916"/>
      <c r="C16" s="918" t="s">
        <v>764</v>
      </c>
      <c r="D16" s="1024">
        <v>0</v>
      </c>
      <c r="E16" s="1024">
        <v>0</v>
      </c>
      <c r="F16" s="916"/>
      <c r="G16" s="916"/>
      <c r="H16" s="916"/>
      <c r="I16" s="916"/>
      <c r="J16" s="916"/>
      <c r="K16" s="916"/>
      <c r="L16" s="916"/>
    </row>
    <row r="17" spans="1:18" s="905" customFormat="1" ht="14.45" customHeight="1" thickTop="1" thickBot="1">
      <c r="A17" s="911">
        <f t="shared" si="0"/>
        <v>10</v>
      </c>
      <c r="B17" s="916"/>
      <c r="C17" s="918" t="s">
        <v>765</v>
      </c>
      <c r="D17" s="1025">
        <v>0</v>
      </c>
      <c r="E17" s="1026">
        <v>0</v>
      </c>
      <c r="F17" s="916"/>
      <c r="G17" s="916"/>
      <c r="H17" s="916"/>
      <c r="I17" s="916"/>
      <c r="J17" s="916"/>
      <c r="K17" s="916"/>
      <c r="L17" s="916"/>
    </row>
    <row r="18" spans="1:18" s="905" customFormat="1" ht="14.45" customHeight="1" thickTop="1">
      <c r="A18" s="911"/>
      <c r="B18" s="911"/>
      <c r="C18" s="911"/>
      <c r="D18" s="911"/>
      <c r="E18" s="911"/>
      <c r="F18" s="911"/>
      <c r="G18" s="911"/>
      <c r="H18" s="911"/>
      <c r="I18" s="911"/>
      <c r="J18" s="911"/>
      <c r="K18" s="911"/>
      <c r="L18" s="911"/>
      <c r="M18" s="911"/>
    </row>
    <row r="19" spans="1:18" s="905" customFormat="1" ht="41.25" customHeight="1">
      <c r="A19" s="911">
        <f>A17+1</f>
        <v>11</v>
      </c>
      <c r="B19" s="1168" t="s">
        <v>844</v>
      </c>
      <c r="C19" s="1168"/>
      <c r="D19" s="1168"/>
      <c r="E19" s="1168"/>
      <c r="F19" s="1168"/>
      <c r="G19" s="1168"/>
      <c r="H19" s="1168"/>
      <c r="I19" s="1168"/>
      <c r="J19" s="1168"/>
      <c r="K19" s="1168"/>
      <c r="L19" s="1168"/>
    </row>
    <row r="20" spans="1:18" s="905" customFormat="1" ht="13.5" thickBot="1">
      <c r="A20" s="913"/>
      <c r="B20" s="919"/>
      <c r="C20" s="920"/>
      <c r="D20" s="921"/>
      <c r="E20" s="922"/>
      <c r="F20" s="920"/>
      <c r="G20" s="920"/>
      <c r="H20" s="921"/>
      <c r="I20" s="920"/>
      <c r="J20" s="919"/>
      <c r="K20" s="923"/>
      <c r="L20" s="924"/>
      <c r="M20" s="924"/>
      <c r="N20" s="924"/>
      <c r="O20" s="924"/>
      <c r="P20" s="924"/>
      <c r="Q20" s="924"/>
      <c r="R20" s="924"/>
    </row>
    <row r="21" spans="1:18" s="905" customFormat="1">
      <c r="A21" s="911">
        <f>A19+1</f>
        <v>12</v>
      </c>
      <c r="B21" s="905" t="s">
        <v>766</v>
      </c>
      <c r="C21" s="906"/>
      <c r="D21" s="907"/>
      <c r="E21" s="908"/>
      <c r="F21" s="906"/>
      <c r="G21" s="906"/>
      <c r="H21" s="907"/>
      <c r="I21" s="906"/>
      <c r="J21" s="909"/>
      <c r="K21" s="910"/>
    </row>
    <row r="22" spans="1:18" s="905" customFormat="1">
      <c r="A22" s="911"/>
      <c r="B22" s="911"/>
      <c r="C22" s="911"/>
      <c r="D22" s="911"/>
      <c r="E22" s="911"/>
      <c r="F22" s="911"/>
      <c r="G22" s="911"/>
      <c r="H22" s="911"/>
      <c r="I22" s="911"/>
      <c r="J22" s="911"/>
      <c r="K22" s="910"/>
    </row>
    <row r="23" spans="1:18" s="928" customFormat="1">
      <c r="A23" s="911">
        <f>A21+1</f>
        <v>13</v>
      </c>
      <c r="B23" s="925" t="s">
        <v>221</v>
      </c>
      <c r="C23" s="926" t="s">
        <v>222</v>
      </c>
      <c r="D23" s="927" t="s">
        <v>231</v>
      </c>
      <c r="E23" s="927" t="s">
        <v>239</v>
      </c>
      <c r="F23" s="927" t="s">
        <v>240</v>
      </c>
      <c r="G23" s="927" t="s">
        <v>241</v>
      </c>
      <c r="H23" s="927" t="s">
        <v>242</v>
      </c>
      <c r="I23" s="927" t="s">
        <v>243</v>
      </c>
      <c r="J23" s="927" t="s">
        <v>250</v>
      </c>
      <c r="K23" s="927" t="s">
        <v>251</v>
      </c>
    </row>
    <row r="24" spans="1:18" s="905" customFormat="1" ht="102">
      <c r="A24" s="929">
        <f>A23+1</f>
        <v>14</v>
      </c>
      <c r="B24" s="930" t="s">
        <v>767</v>
      </c>
      <c r="C24" s="931" t="s">
        <v>768</v>
      </c>
      <c r="D24" s="931" t="s">
        <v>769</v>
      </c>
      <c r="E24" s="931" t="s">
        <v>770</v>
      </c>
      <c r="F24" s="931" t="s">
        <v>771</v>
      </c>
      <c r="G24" s="931" t="s">
        <v>772</v>
      </c>
      <c r="H24" s="931" t="s">
        <v>773</v>
      </c>
      <c r="I24" s="931" t="s">
        <v>774</v>
      </c>
      <c r="J24" s="931" t="s">
        <v>775</v>
      </c>
      <c r="K24" s="931" t="s">
        <v>776</v>
      </c>
      <c r="L24" s="931" t="s">
        <v>777</v>
      </c>
      <c r="M24" s="931" t="s">
        <v>778</v>
      </c>
      <c r="N24" s="932" t="s">
        <v>779</v>
      </c>
      <c r="O24" s="932" t="s">
        <v>780</v>
      </c>
      <c r="P24" s="932" t="s">
        <v>781</v>
      </c>
      <c r="Q24" s="932" t="s">
        <v>782</v>
      </c>
    </row>
    <row r="25" spans="1:18" s="905" customFormat="1">
      <c r="A25" s="911">
        <f t="shared" ref="A25:A29" si="1">+A24+1</f>
        <v>15</v>
      </c>
      <c r="B25" s="908">
        <v>190</v>
      </c>
      <c r="C25" s="933"/>
      <c r="D25" s="933"/>
      <c r="E25" s="933"/>
      <c r="F25" s="933"/>
      <c r="G25" s="933"/>
      <c r="H25" s="933"/>
      <c r="I25" s="933"/>
      <c r="J25" s="933"/>
      <c r="K25" s="933"/>
      <c r="L25" s="933"/>
      <c r="M25" s="933"/>
      <c r="N25" s="933"/>
      <c r="O25" s="933"/>
      <c r="P25" s="933"/>
      <c r="Q25" s="933"/>
      <c r="R25" s="934">
        <f>G25+H25+J25+L25+N25+O25+P25+Q25</f>
        <v>0</v>
      </c>
    </row>
    <row r="26" spans="1:18" s="905" customFormat="1">
      <c r="A26" s="911">
        <f t="shared" si="1"/>
        <v>16</v>
      </c>
      <c r="B26" s="908" t="s">
        <v>463</v>
      </c>
      <c r="C26" s="933"/>
      <c r="D26" s="933"/>
      <c r="E26" s="933"/>
      <c r="F26" s="933"/>
      <c r="G26" s="933"/>
      <c r="H26" s="933"/>
      <c r="I26" s="933"/>
      <c r="J26" s="933"/>
      <c r="K26" s="933"/>
      <c r="L26" s="933"/>
      <c r="M26" s="933"/>
      <c r="N26" s="933"/>
      <c r="O26" s="933"/>
      <c r="P26" s="933"/>
      <c r="Q26" s="933"/>
      <c r="R26" s="934">
        <f>G26+H26+J26+L26+N26+O26+P26+Q26</f>
        <v>0</v>
      </c>
    </row>
    <row r="27" spans="1:18" s="905" customFormat="1">
      <c r="A27" s="911">
        <f t="shared" si="1"/>
        <v>17</v>
      </c>
      <c r="B27" s="908" t="s">
        <v>465</v>
      </c>
      <c r="C27" s="933"/>
      <c r="D27" s="933"/>
      <c r="E27" s="933"/>
      <c r="F27" s="933"/>
      <c r="G27" s="933"/>
      <c r="H27" s="933"/>
      <c r="I27" s="933"/>
      <c r="J27" s="933"/>
      <c r="K27" s="933"/>
      <c r="L27" s="933"/>
      <c r="M27" s="933"/>
      <c r="N27" s="933"/>
      <c r="O27" s="933"/>
      <c r="P27" s="933"/>
      <c r="Q27" s="933"/>
      <c r="R27" s="934">
        <f>G27+H27+J27+L27+N27+O27+P27+Q27</f>
        <v>0</v>
      </c>
    </row>
    <row r="28" spans="1:18" s="905" customFormat="1">
      <c r="A28" s="911">
        <f t="shared" si="1"/>
        <v>18</v>
      </c>
      <c r="B28" s="908" t="s">
        <v>467</v>
      </c>
      <c r="C28" s="933"/>
      <c r="D28" s="933"/>
      <c r="E28" s="933"/>
      <c r="F28" s="933"/>
      <c r="G28" s="933"/>
      <c r="H28" s="933"/>
      <c r="I28" s="933"/>
      <c r="J28" s="933"/>
      <c r="K28" s="933"/>
      <c r="L28" s="933"/>
      <c r="M28" s="933"/>
      <c r="N28" s="933"/>
      <c r="O28" s="933"/>
      <c r="P28" s="933"/>
      <c r="Q28" s="933"/>
      <c r="R28" s="934">
        <f>G28+H28+J28+L28+N28+O28+P28+Q28</f>
        <v>0</v>
      </c>
    </row>
    <row r="29" spans="1:18" s="905" customFormat="1" ht="13.5" thickBot="1">
      <c r="A29" s="911">
        <f t="shared" si="1"/>
        <v>19</v>
      </c>
      <c r="B29" s="908" t="s">
        <v>17</v>
      </c>
      <c r="C29" s="935">
        <f>SUM(C25:C28)</f>
        <v>0</v>
      </c>
      <c r="D29" s="935">
        <f t="shared" ref="D29:Q29" si="2">SUM(D25:D28)</f>
        <v>0</v>
      </c>
      <c r="E29" s="935">
        <f t="shared" si="2"/>
        <v>0</v>
      </c>
      <c r="F29" s="935">
        <f t="shared" si="2"/>
        <v>0</v>
      </c>
      <c r="G29" s="935">
        <f t="shared" si="2"/>
        <v>0</v>
      </c>
      <c r="H29" s="935">
        <f t="shared" si="2"/>
        <v>0</v>
      </c>
      <c r="I29" s="935">
        <f t="shared" si="2"/>
        <v>0</v>
      </c>
      <c r="J29" s="935">
        <f t="shared" si="2"/>
        <v>0</v>
      </c>
      <c r="K29" s="935">
        <f t="shared" si="2"/>
        <v>0</v>
      </c>
      <c r="L29" s="935">
        <f t="shared" si="2"/>
        <v>0</v>
      </c>
      <c r="M29" s="935">
        <f t="shared" si="2"/>
        <v>0</v>
      </c>
      <c r="N29" s="935">
        <f t="shared" si="2"/>
        <v>0</v>
      </c>
      <c r="O29" s="935">
        <f t="shared" si="2"/>
        <v>0</v>
      </c>
      <c r="P29" s="935">
        <f t="shared" si="2"/>
        <v>0</v>
      </c>
      <c r="Q29" s="935">
        <f t="shared" si="2"/>
        <v>0</v>
      </c>
    </row>
    <row r="30" spans="1:18" s="905" customFormat="1" ht="13.5" thickTop="1">
      <c r="I30" s="936">
        <f>I29</f>
        <v>0</v>
      </c>
      <c r="J30" s="937"/>
      <c r="L30" s="938"/>
    </row>
    <row r="31" spans="1:18" s="905" customFormat="1">
      <c r="A31" s="906">
        <f>A29+1</f>
        <v>20</v>
      </c>
      <c r="B31" s="901" t="s">
        <v>783</v>
      </c>
      <c r="G31" s="939">
        <f>G29</f>
        <v>0</v>
      </c>
      <c r="H31" s="939">
        <f>H29</f>
        <v>0</v>
      </c>
      <c r="I31" s="940"/>
      <c r="J31" s="939">
        <f>J29</f>
        <v>0</v>
      </c>
      <c r="K31" s="940"/>
      <c r="L31" s="939">
        <f t="shared" ref="L31:Q31" si="3">L29</f>
        <v>0</v>
      </c>
      <c r="M31" s="939">
        <f t="shared" si="3"/>
        <v>0</v>
      </c>
      <c r="N31" s="939">
        <f t="shared" si="3"/>
        <v>0</v>
      </c>
      <c r="O31" s="939">
        <f t="shared" si="3"/>
        <v>0</v>
      </c>
      <c r="P31" s="939">
        <f t="shared" si="3"/>
        <v>0</v>
      </c>
      <c r="Q31" s="939">
        <f t="shared" si="3"/>
        <v>0</v>
      </c>
      <c r="R31" s="934">
        <f>G31+H31+J31+L31+N31+O31+P31+Q31</f>
        <v>0</v>
      </c>
    </row>
    <row r="32" spans="1:18" ht="14.45" customHeight="1">
      <c r="A32" s="941"/>
    </row>
    <row r="33" spans="1:21" ht="14.45" customHeight="1">
      <c r="A33" s="906">
        <f>A31+1</f>
        <v>21</v>
      </c>
      <c r="B33" s="901" t="s">
        <v>784</v>
      </c>
      <c r="D33" s="942">
        <f>D29</f>
        <v>0</v>
      </c>
      <c r="R33" s="939">
        <f>D33</f>
        <v>0</v>
      </c>
    </row>
    <row r="34" spans="1:21" ht="14.45" customHeight="1">
      <c r="A34" s="911">
        <f t="shared" ref="A34" si="4">+A33+1</f>
        <v>22</v>
      </c>
      <c r="B34" s="901" t="s">
        <v>785</v>
      </c>
      <c r="F34" s="942">
        <f>F29</f>
        <v>0</v>
      </c>
      <c r="I34" s="940">
        <f>I29</f>
        <v>0</v>
      </c>
      <c r="K34" s="940">
        <f>K29</f>
        <v>0</v>
      </c>
      <c r="M34" s="934">
        <f>M29</f>
        <v>0</v>
      </c>
      <c r="R34" s="939">
        <f>F34+G34+I34+K34+M34</f>
        <v>0</v>
      </c>
    </row>
    <row r="36" spans="1:21" ht="101.45" customHeight="1">
      <c r="A36" s="943">
        <f>A34+1</f>
        <v>23</v>
      </c>
      <c r="B36" s="1166" t="s">
        <v>786</v>
      </c>
      <c r="C36" s="1166"/>
      <c r="D36" s="1166"/>
      <c r="E36" s="1166"/>
      <c r="F36" s="1166"/>
      <c r="G36" s="1166"/>
      <c r="H36" s="1166"/>
      <c r="I36" s="1166"/>
      <c r="J36" s="1166"/>
      <c r="K36" s="1166"/>
      <c r="L36" s="1166"/>
    </row>
    <row r="37" spans="1:21" ht="14.45" customHeight="1" thickBot="1">
      <c r="A37" s="913"/>
      <c r="B37" s="944"/>
      <c r="C37" s="913"/>
      <c r="D37" s="913"/>
      <c r="E37" s="913"/>
      <c r="F37" s="913"/>
      <c r="G37" s="913"/>
      <c r="H37" s="913"/>
      <c r="I37" s="913"/>
      <c r="J37" s="913"/>
      <c r="K37" s="913"/>
      <c r="L37" s="913"/>
      <c r="M37" s="913"/>
      <c r="N37" s="913"/>
      <c r="O37" s="913"/>
      <c r="P37" s="913"/>
      <c r="Q37" s="913"/>
      <c r="R37" s="913"/>
    </row>
    <row r="38" spans="1:21">
      <c r="A38" s="943">
        <f>A36+1</f>
        <v>24</v>
      </c>
      <c r="B38" s="941" t="s">
        <v>787</v>
      </c>
    </row>
    <row r="39" spans="1:21">
      <c r="A39" s="943"/>
      <c r="B39" s="941"/>
    </row>
    <row r="40" spans="1:21" s="905" customFormat="1" ht="13.15" customHeight="1">
      <c r="A40" s="911">
        <f>+A38+1</f>
        <v>25</v>
      </c>
      <c r="B40" s="945"/>
      <c r="C40" s="945"/>
      <c r="D40" s="946" t="s">
        <v>788</v>
      </c>
      <c r="E40" s="946"/>
      <c r="F40" s="946"/>
      <c r="G40" s="945"/>
      <c r="H40" s="946" t="s">
        <v>789</v>
      </c>
      <c r="I40" s="946"/>
      <c r="J40" s="946"/>
      <c r="K40" s="945"/>
    </row>
    <row r="41" spans="1:21" s="905" customFormat="1">
      <c r="A41" s="911">
        <f>+A40+1</f>
        <v>26</v>
      </c>
      <c r="B41" s="910" t="s">
        <v>767</v>
      </c>
      <c r="C41" s="910"/>
      <c r="D41" s="910" t="s">
        <v>14</v>
      </c>
      <c r="E41" s="910"/>
      <c r="F41" s="910"/>
      <c r="G41" s="910"/>
      <c r="H41" s="910" t="s">
        <v>14</v>
      </c>
      <c r="I41" s="910"/>
      <c r="J41" s="910"/>
      <c r="L41" s="910"/>
    </row>
    <row r="42" spans="1:21" s="905" customFormat="1">
      <c r="A42" s="911">
        <f>+A41+1</f>
        <v>27</v>
      </c>
      <c r="B42" s="908" t="s">
        <v>790</v>
      </c>
      <c r="C42" s="906"/>
      <c r="D42" s="933"/>
      <c r="E42" s="908"/>
      <c r="F42" s="906"/>
      <c r="G42" s="906"/>
      <c r="H42" s="933"/>
      <c r="I42" s="908"/>
      <c r="J42" s="906"/>
      <c r="K42" s="909"/>
      <c r="L42" s="910"/>
    </row>
    <row r="43" spans="1:21" s="905" customFormat="1">
      <c r="A43" s="911">
        <f>+A42+1</f>
        <v>28</v>
      </c>
      <c r="B43" s="908" t="s">
        <v>791</v>
      </c>
      <c r="C43" s="906"/>
      <c r="D43" s="933"/>
      <c r="E43" s="908"/>
      <c r="F43" s="906"/>
      <c r="G43" s="906"/>
      <c r="H43" s="933"/>
      <c r="I43" s="908"/>
      <c r="J43" s="906"/>
      <c r="K43" s="909"/>
      <c r="L43" s="910"/>
    </row>
    <row r="44" spans="1:21" s="905" customFormat="1" ht="13.5" thickBot="1">
      <c r="A44" s="911">
        <f>+A43+1</f>
        <v>29</v>
      </c>
      <c r="B44" s="909" t="s">
        <v>792</v>
      </c>
      <c r="C44" s="906"/>
      <c r="D44" s="935">
        <f>SUM(D42:D43)</f>
        <v>0</v>
      </c>
      <c r="E44" s="908"/>
      <c r="F44" s="906"/>
      <c r="G44" s="906"/>
      <c r="H44" s="935">
        <f>SUM(H42:H43)</f>
        <v>0</v>
      </c>
      <c r="I44" s="908"/>
      <c r="J44" s="906"/>
      <c r="K44" s="909"/>
      <c r="L44" s="910"/>
    </row>
    <row r="45" spans="1:21" s="905" customFormat="1" ht="14.25" thickTop="1" thickBot="1">
      <c r="A45" s="947"/>
      <c r="B45" s="920"/>
      <c r="C45" s="920"/>
      <c r="D45" s="920"/>
      <c r="E45" s="920"/>
      <c r="F45" s="920"/>
      <c r="G45" s="920"/>
      <c r="H45" s="920"/>
      <c r="I45" s="920"/>
      <c r="J45" s="920"/>
      <c r="K45" s="919"/>
      <c r="L45" s="919"/>
      <c r="M45" s="919"/>
      <c r="N45" s="919"/>
      <c r="O45" s="919"/>
      <c r="P45" s="919"/>
      <c r="Q45" s="919"/>
      <c r="R45" s="919"/>
    </row>
    <row r="46" spans="1:21" s="905" customFormat="1">
      <c r="A46" s="911">
        <f>A44+1</f>
        <v>30</v>
      </c>
      <c r="B46" s="941" t="s">
        <v>793</v>
      </c>
      <c r="C46" s="906"/>
      <c r="D46" s="906"/>
      <c r="E46" s="906"/>
      <c r="F46" s="906"/>
      <c r="G46" s="906"/>
      <c r="H46" s="906"/>
      <c r="I46" s="906"/>
      <c r="J46" s="906"/>
      <c r="K46" s="909"/>
      <c r="L46" s="909"/>
      <c r="M46" s="909"/>
      <c r="N46" s="909"/>
      <c r="O46" s="909"/>
      <c r="P46" s="909"/>
    </row>
    <row r="47" spans="1:21" s="905" customFormat="1">
      <c r="A47" s="911"/>
      <c r="B47" s="941"/>
      <c r="C47" s="906"/>
      <c r="D47" s="906"/>
      <c r="E47" s="906"/>
      <c r="F47" s="906"/>
      <c r="G47" s="906"/>
      <c r="H47" s="906"/>
      <c r="I47" s="906"/>
      <c r="J47" s="906"/>
      <c r="K47" s="909"/>
      <c r="L47" s="909"/>
      <c r="M47" s="909"/>
      <c r="N47" s="909"/>
      <c r="O47" s="909"/>
      <c r="P47" s="909"/>
    </row>
    <row r="48" spans="1:21" s="928" customFormat="1">
      <c r="A48" s="911">
        <f>+A46+1</f>
        <v>31</v>
      </c>
      <c r="B48" s="925" t="s">
        <v>221</v>
      </c>
      <c r="C48" s="926" t="s">
        <v>222</v>
      </c>
      <c r="D48" s="927" t="s">
        <v>231</v>
      </c>
      <c r="E48" s="927" t="s">
        <v>239</v>
      </c>
      <c r="F48" s="927" t="s">
        <v>240</v>
      </c>
      <c r="G48" s="927" t="s">
        <v>241</v>
      </c>
      <c r="H48" s="927" t="s">
        <v>242</v>
      </c>
      <c r="I48" s="927" t="s">
        <v>243</v>
      </c>
      <c r="J48" s="927" t="s">
        <v>250</v>
      </c>
      <c r="K48" s="1161" t="s">
        <v>251</v>
      </c>
      <c r="L48" s="1161"/>
      <c r="M48" s="1161"/>
      <c r="N48" s="1161"/>
      <c r="O48" s="1161"/>
      <c r="S48" s="927"/>
      <c r="T48" s="927"/>
      <c r="U48" s="927"/>
    </row>
    <row r="49" spans="1:21" s="928" customFormat="1" ht="50.1" customHeight="1">
      <c r="A49" s="911">
        <f t="shared" ref="A49:A54" si="5">+A48+1</f>
        <v>32</v>
      </c>
      <c r="B49" s="948" t="s">
        <v>794</v>
      </c>
      <c r="C49" s="949"/>
      <c r="D49" s="950"/>
      <c r="E49" s="951" t="s">
        <v>795</v>
      </c>
      <c r="F49" s="951" t="s">
        <v>796</v>
      </c>
      <c r="G49" s="951" t="s">
        <v>797</v>
      </c>
      <c r="H49" s="951" t="s">
        <v>798</v>
      </c>
      <c r="I49" s="951" t="s">
        <v>799</v>
      </c>
      <c r="J49" s="951" t="s">
        <v>800</v>
      </c>
      <c r="K49" s="948" t="s">
        <v>801</v>
      </c>
      <c r="L49" s="948"/>
      <c r="M49" s="948"/>
      <c r="N49" s="950"/>
      <c r="O49" s="950"/>
      <c r="S49" s="952"/>
      <c r="T49" s="952"/>
      <c r="U49" s="952"/>
    </row>
    <row r="50" spans="1:21" s="928" customFormat="1">
      <c r="A50" s="929">
        <f t="shared" si="5"/>
        <v>33</v>
      </c>
      <c r="B50" s="953" t="s">
        <v>554</v>
      </c>
      <c r="C50" s="953"/>
      <c r="D50" s="954"/>
      <c r="E50" s="954"/>
      <c r="F50" s="954"/>
      <c r="G50" s="954"/>
      <c r="H50" s="954"/>
      <c r="I50" s="955">
        <f>SUM(E50:H50)</f>
        <v>0</v>
      </c>
      <c r="J50" s="1015"/>
      <c r="K50" s="1169"/>
      <c r="L50" s="1169"/>
      <c r="M50" s="1169"/>
      <c r="N50" s="1169"/>
      <c r="O50" s="1169"/>
      <c r="S50" s="956"/>
      <c r="T50" s="957"/>
      <c r="U50" s="957"/>
    </row>
    <row r="51" spans="1:21" s="928" customFormat="1" ht="14.45" customHeight="1">
      <c r="A51" s="911">
        <f t="shared" si="5"/>
        <v>34</v>
      </c>
      <c r="B51" s="1016"/>
      <c r="C51" s="958"/>
      <c r="D51" s="933"/>
      <c r="E51" s="933"/>
      <c r="F51" s="933"/>
      <c r="G51" s="933"/>
      <c r="H51" s="933"/>
      <c r="I51" s="955">
        <f>SUM(E51:H51)</f>
        <v>0</v>
      </c>
      <c r="J51" s="1016"/>
      <c r="K51" s="1162"/>
      <c r="L51" s="1162"/>
      <c r="M51" s="1162"/>
      <c r="N51" s="1162"/>
      <c r="O51" s="1162"/>
      <c r="S51" s="959"/>
      <c r="T51" s="960"/>
      <c r="U51" s="960"/>
    </row>
    <row r="52" spans="1:21" s="928" customFormat="1">
      <c r="A52" s="929">
        <f t="shared" si="5"/>
        <v>35</v>
      </c>
      <c r="B52" s="1015"/>
      <c r="C52" s="953"/>
      <c r="D52" s="954"/>
      <c r="E52" s="954"/>
      <c r="F52" s="954"/>
      <c r="G52" s="954"/>
      <c r="H52" s="954"/>
      <c r="I52" s="955">
        <f>SUM(E52:H52)</f>
        <v>0</v>
      </c>
      <c r="J52" s="1015"/>
      <c r="K52" s="1162"/>
      <c r="L52" s="1162"/>
      <c r="M52" s="1162"/>
      <c r="N52" s="1162"/>
      <c r="O52" s="1162"/>
      <c r="S52" s="957"/>
      <c r="T52" s="957"/>
      <c r="U52" s="961"/>
    </row>
    <row r="53" spans="1:21" s="928" customFormat="1" ht="12.95" customHeight="1">
      <c r="A53" s="911">
        <f t="shared" si="5"/>
        <v>36</v>
      </c>
      <c r="B53" s="1156" t="s">
        <v>835</v>
      </c>
      <c r="C53" s="1156"/>
      <c r="D53" s="962"/>
      <c r="E53" s="933"/>
      <c r="F53" s="933"/>
      <c r="G53" s="933"/>
      <c r="H53" s="933"/>
      <c r="I53" s="933"/>
      <c r="J53" s="958"/>
      <c r="K53" s="958"/>
      <c r="L53" s="958"/>
      <c r="M53" s="958"/>
      <c r="N53" s="958"/>
      <c r="O53" s="958"/>
      <c r="S53" s="960"/>
      <c r="T53" s="960"/>
      <c r="U53" s="960"/>
    </row>
    <row r="54" spans="1:21" s="928" customFormat="1">
      <c r="A54" s="911">
        <f t="shared" si="5"/>
        <v>37</v>
      </c>
      <c r="B54" s="963" t="s">
        <v>802</v>
      </c>
      <c r="C54" s="964"/>
      <c r="E54" s="965">
        <f>SUM(E50:E53)</f>
        <v>0</v>
      </c>
      <c r="F54" s="965">
        <f>SUM(F50:F53)</f>
        <v>0</v>
      </c>
      <c r="G54" s="965">
        <f>SUM(G50:G53)</f>
        <v>0</v>
      </c>
      <c r="H54" s="965">
        <f>SUM(H50:H53)</f>
        <v>0</v>
      </c>
      <c r="I54" s="965">
        <f>SUM(I50:I53)</f>
        <v>0</v>
      </c>
      <c r="S54" s="960"/>
      <c r="T54" s="960"/>
      <c r="U54" s="960"/>
    </row>
    <row r="55" spans="1:21" s="928" customFormat="1">
      <c r="A55" s="911"/>
      <c r="B55" s="964"/>
      <c r="C55" s="964"/>
      <c r="E55" s="960"/>
      <c r="F55" s="960"/>
      <c r="G55" s="960"/>
      <c r="S55" s="960"/>
      <c r="U55" s="960"/>
    </row>
    <row r="56" spans="1:21" s="928" customFormat="1">
      <c r="A56" s="929">
        <f>+A54+1</f>
        <v>38</v>
      </c>
      <c r="B56" s="953" t="s">
        <v>554</v>
      </c>
      <c r="C56" s="953"/>
      <c r="D56" s="954"/>
      <c r="E56" s="954"/>
      <c r="F56" s="954"/>
      <c r="G56" s="954"/>
      <c r="H56" s="954"/>
      <c r="I56" s="955">
        <f>SUM(E56:H56)</f>
        <v>0</v>
      </c>
      <c r="J56" s="1015"/>
      <c r="K56" s="1162"/>
      <c r="L56" s="1162"/>
      <c r="M56" s="1162"/>
      <c r="N56" s="1162"/>
      <c r="O56" s="1162"/>
      <c r="S56" s="956"/>
      <c r="T56" s="957"/>
      <c r="U56" s="961"/>
    </row>
    <row r="57" spans="1:21" s="928" customFormat="1">
      <c r="A57" s="911">
        <f>+A56+1</f>
        <v>39</v>
      </c>
      <c r="B57" s="1016"/>
      <c r="C57" s="958"/>
      <c r="D57" s="933"/>
      <c r="E57" s="933"/>
      <c r="F57" s="933"/>
      <c r="G57" s="933"/>
      <c r="H57" s="933"/>
      <c r="I57" s="955">
        <f>SUM(E57:H57)</f>
        <v>0</v>
      </c>
      <c r="J57" s="1016"/>
      <c r="K57" s="1162"/>
      <c r="L57" s="1162"/>
      <c r="M57" s="1162"/>
      <c r="N57" s="1162"/>
      <c r="O57" s="1162"/>
      <c r="S57" s="959"/>
      <c r="T57" s="960"/>
      <c r="U57" s="961"/>
    </row>
    <row r="58" spans="1:21" s="928" customFormat="1">
      <c r="A58" s="929">
        <f>+A57+1</f>
        <v>40</v>
      </c>
      <c r="B58" s="1015"/>
      <c r="C58" s="953"/>
      <c r="D58" s="954"/>
      <c r="E58" s="954"/>
      <c r="F58" s="954"/>
      <c r="G58" s="954"/>
      <c r="H58" s="954"/>
      <c r="I58" s="955">
        <f>SUM(E58:H58)</f>
        <v>0</v>
      </c>
      <c r="J58" s="1015"/>
      <c r="K58" s="1162"/>
      <c r="L58" s="1162"/>
      <c r="M58" s="1162"/>
      <c r="N58" s="1162"/>
      <c r="O58" s="1162"/>
      <c r="S58" s="957"/>
      <c r="T58" s="957"/>
      <c r="U58" s="961"/>
    </row>
    <row r="59" spans="1:21" s="928" customFormat="1">
      <c r="A59" s="911">
        <f>+A58+1</f>
        <v>41</v>
      </c>
      <c r="B59" s="1156" t="s">
        <v>835</v>
      </c>
      <c r="C59" s="1156"/>
      <c r="D59" s="962"/>
      <c r="E59" s="933"/>
      <c r="F59" s="933"/>
      <c r="G59" s="933"/>
      <c r="H59" s="933"/>
      <c r="I59" s="933"/>
      <c r="J59" s="958"/>
      <c r="K59" s="958"/>
      <c r="L59" s="958"/>
      <c r="M59" s="958"/>
      <c r="N59" s="958"/>
      <c r="O59" s="958"/>
      <c r="S59" s="960"/>
      <c r="T59" s="960"/>
      <c r="U59" s="960"/>
    </row>
    <row r="60" spans="1:21" s="928" customFormat="1">
      <c r="A60" s="911">
        <f>+A59+1</f>
        <v>42</v>
      </c>
      <c r="B60" s="964" t="s">
        <v>803</v>
      </c>
      <c r="C60" s="964"/>
      <c r="E60" s="965">
        <f>SUM(E56:E59)</f>
        <v>0</v>
      </c>
      <c r="F60" s="965">
        <f>SUM(F56:F59)</f>
        <v>0</v>
      </c>
      <c r="G60" s="965">
        <f>SUM(G56:G59)</f>
        <v>0</v>
      </c>
      <c r="H60" s="965">
        <f>SUM(H56:H59)</f>
        <v>0</v>
      </c>
      <c r="I60" s="965">
        <f>SUM(I56:I59)</f>
        <v>0</v>
      </c>
      <c r="S60" s="960"/>
      <c r="T60" s="960"/>
      <c r="U60" s="960"/>
    </row>
    <row r="61" spans="1:21" s="928" customFormat="1" ht="13.5" thickBot="1">
      <c r="A61" s="911">
        <f>+A60+1</f>
        <v>43</v>
      </c>
      <c r="B61" s="928" t="s">
        <v>804</v>
      </c>
      <c r="E61" s="966">
        <f>E54+E60</f>
        <v>0</v>
      </c>
      <c r="F61" s="966">
        <f>F54+F60</f>
        <v>0</v>
      </c>
      <c r="G61" s="966">
        <f>G54+G60</f>
        <v>0</v>
      </c>
      <c r="H61" s="966">
        <f>H54+H60</f>
        <v>0</v>
      </c>
      <c r="I61" s="966">
        <f>I54+I60</f>
        <v>0</v>
      </c>
      <c r="S61" s="960"/>
      <c r="U61" s="960"/>
    </row>
    <row r="62" spans="1:21" s="928" customFormat="1" ht="13.5" thickTop="1">
      <c r="A62" s="911"/>
      <c r="E62" s="967"/>
      <c r="F62" s="967"/>
      <c r="G62" s="967"/>
      <c r="H62" s="967"/>
      <c r="I62" s="967"/>
      <c r="S62" s="960"/>
      <c r="U62" s="960"/>
    </row>
    <row r="63" spans="1:21" s="928" customFormat="1">
      <c r="A63" s="911">
        <f>A61+1</f>
        <v>44</v>
      </c>
      <c r="B63" s="941" t="s">
        <v>805</v>
      </c>
      <c r="C63" s="906"/>
      <c r="D63" s="906"/>
      <c r="E63" s="906"/>
      <c r="F63" s="906"/>
      <c r="G63" s="906"/>
      <c r="H63" s="967"/>
      <c r="I63" s="967"/>
      <c r="S63" s="968"/>
      <c r="U63" s="967"/>
    </row>
    <row r="64" spans="1:21" s="928" customFormat="1">
      <c r="A64" s="911"/>
      <c r="B64" s="941"/>
      <c r="C64" s="906"/>
      <c r="D64" s="906"/>
      <c r="E64" s="906"/>
      <c r="F64" s="906"/>
      <c r="G64" s="906"/>
      <c r="H64" s="967"/>
      <c r="I64" s="967"/>
      <c r="S64" s="968"/>
      <c r="U64" s="967"/>
    </row>
    <row r="65" spans="1:21" s="928" customFormat="1">
      <c r="A65" s="911">
        <f>+A63+1</f>
        <v>45</v>
      </c>
      <c r="B65" s="925" t="s">
        <v>221</v>
      </c>
      <c r="C65" s="926" t="s">
        <v>222</v>
      </c>
      <c r="D65" s="927" t="s">
        <v>231</v>
      </c>
      <c r="E65" s="927" t="s">
        <v>239</v>
      </c>
      <c r="F65" s="927" t="s">
        <v>240</v>
      </c>
      <c r="G65" s="927" t="s">
        <v>241</v>
      </c>
      <c r="H65" s="927" t="s">
        <v>242</v>
      </c>
      <c r="I65" s="927" t="s">
        <v>243</v>
      </c>
      <c r="J65" s="927" t="s">
        <v>250</v>
      </c>
      <c r="K65" s="927" t="s">
        <v>251</v>
      </c>
      <c r="S65" s="968"/>
      <c r="U65" s="967"/>
    </row>
    <row r="66" spans="1:21" s="928" customFormat="1" ht="51">
      <c r="A66" s="911">
        <f t="shared" ref="A66:A71" si="6">+A65+1</f>
        <v>46</v>
      </c>
      <c r="B66" s="948" t="s">
        <v>794</v>
      </c>
      <c r="C66" s="949"/>
      <c r="D66" s="950"/>
      <c r="E66" s="951" t="s">
        <v>806</v>
      </c>
      <c r="F66" s="932" t="s">
        <v>779</v>
      </c>
      <c r="G66" s="932" t="s">
        <v>780</v>
      </c>
      <c r="H66" s="932" t="s">
        <v>781</v>
      </c>
      <c r="I66" s="932" t="s">
        <v>782</v>
      </c>
      <c r="J66" s="932" t="s">
        <v>807</v>
      </c>
      <c r="K66" s="932" t="s">
        <v>808</v>
      </c>
      <c r="S66" s="968"/>
      <c r="U66" s="967"/>
    </row>
    <row r="67" spans="1:21" s="928" customFormat="1">
      <c r="A67" s="929">
        <f t="shared" si="6"/>
        <v>47</v>
      </c>
      <c r="B67" s="953" t="s">
        <v>554</v>
      </c>
      <c r="C67" s="953"/>
      <c r="D67" s="954"/>
      <c r="E67" s="955">
        <f>G50</f>
        <v>0</v>
      </c>
      <c r="F67" s="955" t="e">
        <f>-E67/$E$17</f>
        <v>#DIV/0!</v>
      </c>
      <c r="G67" s="954"/>
      <c r="H67" s="954"/>
      <c r="I67" s="954"/>
      <c r="J67" s="954"/>
      <c r="K67" s="955">
        <f>-E67*$E$16</f>
        <v>0</v>
      </c>
      <c r="S67" s="968"/>
      <c r="U67" s="967"/>
    </row>
    <row r="68" spans="1:21" s="928" customFormat="1">
      <c r="A68" s="911">
        <f t="shared" si="6"/>
        <v>48</v>
      </c>
      <c r="B68" s="1016"/>
      <c r="C68" s="958"/>
      <c r="D68" s="933"/>
      <c r="E68" s="969">
        <f>G51</f>
        <v>0</v>
      </c>
      <c r="F68" s="955" t="e">
        <f>-E68/$E$17</f>
        <v>#DIV/0!</v>
      </c>
      <c r="G68" s="954"/>
      <c r="H68" s="954"/>
      <c r="I68" s="954"/>
      <c r="J68" s="954"/>
      <c r="K68" s="955">
        <f>-E68*$E$16</f>
        <v>0</v>
      </c>
      <c r="S68" s="968"/>
      <c r="U68" s="967"/>
    </row>
    <row r="69" spans="1:21" s="928" customFormat="1">
      <c r="A69" s="929">
        <f t="shared" si="6"/>
        <v>49</v>
      </c>
      <c r="B69" s="1015"/>
      <c r="C69" s="953"/>
      <c r="D69" s="954"/>
      <c r="E69" s="955">
        <f>G52</f>
        <v>0</v>
      </c>
      <c r="F69" s="955" t="e">
        <f>-E69/$E$17</f>
        <v>#DIV/0!</v>
      </c>
      <c r="G69" s="954"/>
      <c r="H69" s="954"/>
      <c r="I69" s="954"/>
      <c r="J69" s="954"/>
      <c r="K69" s="955">
        <f>-E69*$E$16</f>
        <v>0</v>
      </c>
      <c r="S69" s="968"/>
      <c r="U69" s="967"/>
    </row>
    <row r="70" spans="1:21" s="928" customFormat="1">
      <c r="A70" s="911">
        <f t="shared" si="6"/>
        <v>50</v>
      </c>
      <c r="B70" s="1156" t="s">
        <v>835</v>
      </c>
      <c r="C70" s="1156"/>
      <c r="D70" s="962"/>
      <c r="E70" s="933"/>
      <c r="F70" s="933"/>
      <c r="G70" s="933"/>
      <c r="H70" s="954"/>
      <c r="I70" s="954"/>
      <c r="J70" s="954"/>
      <c r="K70" s="954"/>
      <c r="S70" s="968"/>
      <c r="U70" s="967"/>
    </row>
    <row r="71" spans="1:21" s="928" customFormat="1">
      <c r="A71" s="911">
        <f t="shared" si="6"/>
        <v>51</v>
      </c>
      <c r="B71" s="963" t="s">
        <v>802</v>
      </c>
      <c r="C71" s="964"/>
      <c r="E71" s="965">
        <f>SUM(E67:E70)</f>
        <v>0</v>
      </c>
      <c r="F71" s="965" t="e">
        <f>SUM(F67:F70)</f>
        <v>#DIV/0!</v>
      </c>
      <c r="G71" s="965">
        <f>SUM(G67:G70)</f>
        <v>0</v>
      </c>
      <c r="H71" s="965">
        <f t="shared" ref="H71:K71" si="7">SUM(H67:H70)</f>
        <v>0</v>
      </c>
      <c r="I71" s="965">
        <f t="shared" si="7"/>
        <v>0</v>
      </c>
      <c r="J71" s="965">
        <f t="shared" si="7"/>
        <v>0</v>
      </c>
      <c r="K71" s="965">
        <f t="shared" si="7"/>
        <v>0</v>
      </c>
      <c r="L71" s="970" t="e">
        <f>SUM(E71:K71)</f>
        <v>#DIV/0!</v>
      </c>
      <c r="S71" s="968"/>
      <c r="U71" s="967"/>
    </row>
    <row r="72" spans="1:21" s="928" customFormat="1">
      <c r="A72" s="911"/>
      <c r="B72" s="964"/>
      <c r="C72" s="964"/>
      <c r="E72" s="960"/>
      <c r="F72" s="960"/>
      <c r="G72" s="960"/>
      <c r="H72" s="967"/>
      <c r="I72" s="967"/>
      <c r="S72" s="968"/>
      <c r="U72" s="967"/>
    </row>
    <row r="73" spans="1:21" s="928" customFormat="1">
      <c r="A73" s="929">
        <f>+A71+1</f>
        <v>52</v>
      </c>
      <c r="B73" s="953" t="s">
        <v>554</v>
      </c>
      <c r="C73" s="953"/>
      <c r="D73" s="954"/>
      <c r="E73" s="955">
        <f>G56</f>
        <v>0</v>
      </c>
      <c r="F73" s="954"/>
      <c r="G73" s="955" t="e">
        <f>-E73/$E$17</f>
        <v>#DIV/0!</v>
      </c>
      <c r="H73" s="954"/>
      <c r="I73" s="954"/>
      <c r="J73" s="955">
        <f>-E73*$E$16</f>
        <v>0</v>
      </c>
      <c r="K73" s="954"/>
      <c r="S73" s="968"/>
      <c r="U73" s="967"/>
    </row>
    <row r="74" spans="1:21" s="928" customFormat="1">
      <c r="A74" s="911">
        <f t="shared" ref="A74:A79" si="8">+A73+1</f>
        <v>53</v>
      </c>
      <c r="B74" s="1016"/>
      <c r="C74" s="958"/>
      <c r="D74" s="933"/>
      <c r="E74" s="969">
        <f>G57</f>
        <v>0</v>
      </c>
      <c r="F74" s="954"/>
      <c r="G74" s="955" t="e">
        <f>-E74/$E$17</f>
        <v>#DIV/0!</v>
      </c>
      <c r="H74" s="954"/>
      <c r="I74" s="954"/>
      <c r="J74" s="955">
        <f>-E74*$E$16</f>
        <v>0</v>
      </c>
      <c r="K74" s="954"/>
      <c r="S74" s="968"/>
      <c r="U74" s="967"/>
    </row>
    <row r="75" spans="1:21" s="928" customFormat="1">
      <c r="A75" s="929">
        <f t="shared" si="8"/>
        <v>54</v>
      </c>
      <c r="B75" s="1015"/>
      <c r="C75" s="953"/>
      <c r="D75" s="954"/>
      <c r="E75" s="955">
        <f>G58</f>
        <v>0</v>
      </c>
      <c r="F75" s="954"/>
      <c r="G75" s="955" t="e">
        <f>-E75/$E$17</f>
        <v>#DIV/0!</v>
      </c>
      <c r="H75" s="954"/>
      <c r="I75" s="954"/>
      <c r="J75" s="955">
        <f>-E75*$E$16</f>
        <v>0</v>
      </c>
      <c r="K75" s="954"/>
      <c r="S75" s="968"/>
      <c r="U75" s="967"/>
    </row>
    <row r="76" spans="1:21" s="928" customFormat="1">
      <c r="A76" s="911">
        <f t="shared" si="8"/>
        <v>55</v>
      </c>
      <c r="B76" s="1156" t="s">
        <v>835</v>
      </c>
      <c r="C76" s="1156"/>
      <c r="D76" s="962"/>
      <c r="E76" s="933"/>
      <c r="F76" s="933"/>
      <c r="G76" s="933"/>
      <c r="H76" s="954"/>
      <c r="I76" s="954"/>
      <c r="J76" s="954"/>
      <c r="K76" s="954"/>
      <c r="S76" s="968"/>
      <c r="U76" s="967"/>
    </row>
    <row r="77" spans="1:21" s="928" customFormat="1">
      <c r="A77" s="911">
        <f t="shared" si="8"/>
        <v>56</v>
      </c>
      <c r="B77" s="964" t="s">
        <v>803</v>
      </c>
      <c r="C77" s="964"/>
      <c r="E77" s="965">
        <f t="shared" ref="E77:K77" si="9">SUM(E73:E76)</f>
        <v>0</v>
      </c>
      <c r="F77" s="965">
        <f t="shared" si="9"/>
        <v>0</v>
      </c>
      <c r="G77" s="965" t="e">
        <f t="shared" si="9"/>
        <v>#DIV/0!</v>
      </c>
      <c r="H77" s="965">
        <f t="shared" si="9"/>
        <v>0</v>
      </c>
      <c r="I77" s="965">
        <f t="shared" si="9"/>
        <v>0</v>
      </c>
      <c r="J77" s="965">
        <f>SUM(J73:J76)</f>
        <v>0</v>
      </c>
      <c r="K77" s="965">
        <f t="shared" si="9"/>
        <v>0</v>
      </c>
      <c r="L77" s="970" t="e">
        <f>SUM(E77:K77)</f>
        <v>#DIV/0!</v>
      </c>
      <c r="S77" s="968"/>
      <c r="U77" s="967"/>
    </row>
    <row r="78" spans="1:21" s="928" customFormat="1" ht="13.5" thickBot="1">
      <c r="A78" s="911">
        <f t="shared" si="8"/>
        <v>57</v>
      </c>
      <c r="B78" s="928" t="s">
        <v>809</v>
      </c>
      <c r="E78" s="966">
        <f>E71+E77</f>
        <v>0</v>
      </c>
      <c r="F78" s="966" t="e">
        <f t="shared" ref="F78:I78" si="10">F71+F77</f>
        <v>#DIV/0!</v>
      </c>
      <c r="G78" s="966" t="e">
        <f t="shared" si="10"/>
        <v>#DIV/0!</v>
      </c>
      <c r="H78" s="966">
        <f t="shared" si="10"/>
        <v>0</v>
      </c>
      <c r="I78" s="966">
        <f t="shared" si="10"/>
        <v>0</v>
      </c>
      <c r="J78" s="966">
        <f>J71+J77</f>
        <v>0</v>
      </c>
      <c r="K78" s="966">
        <f>K71+K77</f>
        <v>0</v>
      </c>
      <c r="L78" s="970" t="e">
        <f>SUM(E78:K78)</f>
        <v>#DIV/0!</v>
      </c>
      <c r="S78" s="968"/>
      <c r="U78" s="967"/>
    </row>
    <row r="79" spans="1:21" s="928" customFormat="1" ht="13.5" thickTop="1">
      <c r="A79" s="911">
        <f t="shared" si="8"/>
        <v>58</v>
      </c>
      <c r="E79" s="967">
        <f>E78</f>
        <v>0</v>
      </c>
      <c r="F79" s="908"/>
      <c r="G79" s="967"/>
      <c r="H79" s="967"/>
      <c r="I79" s="967"/>
      <c r="J79" s="967"/>
      <c r="K79" s="967"/>
      <c r="L79" s="960"/>
      <c r="S79" s="968"/>
      <c r="U79" s="967"/>
    </row>
    <row r="81" spans="1:21">
      <c r="A81" s="929">
        <f>+A79+1</f>
        <v>59</v>
      </c>
      <c r="B81" s="1158" t="s">
        <v>836</v>
      </c>
      <c r="C81" s="1155"/>
      <c r="D81" s="1155"/>
      <c r="E81" s="1155"/>
      <c r="F81" s="1155"/>
      <c r="G81" s="1155"/>
      <c r="H81" s="1155"/>
      <c r="I81" s="1155"/>
      <c r="J81" s="1155"/>
      <c r="K81" s="1155"/>
      <c r="L81" s="1155"/>
    </row>
    <row r="83" spans="1:21">
      <c r="A83" s="929">
        <f>+A81+1</f>
        <v>60</v>
      </c>
      <c r="B83" s="1159" t="s">
        <v>70</v>
      </c>
      <c r="C83" s="1160"/>
      <c r="D83" s="1160"/>
      <c r="E83" s="1160"/>
      <c r="F83" s="1160"/>
      <c r="G83" s="1160"/>
      <c r="H83" s="1160"/>
      <c r="I83" s="1160"/>
      <c r="J83" s="1160"/>
      <c r="K83" s="1160"/>
      <c r="L83" s="1160"/>
    </row>
    <row r="85" spans="1:21">
      <c r="A85" s="929">
        <f>+A83+1</f>
        <v>61</v>
      </c>
      <c r="B85" s="1154" t="s">
        <v>837</v>
      </c>
      <c r="C85" s="1155"/>
      <c r="D85" s="1155"/>
      <c r="E85" s="1155"/>
      <c r="F85" s="1155"/>
      <c r="G85" s="1155"/>
      <c r="H85" s="1155"/>
      <c r="I85" s="1155"/>
      <c r="J85" s="1155"/>
      <c r="K85" s="1155"/>
      <c r="L85" s="1155"/>
    </row>
    <row r="87" spans="1:21" ht="14.45" customHeight="1">
      <c r="A87" s="929">
        <f>+A85+1</f>
        <v>62</v>
      </c>
      <c r="B87" s="1154" t="s">
        <v>838</v>
      </c>
      <c r="C87" s="1155"/>
      <c r="D87" s="1155"/>
      <c r="E87" s="1155"/>
      <c r="F87" s="1155"/>
      <c r="G87" s="1155"/>
      <c r="H87" s="1155"/>
      <c r="I87" s="1155"/>
      <c r="J87" s="1155"/>
      <c r="K87" s="1155"/>
      <c r="L87" s="1155"/>
    </row>
    <row r="88" spans="1:21" s="905" customFormat="1" ht="13.5" thickBot="1">
      <c r="A88" s="913"/>
      <c r="B88" s="913"/>
      <c r="C88" s="913"/>
      <c r="D88" s="913"/>
      <c r="E88" s="913"/>
      <c r="F88" s="913"/>
      <c r="G88" s="913"/>
      <c r="H88" s="913"/>
      <c r="I88" s="913"/>
      <c r="J88" s="913"/>
      <c r="K88" s="913"/>
      <c r="L88" s="913"/>
      <c r="M88" s="913"/>
      <c r="N88" s="913"/>
      <c r="O88" s="913"/>
      <c r="P88" s="913"/>
      <c r="Q88" s="913"/>
      <c r="R88" s="913"/>
    </row>
    <row r="89" spans="1:21" s="905" customFormat="1">
      <c r="A89" s="929">
        <f>+A87+1</f>
        <v>63</v>
      </c>
      <c r="B89" s="941" t="s">
        <v>810</v>
      </c>
      <c r="C89" s="906"/>
      <c r="D89" s="906"/>
      <c r="E89" s="906"/>
      <c r="F89" s="906"/>
      <c r="G89" s="906"/>
      <c r="H89" s="906"/>
      <c r="I89" s="906"/>
      <c r="J89" s="906"/>
      <c r="K89" s="909"/>
      <c r="L89" s="909"/>
      <c r="M89" s="909"/>
      <c r="N89" s="909"/>
      <c r="O89" s="909"/>
      <c r="P89" s="909"/>
    </row>
    <row r="90" spans="1:21" s="905" customFormat="1">
      <c r="A90" s="929"/>
      <c r="B90" s="941"/>
      <c r="C90" s="906"/>
      <c r="D90" s="906"/>
      <c r="E90" s="906"/>
      <c r="F90" s="906"/>
      <c r="G90" s="906"/>
      <c r="H90" s="906"/>
      <c r="I90" s="906"/>
      <c r="J90" s="906"/>
      <c r="K90" s="909"/>
      <c r="L90" s="909"/>
      <c r="M90" s="909"/>
      <c r="N90" s="909"/>
      <c r="O90" s="909"/>
      <c r="P90" s="909"/>
    </row>
    <row r="91" spans="1:21" s="928" customFormat="1">
      <c r="A91" s="911">
        <f>+A89+1</f>
        <v>64</v>
      </c>
      <c r="B91" s="925" t="s">
        <v>221</v>
      </c>
      <c r="C91" s="926" t="s">
        <v>222</v>
      </c>
      <c r="D91" s="927" t="s">
        <v>231</v>
      </c>
      <c r="E91" s="927" t="s">
        <v>239</v>
      </c>
      <c r="F91" s="927" t="s">
        <v>240</v>
      </c>
      <c r="G91" s="927" t="s">
        <v>241</v>
      </c>
      <c r="H91" s="927" t="s">
        <v>242</v>
      </c>
      <c r="I91" s="927" t="s">
        <v>243</v>
      </c>
      <c r="J91" s="927" t="s">
        <v>250</v>
      </c>
      <c r="K91" s="1161" t="s">
        <v>251</v>
      </c>
      <c r="L91" s="1161"/>
      <c r="M91" s="1161"/>
      <c r="N91" s="1161"/>
      <c r="O91" s="1161"/>
      <c r="S91" s="927"/>
      <c r="T91" s="927"/>
      <c r="U91" s="927"/>
    </row>
    <row r="92" spans="1:21" s="928" customFormat="1" ht="50.1" customHeight="1">
      <c r="A92" s="911">
        <f t="shared" ref="A92:A97" si="11">+A91+1</f>
        <v>65</v>
      </c>
      <c r="B92" s="948" t="s">
        <v>794</v>
      </c>
      <c r="C92" s="949"/>
      <c r="D92" s="950"/>
      <c r="E92" s="951" t="s">
        <v>795</v>
      </c>
      <c r="F92" s="951" t="s">
        <v>811</v>
      </c>
      <c r="G92" s="951" t="s">
        <v>812</v>
      </c>
      <c r="H92" s="951" t="s">
        <v>813</v>
      </c>
      <c r="I92" s="951" t="s">
        <v>799</v>
      </c>
      <c r="J92" s="951" t="s">
        <v>814</v>
      </c>
      <c r="K92" s="948" t="s">
        <v>801</v>
      </c>
      <c r="L92" s="948"/>
      <c r="M92" s="948"/>
      <c r="N92" s="950"/>
      <c r="O92" s="950"/>
      <c r="S92" s="952"/>
      <c r="T92" s="952"/>
      <c r="U92" s="952"/>
    </row>
    <row r="93" spans="1:21" s="928" customFormat="1">
      <c r="A93" s="929">
        <f t="shared" si="11"/>
        <v>66</v>
      </c>
      <c r="B93" s="953" t="s">
        <v>554</v>
      </c>
      <c r="C93" s="953"/>
      <c r="D93" s="954"/>
      <c r="E93" s="954"/>
      <c r="F93" s="954"/>
      <c r="G93" s="954"/>
      <c r="H93" s="954"/>
      <c r="I93" s="955">
        <f>SUM(E93:H93)</f>
        <v>0</v>
      </c>
      <c r="J93" s="1015"/>
      <c r="K93" s="1157"/>
      <c r="L93" s="1157"/>
      <c r="M93" s="1157"/>
      <c r="N93" s="1157"/>
      <c r="O93" s="1157"/>
      <c r="S93" s="956"/>
      <c r="T93" s="957"/>
      <c r="U93" s="957"/>
    </row>
    <row r="94" spans="1:21" s="928" customFormat="1" ht="14.45" customHeight="1">
      <c r="A94" s="911">
        <f t="shared" si="11"/>
        <v>67</v>
      </c>
      <c r="B94" s="1016"/>
      <c r="C94" s="958"/>
      <c r="D94" s="933"/>
      <c r="E94" s="933"/>
      <c r="F94" s="933"/>
      <c r="G94" s="933"/>
      <c r="H94" s="933"/>
      <c r="I94" s="955">
        <f>SUM(E94:H94)</f>
        <v>0</v>
      </c>
      <c r="J94" s="1016"/>
      <c r="K94" s="1157"/>
      <c r="L94" s="1157"/>
      <c r="M94" s="1157"/>
      <c r="N94" s="1157"/>
      <c r="O94" s="1157"/>
      <c r="S94" s="959"/>
      <c r="T94" s="960"/>
      <c r="U94" s="960"/>
    </row>
    <row r="95" spans="1:21" s="928" customFormat="1">
      <c r="A95" s="929">
        <f t="shared" si="11"/>
        <v>68</v>
      </c>
      <c r="B95" s="1015"/>
      <c r="C95" s="953"/>
      <c r="D95" s="954"/>
      <c r="E95" s="954"/>
      <c r="F95" s="954"/>
      <c r="G95" s="954"/>
      <c r="H95" s="954"/>
      <c r="I95" s="955">
        <f>SUM(E95:H95)</f>
        <v>0</v>
      </c>
      <c r="J95" s="1015"/>
      <c r="K95" s="1157"/>
      <c r="L95" s="1157"/>
      <c r="M95" s="1157"/>
      <c r="N95" s="1157"/>
      <c r="O95" s="1157"/>
      <c r="S95" s="957"/>
      <c r="T95" s="957"/>
      <c r="U95" s="961"/>
    </row>
    <row r="96" spans="1:21" s="928" customFormat="1" ht="12.95" customHeight="1">
      <c r="A96" s="911">
        <f t="shared" si="11"/>
        <v>69</v>
      </c>
      <c r="B96" s="1156" t="s">
        <v>835</v>
      </c>
      <c r="C96" s="1156"/>
      <c r="D96" s="962"/>
      <c r="E96" s="933"/>
      <c r="F96" s="933"/>
      <c r="G96" s="933"/>
      <c r="H96" s="933"/>
      <c r="I96" s="933"/>
      <c r="J96" s="1016"/>
      <c r="K96" s="1016"/>
      <c r="L96" s="1016"/>
      <c r="M96" s="1016"/>
      <c r="N96" s="1016"/>
      <c r="O96" s="1016"/>
      <c r="S96" s="960"/>
      <c r="T96" s="960"/>
      <c r="U96" s="960"/>
    </row>
    <row r="97" spans="1:21" s="928" customFormat="1">
      <c r="A97" s="911">
        <f t="shared" si="11"/>
        <v>70</v>
      </c>
      <c r="B97" s="963" t="s">
        <v>802</v>
      </c>
      <c r="C97" s="964"/>
      <c r="E97" s="965">
        <f>SUM(E93:E96)</f>
        <v>0</v>
      </c>
      <c r="F97" s="965">
        <f>SUM(F93:F96)</f>
        <v>0</v>
      </c>
      <c r="G97" s="965">
        <f>SUM(G93:G96)</f>
        <v>0</v>
      </c>
      <c r="H97" s="965">
        <f>SUM(H93:H96)</f>
        <v>0</v>
      </c>
      <c r="I97" s="965">
        <f>SUM(I93:I96)</f>
        <v>0</v>
      </c>
      <c r="S97" s="960"/>
      <c r="T97" s="960"/>
      <c r="U97" s="960"/>
    </row>
    <row r="98" spans="1:21" s="928" customFormat="1">
      <c r="A98" s="911"/>
      <c r="B98" s="964"/>
      <c r="C98" s="964"/>
      <c r="E98" s="960"/>
      <c r="F98" s="960"/>
      <c r="G98" s="960"/>
      <c r="S98" s="960"/>
      <c r="U98" s="960"/>
    </row>
    <row r="99" spans="1:21" s="928" customFormat="1">
      <c r="A99" s="929">
        <f>+A97+1</f>
        <v>71</v>
      </c>
      <c r="B99" s="953" t="s">
        <v>554</v>
      </c>
      <c r="C99" s="953"/>
      <c r="D99" s="954"/>
      <c r="E99" s="954"/>
      <c r="F99" s="954"/>
      <c r="G99" s="954"/>
      <c r="H99" s="954"/>
      <c r="I99" s="955">
        <f>SUM(E99:H99)</f>
        <v>0</v>
      </c>
      <c r="J99" s="1015"/>
      <c r="K99" s="1157"/>
      <c r="L99" s="1157"/>
      <c r="M99" s="1157"/>
      <c r="N99" s="1157"/>
      <c r="O99" s="1157"/>
      <c r="S99" s="956"/>
      <c r="T99" s="957"/>
      <c r="U99" s="961"/>
    </row>
    <row r="100" spans="1:21" s="928" customFormat="1" ht="14.45" customHeight="1">
      <c r="A100" s="911">
        <f>+A99+1</f>
        <v>72</v>
      </c>
      <c r="B100" s="1016"/>
      <c r="C100" s="958"/>
      <c r="D100" s="933"/>
      <c r="E100" s="933"/>
      <c r="F100" s="933"/>
      <c r="G100" s="954"/>
      <c r="H100" s="933"/>
      <c r="I100" s="955">
        <f>SUM(E100:H100)</f>
        <v>0</v>
      </c>
      <c r="J100" s="1016"/>
      <c r="K100" s="1157"/>
      <c r="L100" s="1157"/>
      <c r="M100" s="1157"/>
      <c r="N100" s="1017"/>
      <c r="O100" s="1017"/>
      <c r="S100" s="959"/>
      <c r="T100" s="960"/>
      <c r="U100" s="961"/>
    </row>
    <row r="101" spans="1:21" s="928" customFormat="1">
      <c r="A101" s="929">
        <f>+A100+1</f>
        <v>73</v>
      </c>
      <c r="B101" s="1015"/>
      <c r="C101" s="953"/>
      <c r="D101" s="954"/>
      <c r="E101" s="954"/>
      <c r="F101" s="954"/>
      <c r="G101" s="954"/>
      <c r="H101" s="954"/>
      <c r="I101" s="955">
        <f>SUM(E101:H101)</f>
        <v>0</v>
      </c>
      <c r="J101" s="1015"/>
      <c r="K101" s="1157"/>
      <c r="L101" s="1157"/>
      <c r="M101" s="1157"/>
      <c r="N101" s="1157"/>
      <c r="O101" s="1157"/>
      <c r="S101" s="957"/>
      <c r="T101" s="957"/>
      <c r="U101" s="961"/>
    </row>
    <row r="102" spans="1:21" s="928" customFormat="1">
      <c r="A102" s="911">
        <f>+A101+1</f>
        <v>74</v>
      </c>
      <c r="B102" s="1156" t="s">
        <v>835</v>
      </c>
      <c r="C102" s="1156"/>
      <c r="D102" s="962"/>
      <c r="E102" s="933"/>
      <c r="F102" s="933"/>
      <c r="G102" s="933"/>
      <c r="H102" s="933"/>
      <c r="I102" s="933"/>
      <c r="J102" s="1016"/>
      <c r="K102" s="1016"/>
      <c r="L102" s="1016"/>
      <c r="M102" s="1016"/>
      <c r="N102" s="1016"/>
      <c r="O102" s="1016"/>
      <c r="S102" s="960"/>
      <c r="T102" s="960"/>
      <c r="U102" s="960"/>
    </row>
    <row r="103" spans="1:21" s="928" customFormat="1">
      <c r="A103" s="911">
        <f>+A102+1</f>
        <v>75</v>
      </c>
      <c r="B103" s="964" t="s">
        <v>803</v>
      </c>
      <c r="C103" s="964"/>
      <c r="E103" s="965">
        <f>SUM(E99:E102)</f>
        <v>0</v>
      </c>
      <c r="F103" s="965">
        <f>SUM(F99:F102)</f>
        <v>0</v>
      </c>
      <c r="G103" s="965">
        <f>SUM(G99:G102)</f>
        <v>0</v>
      </c>
      <c r="H103" s="965">
        <f>SUM(H99:H102)</f>
        <v>0</v>
      </c>
      <c r="I103" s="965">
        <f>SUM(I99:I102)</f>
        <v>0</v>
      </c>
      <c r="S103" s="960"/>
      <c r="T103" s="960"/>
      <c r="U103" s="960"/>
    </row>
    <row r="104" spans="1:21" s="928" customFormat="1" ht="13.5" thickBot="1">
      <c r="A104" s="911">
        <f>+A103+1</f>
        <v>76</v>
      </c>
      <c r="B104" s="928" t="s">
        <v>804</v>
      </c>
      <c r="E104" s="966">
        <f>E97+E103</f>
        <v>0</v>
      </c>
      <c r="F104" s="966">
        <f>F97+F103</f>
        <v>0</v>
      </c>
      <c r="G104" s="966">
        <f>G97+G103</f>
        <v>0</v>
      </c>
      <c r="H104" s="966">
        <f>H97+H103</f>
        <v>0</v>
      </c>
      <c r="I104" s="966">
        <f>I97+I103</f>
        <v>0</v>
      </c>
      <c r="S104" s="960"/>
      <c r="U104" s="960"/>
    </row>
    <row r="105" spans="1:21" s="928" customFormat="1" ht="13.5" thickTop="1">
      <c r="A105" s="911"/>
      <c r="E105" s="967"/>
      <c r="F105" s="967"/>
      <c r="G105" s="967"/>
      <c r="H105" s="967"/>
      <c r="I105" s="967"/>
      <c r="S105" s="960"/>
      <c r="U105" s="960"/>
    </row>
    <row r="106" spans="1:21" s="928" customFormat="1">
      <c r="A106" s="911">
        <f>A103+1</f>
        <v>76</v>
      </c>
      <c r="B106" s="941" t="s">
        <v>815</v>
      </c>
      <c r="C106" s="906"/>
      <c r="D106" s="906"/>
      <c r="E106" s="906"/>
      <c r="F106" s="906"/>
      <c r="G106" s="906"/>
      <c r="H106" s="967"/>
      <c r="I106" s="967"/>
      <c r="S106" s="968"/>
      <c r="U106" s="967"/>
    </row>
    <row r="107" spans="1:21" s="928" customFormat="1">
      <c r="A107" s="911"/>
      <c r="B107" s="941"/>
      <c r="C107" s="906"/>
      <c r="D107" s="906"/>
      <c r="E107" s="906"/>
      <c r="F107" s="906"/>
      <c r="G107" s="906"/>
      <c r="H107" s="967"/>
      <c r="I107" s="967"/>
      <c r="S107" s="968"/>
      <c r="U107" s="967"/>
    </row>
    <row r="108" spans="1:21" s="928" customFormat="1">
      <c r="A108" s="911">
        <f>+A106+1</f>
        <v>77</v>
      </c>
      <c r="B108" s="925" t="s">
        <v>221</v>
      </c>
      <c r="C108" s="926" t="s">
        <v>222</v>
      </c>
      <c r="D108" s="927" t="s">
        <v>231</v>
      </c>
      <c r="E108" s="927" t="s">
        <v>239</v>
      </c>
      <c r="F108" s="927" t="s">
        <v>240</v>
      </c>
      <c r="G108" s="927" t="s">
        <v>241</v>
      </c>
      <c r="H108" s="967"/>
      <c r="I108" s="967"/>
      <c r="S108" s="968"/>
      <c r="U108" s="967"/>
    </row>
    <row r="109" spans="1:21" s="928" customFormat="1" ht="38.25">
      <c r="A109" s="911">
        <f t="shared" ref="A109:A114" si="12">+A108+1</f>
        <v>78</v>
      </c>
      <c r="B109" s="948" t="s">
        <v>794</v>
      </c>
      <c r="C109" s="949"/>
      <c r="D109" s="950"/>
      <c r="E109" s="951" t="s">
        <v>816</v>
      </c>
      <c r="F109" s="932" t="s">
        <v>779</v>
      </c>
      <c r="G109" s="932" t="s">
        <v>780</v>
      </c>
      <c r="H109" s="932" t="s">
        <v>781</v>
      </c>
      <c r="I109" s="932" t="s">
        <v>782</v>
      </c>
      <c r="J109" s="932" t="s">
        <v>807</v>
      </c>
      <c r="K109" s="932" t="s">
        <v>808</v>
      </c>
      <c r="S109" s="968"/>
      <c r="U109" s="967"/>
    </row>
    <row r="110" spans="1:21" s="928" customFormat="1">
      <c r="A110" s="929">
        <f t="shared" si="12"/>
        <v>79</v>
      </c>
      <c r="B110" s="953" t="s">
        <v>554</v>
      </c>
      <c r="C110" s="953"/>
      <c r="D110" s="954"/>
      <c r="E110" s="955">
        <f>G93</f>
        <v>0</v>
      </c>
      <c r="F110" s="954"/>
      <c r="G110" s="954"/>
      <c r="H110" s="954"/>
      <c r="I110" s="954"/>
      <c r="J110" s="954"/>
      <c r="K110" s="954"/>
      <c r="S110" s="968"/>
      <c r="U110" s="967"/>
    </row>
    <row r="111" spans="1:21" s="928" customFormat="1">
      <c r="A111" s="911">
        <f t="shared" si="12"/>
        <v>80</v>
      </c>
      <c r="B111" s="1016"/>
      <c r="C111" s="958"/>
      <c r="D111" s="933"/>
      <c r="E111" s="955">
        <f>G94</f>
        <v>0</v>
      </c>
      <c r="F111" s="933"/>
      <c r="G111" s="933"/>
      <c r="H111" s="954"/>
      <c r="I111" s="954"/>
      <c r="J111" s="954"/>
      <c r="K111" s="954"/>
      <c r="S111" s="968"/>
      <c r="U111" s="967"/>
    </row>
    <row r="112" spans="1:21" s="928" customFormat="1">
      <c r="A112" s="929">
        <f t="shared" si="12"/>
        <v>81</v>
      </c>
      <c r="B112" s="1015"/>
      <c r="C112" s="953"/>
      <c r="D112" s="954"/>
      <c r="E112" s="955">
        <f>G95</f>
        <v>0</v>
      </c>
      <c r="F112" s="954"/>
      <c r="G112" s="954"/>
      <c r="H112" s="954"/>
      <c r="I112" s="954"/>
      <c r="J112" s="954"/>
      <c r="K112" s="954"/>
      <c r="S112" s="968"/>
      <c r="U112" s="967"/>
    </row>
    <row r="113" spans="1:21" s="928" customFormat="1">
      <c r="A113" s="911">
        <f t="shared" si="12"/>
        <v>82</v>
      </c>
      <c r="B113" s="1156" t="s">
        <v>835</v>
      </c>
      <c r="C113" s="1156"/>
      <c r="D113" s="962"/>
      <c r="E113" s="933"/>
      <c r="F113" s="933"/>
      <c r="G113" s="933"/>
      <c r="H113" s="954"/>
      <c r="I113" s="954"/>
      <c r="J113" s="954"/>
      <c r="K113" s="954"/>
      <c r="S113" s="968"/>
      <c r="U113" s="967"/>
    </row>
    <row r="114" spans="1:21" s="928" customFormat="1">
      <c r="A114" s="911">
        <f t="shared" si="12"/>
        <v>83</v>
      </c>
      <c r="B114" s="963" t="s">
        <v>802</v>
      </c>
      <c r="C114" s="964"/>
      <c r="E114" s="965">
        <f>SUM(E110:E113)</f>
        <v>0</v>
      </c>
      <c r="F114" s="965">
        <f>SUM(F110:F113)</f>
        <v>0</v>
      </c>
      <c r="G114" s="965">
        <f t="shared" ref="G114:K114" si="13">SUM(G110:G113)</f>
        <v>0</v>
      </c>
      <c r="H114" s="965">
        <f t="shared" si="13"/>
        <v>0</v>
      </c>
      <c r="I114" s="965">
        <f t="shared" si="13"/>
        <v>0</v>
      </c>
      <c r="J114" s="965">
        <f t="shared" si="13"/>
        <v>0</v>
      </c>
      <c r="K114" s="965">
        <f t="shared" si="13"/>
        <v>0</v>
      </c>
      <c r="L114" s="970">
        <f>SUM(E114:K114)</f>
        <v>0</v>
      </c>
      <c r="S114" s="968"/>
      <c r="U114" s="967"/>
    </row>
    <row r="115" spans="1:21" s="928" customFormat="1">
      <c r="A115" s="911"/>
      <c r="B115" s="964"/>
      <c r="C115" s="964"/>
      <c r="E115" s="960"/>
      <c r="F115" s="960"/>
      <c r="G115" s="960"/>
      <c r="H115" s="967"/>
      <c r="I115" s="967"/>
      <c r="S115" s="968"/>
      <c r="U115" s="967"/>
    </row>
    <row r="116" spans="1:21" s="928" customFormat="1">
      <c r="A116" s="929">
        <f>+A114+1</f>
        <v>84</v>
      </c>
      <c r="B116" s="953" t="s">
        <v>554</v>
      </c>
      <c r="C116" s="953"/>
      <c r="D116" s="954"/>
      <c r="E116" s="955">
        <f>G99</f>
        <v>0</v>
      </c>
      <c r="F116" s="954"/>
      <c r="G116" s="955" t="e">
        <f>-E116/$E$17</f>
        <v>#DIV/0!</v>
      </c>
      <c r="H116" s="954"/>
      <c r="I116" s="954"/>
      <c r="J116" s="955">
        <f>-E116*$E$16</f>
        <v>0</v>
      </c>
      <c r="K116" s="954"/>
      <c r="S116" s="968"/>
      <c r="U116" s="967"/>
    </row>
    <row r="117" spans="1:21" s="928" customFormat="1">
      <c r="A117" s="911">
        <f t="shared" ref="A117:A122" si="14">+A116+1</f>
        <v>85</v>
      </c>
      <c r="B117" s="1016"/>
      <c r="C117" s="958"/>
      <c r="D117" s="933"/>
      <c r="E117" s="955">
        <f>G100</f>
        <v>0</v>
      </c>
      <c r="F117" s="933"/>
      <c r="G117" s="955" t="e">
        <f>-E117/$E$17</f>
        <v>#DIV/0!</v>
      </c>
      <c r="H117" s="954"/>
      <c r="I117" s="954"/>
      <c r="J117" s="955">
        <f>-E117*$E$16</f>
        <v>0</v>
      </c>
      <c r="K117" s="954"/>
      <c r="S117" s="968"/>
      <c r="U117" s="967"/>
    </row>
    <row r="118" spans="1:21" s="928" customFormat="1">
      <c r="A118" s="929">
        <f t="shared" si="14"/>
        <v>86</v>
      </c>
      <c r="B118" s="1015"/>
      <c r="C118" s="953"/>
      <c r="D118" s="954"/>
      <c r="E118" s="955">
        <f>G101</f>
        <v>0</v>
      </c>
      <c r="F118" s="954"/>
      <c r="G118" s="955" t="e">
        <f>-E118/$E$17</f>
        <v>#DIV/0!</v>
      </c>
      <c r="H118" s="954"/>
      <c r="I118" s="954"/>
      <c r="J118" s="955">
        <f>-E118*$E$16</f>
        <v>0</v>
      </c>
      <c r="K118" s="954"/>
      <c r="S118" s="968"/>
      <c r="U118" s="967"/>
    </row>
    <row r="119" spans="1:21" s="928" customFormat="1">
      <c r="A119" s="911">
        <f t="shared" si="14"/>
        <v>87</v>
      </c>
      <c r="B119" s="1156" t="s">
        <v>835</v>
      </c>
      <c r="C119" s="1156"/>
      <c r="D119" s="962"/>
      <c r="E119" s="933"/>
      <c r="F119" s="933"/>
      <c r="G119" s="933"/>
      <c r="H119" s="954"/>
      <c r="I119" s="954"/>
      <c r="J119" s="954"/>
      <c r="K119" s="954"/>
      <c r="S119" s="968"/>
      <c r="U119" s="967"/>
    </row>
    <row r="120" spans="1:21" s="928" customFormat="1">
      <c r="A120" s="911">
        <f t="shared" si="14"/>
        <v>88</v>
      </c>
      <c r="B120" s="964" t="s">
        <v>803</v>
      </c>
      <c r="C120" s="964"/>
      <c r="E120" s="965">
        <f>SUM(E116:E119)</f>
        <v>0</v>
      </c>
      <c r="F120" s="965">
        <f>SUM(F116:F119)</f>
        <v>0</v>
      </c>
      <c r="G120" s="965" t="e">
        <f t="shared" ref="G120:K120" si="15">SUM(G116:G119)</f>
        <v>#DIV/0!</v>
      </c>
      <c r="H120" s="965">
        <f t="shared" si="15"/>
        <v>0</v>
      </c>
      <c r="I120" s="965">
        <f t="shared" si="15"/>
        <v>0</v>
      </c>
      <c r="J120" s="965">
        <f t="shared" si="15"/>
        <v>0</v>
      </c>
      <c r="K120" s="965">
        <f t="shared" si="15"/>
        <v>0</v>
      </c>
      <c r="L120" s="970" t="e">
        <f>SUM(E120:K120)</f>
        <v>#DIV/0!</v>
      </c>
      <c r="S120" s="968"/>
      <c r="U120" s="967"/>
    </row>
    <row r="121" spans="1:21" s="928" customFormat="1" ht="13.5" thickBot="1">
      <c r="A121" s="911">
        <f t="shared" si="14"/>
        <v>89</v>
      </c>
      <c r="B121" s="928" t="s">
        <v>809</v>
      </c>
      <c r="E121" s="966">
        <f t="shared" ref="E121:K121" si="16">E114+E120</f>
        <v>0</v>
      </c>
      <c r="F121" s="966">
        <f t="shared" si="16"/>
        <v>0</v>
      </c>
      <c r="G121" s="966" t="e">
        <f t="shared" si="16"/>
        <v>#DIV/0!</v>
      </c>
      <c r="H121" s="966">
        <f t="shared" si="16"/>
        <v>0</v>
      </c>
      <c r="I121" s="966">
        <f t="shared" si="16"/>
        <v>0</v>
      </c>
      <c r="J121" s="966">
        <f t="shared" si="16"/>
        <v>0</v>
      </c>
      <c r="K121" s="966">
        <f t="shared" si="16"/>
        <v>0</v>
      </c>
      <c r="L121" s="970" t="e">
        <f>SUM(E121:K121)</f>
        <v>#DIV/0!</v>
      </c>
      <c r="S121" s="968"/>
      <c r="U121" s="967"/>
    </row>
    <row r="122" spans="1:21" s="928" customFormat="1" ht="13.5" thickTop="1">
      <c r="A122" s="911">
        <f t="shared" si="14"/>
        <v>90</v>
      </c>
      <c r="E122" s="967">
        <f>E121</f>
        <v>0</v>
      </c>
      <c r="F122" s="908"/>
      <c r="G122" s="967"/>
      <c r="H122" s="967"/>
      <c r="I122" s="967"/>
      <c r="J122" s="967"/>
      <c r="K122" s="967"/>
      <c r="L122" s="960"/>
      <c r="S122" s="968"/>
      <c r="U122" s="967"/>
    </row>
    <row r="123" spans="1:21" s="928" customFormat="1">
      <c r="A123" s="911"/>
      <c r="E123" s="967"/>
      <c r="F123" s="967"/>
      <c r="G123" s="967"/>
      <c r="H123" s="967"/>
      <c r="I123" s="967"/>
      <c r="S123" s="968"/>
      <c r="U123" s="967"/>
    </row>
    <row r="124" spans="1:21">
      <c r="A124" s="971">
        <f>A122+1</f>
        <v>91</v>
      </c>
      <c r="B124" s="1154" t="s">
        <v>837</v>
      </c>
      <c r="C124" s="1155"/>
      <c r="D124" s="1155"/>
      <c r="E124" s="1155"/>
      <c r="F124" s="1155"/>
      <c r="G124" s="1155"/>
      <c r="H124" s="1155"/>
      <c r="I124" s="1155"/>
      <c r="J124" s="1155"/>
      <c r="K124" s="1155"/>
      <c r="L124" s="1155"/>
    </row>
    <row r="126" spans="1:21">
      <c r="A126" s="971">
        <f>A124+1</f>
        <v>92</v>
      </c>
      <c r="B126" s="1154" t="s">
        <v>837</v>
      </c>
      <c r="C126" s="1155"/>
      <c r="D126" s="1155"/>
      <c r="E126" s="1155"/>
      <c r="F126" s="1155"/>
      <c r="G126" s="1155"/>
      <c r="H126" s="1155"/>
      <c r="I126" s="1155"/>
      <c r="J126" s="1155"/>
      <c r="K126" s="1155"/>
      <c r="L126" s="1155"/>
    </row>
    <row r="128" spans="1:21">
      <c r="A128" s="971">
        <f>A126+1</f>
        <v>93</v>
      </c>
      <c r="B128" s="1154" t="s">
        <v>837</v>
      </c>
      <c r="C128" s="1155"/>
      <c r="D128" s="1155"/>
      <c r="E128" s="1155"/>
      <c r="F128" s="1155"/>
      <c r="G128" s="1155"/>
      <c r="H128" s="1155"/>
      <c r="I128" s="1155"/>
      <c r="J128" s="1155"/>
      <c r="K128" s="1155"/>
      <c r="L128" s="1155"/>
    </row>
    <row r="130" spans="1:12" ht="14.45" customHeight="1">
      <c r="A130" s="971">
        <f>A128+1</f>
        <v>94</v>
      </c>
      <c r="B130" s="1154" t="s">
        <v>837</v>
      </c>
      <c r="C130" s="1155"/>
      <c r="D130" s="1155"/>
      <c r="E130" s="1155"/>
      <c r="F130" s="1155"/>
      <c r="G130" s="1155"/>
      <c r="H130" s="1155"/>
      <c r="I130" s="1155"/>
      <c r="J130" s="1155"/>
      <c r="K130" s="1155"/>
      <c r="L130" s="1155"/>
    </row>
    <row r="131" spans="1:12" s="928" customFormat="1"/>
    <row r="132" spans="1:12" s="928" customFormat="1"/>
    <row r="133" spans="1:12" s="928" customFormat="1"/>
    <row r="134" spans="1:12" s="928" customFormat="1"/>
    <row r="135" spans="1:12" s="928" customFormat="1"/>
    <row r="136" spans="1:12" s="928" customFormat="1"/>
  </sheetData>
  <mergeCells count="37">
    <mergeCell ref="K56:O56"/>
    <mergeCell ref="K57:O57"/>
    <mergeCell ref="K58:O58"/>
    <mergeCell ref="B53:C53"/>
    <mergeCell ref="B1:L1"/>
    <mergeCell ref="B2:L2"/>
    <mergeCell ref="B3:L3"/>
    <mergeCell ref="B8:L8"/>
    <mergeCell ref="B11:L11"/>
    <mergeCell ref="B19:L19"/>
    <mergeCell ref="B36:L36"/>
    <mergeCell ref="K48:O48"/>
    <mergeCell ref="K50:O50"/>
    <mergeCell ref="K51:O51"/>
    <mergeCell ref="K52:O52"/>
    <mergeCell ref="B59:C59"/>
    <mergeCell ref="B70:C70"/>
    <mergeCell ref="K101:O101"/>
    <mergeCell ref="B81:L81"/>
    <mergeCell ref="B83:L83"/>
    <mergeCell ref="B85:L85"/>
    <mergeCell ref="B87:L87"/>
    <mergeCell ref="K91:O91"/>
    <mergeCell ref="K93:O93"/>
    <mergeCell ref="K94:O94"/>
    <mergeCell ref="K95:O95"/>
    <mergeCell ref="B96:C96"/>
    <mergeCell ref="K99:O99"/>
    <mergeCell ref="K100:M100"/>
    <mergeCell ref="B76:C76"/>
    <mergeCell ref="B130:L130"/>
    <mergeCell ref="B102:C102"/>
    <mergeCell ref="B113:C113"/>
    <mergeCell ref="B119:C119"/>
    <mergeCell ref="B124:L124"/>
    <mergeCell ref="B126:L126"/>
    <mergeCell ref="B128:L128"/>
  </mergeCells>
  <pageMargins left="0.7" right="0.7" top="0.75" bottom="0.75" header="0.3" footer="0.3"/>
  <pageSetup scale="54" fitToHeight="0" orientation="landscape" r:id="rId1"/>
  <rowBreaks count="2" manualBreakCount="2">
    <brk id="37" max="17" man="1"/>
    <brk id="88"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view="pageBreakPreview" zoomScaleNormal="100" zoomScaleSheetLayoutView="100" workbookViewId="0"/>
  </sheetViews>
  <sheetFormatPr defaultRowHeight="15"/>
  <cols>
    <col min="1" max="1" width="47" customWidth="1"/>
    <col min="2" max="2" width="3.21875" customWidth="1"/>
    <col min="3" max="3" width="14" customWidth="1"/>
    <col min="4" max="4" width="3.21875" customWidth="1"/>
    <col min="5" max="5" width="27.77734375" customWidth="1"/>
    <col min="6" max="6" width="3.109375" customWidth="1"/>
  </cols>
  <sheetData>
    <row r="1" spans="1:5" ht="15.75">
      <c r="A1" s="1095" t="str">
        <f>Index!C7</f>
        <v>LS Power Grid New York Corporation I</v>
      </c>
      <c r="B1" s="1081"/>
      <c r="C1" s="1081"/>
      <c r="D1" s="1081"/>
      <c r="E1" s="1081"/>
    </row>
    <row r="2" spans="1:5" ht="15.75">
      <c r="A2" s="1080" t="s">
        <v>876</v>
      </c>
      <c r="B2" s="1082"/>
      <c r="C2" s="1082"/>
      <c r="D2" s="1082"/>
      <c r="E2" s="1082"/>
    </row>
    <row r="3" spans="1:5" ht="15.75">
      <c r="A3" s="1083" t="s">
        <v>866</v>
      </c>
      <c r="B3" s="1083"/>
      <c r="C3" s="1083"/>
      <c r="D3" s="1083"/>
      <c r="E3" s="1083"/>
    </row>
    <row r="4" spans="1:5" ht="15.75">
      <c r="A4" s="1084"/>
      <c r="B4" s="1084"/>
      <c r="C4" s="1084"/>
      <c r="D4" s="1084"/>
      <c r="E4" s="1084"/>
    </row>
    <row r="5" spans="1:5" ht="99" customHeight="1">
      <c r="A5" s="1170" t="s">
        <v>867</v>
      </c>
      <c r="B5" s="1170"/>
      <c r="C5" s="1170"/>
      <c r="D5" s="1170"/>
      <c r="E5" s="1170"/>
    </row>
    <row r="6" spans="1:5" ht="15.75">
      <c r="A6" s="1085"/>
      <c r="B6" s="1085"/>
      <c r="C6" s="1085"/>
      <c r="D6" s="1085"/>
      <c r="E6" s="1085"/>
    </row>
    <row r="7" spans="1:5" ht="15.75">
      <c r="A7" s="1085"/>
      <c r="B7" s="1085"/>
      <c r="C7" s="1171" t="s">
        <v>868</v>
      </c>
      <c r="D7" s="1085"/>
    </row>
    <row r="8" spans="1:5" ht="15.75">
      <c r="A8" s="1085"/>
      <c r="B8" s="1085"/>
      <c r="C8" s="1171"/>
      <c r="D8" s="1085"/>
    </row>
    <row r="9" spans="1:5" ht="15.75">
      <c r="A9" s="1083" t="s">
        <v>869</v>
      </c>
      <c r="B9" s="1085"/>
      <c r="C9" s="1171"/>
      <c r="D9" s="1085"/>
    </row>
    <row r="10" spans="1:5" ht="15.75">
      <c r="A10" s="1085"/>
      <c r="B10" s="1085"/>
      <c r="C10" s="1085"/>
      <c r="D10" s="1085"/>
    </row>
    <row r="11" spans="1:5" ht="15.75">
      <c r="A11" s="1085" t="s">
        <v>870</v>
      </c>
      <c r="B11" s="1085"/>
      <c r="C11" s="1086">
        <v>3513</v>
      </c>
      <c r="D11" s="1085"/>
    </row>
    <row r="12" spans="1:5" ht="15.75">
      <c r="A12" s="659" t="s">
        <v>871</v>
      </c>
      <c r="B12" s="1085"/>
      <c r="C12" s="1087"/>
      <c r="D12" s="1085"/>
    </row>
    <row r="13" spans="1:5" ht="15.75">
      <c r="A13" s="1085"/>
      <c r="B13" s="1085"/>
      <c r="C13" s="1085"/>
      <c r="D13" s="1085"/>
    </row>
    <row r="14" spans="1:5" ht="15.75">
      <c r="A14" s="1085" t="s">
        <v>872</v>
      </c>
      <c r="B14" s="1085"/>
      <c r="C14" s="1088">
        <f>SUM(C11:C13)</f>
        <v>3513</v>
      </c>
      <c r="D14" s="1085"/>
    </row>
    <row r="15" spans="1:5" ht="15.75">
      <c r="A15" s="1085"/>
      <c r="B15" s="1085"/>
      <c r="C15" s="1089"/>
      <c r="D15" s="1085"/>
    </row>
    <row r="16" spans="1:5" ht="15.75">
      <c r="A16" s="1085" t="s">
        <v>873</v>
      </c>
      <c r="B16" s="1085"/>
      <c r="C16" s="1090">
        <v>0.26134999999999997</v>
      </c>
      <c r="D16" s="1085"/>
    </row>
    <row r="17" spans="1:5" ht="15.75">
      <c r="A17" s="1085"/>
      <c r="B17" s="1085"/>
      <c r="C17" s="1085"/>
      <c r="D17" s="1085"/>
    </row>
    <row r="18" spans="1:5" ht="15.75">
      <c r="A18" s="659" t="s">
        <v>874</v>
      </c>
      <c r="B18" s="659"/>
      <c r="C18" s="1091">
        <f>C14*C16</f>
        <v>918.12254999999993</v>
      </c>
      <c r="D18" s="659"/>
      <c r="E18" s="1092" t="s">
        <v>877</v>
      </c>
    </row>
    <row r="19" spans="1:5" ht="15.75">
      <c r="A19" s="659"/>
      <c r="B19" s="659"/>
      <c r="C19" s="659"/>
      <c r="D19" s="659"/>
    </row>
    <row r="20" spans="1:5" ht="15.75">
      <c r="A20" s="659" t="s">
        <v>875</v>
      </c>
      <c r="B20" s="659"/>
      <c r="C20" s="1093">
        <f>1/(1-C16)</f>
        <v>1.3538211602247343</v>
      </c>
      <c r="D20" s="659"/>
    </row>
    <row r="21" spans="1:5" ht="15.75">
      <c r="A21" s="659"/>
      <c r="B21" s="659"/>
      <c r="C21" s="659"/>
      <c r="D21" s="659"/>
    </row>
    <row r="22" spans="1:5" ht="16.5" thickBot="1">
      <c r="A22" s="659" t="s">
        <v>413</v>
      </c>
      <c r="B22" s="659"/>
      <c r="C22" s="1094">
        <f>C18*C20</f>
        <v>1242.9737358694915</v>
      </c>
      <c r="D22" s="659"/>
    </row>
    <row r="23" spans="1:5" ht="15.75" thickTop="1"/>
  </sheetData>
  <mergeCells count="2">
    <mergeCell ref="A5:E5"/>
    <mergeCell ref="C7:C9"/>
  </mergeCells>
  <pageMargins left="0.7" right="0.7" top="0.75" bottom="0.75" header="0.3" footer="0.3"/>
  <pageSetup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E8"/>
  <sheetViews>
    <sheetView view="pageBreakPreview" zoomScaleNormal="100" zoomScaleSheetLayoutView="100" workbookViewId="0"/>
  </sheetViews>
  <sheetFormatPr defaultRowHeight="15"/>
  <cols>
    <col min="1" max="1" width="3.109375" customWidth="1"/>
    <col min="2" max="2" width="56.77734375" bestFit="1" customWidth="1"/>
    <col min="3" max="3" width="19.109375" customWidth="1"/>
    <col min="4" max="4" width="28.21875" bestFit="1" customWidth="1"/>
  </cols>
  <sheetData>
    <row r="1" spans="2:5" ht="15.75">
      <c r="B1" s="1095" t="str">
        <f>Index!C7</f>
        <v>LS Power Grid New York Corporation I</v>
      </c>
    </row>
    <row r="2" spans="2:5" ht="15.75">
      <c r="B2" s="1063" t="s">
        <v>863</v>
      </c>
      <c r="C2" s="747"/>
      <c r="D2" s="747"/>
      <c r="E2" s="747"/>
    </row>
    <row r="3" spans="2:5" ht="15.75">
      <c r="B3" s="1063" t="s">
        <v>857</v>
      </c>
      <c r="C3" s="747"/>
      <c r="D3" s="747"/>
      <c r="E3" s="747"/>
    </row>
    <row r="4" spans="2:5">
      <c r="B4" s="747"/>
      <c r="C4" s="747"/>
      <c r="D4" s="747"/>
      <c r="E4" s="747"/>
    </row>
    <row r="5" spans="2:5">
      <c r="B5" s="747"/>
      <c r="C5" s="747"/>
      <c r="D5" s="747"/>
      <c r="E5" s="747"/>
    </row>
    <row r="6" spans="2:5" ht="15.75">
      <c r="B6" s="1063" t="s">
        <v>861</v>
      </c>
      <c r="C6" s="1062">
        <v>1624679.03</v>
      </c>
      <c r="D6" s="747" t="s">
        <v>858</v>
      </c>
      <c r="E6" s="747"/>
    </row>
    <row r="7" spans="2:5">
      <c r="B7" s="747" t="s">
        <v>860</v>
      </c>
      <c r="C7" s="1059">
        <v>1085049.81</v>
      </c>
      <c r="D7" s="747"/>
      <c r="E7" s="747"/>
    </row>
    <row r="8" spans="2:5">
      <c r="B8" s="1061" t="s">
        <v>862</v>
      </c>
      <c r="C8" s="1060">
        <f>SUM(C6:C7)</f>
        <v>2709728.84</v>
      </c>
      <c r="D8" s="747" t="s">
        <v>859</v>
      </c>
      <c r="E8" s="747"/>
    </row>
  </sheetData>
  <pageMargins left="0.7" right="0.7" top="0.75" bottom="0.75" header="0.3" footer="0.3"/>
  <pageSetup scale="8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R562"/>
  <sheetViews>
    <sheetView view="pageBreakPreview" zoomScale="80" zoomScaleNormal="80" zoomScaleSheetLayoutView="80" workbookViewId="0"/>
  </sheetViews>
  <sheetFormatPr defaultColWidth="8.6640625" defaultRowHeight="15"/>
  <cols>
    <col min="1" max="1" width="6" style="813" customWidth="1"/>
    <col min="2" max="2" width="1.44140625" style="23" customWidth="1"/>
    <col min="3" max="3" width="48" style="23" customWidth="1"/>
    <col min="4" max="4" width="38.77734375" style="23" customWidth="1"/>
    <col min="5" max="5" width="18.33203125" style="23" customWidth="1"/>
    <col min="6" max="6" width="15.5546875" style="23" customWidth="1"/>
    <col min="7" max="7" width="9.109375" style="23" customWidth="1"/>
    <col min="8" max="8" width="15.33203125" style="23" bestFit="1" customWidth="1"/>
    <col min="9" max="9" width="7.21875" style="23" customWidth="1"/>
    <col min="10" max="10" width="15.6640625" style="23" customWidth="1"/>
    <col min="11" max="11" width="8.88671875" style="23" customWidth="1"/>
    <col min="12" max="12" width="10.21875" style="23" customWidth="1"/>
    <col min="13" max="13" width="14.44140625" style="23" customWidth="1"/>
    <col min="14" max="14" width="4.109375" style="23" customWidth="1"/>
    <col min="15" max="16384" width="8.6640625" style="23"/>
  </cols>
  <sheetData>
    <row r="1" spans="1:14">
      <c r="C1" s="2"/>
      <c r="D1" s="2"/>
      <c r="E1" s="3"/>
      <c r="F1" s="2"/>
      <c r="G1" s="2"/>
      <c r="H1" s="2"/>
      <c r="I1" s="2"/>
      <c r="J1" s="5"/>
      <c r="K1" s="5"/>
      <c r="L1" s="5"/>
      <c r="M1" s="5" t="s">
        <v>823</v>
      </c>
      <c r="N1" s="9"/>
    </row>
    <row r="2" spans="1:14">
      <c r="C2" s="2"/>
      <c r="D2" s="2"/>
      <c r="E2" s="3"/>
      <c r="F2" s="2"/>
      <c r="G2" s="2"/>
      <c r="H2" s="2"/>
      <c r="I2" s="8"/>
      <c r="K2" s="5"/>
      <c r="L2" s="5"/>
      <c r="M2" s="5" t="s">
        <v>658</v>
      </c>
      <c r="N2" s="9"/>
    </row>
    <row r="3" spans="1:14">
      <c r="C3" s="2"/>
      <c r="D3" s="2"/>
      <c r="E3" s="3"/>
      <c r="F3" s="2"/>
      <c r="G3" s="2"/>
      <c r="H3" s="2"/>
      <c r="I3" s="8"/>
      <c r="J3" s="5"/>
      <c r="K3" s="723"/>
      <c r="L3" s="607"/>
      <c r="M3" s="607" t="s">
        <v>208</v>
      </c>
      <c r="N3" s="9"/>
    </row>
    <row r="4" spans="1:14">
      <c r="C4" s="2"/>
      <c r="D4" s="2"/>
      <c r="E4" s="3"/>
      <c r="F4" s="2"/>
      <c r="G4" s="2"/>
      <c r="H4" s="2"/>
      <c r="I4" s="8"/>
      <c r="J4" s="5"/>
      <c r="K4" s="607"/>
      <c r="L4" s="1096"/>
      <c r="M4" s="1096"/>
      <c r="N4" s="9"/>
    </row>
    <row r="5" spans="1:14">
      <c r="C5" s="2"/>
      <c r="D5" s="2"/>
      <c r="E5" s="3"/>
      <c r="F5" s="2"/>
      <c r="G5" s="2"/>
      <c r="H5" s="2"/>
      <c r="I5" s="8"/>
      <c r="J5" s="8"/>
      <c r="K5" s="9"/>
      <c r="L5" s="9"/>
      <c r="M5" s="9"/>
      <c r="N5" s="9"/>
    </row>
    <row r="6" spans="1:14">
      <c r="C6" s="2" t="s">
        <v>3</v>
      </c>
      <c r="D6" s="74"/>
      <c r="E6" s="455" t="s">
        <v>90</v>
      </c>
      <c r="F6" s="2"/>
      <c r="G6" s="2"/>
      <c r="H6" s="2"/>
      <c r="I6" s="8"/>
      <c r="M6" s="9"/>
      <c r="N6" s="9"/>
    </row>
    <row r="7" spans="1:14">
      <c r="C7" s="2"/>
      <c r="D7" s="10"/>
      <c r="E7" s="62" t="s">
        <v>5</v>
      </c>
      <c r="F7" s="10"/>
      <c r="G7" s="10"/>
      <c r="H7" s="10"/>
      <c r="I7" s="8"/>
      <c r="J7" s="322"/>
      <c r="K7" s="724"/>
      <c r="L7" s="320"/>
      <c r="M7" s="321" t="s">
        <v>755</v>
      </c>
      <c r="N7" s="9"/>
    </row>
    <row r="8" spans="1:14">
      <c r="C8" s="9"/>
      <c r="D8" s="9"/>
      <c r="E8" s="9"/>
      <c r="F8" s="9"/>
      <c r="G8" s="9"/>
      <c r="H8" s="9"/>
      <c r="I8" s="9"/>
      <c r="J8" s="9"/>
      <c r="K8" s="241"/>
      <c r="L8" s="725"/>
      <c r="M8" s="1033" t="str">
        <f>Index!$K$6</f>
        <v>For the 12 months ended 12/31/2021</v>
      </c>
      <c r="N8" s="9"/>
    </row>
    <row r="9" spans="1:14" ht="15.75">
      <c r="A9" s="814"/>
      <c r="C9" s="9"/>
      <c r="D9" s="9"/>
      <c r="E9" s="227" t="str">
        <f>Index!$C$7</f>
        <v>LS Power Grid New York Corporation I</v>
      </c>
      <c r="F9" s="9"/>
      <c r="G9" s="9"/>
      <c r="H9" s="9"/>
      <c r="I9" s="9"/>
      <c r="J9" s="9"/>
      <c r="L9" s="9"/>
      <c r="M9" s="607"/>
      <c r="N9" s="9"/>
    </row>
    <row r="10" spans="1:14">
      <c r="A10" s="814"/>
      <c r="C10" s="9"/>
      <c r="D10" s="9"/>
      <c r="E10" s="59"/>
      <c r="F10" s="9"/>
      <c r="G10" s="9"/>
      <c r="H10" s="9"/>
      <c r="I10" s="9"/>
      <c r="J10" s="9"/>
      <c r="K10" s="9"/>
      <c r="L10" s="9"/>
      <c r="M10" s="9"/>
      <c r="N10" s="9"/>
    </row>
    <row r="11" spans="1:14">
      <c r="A11" s="814"/>
      <c r="C11" s="9"/>
      <c r="D11" s="9"/>
      <c r="E11" s="11" t="s">
        <v>6</v>
      </c>
      <c r="F11" s="9"/>
      <c r="G11" s="9"/>
      <c r="H11" s="11" t="s">
        <v>7</v>
      </c>
      <c r="I11" s="9"/>
      <c r="J11" s="11" t="s">
        <v>8</v>
      </c>
      <c r="K11" s="9"/>
      <c r="L11" s="97"/>
      <c r="M11" s="97"/>
      <c r="N11" s="9"/>
    </row>
    <row r="12" spans="1:14">
      <c r="A12" s="814"/>
      <c r="C12" s="9"/>
      <c r="D12" s="9"/>
      <c r="L12" s="84"/>
      <c r="M12" s="98"/>
      <c r="N12" s="9"/>
    </row>
    <row r="13" spans="1:14">
      <c r="A13" s="814" t="s">
        <v>11</v>
      </c>
      <c r="C13" s="9"/>
      <c r="D13" s="9"/>
      <c r="E13" s="12"/>
      <c r="F13" s="9"/>
      <c r="G13" s="9"/>
      <c r="H13" s="9"/>
      <c r="I13" s="9"/>
      <c r="J13" s="4" t="s">
        <v>12</v>
      </c>
      <c r="K13" s="9"/>
      <c r="L13" s="83"/>
      <c r="M13" s="98"/>
      <c r="N13" s="9"/>
    </row>
    <row r="14" spans="1:14" ht="15.75" thickBot="1">
      <c r="A14" s="815" t="s">
        <v>13</v>
      </c>
      <c r="C14" s="9"/>
      <c r="D14" s="9"/>
      <c r="E14" s="9"/>
      <c r="F14" s="9"/>
      <c r="G14" s="9"/>
      <c r="H14" s="9"/>
      <c r="I14" s="9"/>
      <c r="J14" s="13" t="s">
        <v>14</v>
      </c>
      <c r="K14" s="9"/>
      <c r="L14" s="98"/>
      <c r="M14" s="98"/>
      <c r="N14" s="9"/>
    </row>
    <row r="15" spans="1:14">
      <c r="A15" s="814">
        <v>1</v>
      </c>
      <c r="C15" s="9" t="s">
        <v>154</v>
      </c>
      <c r="D15" s="9" t="str">
        <f>"(page 3, line "&amp;A195&amp;")"</f>
        <v>(page 3, line 79)</v>
      </c>
      <c r="E15" s="14"/>
      <c r="F15" s="9"/>
      <c r="G15" s="9"/>
      <c r="H15" s="55" t="s">
        <v>15</v>
      </c>
      <c r="I15" s="9"/>
      <c r="J15" s="105">
        <f>+J195</f>
        <v>2938664.9440491395</v>
      </c>
      <c r="K15" s="9"/>
      <c r="L15" s="83"/>
      <c r="M15" s="102"/>
      <c r="N15" s="9"/>
    </row>
    <row r="16" spans="1:14">
      <c r="A16" s="816"/>
      <c r="B16" s="53"/>
      <c r="C16" s="55"/>
      <c r="D16" s="55"/>
      <c r="E16" s="55"/>
      <c r="F16" s="55"/>
      <c r="G16" s="55"/>
      <c r="H16" s="55"/>
      <c r="I16" s="55"/>
      <c r="J16" s="242"/>
      <c r="K16" s="9"/>
      <c r="L16" s="83"/>
      <c r="M16" s="83"/>
      <c r="N16" s="9"/>
    </row>
    <row r="17" spans="1:14">
      <c r="A17" s="814"/>
      <c r="C17" s="9"/>
      <c r="D17" s="9"/>
      <c r="E17" s="9"/>
      <c r="F17" s="9"/>
      <c r="G17" s="9"/>
      <c r="H17" s="9"/>
      <c r="I17" s="9"/>
      <c r="J17" s="122"/>
      <c r="K17" s="9"/>
      <c r="L17" s="83"/>
      <c r="M17" s="83"/>
      <c r="N17" s="9"/>
    </row>
    <row r="18" spans="1:14" ht="15.75" thickBot="1">
      <c r="A18" s="814" t="s">
        <v>4</v>
      </c>
      <c r="C18" s="15" t="s">
        <v>16</v>
      </c>
      <c r="D18" s="16"/>
      <c r="E18" s="13" t="s">
        <v>17</v>
      </c>
      <c r="F18" s="10"/>
      <c r="G18" s="17" t="s">
        <v>18</v>
      </c>
      <c r="H18" s="17"/>
      <c r="I18" s="9"/>
      <c r="J18" s="122"/>
      <c r="K18" s="9"/>
      <c r="L18" s="83"/>
      <c r="M18" s="83"/>
      <c r="N18" s="9"/>
    </row>
    <row r="19" spans="1:14">
      <c r="A19" s="814">
        <f>+MAX(A$15:A18)+1</f>
        <v>2</v>
      </c>
      <c r="C19" s="15" t="str">
        <f>+'Att 1 - Revenue Credits'!B14</f>
        <v>Total Revenue Credits</v>
      </c>
      <c r="D19" s="16" t="str">
        <f>"Attachment 1, line "&amp;'Att 1 - Revenue Credits'!A14&amp;""</f>
        <v>Attachment 1, line 6</v>
      </c>
      <c r="E19" s="273">
        <f>+'Att 1 - Revenue Credits'!D14</f>
        <v>0</v>
      </c>
      <c r="F19" s="10"/>
      <c r="G19" s="10" t="str">
        <f>+G80</f>
        <v>TP</v>
      </c>
      <c r="H19" s="271">
        <f>+H80</f>
        <v>1</v>
      </c>
      <c r="I19" s="10"/>
      <c r="J19" s="123">
        <f>+H19*E19</f>
        <v>0</v>
      </c>
      <c r="K19" s="9"/>
      <c r="L19" s="100"/>
      <c r="M19" s="100"/>
      <c r="N19" s="726"/>
    </row>
    <row r="20" spans="1:14">
      <c r="A20" s="814"/>
      <c r="C20" s="15"/>
      <c r="D20" s="16"/>
      <c r="E20" s="273"/>
      <c r="F20" s="10"/>
      <c r="G20" s="10"/>
      <c r="H20" s="271"/>
      <c r="I20" s="10"/>
      <c r="J20" s="123"/>
      <c r="K20" s="9"/>
      <c r="L20" s="100"/>
      <c r="M20" s="100"/>
      <c r="N20" s="726"/>
    </row>
    <row r="21" spans="1:14">
      <c r="A21" s="814">
        <f>+MAX(A$15:A20)+1</f>
        <v>3</v>
      </c>
      <c r="C21" s="15" t="s">
        <v>229</v>
      </c>
      <c r="D21" s="9" t="str">
        <f>"(line "&amp;A15&amp;" minus line "&amp;A19&amp;")"</f>
        <v>(line 1 minus line 2)</v>
      </c>
      <c r="E21" s="273"/>
      <c r="F21" s="10"/>
      <c r="G21" s="10"/>
      <c r="H21" s="271"/>
      <c r="I21" s="10"/>
      <c r="J21" s="123">
        <f>+J15-J19</f>
        <v>2938664.9440491395</v>
      </c>
      <c r="K21" s="9"/>
      <c r="L21" s="100"/>
      <c r="M21" s="100"/>
      <c r="N21" s="726"/>
    </row>
    <row r="22" spans="1:14">
      <c r="A22" s="814"/>
      <c r="C22" s="15"/>
      <c r="D22" s="16"/>
      <c r="E22" s="273"/>
      <c r="F22" s="10"/>
      <c r="G22" s="10"/>
      <c r="H22" s="271"/>
      <c r="I22" s="10"/>
      <c r="J22" s="123"/>
      <c r="K22" s="9"/>
      <c r="L22" s="100"/>
      <c r="M22" s="100"/>
      <c r="N22" s="726"/>
    </row>
    <row r="23" spans="1:14">
      <c r="A23" s="814">
        <f>+MAX(A$15:A22)+1</f>
        <v>4</v>
      </c>
      <c r="C23" s="15" t="s">
        <v>88</v>
      </c>
      <c r="D23" s="26" t="s">
        <v>416</v>
      </c>
      <c r="E23" s="76">
        <f>+'Att 5 - True-Up'!H21*0</f>
        <v>0</v>
      </c>
      <c r="F23" s="9"/>
      <c r="G23" s="75" t="s">
        <v>101</v>
      </c>
      <c r="H23" s="18">
        <v>1</v>
      </c>
      <c r="I23" s="9"/>
      <c r="J23" s="123">
        <f>+H23*E23</f>
        <v>0</v>
      </c>
      <c r="K23" s="55"/>
      <c r="L23" s="84"/>
      <c r="M23" s="83"/>
      <c r="N23" s="9"/>
    </row>
    <row r="24" spans="1:14">
      <c r="A24" s="814"/>
      <c r="C24" s="15"/>
      <c r="D24" s="9"/>
      <c r="J24" s="10"/>
      <c r="K24" s="9"/>
      <c r="L24" s="83"/>
      <c r="M24" s="83"/>
      <c r="N24" s="9"/>
    </row>
    <row r="25" spans="1:14" ht="15.75" thickBot="1">
      <c r="A25" s="814">
        <f>+MAX(A$15:A24)+1</f>
        <v>5</v>
      </c>
      <c r="C25" s="15" t="s">
        <v>230</v>
      </c>
      <c r="D25" s="9" t="str">
        <f>"(line "&amp;A21&amp;" plus line "&amp;A23&amp;")"</f>
        <v>(line 3 plus line 4)</v>
      </c>
      <c r="F25" s="10"/>
      <c r="G25" s="10"/>
      <c r="H25" s="10"/>
      <c r="I25" s="10"/>
      <c r="J25" s="24">
        <f>+J21+J23</f>
        <v>2938664.9440491395</v>
      </c>
      <c r="K25" s="9"/>
      <c r="M25" s="103"/>
      <c r="N25" s="9"/>
    </row>
    <row r="26" spans="1:14" ht="15.75" thickTop="1">
      <c r="A26" s="814"/>
      <c r="D26" s="9"/>
      <c r="E26" s="22"/>
      <c r="F26" s="10"/>
      <c r="G26" s="10"/>
      <c r="H26" s="10"/>
      <c r="I26" s="10"/>
      <c r="K26" s="9"/>
      <c r="L26" s="83"/>
      <c r="M26" s="83"/>
      <c r="N26" s="9"/>
    </row>
    <row r="27" spans="1:14">
      <c r="A27" s="814"/>
      <c r="D27" s="10"/>
      <c r="J27" s="10"/>
      <c r="K27" s="9"/>
      <c r="L27" s="9"/>
      <c r="M27" s="9"/>
      <c r="N27" s="9"/>
    </row>
    <row r="28" spans="1:14" s="84" customFormat="1">
      <c r="A28" s="817"/>
      <c r="C28" s="82"/>
      <c r="D28" s="83"/>
      <c r="E28" s="20"/>
      <c r="F28" s="83"/>
      <c r="G28" s="83"/>
      <c r="H28" s="83"/>
      <c r="I28" s="83"/>
      <c r="J28" s="20"/>
      <c r="K28" s="83"/>
      <c r="L28" s="83"/>
      <c r="M28" s="83"/>
      <c r="N28" s="83"/>
    </row>
    <row r="29" spans="1:14" s="84" customFormat="1">
      <c r="A29" s="817"/>
      <c r="C29" s="82"/>
      <c r="D29" s="83"/>
      <c r="E29" s="20"/>
      <c r="F29" s="83"/>
      <c r="G29" s="83"/>
      <c r="H29" s="83"/>
      <c r="I29" s="83"/>
      <c r="J29" s="20"/>
      <c r="K29" s="83"/>
      <c r="L29" s="83"/>
      <c r="M29" s="83"/>
      <c r="N29" s="83"/>
    </row>
    <row r="30" spans="1:14" s="84" customFormat="1">
      <c r="A30" s="817"/>
      <c r="C30" s="283"/>
      <c r="D30" s="283"/>
      <c r="E30" s="283"/>
      <c r="F30" s="58"/>
      <c r="G30" s="58"/>
      <c r="H30" s="61"/>
      <c r="I30" s="58"/>
      <c r="K30" s="83"/>
      <c r="L30" s="83"/>
      <c r="M30" s="20"/>
      <c r="N30" s="727"/>
    </row>
    <row r="31" spans="1:14" s="84" customFormat="1">
      <c r="A31" s="817"/>
      <c r="C31" s="82"/>
      <c r="D31" s="265"/>
      <c r="E31" s="65"/>
      <c r="F31" s="65"/>
      <c r="G31" s="65"/>
      <c r="H31" s="265"/>
      <c r="I31" s="65"/>
      <c r="K31" s="83"/>
      <c r="L31" s="83"/>
      <c r="M31" s="20"/>
      <c r="N31" s="83"/>
    </row>
    <row r="32" spans="1:14" s="84" customFormat="1">
      <c r="A32" s="817"/>
      <c r="C32" s="20"/>
      <c r="D32" s="83"/>
      <c r="E32" s="89"/>
      <c r="F32" s="266"/>
      <c r="G32" s="89"/>
      <c r="H32" s="20"/>
      <c r="I32" s="83"/>
      <c r="K32" s="83"/>
      <c r="L32" s="83"/>
      <c r="M32" s="20"/>
      <c r="N32" s="83"/>
    </row>
    <row r="33" spans="1:14" s="84" customFormat="1">
      <c r="A33" s="817"/>
      <c r="C33" s="20"/>
      <c r="D33" s="83"/>
      <c r="F33" s="83"/>
      <c r="H33" s="20"/>
      <c r="I33" s="83"/>
      <c r="K33" s="83"/>
      <c r="L33" s="83"/>
      <c r="M33" s="20"/>
      <c r="N33" s="83"/>
    </row>
    <row r="34" spans="1:14" s="84" customFormat="1">
      <c r="A34" s="817"/>
      <c r="D34" s="317"/>
      <c r="E34" s="282"/>
      <c r="F34" s="83"/>
      <c r="H34" s="111"/>
      <c r="I34" s="83"/>
      <c r="K34" s="111"/>
      <c r="L34" s="83"/>
      <c r="M34" s="20"/>
      <c r="N34" s="83"/>
    </row>
    <row r="35" spans="1:14" s="84" customFormat="1">
      <c r="A35" s="817"/>
      <c r="C35" s="20"/>
      <c r="D35" s="317"/>
      <c r="E35" s="282"/>
      <c r="F35" s="83"/>
      <c r="G35" s="83"/>
      <c r="H35" s="111"/>
      <c r="I35" s="83"/>
      <c r="K35" s="20"/>
      <c r="L35" s="85"/>
      <c r="M35" s="100"/>
      <c r="N35" s="728"/>
    </row>
    <row r="36" spans="1:14" s="84" customFormat="1">
      <c r="A36" s="817"/>
      <c r="C36" s="20"/>
      <c r="D36" s="317"/>
      <c r="E36" s="282"/>
      <c r="F36" s="83"/>
      <c r="G36" s="83"/>
      <c r="H36" s="111"/>
      <c r="I36" s="83"/>
      <c r="K36" s="83"/>
      <c r="L36" s="85"/>
      <c r="M36" s="100"/>
      <c r="N36" s="728"/>
    </row>
    <row r="37" spans="1:14" s="84" customFormat="1">
      <c r="A37" s="817"/>
      <c r="C37" s="82"/>
      <c r="D37" s="317"/>
      <c r="E37" s="729"/>
      <c r="F37" s="83"/>
      <c r="G37" s="83"/>
      <c r="H37" s="111"/>
      <c r="I37" s="83"/>
      <c r="K37" s="83"/>
      <c r="L37" s="83"/>
      <c r="M37" s="20"/>
      <c r="N37" s="83"/>
    </row>
    <row r="38" spans="1:14" s="84" customFormat="1">
      <c r="A38" s="817"/>
      <c r="C38" s="20"/>
      <c r="D38" s="102"/>
      <c r="E38" s="102"/>
      <c r="F38" s="83"/>
      <c r="G38" s="83"/>
      <c r="H38" s="112"/>
      <c r="I38" s="83"/>
      <c r="J38" s="20"/>
      <c r="K38" s="83"/>
      <c r="L38" s="81"/>
      <c r="M38" s="81"/>
      <c r="N38" s="83"/>
    </row>
    <row r="39" spans="1:14" s="84" customFormat="1">
      <c r="A39" s="817"/>
      <c r="C39" s="86"/>
      <c r="D39" s="102"/>
      <c r="E39" s="102"/>
      <c r="F39" s="83"/>
      <c r="G39" s="83"/>
      <c r="H39" s="102"/>
      <c r="I39" s="83"/>
      <c r="J39" s="20"/>
      <c r="K39" s="83"/>
      <c r="L39" s="20"/>
      <c r="M39" s="20"/>
      <c r="N39" s="83"/>
    </row>
    <row r="40" spans="1:14" s="84" customFormat="1">
      <c r="A40" s="817"/>
      <c r="C40" s="82"/>
      <c r="D40" s="83"/>
      <c r="E40" s="83"/>
      <c r="F40" s="83"/>
      <c r="G40" s="83"/>
      <c r="H40" s="83"/>
      <c r="I40" s="83"/>
      <c r="J40" s="20"/>
      <c r="K40" s="83"/>
      <c r="L40" s="83"/>
      <c r="M40" s="83"/>
      <c r="N40" s="83"/>
    </row>
    <row r="41" spans="1:14" s="84" customFormat="1">
      <c r="A41" s="817"/>
      <c r="C41" s="82"/>
      <c r="D41" s="102"/>
      <c r="E41" s="730"/>
      <c r="F41" s="83"/>
      <c r="G41" s="83"/>
      <c r="H41" s="730"/>
      <c r="I41" s="83"/>
      <c r="J41" s="87"/>
      <c r="K41" s="83"/>
      <c r="L41" s="83"/>
      <c r="M41" s="87"/>
      <c r="N41" s="83"/>
    </row>
    <row r="42" spans="1:14" s="84" customFormat="1">
      <c r="A42" s="817"/>
      <c r="C42" s="82"/>
      <c r="D42" s="83"/>
      <c r="F42" s="83"/>
      <c r="G42" s="83"/>
      <c r="H42" s="83"/>
      <c r="I42" s="83"/>
      <c r="J42" s="87"/>
      <c r="K42" s="83"/>
      <c r="L42" s="83"/>
      <c r="M42" s="87"/>
      <c r="N42" s="83"/>
    </row>
    <row r="43" spans="1:14" s="84" customFormat="1">
      <c r="A43" s="817"/>
      <c r="C43" s="82"/>
      <c r="D43" s="83"/>
      <c r="E43" s="87"/>
      <c r="F43" s="83"/>
      <c r="G43" s="83"/>
      <c r="H43" s="83"/>
      <c r="I43" s="83"/>
      <c r="K43" s="83"/>
      <c r="L43" s="83"/>
      <c r="M43" s="83"/>
      <c r="N43" s="83"/>
    </row>
    <row r="44" spans="1:14" s="84" customFormat="1">
      <c r="A44" s="817"/>
      <c r="C44" s="82"/>
      <c r="D44" s="83"/>
      <c r="E44" s="88"/>
      <c r="F44" s="83"/>
      <c r="G44" s="83"/>
      <c r="H44" s="83"/>
      <c r="I44" s="83"/>
      <c r="J44" s="89"/>
      <c r="K44" s="83"/>
      <c r="L44" s="83"/>
      <c r="M44" s="83"/>
      <c r="N44" s="83"/>
    </row>
    <row r="45" spans="1:14" s="84" customFormat="1">
      <c r="A45" s="817"/>
      <c r="C45" s="82"/>
      <c r="D45" s="83"/>
      <c r="E45" s="87"/>
      <c r="F45" s="83"/>
      <c r="G45" s="83"/>
      <c r="H45" s="83"/>
      <c r="I45" s="83"/>
      <c r="K45" s="83"/>
      <c r="L45" s="83"/>
      <c r="M45" s="83"/>
      <c r="N45" s="83"/>
    </row>
    <row r="46" spans="1:14" s="84" customFormat="1">
      <c r="A46" s="817"/>
      <c r="C46" s="82"/>
      <c r="E46" s="114"/>
      <c r="F46" s="114"/>
      <c r="J46" s="115"/>
      <c r="K46" s="83"/>
      <c r="L46" s="83"/>
      <c r="M46" s="83"/>
      <c r="N46" s="83"/>
    </row>
    <row r="47" spans="1:14" s="84" customFormat="1">
      <c r="A47" s="817"/>
      <c r="C47" s="81"/>
      <c r="E47" s="114"/>
      <c r="F47" s="114"/>
      <c r="J47" s="115"/>
      <c r="K47" s="83"/>
      <c r="L47" s="83"/>
      <c r="M47" s="83"/>
      <c r="N47" s="83"/>
    </row>
    <row r="48" spans="1:14" s="84" customFormat="1">
      <c r="A48" s="817"/>
      <c r="C48" s="82"/>
      <c r="D48" s="114"/>
      <c r="E48" s="116"/>
      <c r="G48" s="87"/>
      <c r="H48" s="87"/>
      <c r="I48" s="83"/>
      <c r="J48" s="115"/>
      <c r="K48" s="83"/>
      <c r="L48" s="83"/>
      <c r="M48" s="83"/>
      <c r="N48" s="83"/>
    </row>
    <row r="49" spans="1:14" s="84" customFormat="1">
      <c r="A49" s="817"/>
      <c r="C49" s="81"/>
      <c r="D49" s="83"/>
      <c r="E49" s="116"/>
      <c r="F49" s="83"/>
      <c r="H49" s="83"/>
      <c r="I49" s="83"/>
      <c r="K49" s="83"/>
      <c r="L49" s="83"/>
      <c r="M49" s="83"/>
      <c r="N49" s="83"/>
    </row>
    <row r="50" spans="1:14" s="84" customFormat="1">
      <c r="A50" s="817"/>
      <c r="C50" s="81"/>
      <c r="D50" s="83"/>
      <c r="E50" s="117"/>
      <c r="F50" s="83"/>
      <c r="H50" s="83"/>
      <c r="I50" s="83"/>
      <c r="K50" s="83"/>
      <c r="L50" s="83"/>
      <c r="M50" s="83"/>
      <c r="N50" s="83"/>
    </row>
    <row r="51" spans="1:14" s="84" customFormat="1">
      <c r="A51" s="817"/>
      <c r="C51" s="81"/>
      <c r="D51" s="83"/>
      <c r="E51" s="118"/>
      <c r="F51" s="119"/>
      <c r="G51" s="119"/>
      <c r="H51" s="119"/>
      <c r="I51" s="119"/>
      <c r="J51" s="119"/>
      <c r="K51" s="119"/>
      <c r="L51" s="83"/>
      <c r="M51" s="83"/>
      <c r="N51" s="83"/>
    </row>
    <row r="52" spans="1:14" s="84" customFormat="1">
      <c r="A52" s="817"/>
      <c r="C52" s="81"/>
      <c r="D52" s="83"/>
      <c r="E52" s="120"/>
      <c r="F52" s="119"/>
      <c r="G52" s="119"/>
      <c r="H52" s="119"/>
      <c r="I52" s="119"/>
      <c r="J52" s="119"/>
      <c r="K52" s="119"/>
      <c r="L52" s="83"/>
      <c r="M52" s="83"/>
      <c r="N52" s="83"/>
    </row>
    <row r="53" spans="1:14" s="84" customFormat="1">
      <c r="A53" s="818"/>
      <c r="C53" s="81"/>
      <c r="E53" s="731"/>
      <c r="F53" s="115"/>
      <c r="I53" s="115"/>
      <c r="K53" s="79"/>
      <c r="L53" s="83"/>
      <c r="M53" s="83"/>
      <c r="N53" s="83"/>
    </row>
    <row r="54" spans="1:14" s="84" customFormat="1">
      <c r="A54" s="818"/>
      <c r="C54" s="81"/>
      <c r="D54" s="83"/>
      <c r="E54" s="120"/>
      <c r="F54" s="119"/>
      <c r="G54" s="119"/>
      <c r="H54" s="119"/>
      <c r="I54" s="119"/>
      <c r="K54" s="79"/>
      <c r="L54" s="83"/>
      <c r="M54" s="83"/>
      <c r="N54" s="83"/>
    </row>
    <row r="55" spans="1:14" s="84" customFormat="1">
      <c r="A55" s="818"/>
      <c r="C55" s="81"/>
      <c r="E55" s="731"/>
      <c r="F55" s="115"/>
      <c r="I55" s="115"/>
      <c r="K55" s="79"/>
      <c r="L55" s="83"/>
      <c r="M55" s="83"/>
      <c r="N55" s="83"/>
    </row>
    <row r="56" spans="1:14" s="84" customFormat="1">
      <c r="A56" s="818"/>
      <c r="C56" s="121"/>
      <c r="F56" s="115"/>
      <c r="K56" s="79"/>
      <c r="L56" s="83"/>
      <c r="M56" s="83"/>
      <c r="N56" s="83"/>
    </row>
    <row r="57" spans="1:14">
      <c r="C57" s="81"/>
      <c r="D57" s="83"/>
      <c r="E57" s="120"/>
      <c r="F57" s="119"/>
      <c r="G57" s="119"/>
      <c r="H57" s="119"/>
      <c r="I57" s="119"/>
      <c r="J57" s="84"/>
      <c r="K57" s="79"/>
      <c r="L57" s="55"/>
      <c r="M57" s="9"/>
      <c r="N57" s="9"/>
    </row>
    <row r="58" spans="1:14">
      <c r="C58" s="81"/>
      <c r="D58" s="84"/>
      <c r="E58" s="731"/>
      <c r="F58" s="115"/>
      <c r="G58" s="84"/>
      <c r="H58" s="84"/>
      <c r="I58" s="115"/>
      <c r="J58" s="84"/>
      <c r="K58" s="79"/>
      <c r="L58" s="55"/>
      <c r="M58" s="9"/>
      <c r="N58" s="9"/>
    </row>
    <row r="59" spans="1:14">
      <c r="K59" s="8"/>
      <c r="L59" s="9"/>
      <c r="M59" s="9"/>
      <c r="N59" s="9"/>
    </row>
    <row r="60" spans="1:14">
      <c r="C60" s="27"/>
      <c r="K60" s="8"/>
      <c r="L60" s="9"/>
      <c r="M60" s="9"/>
      <c r="N60" s="9"/>
    </row>
    <row r="61" spans="1:14">
      <c r="C61" s="732"/>
      <c r="K61" s="8"/>
      <c r="L61" s="9"/>
      <c r="M61" s="9"/>
      <c r="N61" s="9"/>
    </row>
    <row r="62" spans="1:14">
      <c r="K62" s="8"/>
      <c r="L62" s="9"/>
      <c r="M62" s="9"/>
      <c r="N62" s="9"/>
    </row>
    <row r="63" spans="1:14">
      <c r="C63" s="15"/>
      <c r="D63" s="9"/>
      <c r="E63" s="9"/>
      <c r="F63" s="9"/>
      <c r="G63" s="9"/>
      <c r="H63" s="9"/>
      <c r="I63" s="9"/>
      <c r="J63" s="28"/>
      <c r="K63" s="9"/>
      <c r="L63" s="9"/>
      <c r="M63" s="9"/>
      <c r="N63" s="9"/>
    </row>
    <row r="64" spans="1:14">
      <c r="C64" s="2"/>
      <c r="D64" s="2"/>
      <c r="E64" s="3"/>
      <c r="F64" s="2"/>
      <c r="G64" s="2"/>
      <c r="H64" s="2"/>
      <c r="I64" s="2"/>
      <c r="J64" s="2"/>
      <c r="K64" s="4"/>
      <c r="L64" s="4"/>
      <c r="M64" s="5" t="s">
        <v>823</v>
      </c>
      <c r="N64" s="9"/>
    </row>
    <row r="65" spans="1:14">
      <c r="C65" s="2"/>
      <c r="D65" s="2"/>
      <c r="E65" s="3"/>
      <c r="F65" s="2"/>
      <c r="G65" s="2"/>
      <c r="H65" s="2"/>
      <c r="I65" s="8"/>
      <c r="J65" s="5"/>
      <c r="K65" s="5"/>
      <c r="L65" s="5"/>
      <c r="M65" s="5" t="s">
        <v>658</v>
      </c>
      <c r="N65" s="9"/>
    </row>
    <row r="66" spans="1:14">
      <c r="C66" s="2"/>
      <c r="D66" s="2"/>
      <c r="E66" s="3"/>
      <c r="F66" s="2"/>
      <c r="G66" s="2"/>
      <c r="H66" s="2"/>
      <c r="I66" s="8"/>
      <c r="J66" s="607"/>
      <c r="K66" s="607"/>
      <c r="L66" s="607"/>
      <c r="M66" s="607" t="s">
        <v>212</v>
      </c>
      <c r="N66" s="9"/>
    </row>
    <row r="67" spans="1:14">
      <c r="C67" s="2"/>
      <c r="D67" s="2"/>
      <c r="E67" s="3"/>
      <c r="F67" s="2"/>
      <c r="G67" s="2"/>
      <c r="H67" s="2"/>
      <c r="I67" s="8"/>
      <c r="J67" s="8"/>
      <c r="K67" s="9"/>
      <c r="L67" s="607"/>
      <c r="M67" s="607"/>
      <c r="N67" s="9"/>
    </row>
    <row r="68" spans="1:14">
      <c r="C68" s="2"/>
      <c r="D68" s="2"/>
      <c r="E68" s="3"/>
      <c r="F68" s="2"/>
      <c r="G68" s="2"/>
      <c r="H68" s="2"/>
      <c r="I68" s="8"/>
      <c r="J68" s="8"/>
      <c r="K68" s="9"/>
      <c r="L68" s="607"/>
      <c r="M68" s="9"/>
      <c r="N68" s="9"/>
    </row>
    <row r="69" spans="1:14">
      <c r="C69" s="2" t="s">
        <v>3</v>
      </c>
      <c r="D69" s="74"/>
      <c r="E69" s="74" t="s">
        <v>90</v>
      </c>
      <c r="F69" s="2"/>
      <c r="G69" s="2"/>
      <c r="H69" s="2"/>
      <c r="I69" s="8"/>
      <c r="K69" s="9"/>
      <c r="L69" s="9"/>
      <c r="M69" s="9"/>
      <c r="N69" s="9"/>
    </row>
    <row r="70" spans="1:14">
      <c r="C70" s="2"/>
      <c r="D70" s="10" t="s">
        <v>4</v>
      </c>
      <c r="E70" s="10" t="s">
        <v>5</v>
      </c>
      <c r="F70" s="10"/>
      <c r="G70" s="10"/>
      <c r="H70" s="10"/>
      <c r="I70" s="8"/>
      <c r="J70" s="8"/>
      <c r="K70" s="9"/>
      <c r="L70" s="9"/>
      <c r="M70" s="9"/>
      <c r="N70" s="9"/>
    </row>
    <row r="71" spans="1:14">
      <c r="C71" s="2"/>
      <c r="D71" s="10"/>
      <c r="E71" s="10"/>
      <c r="F71" s="10"/>
      <c r="G71" s="10"/>
      <c r="H71" s="10"/>
      <c r="I71" s="8"/>
      <c r="J71" s="8"/>
      <c r="K71" s="226"/>
      <c r="L71" s="725"/>
      <c r="M71" s="1033" t="str">
        <f>Index!$K$6</f>
        <v>For the 12 months ended 12/31/2021</v>
      </c>
      <c r="N71" s="9"/>
    </row>
    <row r="72" spans="1:14" ht="15.75">
      <c r="C72" s="15"/>
      <c r="D72" s="9"/>
      <c r="E72" s="227" t="str">
        <f>+E9</f>
        <v>LS Power Grid New York Corporation I</v>
      </c>
      <c r="F72" s="10"/>
      <c r="G72" s="10"/>
      <c r="H72" s="10"/>
      <c r="I72" s="10"/>
      <c r="J72" s="10"/>
      <c r="K72" s="10"/>
      <c r="L72" s="10"/>
      <c r="M72" s="733"/>
      <c r="N72" s="15"/>
    </row>
    <row r="73" spans="1:14">
      <c r="C73" s="29" t="s">
        <v>6</v>
      </c>
      <c r="D73" s="29" t="s">
        <v>7</v>
      </c>
      <c r="E73" s="29" t="s">
        <v>8</v>
      </c>
      <c r="F73" s="10" t="s">
        <v>4</v>
      </c>
      <c r="G73" s="10"/>
      <c r="H73" s="31" t="s">
        <v>9</v>
      </c>
      <c r="I73" s="10"/>
      <c r="J73" s="31" t="s">
        <v>10</v>
      </c>
      <c r="K73" s="10"/>
      <c r="L73" s="90"/>
      <c r="M73" s="90"/>
      <c r="N73" s="15"/>
    </row>
    <row r="74" spans="1:14" ht="15.75">
      <c r="C74" s="15"/>
      <c r="D74" s="32"/>
      <c r="E74" s="10"/>
      <c r="F74" s="10"/>
      <c r="G74" s="10"/>
      <c r="H74" s="4"/>
      <c r="I74" s="10"/>
      <c r="J74" s="33" t="s">
        <v>20</v>
      </c>
      <c r="K74" s="10"/>
      <c r="L74" s="91"/>
      <c r="M74" s="91"/>
      <c r="N74" s="15"/>
    </row>
    <row r="75" spans="1:14" ht="15.75">
      <c r="A75" s="814" t="s">
        <v>11</v>
      </c>
      <c r="C75" s="15"/>
      <c r="D75" s="35" t="s">
        <v>417</v>
      </c>
      <c r="E75" s="33" t="s">
        <v>21</v>
      </c>
      <c r="F75" s="36"/>
      <c r="G75" s="33" t="s">
        <v>22</v>
      </c>
      <c r="I75" s="36"/>
      <c r="J75" s="37" t="s">
        <v>23</v>
      </c>
      <c r="K75" s="10"/>
      <c r="L75" s="68"/>
      <c r="M75" s="734"/>
      <c r="N75" s="15"/>
    </row>
    <row r="76" spans="1:14" ht="16.5" thickBot="1">
      <c r="A76" s="815" t="s">
        <v>13</v>
      </c>
      <c r="C76" s="38" t="s">
        <v>24</v>
      </c>
      <c r="D76" s="10"/>
      <c r="E76" s="10"/>
      <c r="F76" s="10"/>
      <c r="G76" s="10"/>
      <c r="H76" s="10"/>
      <c r="I76" s="10"/>
      <c r="J76" s="10"/>
      <c r="K76" s="10"/>
      <c r="L76" s="80"/>
      <c r="M76" s="734"/>
      <c r="N76" s="15"/>
    </row>
    <row r="77" spans="1:14">
      <c r="A77" s="814"/>
      <c r="C77" s="15"/>
      <c r="D77" s="10"/>
      <c r="E77" s="10"/>
      <c r="F77" s="10"/>
      <c r="G77" s="10"/>
      <c r="H77" s="10"/>
      <c r="I77" s="10"/>
      <c r="J77" s="10"/>
      <c r="K77" s="10"/>
      <c r="L77" s="80"/>
      <c r="M77" s="734"/>
      <c r="N77" s="15"/>
    </row>
    <row r="78" spans="1:14">
      <c r="A78" s="814"/>
      <c r="C78" s="15" t="str">
        <f>"GROSS PLANT IN SERVICE (Note "&amp;$A$270&amp;")"</f>
        <v>GROSS PLANT IN SERVICE (Note A)</v>
      </c>
      <c r="D78" s="10"/>
      <c r="E78" s="10"/>
      <c r="F78" s="10"/>
      <c r="G78" s="10"/>
      <c r="H78" s="10"/>
      <c r="I78" s="10"/>
      <c r="J78" s="10"/>
      <c r="K78" s="10"/>
      <c r="L78" s="80"/>
      <c r="M78" s="734"/>
      <c r="N78" s="15"/>
    </row>
    <row r="79" spans="1:14" ht="15.75">
      <c r="A79" s="814">
        <f>+MAX(A$15:A78)+1</f>
        <v>6</v>
      </c>
      <c r="C79" s="15" t="s">
        <v>25</v>
      </c>
      <c r="D79" s="16" t="s">
        <v>266</v>
      </c>
      <c r="E79" s="76">
        <f>+'Att 2 - Cost Support '!F84</f>
        <v>0</v>
      </c>
      <c r="F79" s="10"/>
      <c r="G79" s="10" t="s">
        <v>26</v>
      </c>
      <c r="H79" s="271">
        <v>0</v>
      </c>
      <c r="I79" s="10"/>
      <c r="J79" s="123">
        <f>+H79*E79</f>
        <v>0</v>
      </c>
      <c r="K79" s="365"/>
      <c r="L79" s="92"/>
      <c r="M79" s="734"/>
      <c r="N79" s="41"/>
    </row>
    <row r="80" spans="1:14">
      <c r="A80" s="814">
        <f>+MAX(A$15:A79)+1</f>
        <v>7</v>
      </c>
      <c r="C80" s="15" t="s">
        <v>39</v>
      </c>
      <c r="D80" s="16" t="s">
        <v>261</v>
      </c>
      <c r="E80" s="76">
        <f>+'Att 2 - Cost Support '!F20</f>
        <v>14539763.433076922</v>
      </c>
      <c r="F80" s="10"/>
      <c r="G80" s="10" t="s">
        <v>19</v>
      </c>
      <c r="H80" s="271">
        <f>+J$220</f>
        <v>1</v>
      </c>
      <c r="I80" s="10"/>
      <c r="J80" s="123">
        <f>+H80*E80</f>
        <v>14539763.433076922</v>
      </c>
      <c r="K80" s="10"/>
      <c r="L80" s="92"/>
      <c r="N80" s="735"/>
    </row>
    <row r="81" spans="1:14">
      <c r="A81" s="814">
        <f>+MAX(A$15:A80)+1</f>
        <v>8</v>
      </c>
      <c r="C81" s="15" t="s">
        <v>28</v>
      </c>
      <c r="D81" s="16" t="s">
        <v>262</v>
      </c>
      <c r="E81" s="76">
        <f>+'Att 2 - Cost Support '!F36</f>
        <v>0</v>
      </c>
      <c r="F81" s="10"/>
      <c r="G81" s="10" t="s">
        <v>26</v>
      </c>
      <c r="H81" s="271">
        <v>0</v>
      </c>
      <c r="I81" s="10"/>
      <c r="J81" s="123">
        <f>+H81*E81</f>
        <v>0</v>
      </c>
      <c r="K81" s="10"/>
      <c r="L81" s="92"/>
      <c r="N81" s="735"/>
    </row>
    <row r="82" spans="1:14">
      <c r="A82" s="814">
        <f>+MAX(A$15:A81)+1</f>
        <v>9</v>
      </c>
      <c r="C82" s="15" t="s">
        <v>150</v>
      </c>
      <c r="D82" s="16" t="s">
        <v>418</v>
      </c>
      <c r="E82" s="76">
        <f>+'Att 2 - Cost Support '!F52+'Att 2 - Cost Support '!F68</f>
        <v>1452137.4192307692</v>
      </c>
      <c r="F82" s="10"/>
      <c r="G82" s="10" t="s">
        <v>29</v>
      </c>
      <c r="H82" s="271">
        <f>+$J$228</f>
        <v>1</v>
      </c>
      <c r="I82" s="10"/>
      <c r="J82" s="123">
        <f>+H82*E82</f>
        <v>1452137.4192307692</v>
      </c>
      <c r="K82" s="10"/>
      <c r="L82" s="92"/>
      <c r="N82" s="735"/>
    </row>
    <row r="83" spans="1:14">
      <c r="A83" s="814">
        <f>+MAX(A$15:A82)+1</f>
        <v>10</v>
      </c>
      <c r="C83" s="2" t="str">
        <f>"TOTAL GROSS PLANT (sum lines "&amp;A79&amp;"-"&amp;A82&amp;")"</f>
        <v>TOTAL GROSS PLANT (sum lines 6-9)</v>
      </c>
      <c r="D83" s="1097" t="s">
        <v>419</v>
      </c>
      <c r="E83" s="76">
        <f>SUM(E79:E82)</f>
        <v>15991900.85230769</v>
      </c>
      <c r="F83" s="10"/>
      <c r="G83" s="10" t="s">
        <v>30</v>
      </c>
      <c r="H83" s="279">
        <f>IF(J83=0,0,J83/E83)</f>
        <v>1</v>
      </c>
      <c r="I83" s="10"/>
      <c r="J83" s="123">
        <f>SUM(J79:J82)</f>
        <v>15991900.85230769</v>
      </c>
      <c r="K83" s="10"/>
      <c r="L83" s="93"/>
      <c r="N83" s="735"/>
    </row>
    <row r="84" spans="1:14" ht="15.75" customHeight="1">
      <c r="A84" s="814"/>
      <c r="C84" s="15"/>
      <c r="D84" s="1097"/>
      <c r="E84" s="76"/>
      <c r="F84" s="10"/>
      <c r="G84" s="10"/>
      <c r="H84" s="280"/>
      <c r="I84" s="10"/>
      <c r="J84" s="123"/>
      <c r="K84" s="10"/>
      <c r="L84" s="94"/>
      <c r="N84" s="735"/>
    </row>
    <row r="85" spans="1:14">
      <c r="A85" s="814">
        <f>+MAX(A$15:A84)+1</f>
        <v>11</v>
      </c>
      <c r="C85" s="15" t="str">
        <f>"ACCUMULATED DEPRECIATION &amp; AMORTIZATION (Note "&amp;$A$270&amp;")"</f>
        <v>ACCUMULATED DEPRECIATION &amp; AMORTIZATION (Note A)</v>
      </c>
      <c r="D85" s="16"/>
      <c r="E85" s="76"/>
      <c r="F85" s="10"/>
      <c r="G85" s="10"/>
      <c r="H85" s="271"/>
      <c r="I85" s="10"/>
      <c r="J85" s="123"/>
      <c r="K85" s="10"/>
      <c r="L85" s="80"/>
      <c r="M85" s="741"/>
      <c r="N85" s="735"/>
    </row>
    <row r="86" spans="1:14">
      <c r="A86" s="814">
        <f>+MAX(A$15:A85)+1</f>
        <v>12</v>
      </c>
      <c r="C86" s="15" t="str">
        <f>+C79</f>
        <v xml:space="preserve">  Production</v>
      </c>
      <c r="D86" s="16" t="s">
        <v>263</v>
      </c>
      <c r="E86" s="76">
        <f>+'Att 2 - Cost Support '!F170</f>
        <v>0</v>
      </c>
      <c r="F86" s="10"/>
      <c r="G86" s="10" t="str">
        <f>+G79</f>
        <v>NA</v>
      </c>
      <c r="H86" s="271">
        <v>0</v>
      </c>
      <c r="I86" s="10"/>
      <c r="J86" s="123">
        <f>+H86*E86</f>
        <v>0</v>
      </c>
      <c r="K86" s="10"/>
      <c r="L86" s="92"/>
      <c r="M86" s="741"/>
      <c r="N86" s="735"/>
    </row>
    <row r="87" spans="1:14">
      <c r="A87" s="814">
        <f>+MAX(A$15:A86)+1</f>
        <v>13</v>
      </c>
      <c r="C87" s="15" t="s">
        <v>39</v>
      </c>
      <c r="D87" s="16" t="s">
        <v>264</v>
      </c>
      <c r="E87" s="76">
        <f>+'Att 2 - Cost Support '!F106</f>
        <v>68802.988461538465</v>
      </c>
      <c r="F87" s="10"/>
      <c r="G87" s="10" t="str">
        <f>+G80</f>
        <v>TP</v>
      </c>
      <c r="H87" s="271">
        <f>+J$220</f>
        <v>1</v>
      </c>
      <c r="I87" s="10"/>
      <c r="J87" s="123">
        <f>+H87*E87</f>
        <v>68802.988461538465</v>
      </c>
      <c r="K87" s="10"/>
      <c r="L87" s="96"/>
      <c r="N87" s="735"/>
    </row>
    <row r="88" spans="1:14">
      <c r="A88" s="814">
        <f>+MAX(A$15:A87)+1</f>
        <v>14</v>
      </c>
      <c r="C88" s="15" t="str">
        <f>+C81</f>
        <v xml:space="preserve">  Distribution</v>
      </c>
      <c r="D88" s="16" t="s">
        <v>265</v>
      </c>
      <c r="E88" s="76">
        <f>+'Att 2 - Cost Support '!F122</f>
        <v>0</v>
      </c>
      <c r="F88" s="10"/>
      <c r="G88" s="10" t="str">
        <f>+G81</f>
        <v>NA</v>
      </c>
      <c r="H88" s="271">
        <v>0</v>
      </c>
      <c r="I88" s="10"/>
      <c r="J88" s="123">
        <f>+H88*E88</f>
        <v>0</v>
      </c>
      <c r="K88" s="10"/>
      <c r="L88" s="96"/>
      <c r="N88" s="735"/>
    </row>
    <row r="89" spans="1:14">
      <c r="A89" s="814">
        <f>+MAX(A$15:A88)+1</f>
        <v>15</v>
      </c>
      <c r="C89" s="15" t="s">
        <v>150</v>
      </c>
      <c r="D89" s="16" t="s">
        <v>441</v>
      </c>
      <c r="E89" s="76">
        <f>+'Att 2 - Cost Support '!F138+'Att 2 - Cost Support '!F154</f>
        <v>19934.692307692309</v>
      </c>
      <c r="F89" s="10"/>
      <c r="G89" s="10" t="str">
        <f>+G82</f>
        <v>W/S</v>
      </c>
      <c r="H89" s="271">
        <f>+J$228</f>
        <v>1</v>
      </c>
      <c r="I89" s="10"/>
      <c r="J89" s="123">
        <f>+H89*E89</f>
        <v>19934.692307692309</v>
      </c>
      <c r="K89" s="10"/>
      <c r="L89" s="96"/>
      <c r="N89" s="735"/>
    </row>
    <row r="90" spans="1:14">
      <c r="A90" s="814">
        <f>+MAX(A$15:A89)+1</f>
        <v>16</v>
      </c>
      <c r="C90" s="15" t="str">
        <f>"TOTAL ACCUM. DEPRECIATION (sum lines "&amp;A86&amp;"-"&amp;A89&amp;")"</f>
        <v>TOTAL ACCUM. DEPRECIATION (sum lines 12-15)</v>
      </c>
      <c r="D90" s="812"/>
      <c r="E90" s="76">
        <f>SUM(E86:E89)</f>
        <v>88737.680769230778</v>
      </c>
      <c r="F90" s="10"/>
      <c r="G90" s="10"/>
      <c r="H90" s="271"/>
      <c r="I90" s="10"/>
      <c r="J90" s="123">
        <f>SUM(J86:J89)</f>
        <v>88737.680769230778</v>
      </c>
      <c r="K90" s="10"/>
      <c r="L90" s="80"/>
      <c r="N90" s="735"/>
    </row>
    <row r="91" spans="1:14">
      <c r="A91" s="814"/>
      <c r="C91" s="15"/>
      <c r="D91" s="812"/>
      <c r="E91" s="76"/>
      <c r="F91" s="10"/>
      <c r="G91" s="10"/>
      <c r="H91" s="271"/>
      <c r="I91" s="10"/>
      <c r="J91" s="123"/>
      <c r="K91" s="10"/>
      <c r="L91" s="80"/>
      <c r="N91" s="735"/>
    </row>
    <row r="92" spans="1:14">
      <c r="A92" s="814">
        <f>+MAX(A$15:A91)+1</f>
        <v>17</v>
      </c>
      <c r="C92" s="45" t="s">
        <v>724</v>
      </c>
      <c r="D92" s="812" t="str">
        <f>"(Note "&amp;A271&amp;")"</f>
        <v>(Note B)</v>
      </c>
      <c r="E92" s="76"/>
      <c r="F92" s="10"/>
      <c r="G92" s="10"/>
      <c r="H92" s="271"/>
      <c r="I92" s="10"/>
      <c r="J92" s="123"/>
      <c r="K92" s="10"/>
      <c r="L92" s="80"/>
      <c r="N92" s="735"/>
    </row>
    <row r="93" spans="1:14">
      <c r="A93" s="814">
        <f>+MAX(A$15:A92)+1</f>
        <v>18</v>
      </c>
      <c r="C93" s="15" t="s">
        <v>27</v>
      </c>
      <c r="D93" s="16" t="str">
        <f>"(Attach 2, line "&amp;'Att 2 - Cost Support '!$A$193&amp;")"</f>
        <v>(Attach 2, line 166)</v>
      </c>
      <c r="E93" s="76">
        <f>+'Att 2 - Cost Support '!$H$193</f>
        <v>0</v>
      </c>
      <c r="F93" s="10"/>
      <c r="G93" s="81" t="s">
        <v>101</v>
      </c>
      <c r="H93" s="271">
        <v>1</v>
      </c>
      <c r="I93" s="10"/>
      <c r="J93" s="123">
        <f t="shared" ref="J93" si="0">+H93*E93</f>
        <v>0</v>
      </c>
      <c r="K93" s="10"/>
      <c r="L93" s="80"/>
      <c r="N93" s="735"/>
    </row>
    <row r="94" spans="1:14">
      <c r="A94" s="814">
        <f>+MAX(A$15:A93)+1</f>
        <v>19</v>
      </c>
      <c r="C94" s="15" t="s">
        <v>725</v>
      </c>
      <c r="D94" s="812"/>
      <c r="E94" s="76">
        <f>+SUM(E93:E93)</f>
        <v>0</v>
      </c>
      <c r="F94" s="10"/>
      <c r="G94" s="10"/>
      <c r="H94" s="271"/>
      <c r="I94" s="10"/>
      <c r="J94" s="76">
        <f>+SUM(J93:J93)</f>
        <v>0</v>
      </c>
      <c r="K94" s="10"/>
      <c r="L94" s="80"/>
      <c r="N94" s="735"/>
    </row>
    <row r="95" spans="1:14">
      <c r="A95" s="814"/>
      <c r="D95" s="812"/>
      <c r="E95" s="76"/>
      <c r="F95" s="10"/>
      <c r="G95" s="10"/>
      <c r="H95" s="280"/>
      <c r="I95" s="10"/>
      <c r="J95" s="123"/>
      <c r="K95" s="10"/>
      <c r="L95" s="94"/>
      <c r="N95" s="735"/>
    </row>
    <row r="96" spans="1:14">
      <c r="A96" s="814">
        <f>+MAX(A$15:A95)+1</f>
        <v>20</v>
      </c>
      <c r="C96" s="15" t="s">
        <v>31</v>
      </c>
      <c r="D96" s="10"/>
      <c r="E96" s="76"/>
      <c r="F96" s="10"/>
      <c r="G96" s="10"/>
      <c r="H96" s="271"/>
      <c r="I96" s="10"/>
      <c r="J96" s="123"/>
      <c r="K96" s="10"/>
      <c r="L96" s="80"/>
      <c r="N96" s="735"/>
    </row>
    <row r="97" spans="1:14">
      <c r="A97" s="814">
        <f>+MAX(A$15:A96)+1</f>
        <v>21</v>
      </c>
      <c r="C97" s="15" t="str">
        <f>+C86</f>
        <v xml:space="preserve">  Production</v>
      </c>
      <c r="D97" s="10" t="str">
        <f>" (line "&amp;A79&amp;"- line "&amp;A86&amp;")"</f>
        <v xml:space="preserve"> (line 6- line 12)</v>
      </c>
      <c r="E97" s="76">
        <f>+E79-E86</f>
        <v>0</v>
      </c>
      <c r="F97" s="10"/>
      <c r="G97" s="10"/>
      <c r="H97" s="280"/>
      <c r="I97" s="10"/>
      <c r="J97" s="76">
        <f>+J79-J86</f>
        <v>0</v>
      </c>
      <c r="K97" s="10"/>
      <c r="L97" s="94"/>
      <c r="N97" s="735"/>
    </row>
    <row r="98" spans="1:14">
      <c r="A98" s="814">
        <f>+MAX(A$15:A97)+1</f>
        <v>22</v>
      </c>
      <c r="C98" s="15" t="s">
        <v>27</v>
      </c>
      <c r="D98" s="10" t="str">
        <f>" (line "&amp;A80&amp;"- line "&amp;A87&amp;")"</f>
        <v xml:space="preserve"> (line 7- line 13)</v>
      </c>
      <c r="E98" s="76">
        <f>+E80-E87+E93</f>
        <v>14470960.444615383</v>
      </c>
      <c r="F98" s="10"/>
      <c r="G98" s="10"/>
      <c r="H98" s="271"/>
      <c r="I98" s="10"/>
      <c r="J98" s="76">
        <f>+J80-J87+J93</f>
        <v>14470960.444615383</v>
      </c>
      <c r="K98" s="10"/>
      <c r="L98" s="94"/>
      <c r="N98" s="735"/>
    </row>
    <row r="99" spans="1:14">
      <c r="A99" s="814">
        <f>+MAX(A$15:A98)+1</f>
        <v>23</v>
      </c>
      <c r="C99" s="15" t="str">
        <f>+C88</f>
        <v xml:space="preserve">  Distribution</v>
      </c>
      <c r="D99" s="10" t="str">
        <f>" (line "&amp;A81&amp;"- line "&amp;A88&amp;")"</f>
        <v xml:space="preserve"> (line 8- line 14)</v>
      </c>
      <c r="E99" s="76">
        <f>+E81-E88</f>
        <v>0</v>
      </c>
      <c r="F99" s="10"/>
      <c r="G99" s="10"/>
      <c r="H99" s="280"/>
      <c r="I99" s="10"/>
      <c r="J99" s="123">
        <f>+J81-J88</f>
        <v>0</v>
      </c>
      <c r="K99" s="10"/>
      <c r="L99" s="94"/>
      <c r="N99" s="735"/>
    </row>
    <row r="100" spans="1:14">
      <c r="A100" s="814">
        <f>+MAX(A$15:A99)+1</f>
        <v>24</v>
      </c>
      <c r="C100" s="15" t="s">
        <v>89</v>
      </c>
      <c r="D100" s="10" t="str">
        <f>" (line "&amp;A82&amp;"- line "&amp;A89&amp;")"</f>
        <v xml:space="preserve"> (line 9- line 15)</v>
      </c>
      <c r="E100" s="76">
        <f>+E82-E89</f>
        <v>1432202.7269230769</v>
      </c>
      <c r="F100" s="10"/>
      <c r="G100" s="10"/>
      <c r="H100" s="280"/>
      <c r="I100" s="10"/>
      <c r="J100" s="123">
        <f>+J82-J89</f>
        <v>1432202.7269230769</v>
      </c>
      <c r="K100" s="10"/>
      <c r="L100" s="94"/>
      <c r="N100" s="735"/>
    </row>
    <row r="101" spans="1:14">
      <c r="A101" s="814">
        <f>+MAX(A$15:A100)+1</f>
        <v>25</v>
      </c>
      <c r="C101" s="15" t="str">
        <f>"TOTAL NET PLANT (sum lines "&amp;A97&amp;"-"&amp;A100&amp;")"</f>
        <v>TOTAL NET PLANT (sum lines 21-24)</v>
      </c>
      <c r="D101" s="1097" t="s">
        <v>420</v>
      </c>
      <c r="E101" s="76">
        <f>SUM(E97:E100)</f>
        <v>15903163.171538459</v>
      </c>
      <c r="F101" s="16"/>
      <c r="G101" s="16" t="s">
        <v>32</v>
      </c>
      <c r="H101" s="279">
        <f>IF(J101=0,0,J101/E101)</f>
        <v>1</v>
      </c>
      <c r="I101" s="10"/>
      <c r="J101" s="123">
        <f>SUM(J97:J100)</f>
        <v>15903163.171538459</v>
      </c>
      <c r="K101" s="10"/>
      <c r="L101" s="80"/>
      <c r="N101" s="735"/>
    </row>
    <row r="102" spans="1:14" ht="20.25" customHeight="1">
      <c r="A102" s="814"/>
      <c r="D102" s="1097"/>
      <c r="E102" s="76"/>
      <c r="F102" s="16"/>
      <c r="G102" s="53"/>
      <c r="H102" s="274"/>
      <c r="I102" s="10"/>
      <c r="J102" s="123"/>
      <c r="K102" s="10"/>
      <c r="L102" s="94"/>
      <c r="N102" s="734"/>
    </row>
    <row r="103" spans="1:14">
      <c r="A103" s="814">
        <f>+MAX(A$15:A102)+1</f>
        <v>26</v>
      </c>
      <c r="C103" s="2" t="s">
        <v>693</v>
      </c>
      <c r="D103" s="16"/>
      <c r="E103" s="76"/>
      <c r="F103" s="16"/>
      <c r="G103" s="16"/>
      <c r="H103" s="274"/>
      <c r="I103" s="10"/>
      <c r="J103" s="123"/>
      <c r="K103" s="10"/>
      <c r="L103" s="80"/>
      <c r="M103" s="734"/>
      <c r="N103" s="15"/>
    </row>
    <row r="104" spans="1:14" s="53" customFormat="1">
      <c r="A104" s="814">
        <f>+MAX(A$15:A103)+1</f>
        <v>27</v>
      </c>
      <c r="C104" s="53" t="str">
        <f>"  ADIT                    (Attach 6a proj., line 5, Column D or Attach 6c True-up - line 5, column D)  (Note "&amp;$A$272&amp;")"</f>
        <v xml:space="preserve">  ADIT                    (Attach 6a proj., line 5, Column D or Attach 6c True-up - line 5, column D)  (Note C)</v>
      </c>
      <c r="D104" s="16"/>
      <c r="E104" s="107">
        <f>IF(Index!$K$9="p",'Att 6a - ADIT Projection'!D11,IF(Index!$K$9="a",'Att 6c - ADIT Actual'!D11,"Input Error"))</f>
        <v>-344029.55609782657</v>
      </c>
      <c r="F104" s="16"/>
      <c r="G104" s="16" t="str">
        <f>+G113</f>
        <v>TP</v>
      </c>
      <c r="H104" s="274">
        <f>+H113</f>
        <v>1</v>
      </c>
      <c r="I104" s="16"/>
      <c r="J104" s="76">
        <f t="shared" ref="J104:J105" si="1">+H104*E104</f>
        <v>-344029.55609782657</v>
      </c>
      <c r="K104" s="16"/>
      <c r="L104" s="81"/>
      <c r="M104" s="734"/>
      <c r="N104" s="736"/>
    </row>
    <row r="105" spans="1:14" s="53" customFormat="1">
      <c r="A105" s="814">
        <f>+MAX(A$15:A104)+1</f>
        <v>28</v>
      </c>
      <c r="C105" s="53" t="str">
        <f>"  Account No. 255 (enter negative) (Note "&amp;$A$278&amp;")"</f>
        <v xml:space="preserve">  Account No. 255 (enter negative) (Note D)</v>
      </c>
      <c r="D105" s="16" t="str">
        <f>"(Attach 3, line "&amp;'Att 3 - Cost Support'!$A$7&amp;") (Note "&amp;$A$278&amp;")"</f>
        <v>(Attach 3, line 169) (Note D)</v>
      </c>
      <c r="E105" s="76">
        <f>+'Att 3 - Cost Support'!G7</f>
        <v>0</v>
      </c>
      <c r="F105" s="16"/>
      <c r="G105" s="16" t="s">
        <v>33</v>
      </c>
      <c r="H105" s="274">
        <f>+H$101</f>
        <v>1</v>
      </c>
      <c r="I105" s="16"/>
      <c r="J105" s="107">
        <f t="shared" si="1"/>
        <v>0</v>
      </c>
      <c r="K105" s="16"/>
      <c r="L105" s="81"/>
      <c r="M105" s="734"/>
      <c r="N105" s="736"/>
    </row>
    <row r="106" spans="1:14" s="53" customFormat="1">
      <c r="A106" s="814" t="str">
        <f>+$A$105&amp;"a"</f>
        <v>28a</v>
      </c>
      <c r="C106" s="53" t="str">
        <f>"  Excess / Deficient Accumulated Deferred Income Taxes"</f>
        <v xml:space="preserve">  Excess / Deficient Accumulated Deferred Income Taxes</v>
      </c>
      <c r="D106" s="16" t="str">
        <f>"(Attach 8, line "&amp;'Att 8 - Exc or Def ADIT'!$A$44&amp;") (Note "&amp;$A$290&amp;")"</f>
        <v>(Attach 8, line 29) (Note F)</v>
      </c>
      <c r="E106" s="76">
        <f>IF(Index!$K$9="p",'Att 8 - Exc or Def ADIT'!$D$44,IF(Index!$K$9="a",'Att 8 - Exc or Def ADIT'!$H$44,"Input Error"))</f>
        <v>0</v>
      </c>
      <c r="F106" s="16"/>
      <c r="G106" s="16" t="s">
        <v>19</v>
      </c>
      <c r="H106" s="274">
        <f>+J$220</f>
        <v>1</v>
      </c>
      <c r="I106" s="16"/>
      <c r="J106" s="107">
        <f>+H106*E106</f>
        <v>0</v>
      </c>
      <c r="K106" s="16"/>
      <c r="L106" s="81"/>
      <c r="M106" s="734"/>
      <c r="N106" s="736"/>
    </row>
    <row r="107" spans="1:14" s="53" customFormat="1">
      <c r="A107" s="814">
        <f>+MAX(A$15:A106)+1</f>
        <v>29</v>
      </c>
      <c r="C107" s="53" t="s">
        <v>606</v>
      </c>
      <c r="D107" s="16" t="str">
        <f>"Note "&amp;$A$295</f>
        <v>Note G</v>
      </c>
      <c r="E107" s="1040">
        <v>0</v>
      </c>
      <c r="F107" s="81"/>
      <c r="G107" s="81" t="s">
        <v>101</v>
      </c>
      <c r="H107" s="271">
        <v>1</v>
      </c>
      <c r="I107" s="81"/>
      <c r="J107" s="107">
        <f>+H107*E107</f>
        <v>0</v>
      </c>
      <c r="K107" s="16"/>
      <c r="L107" s="287"/>
      <c r="M107" s="734"/>
      <c r="N107" s="736"/>
    </row>
    <row r="108" spans="1:14" s="53" customFormat="1">
      <c r="A108" s="814">
        <f>+MAX(A$15:A107)+1</f>
        <v>30</v>
      </c>
      <c r="C108" s="53" t="s">
        <v>260</v>
      </c>
      <c r="D108" s="16" t="str">
        <f>"Note "&amp;$A$297</f>
        <v>Note H</v>
      </c>
      <c r="E108" s="76">
        <f>+'Att 3 - Cost Support'!$I$47</f>
        <v>0</v>
      </c>
      <c r="F108" s="81"/>
      <c r="G108" s="81" t="str">
        <f>+G109</f>
        <v>DA</v>
      </c>
      <c r="H108" s="281">
        <v>1</v>
      </c>
      <c r="I108" s="81"/>
      <c r="J108" s="107">
        <f>+H108*E108</f>
        <v>0</v>
      </c>
      <c r="K108" s="16"/>
      <c r="L108" s="287"/>
      <c r="M108" s="734"/>
      <c r="N108" s="736"/>
    </row>
    <row r="109" spans="1:14">
      <c r="A109" s="814">
        <f>+MAX(A$15:A108)+1</f>
        <v>31</v>
      </c>
      <c r="B109" s="53"/>
      <c r="C109" s="84" t="s">
        <v>203</v>
      </c>
      <c r="D109" s="16" t="str">
        <f>"(Attach 3, line "&amp;'Att 3 - Cost Support'!$A$72&amp;", col. b)  (Note "&amp;$A$299&amp;")"</f>
        <v>(Attach 3, line 204, col. b)  (Note I)</v>
      </c>
      <c r="E109" s="1040">
        <f>+'Att 3 - Cost Support'!E72</f>
        <v>0</v>
      </c>
      <c r="F109" s="81"/>
      <c r="G109" s="81" t="str">
        <f>+G110</f>
        <v>DA</v>
      </c>
      <c r="H109" s="281">
        <v>1</v>
      </c>
      <c r="I109" s="81"/>
      <c r="J109" s="107">
        <f>+H109*E109</f>
        <v>0</v>
      </c>
      <c r="K109" s="10"/>
      <c r="L109" s="93"/>
      <c r="M109" s="734"/>
      <c r="N109" s="726"/>
    </row>
    <row r="110" spans="1:14">
      <c r="A110" s="814">
        <f>+MAX(A$15:A109)+1</f>
        <v>32</v>
      </c>
      <c r="C110" s="609" t="s">
        <v>155</v>
      </c>
      <c r="D110" s="236" t="str">
        <f>"(Attach 3, line "&amp;'Att 3 - Cost Support'!$A$72&amp;", col. c)  (Note "&amp;$A$300&amp;")"</f>
        <v>(Attach 3, line 204, col. c)  (Note J)</v>
      </c>
      <c r="E110" s="237">
        <f>+'Att 3 - Cost Support'!F72</f>
        <v>0</v>
      </c>
      <c r="F110" s="238"/>
      <c r="G110" s="238" t="s">
        <v>101</v>
      </c>
      <c r="H110" s="272">
        <v>1</v>
      </c>
      <c r="I110" s="238"/>
      <c r="J110" s="239">
        <f>+H110*E110</f>
        <v>0</v>
      </c>
      <c r="K110" s="10"/>
      <c r="L110" s="81"/>
      <c r="M110" s="734"/>
      <c r="N110" s="726"/>
    </row>
    <row r="111" spans="1:14">
      <c r="A111" s="814">
        <f>+MAX(A$15:A110)+1</f>
        <v>33</v>
      </c>
      <c r="C111" s="235" t="str">
        <f>"TOTAL ADJUSTMENTS  (sum lines "&amp;A104&amp;"-"&amp;A110&amp;")"</f>
        <v>TOTAL ADJUSTMENTS  (sum lines 27-32)</v>
      </c>
      <c r="D111" s="16"/>
      <c r="E111" s="76">
        <f>SUM(E104:E110)</f>
        <v>-344029.55609782657</v>
      </c>
      <c r="F111" s="10"/>
      <c r="G111" s="10"/>
      <c r="H111" s="271"/>
      <c r="I111" s="10"/>
      <c r="J111" s="123">
        <f>SUM(J104:J110)</f>
        <v>-344029.55609782657</v>
      </c>
      <c r="K111" s="10"/>
      <c r="L111" s="81"/>
      <c r="M111" s="734"/>
      <c r="N111" s="15"/>
    </row>
    <row r="112" spans="1:14">
      <c r="A112" s="814"/>
      <c r="D112" s="16"/>
      <c r="E112" s="76"/>
      <c r="F112" s="10"/>
      <c r="G112" s="10"/>
      <c r="H112" s="280"/>
      <c r="I112" s="10"/>
      <c r="J112" s="123"/>
      <c r="K112" s="10"/>
      <c r="L112" s="99"/>
      <c r="M112" s="734"/>
      <c r="N112" s="15"/>
    </row>
    <row r="113" spans="1:14" ht="15.75">
      <c r="A113" s="814">
        <f>+MAX(A$15:A112)+1</f>
        <v>34</v>
      </c>
      <c r="C113" s="2" t="s">
        <v>152</v>
      </c>
      <c r="D113" s="16" t="s">
        <v>749</v>
      </c>
      <c r="E113" s="363">
        <v>3591855</v>
      </c>
      <c r="F113" s="10"/>
      <c r="G113" s="10" t="str">
        <f>+G87</f>
        <v>TP</v>
      </c>
      <c r="H113" s="271">
        <f>+J$220</f>
        <v>1</v>
      </c>
      <c r="I113" s="10"/>
      <c r="J113" s="123">
        <f>+H113*E113</f>
        <v>3591855</v>
      </c>
      <c r="K113" s="365"/>
      <c r="L113" s="81"/>
      <c r="M113" s="734"/>
      <c r="N113" s="15"/>
    </row>
    <row r="114" spans="1:14">
      <c r="A114" s="814"/>
      <c r="C114" s="15"/>
      <c r="D114" s="16"/>
      <c r="E114" s="76"/>
      <c r="F114" s="10"/>
      <c r="G114" s="10"/>
      <c r="H114" s="271"/>
      <c r="I114" s="10"/>
      <c r="J114" s="123"/>
      <c r="K114" s="10"/>
      <c r="L114" s="81"/>
      <c r="M114" s="734"/>
      <c r="N114" s="15"/>
    </row>
    <row r="115" spans="1:14">
      <c r="A115" s="814">
        <f>+MAX(A$15:A114)+1</f>
        <v>35</v>
      </c>
      <c r="C115" s="15" t="str">
        <f>"WORKING CAPITAL  (Note "&amp;A301&amp;")"</f>
        <v>WORKING CAPITAL  (Note K)</v>
      </c>
      <c r="D115" s="16" t="s">
        <v>4</v>
      </c>
      <c r="E115" s="76"/>
      <c r="F115" s="10"/>
      <c r="G115" s="10"/>
      <c r="H115" s="271"/>
      <c r="I115" s="10"/>
      <c r="J115" s="123"/>
      <c r="K115" s="10"/>
      <c r="L115" s="81"/>
      <c r="M115" s="734"/>
      <c r="N115" s="15"/>
    </row>
    <row r="116" spans="1:14">
      <c r="A116" s="814">
        <f>+MAX(A$15:A115)+1</f>
        <v>36</v>
      </c>
      <c r="C116" s="15" t="s">
        <v>35</v>
      </c>
      <c r="D116" s="53" t="str">
        <f>"(1/8 * (Line "&amp;A156&amp;" less Line "&amp;A154&amp;")"</f>
        <v>(1/8 * (Line 48 less Line 47a)</v>
      </c>
      <c r="E116" s="76">
        <f>(E156-E154)/8</f>
        <v>97260.5</v>
      </c>
      <c r="F116" s="10"/>
      <c r="G116" s="10"/>
      <c r="H116" s="280"/>
      <c r="I116" s="10"/>
      <c r="J116" s="76">
        <f>(J156-J154)/8</f>
        <v>97260.5</v>
      </c>
      <c r="K116" s="10"/>
      <c r="L116" s="93"/>
      <c r="M116" s="734"/>
      <c r="N116" s="15"/>
    </row>
    <row r="117" spans="1:14">
      <c r="A117" s="814">
        <f>+MAX(A$15:A116)+1</f>
        <v>37</v>
      </c>
      <c r="C117" s="15" t="s">
        <v>652</v>
      </c>
      <c r="D117" s="16" t="str">
        <f>"(Attach 3, line "&amp;'Att 3 - Cost Support'!$A$104&amp;", column c)"</f>
        <v>(Attach 3, line 221, column c)</v>
      </c>
      <c r="E117" s="76">
        <f>+'Att 3 - Cost Support'!G104</f>
        <v>0</v>
      </c>
      <c r="F117" s="10"/>
      <c r="G117" s="10" t="str">
        <f>+G113</f>
        <v>TP</v>
      </c>
      <c r="H117" s="271">
        <f>+H113</f>
        <v>1</v>
      </c>
      <c r="I117" s="10"/>
      <c r="J117" s="123">
        <f>+H117*E117</f>
        <v>0</v>
      </c>
      <c r="K117" s="10"/>
      <c r="L117" s="99"/>
      <c r="M117" s="734"/>
      <c r="N117" s="15"/>
    </row>
    <row r="118" spans="1:14">
      <c r="A118" s="814">
        <f>+MAX(A$15:A117)+1</f>
        <v>38</v>
      </c>
      <c r="C118" s="240" t="str">
        <f>"  Prepayments (Account 165 - Note "&amp;A301&amp;")"</f>
        <v xml:space="preserve">  Prepayments (Account 165 - Note K)</v>
      </c>
      <c r="D118" s="236" t="str">
        <f>"(Attach 3, line "&amp;'Att 3 - Cost Support'!$A$32&amp;", column b)"</f>
        <v>(Attach 3, line 189, column b)</v>
      </c>
      <c r="E118" s="237">
        <f>+'Att 3 - Cost Support'!F32</f>
        <v>45405.852307692301</v>
      </c>
      <c r="F118" s="238"/>
      <c r="G118" s="238" t="s">
        <v>37</v>
      </c>
      <c r="H118" s="275">
        <f>+H$83</f>
        <v>1</v>
      </c>
      <c r="I118" s="238"/>
      <c r="J118" s="239">
        <f>+H118*E118</f>
        <v>45405.852307692301</v>
      </c>
      <c r="K118" s="10"/>
      <c r="L118" s="81"/>
      <c r="M118" s="80"/>
      <c r="N118" s="15"/>
    </row>
    <row r="119" spans="1:14">
      <c r="A119" s="814">
        <f>+MAX(A$15:A118)+1</f>
        <v>39</v>
      </c>
      <c r="C119" s="15" t="str">
        <f>"TOTAL WORKING CAPITAL (sum lines "&amp;A116&amp;"-"&amp;A118&amp;")"</f>
        <v>TOTAL WORKING CAPITAL (sum lines 36-38)</v>
      </c>
      <c r="D119" s="9"/>
      <c r="E119" s="123">
        <f>SUM(E116:E118)</f>
        <v>142666.35230769229</v>
      </c>
      <c r="F119" s="9"/>
      <c r="G119" s="9"/>
      <c r="H119" s="9"/>
      <c r="I119" s="9"/>
      <c r="J119" s="123">
        <f>SUM(J116:J118)</f>
        <v>142666.35230769229</v>
      </c>
      <c r="K119" s="10"/>
      <c r="L119" s="80"/>
      <c r="M119" s="80"/>
      <c r="N119" s="15"/>
    </row>
    <row r="120" spans="1:14" ht="15.75" thickBot="1">
      <c r="A120" s="814"/>
      <c r="D120" s="10"/>
      <c r="E120" s="737"/>
      <c r="F120" s="10"/>
      <c r="G120" s="10"/>
      <c r="H120" s="10"/>
      <c r="I120" s="10"/>
      <c r="J120" s="737"/>
      <c r="K120" s="10"/>
      <c r="L120" s="738"/>
      <c r="M120" s="738"/>
      <c r="N120" s="15"/>
    </row>
    <row r="121" spans="1:14" ht="15.75" thickBot="1">
      <c r="A121" s="814">
        <f>+MAX(A$15:A120)+1</f>
        <v>40</v>
      </c>
      <c r="C121" s="15" t="str">
        <f>"RATE BASE  (sum lines "&amp;A101&amp;", "&amp;A111&amp;", "&amp;A113&amp;", &amp; "&amp;A119&amp;")"</f>
        <v>RATE BASE  (sum lines 25, 33, 34, &amp; 39)</v>
      </c>
      <c r="D121" s="10"/>
      <c r="E121" s="124">
        <f>+E101+E111+E113+E119</f>
        <v>19293654.967748325</v>
      </c>
      <c r="F121" s="10"/>
      <c r="G121" s="10"/>
      <c r="H121" s="39"/>
      <c r="I121" s="10"/>
      <c r="J121" s="124">
        <f>+J101+J111+J113+J119</f>
        <v>19293654.967748325</v>
      </c>
      <c r="K121" s="10"/>
      <c r="L121" s="80"/>
      <c r="M121" s="80"/>
      <c r="N121" s="15"/>
    </row>
    <row r="122" spans="1:14" ht="15.75" thickTop="1">
      <c r="A122" s="814"/>
      <c r="C122" s="15"/>
      <c r="D122" s="10"/>
      <c r="E122" s="10"/>
      <c r="F122" s="10"/>
      <c r="G122" s="10"/>
      <c r="H122" s="10"/>
      <c r="I122" s="10"/>
      <c r="J122" s="123"/>
      <c r="K122" s="10"/>
      <c r="L122" s="80"/>
      <c r="M122" s="80"/>
      <c r="N122" s="15"/>
    </row>
    <row r="123" spans="1:14">
      <c r="A123" s="814"/>
      <c r="C123" s="71"/>
      <c r="D123" s="10"/>
      <c r="E123" s="10"/>
      <c r="F123" s="10"/>
      <c r="G123" s="10"/>
      <c r="H123" s="10"/>
      <c r="I123" s="10"/>
      <c r="J123" s="123"/>
      <c r="K123" s="10"/>
      <c r="L123" s="80"/>
      <c r="M123" s="80"/>
      <c r="N123" s="15"/>
    </row>
    <row r="124" spans="1:14">
      <c r="A124" s="814"/>
      <c r="C124" s="72"/>
      <c r="D124" s="10"/>
      <c r="E124" s="10"/>
      <c r="F124" s="10"/>
      <c r="G124" s="10"/>
      <c r="H124" s="10"/>
      <c r="I124" s="10"/>
      <c r="J124" s="123"/>
      <c r="K124" s="10"/>
      <c r="L124" s="80"/>
      <c r="M124" s="80"/>
      <c r="N124" s="15"/>
    </row>
    <row r="125" spans="1:14">
      <c r="A125" s="814"/>
      <c r="C125" s="71"/>
      <c r="D125" s="10"/>
      <c r="E125" s="10"/>
      <c r="F125" s="10"/>
      <c r="G125" s="10"/>
      <c r="H125" s="10"/>
      <c r="I125" s="10"/>
      <c r="J125" s="123"/>
      <c r="K125" s="10"/>
      <c r="L125" s="80"/>
      <c r="M125" s="80"/>
      <c r="N125" s="15"/>
    </row>
    <row r="126" spans="1:14">
      <c r="A126" s="814"/>
      <c r="C126" s="72"/>
      <c r="D126" s="10"/>
      <c r="E126" s="10"/>
      <c r="F126" s="10"/>
      <c r="G126" s="10"/>
      <c r="H126" s="10"/>
      <c r="I126" s="10"/>
      <c r="J126" s="123"/>
      <c r="K126" s="10"/>
      <c r="L126" s="10"/>
      <c r="M126" s="10"/>
      <c r="N126" s="15"/>
    </row>
    <row r="127" spans="1:14">
      <c r="A127" s="814"/>
      <c r="C127" s="72"/>
      <c r="D127" s="10"/>
      <c r="E127" s="10"/>
      <c r="F127" s="10"/>
      <c r="G127" s="10"/>
      <c r="H127" s="10"/>
      <c r="I127" s="10"/>
      <c r="J127" s="123"/>
      <c r="K127" s="10"/>
      <c r="L127" s="10"/>
      <c r="M127" s="10"/>
      <c r="N127" s="15"/>
    </row>
    <row r="128" spans="1:14">
      <c r="A128" s="814"/>
      <c r="D128" s="10"/>
      <c r="E128" s="10"/>
      <c r="F128" s="10"/>
      <c r="G128" s="10"/>
      <c r="H128" s="10"/>
      <c r="I128" s="10"/>
      <c r="J128" s="123"/>
      <c r="K128" s="10"/>
      <c r="L128" s="10"/>
      <c r="M128" s="10"/>
      <c r="N128" s="15"/>
    </row>
    <row r="129" spans="1:14">
      <c r="A129" s="814"/>
      <c r="C129" s="26"/>
      <c r="D129" s="10"/>
      <c r="E129" s="10"/>
      <c r="F129" s="10"/>
      <c r="G129" s="10"/>
      <c r="H129" s="10"/>
      <c r="I129" s="10"/>
      <c r="J129" s="123"/>
      <c r="K129" s="10"/>
      <c r="L129" s="10"/>
      <c r="M129" s="10"/>
      <c r="N129" s="15"/>
    </row>
    <row r="130" spans="1:14">
      <c r="A130" s="814"/>
      <c r="C130" s="41"/>
      <c r="D130" s="10"/>
      <c r="E130" s="10"/>
      <c r="F130" s="10"/>
      <c r="G130" s="10"/>
      <c r="H130" s="10"/>
      <c r="I130" s="10"/>
      <c r="J130" s="123"/>
      <c r="K130" s="10"/>
      <c r="L130" s="10"/>
      <c r="M130" s="10"/>
      <c r="N130" s="15"/>
    </row>
    <row r="131" spans="1:14">
      <c r="A131" s="814"/>
      <c r="C131" s="41"/>
      <c r="D131" s="10"/>
      <c r="E131" s="10"/>
      <c r="F131" s="10"/>
      <c r="G131" s="10"/>
      <c r="H131" s="10"/>
      <c r="I131" s="10"/>
      <c r="J131" s="123"/>
      <c r="K131" s="10"/>
      <c r="L131" s="10"/>
      <c r="M131" s="10"/>
      <c r="N131" s="15"/>
    </row>
    <row r="132" spans="1:14">
      <c r="A132" s="814"/>
      <c r="C132" s="15"/>
      <c r="D132" s="10"/>
      <c r="E132" s="10"/>
      <c r="F132" s="10"/>
      <c r="G132" s="10"/>
      <c r="H132" s="10"/>
      <c r="I132" s="10"/>
      <c r="J132" s="123"/>
      <c r="K132" s="10"/>
      <c r="L132" s="10"/>
      <c r="M132" s="733" t="s">
        <v>823</v>
      </c>
      <c r="N132" s="15"/>
    </row>
    <row r="133" spans="1:14">
      <c r="A133" s="814"/>
      <c r="C133" s="2"/>
      <c r="D133" s="2"/>
      <c r="E133" s="3"/>
      <c r="F133" s="2"/>
      <c r="G133" s="2"/>
      <c r="H133" s="2"/>
      <c r="I133" s="2"/>
      <c r="J133" s="125"/>
      <c r="K133" s="4"/>
      <c r="L133" s="4"/>
      <c r="M133" s="5" t="s">
        <v>658</v>
      </c>
      <c r="N133" s="9"/>
    </row>
    <row r="134" spans="1:14">
      <c r="A134" s="814"/>
      <c r="C134" s="2"/>
      <c r="D134" s="2"/>
      <c r="E134" s="3"/>
      <c r="F134" s="2"/>
      <c r="G134" s="2"/>
      <c r="H134" s="2"/>
      <c r="I134" s="8"/>
      <c r="J134" s="126"/>
      <c r="K134" s="5"/>
      <c r="L134" s="5"/>
      <c r="M134" s="607" t="s">
        <v>211</v>
      </c>
      <c r="N134" s="9"/>
    </row>
    <row r="135" spans="1:14">
      <c r="A135" s="814"/>
      <c r="C135" s="2"/>
      <c r="D135" s="2"/>
      <c r="E135" s="3"/>
      <c r="F135" s="2"/>
      <c r="G135" s="2"/>
      <c r="H135" s="2"/>
      <c r="I135" s="8"/>
      <c r="J135" s="127"/>
      <c r="K135" s="607"/>
      <c r="L135" s="607"/>
      <c r="M135" s="607"/>
      <c r="N135" s="9"/>
    </row>
    <row r="136" spans="1:14">
      <c r="A136" s="814"/>
      <c r="C136" s="2"/>
      <c r="D136" s="2"/>
      <c r="E136" s="3"/>
      <c r="F136" s="2"/>
      <c r="G136" s="2"/>
      <c r="H136" s="2"/>
      <c r="I136" s="8"/>
      <c r="J136" s="128"/>
      <c r="K136" s="9"/>
      <c r="L136" s="607"/>
      <c r="M136" s="607"/>
      <c r="N136" s="9"/>
    </row>
    <row r="137" spans="1:14">
      <c r="A137" s="814"/>
      <c r="C137" s="2"/>
      <c r="D137" s="2"/>
      <c r="E137" s="3"/>
      <c r="F137" s="2"/>
      <c r="G137" s="2"/>
      <c r="H137" s="2"/>
      <c r="I137" s="8"/>
      <c r="J137" s="128"/>
      <c r="K137" s="9"/>
      <c r="L137" s="607"/>
      <c r="M137" s="9"/>
      <c r="N137" s="9"/>
    </row>
    <row r="138" spans="1:14">
      <c r="A138" s="814"/>
      <c r="C138" s="2" t="s">
        <v>3</v>
      </c>
      <c r="D138" s="74"/>
      <c r="E138" s="74" t="s">
        <v>90</v>
      </c>
      <c r="F138" s="2"/>
      <c r="G138" s="2"/>
      <c r="H138" s="2"/>
      <c r="I138" s="8"/>
      <c r="J138" s="123"/>
      <c r="K138" s="9"/>
      <c r="L138" s="9"/>
      <c r="M138" s="9"/>
      <c r="N138" s="9"/>
    </row>
    <row r="139" spans="1:14">
      <c r="A139" s="814"/>
      <c r="C139" s="2"/>
      <c r="D139" s="10" t="s">
        <v>4</v>
      </c>
      <c r="E139" s="10" t="s">
        <v>5</v>
      </c>
      <c r="F139" s="10"/>
      <c r="G139" s="10"/>
      <c r="H139" s="10"/>
      <c r="I139" s="8"/>
      <c r="J139" s="128"/>
      <c r="K139" s="9"/>
      <c r="L139" s="9"/>
      <c r="M139" s="9"/>
      <c r="N139" s="9"/>
    </row>
    <row r="140" spans="1:14">
      <c r="A140" s="814"/>
      <c r="C140" s="2"/>
      <c r="D140" s="10"/>
      <c r="E140" s="10"/>
      <c r="F140" s="10"/>
      <c r="G140" s="10"/>
      <c r="H140" s="10"/>
      <c r="I140" s="8"/>
      <c r="J140" s="128"/>
      <c r="K140" s="226"/>
      <c r="L140" s="725"/>
      <c r="M140" s="1033" t="str">
        <f>Index!$K$6</f>
        <v>For the 12 months ended 12/31/2021</v>
      </c>
      <c r="N140" s="9"/>
    </row>
    <row r="141" spans="1:14" ht="15.75">
      <c r="A141" s="814"/>
      <c r="E141" s="227" t="str">
        <f>+E72</f>
        <v>LS Power Grid New York Corporation I</v>
      </c>
      <c r="J141" s="123"/>
      <c r="K141" s="10"/>
      <c r="L141" s="10"/>
      <c r="M141" s="733"/>
      <c r="N141" s="15"/>
    </row>
    <row r="142" spans="1:14">
      <c r="A142" s="814"/>
      <c r="C142" s="29" t="s">
        <v>6</v>
      </c>
      <c r="D142" s="29" t="s">
        <v>7</v>
      </c>
      <c r="E142" s="29" t="s">
        <v>8</v>
      </c>
      <c r="F142" s="10" t="s">
        <v>4</v>
      </c>
      <c r="G142" s="10"/>
      <c r="H142" s="30" t="s">
        <v>9</v>
      </c>
      <c r="I142" s="10"/>
      <c r="J142" s="129" t="s">
        <v>10</v>
      </c>
      <c r="K142" s="10"/>
      <c r="L142" s="90"/>
      <c r="M142" s="90"/>
      <c r="N142" s="15"/>
    </row>
    <row r="143" spans="1:14" ht="15.75">
      <c r="A143" s="814"/>
      <c r="C143" s="29"/>
      <c r="D143" s="8"/>
      <c r="E143" s="8"/>
      <c r="F143" s="8"/>
      <c r="G143" s="8"/>
      <c r="H143" s="8"/>
      <c r="I143" s="8"/>
      <c r="J143" s="128"/>
      <c r="K143" s="8"/>
      <c r="L143" s="101"/>
      <c r="M143" s="739"/>
      <c r="N143" s="15"/>
    </row>
    <row r="144" spans="1:14" ht="15.75">
      <c r="A144" s="814"/>
      <c r="C144" s="15"/>
      <c r="D144" s="32"/>
      <c r="E144" s="10"/>
      <c r="F144" s="10"/>
      <c r="G144" s="10"/>
      <c r="H144" s="4"/>
      <c r="I144" s="10"/>
      <c r="J144" s="130" t="s">
        <v>20</v>
      </c>
      <c r="K144" s="10"/>
      <c r="L144" s="91"/>
      <c r="M144" s="91"/>
      <c r="N144" s="15"/>
    </row>
    <row r="145" spans="1:14" ht="15.75">
      <c r="A145" s="814"/>
      <c r="C145" s="15"/>
      <c r="D145" s="35" t="s">
        <v>417</v>
      </c>
      <c r="E145" s="33" t="s">
        <v>21</v>
      </c>
      <c r="F145" s="36"/>
      <c r="G145" s="33" t="s">
        <v>22</v>
      </c>
      <c r="I145" s="36"/>
      <c r="J145" s="131" t="s">
        <v>23</v>
      </c>
      <c r="K145" s="10"/>
      <c r="L145" s="68"/>
      <c r="M145" s="68"/>
      <c r="N145" s="15"/>
    </row>
    <row r="146" spans="1:14" ht="15.75">
      <c r="A146" s="814"/>
      <c r="C146" s="15"/>
      <c r="D146" s="10"/>
      <c r="E146" s="42"/>
      <c r="F146" s="43"/>
      <c r="G146" s="44"/>
      <c r="I146" s="43"/>
      <c r="J146" s="123"/>
      <c r="L146" s="738"/>
      <c r="M146" s="738"/>
      <c r="N146" s="15"/>
    </row>
    <row r="147" spans="1:14">
      <c r="A147" s="814">
        <f>+MAX(A$15:A146)+1</f>
        <v>41</v>
      </c>
      <c r="C147" s="15" t="s">
        <v>38</v>
      </c>
      <c r="D147" s="10"/>
      <c r="E147" s="10"/>
      <c r="I147" s="10"/>
      <c r="J147" s="123"/>
      <c r="L147" s="738"/>
      <c r="M147" s="738"/>
      <c r="N147" s="15"/>
    </row>
    <row r="148" spans="1:14">
      <c r="A148" s="814">
        <f>+MAX(A$15:A147)+1</f>
        <v>42</v>
      </c>
      <c r="C148" s="15" t="s">
        <v>39</v>
      </c>
      <c r="D148" s="10" t="s">
        <v>173</v>
      </c>
      <c r="E148" s="133">
        <v>172255</v>
      </c>
      <c r="F148" s="10"/>
      <c r="G148" s="10" t="str">
        <f>+I220</f>
        <v>TP=</v>
      </c>
      <c r="H148" s="271">
        <f>+J220</f>
        <v>1</v>
      </c>
      <c r="I148" s="10"/>
      <c r="J148" s="123">
        <f>+H148*E148</f>
        <v>172255</v>
      </c>
      <c r="K148" s="10"/>
      <c r="L148" s="80"/>
      <c r="M148" s="80"/>
      <c r="N148" s="740"/>
    </row>
    <row r="149" spans="1:14">
      <c r="A149" s="814">
        <f>+MAX(A$15:A148)+1</f>
        <v>43</v>
      </c>
      <c r="C149" s="45" t="s">
        <v>402</v>
      </c>
      <c r="D149" s="16" t="s">
        <v>403</v>
      </c>
      <c r="E149" s="133">
        <v>0</v>
      </c>
      <c r="F149" s="10"/>
      <c r="G149" s="10" t="str">
        <f>+G148</f>
        <v>TP=</v>
      </c>
      <c r="H149" s="271">
        <f>+H148</f>
        <v>1</v>
      </c>
      <c r="I149" s="10"/>
      <c r="J149" s="123">
        <f>+H149*E149</f>
        <v>0</v>
      </c>
      <c r="K149" s="10"/>
      <c r="L149" s="80"/>
      <c r="M149" s="80"/>
      <c r="N149" s="740"/>
    </row>
    <row r="150" spans="1:14">
      <c r="A150" s="814">
        <f>+MAX(A$15:A149)+1</f>
        <v>44</v>
      </c>
      <c r="C150" s="45" t="s">
        <v>40</v>
      </c>
      <c r="D150" s="16" t="s">
        <v>169</v>
      </c>
      <c r="E150" s="133">
        <v>605829</v>
      </c>
      <c r="F150" s="10"/>
      <c r="G150" s="10" t="s">
        <v>29</v>
      </c>
      <c r="H150" s="271">
        <f>+$J$228</f>
        <v>1</v>
      </c>
      <c r="I150" s="10"/>
      <c r="J150" s="123">
        <f>+H150*E150</f>
        <v>605829</v>
      </c>
      <c r="K150" s="10"/>
      <c r="L150" s="80"/>
      <c r="M150" s="80"/>
      <c r="N150" s="15"/>
    </row>
    <row r="151" spans="1:14" ht="15.75">
      <c r="A151" s="814">
        <f>+MAX(A$15:A150)+1</f>
        <v>45</v>
      </c>
      <c r="C151" s="45" t="s">
        <v>160</v>
      </c>
      <c r="D151" s="45" t="str">
        <f>"Note "&amp;A303&amp;", company records"</f>
        <v>Note L, company records</v>
      </c>
      <c r="E151" s="363">
        <v>82252</v>
      </c>
      <c r="F151" s="10"/>
      <c r="G151" s="10" t="s">
        <v>101</v>
      </c>
      <c r="H151" s="271">
        <v>1</v>
      </c>
      <c r="I151" s="10"/>
      <c r="J151" s="123">
        <f>+H151*E151</f>
        <v>82252</v>
      </c>
      <c r="K151" s="365"/>
      <c r="L151" s="80"/>
      <c r="M151" s="80"/>
      <c r="N151" s="15"/>
    </row>
    <row r="152" spans="1:14">
      <c r="A152" s="814">
        <f>+MAX(A$15:A151)+1</f>
        <v>46</v>
      </c>
      <c r="C152" s="45" t="s">
        <v>161</v>
      </c>
      <c r="D152" s="45" t="str">
        <f>"Note "&amp;A303&amp;", company records"</f>
        <v>Note L, company records</v>
      </c>
      <c r="E152" s="363">
        <v>82252</v>
      </c>
      <c r="F152" s="10"/>
      <c r="G152" s="46" t="str">
        <f>+G148</f>
        <v>TP=</v>
      </c>
      <c r="H152" s="271">
        <f>+H148</f>
        <v>1</v>
      </c>
      <c r="I152" s="10"/>
      <c r="J152" s="123">
        <f>+H152*E152</f>
        <v>82252</v>
      </c>
      <c r="K152" s="10"/>
      <c r="L152" s="80"/>
      <c r="M152" s="80"/>
      <c r="N152" s="15"/>
    </row>
    <row r="153" spans="1:14" ht="15.75">
      <c r="A153" s="814">
        <f>+MAX(A$15:A152)+1</f>
        <v>47</v>
      </c>
      <c r="C153" s="45" t="s">
        <v>268</v>
      </c>
      <c r="D153" s="16" t="s">
        <v>331</v>
      </c>
      <c r="E153" s="363">
        <v>4599</v>
      </c>
      <c r="F153" s="10"/>
      <c r="G153" s="10" t="s">
        <v>101</v>
      </c>
      <c r="H153" s="271">
        <v>1</v>
      </c>
      <c r="I153" s="10"/>
      <c r="J153" s="123">
        <f t="shared" ref="J153:J155" si="2">+H153*E153</f>
        <v>4599</v>
      </c>
      <c r="K153" s="365"/>
      <c r="L153" s="80"/>
      <c r="M153" s="80"/>
      <c r="N153" s="15"/>
    </row>
    <row r="154" spans="1:14">
      <c r="A154" s="814" t="str">
        <f>+$A$153&amp;"a"</f>
        <v>47a</v>
      </c>
      <c r="C154" s="45" t="s">
        <v>269</v>
      </c>
      <c r="D154" s="16" t="s">
        <v>108</v>
      </c>
      <c r="E154" s="363">
        <v>0</v>
      </c>
      <c r="F154" s="10"/>
      <c r="G154" s="10" t="s">
        <v>101</v>
      </c>
      <c r="H154" s="271">
        <v>1</v>
      </c>
      <c r="I154" s="10"/>
      <c r="J154" s="123">
        <f t="shared" si="2"/>
        <v>0</v>
      </c>
      <c r="K154" s="10"/>
      <c r="L154" s="80"/>
      <c r="M154" s="80"/>
      <c r="N154" s="15"/>
    </row>
    <row r="155" spans="1:14">
      <c r="A155" s="814" t="str">
        <f>+$A$153&amp;"b"</f>
        <v>47b</v>
      </c>
      <c r="C155" s="45" t="s">
        <v>270</v>
      </c>
      <c r="D155" s="16" t="s">
        <v>819</v>
      </c>
      <c r="E155" s="76">
        <f>+E153-E154</f>
        <v>4599</v>
      </c>
      <c r="F155" s="10"/>
      <c r="G155" s="10" t="s">
        <v>101</v>
      </c>
      <c r="H155" s="271">
        <v>1</v>
      </c>
      <c r="I155" s="10"/>
      <c r="J155" s="123">
        <f t="shared" si="2"/>
        <v>4599</v>
      </c>
      <c r="K155" s="10"/>
      <c r="L155" s="80"/>
      <c r="M155" s="80"/>
      <c r="N155" s="15"/>
    </row>
    <row r="156" spans="1:14">
      <c r="A156" s="814">
        <f>+MAX(A$15:A155)+1</f>
        <v>48</v>
      </c>
      <c r="C156" s="45" t="str">
        <f>"TOTAL O&amp;M   (sum lines "&amp;A148&amp;", "&amp;A150&amp;", "&amp;A152&amp;", "&amp;A154&amp;", "&amp;A155&amp;" less lines "&amp;A149&amp;" &amp; "&amp;A151&amp;", "&amp;A153&amp;") (Note "&amp;A303&amp;")"</f>
        <v>TOTAL O&amp;M   (sum lines 42, 44, 46, 47a, 47b less lines 43 &amp; 45, 47) (Note L)</v>
      </c>
      <c r="D156" s="16"/>
      <c r="E156" s="123">
        <f>+E148-E149+E150-E151+E152-E153+E154+E155</f>
        <v>778084</v>
      </c>
      <c r="F156" s="10"/>
      <c r="G156" s="10"/>
      <c r="H156" s="10"/>
      <c r="I156" s="10"/>
      <c r="J156" s="123">
        <f>+J148-J149+J150-J151+J152-J153+J154+J155</f>
        <v>778084</v>
      </c>
      <c r="K156" s="10"/>
      <c r="L156" s="80"/>
      <c r="M156" s="80"/>
      <c r="N156" s="15"/>
    </row>
    <row r="157" spans="1:14">
      <c r="A157" s="814"/>
      <c r="D157" s="10"/>
      <c r="E157" s="123"/>
      <c r="F157" s="10"/>
      <c r="G157" s="10"/>
      <c r="H157" s="10"/>
      <c r="I157" s="10"/>
      <c r="J157" s="123"/>
      <c r="K157" s="10"/>
      <c r="L157" s="80"/>
      <c r="M157" s="80"/>
      <c r="N157" s="15"/>
    </row>
    <row r="158" spans="1:14">
      <c r="A158" s="814">
        <f>+MAX(A$15:A157)+1</f>
        <v>49</v>
      </c>
      <c r="C158" s="15" t="s">
        <v>283</v>
      </c>
      <c r="D158" s="10"/>
      <c r="E158" s="123"/>
      <c r="F158" s="10"/>
      <c r="G158" s="10"/>
      <c r="H158" s="10"/>
      <c r="I158" s="10"/>
      <c r="J158" s="123"/>
      <c r="K158" s="10"/>
      <c r="L158" s="80"/>
      <c r="M158" s="80"/>
      <c r="N158" s="15"/>
    </row>
    <row r="159" spans="1:14">
      <c r="A159" s="814">
        <f>+MAX(A$15:A158)+1</f>
        <v>50</v>
      </c>
      <c r="C159" s="15" t="str">
        <f>+C148</f>
        <v xml:space="preserve">  Transmission </v>
      </c>
      <c r="D159" s="16" t="str">
        <f>"336.7.f (Note "&amp;$A$270&amp;")"</f>
        <v>336.7.f (Note A)</v>
      </c>
      <c r="E159" s="133">
        <v>275914</v>
      </c>
      <c r="F159" s="10"/>
      <c r="G159" s="10" t="s">
        <v>19</v>
      </c>
      <c r="H159" s="271">
        <f>+J$220</f>
        <v>1</v>
      </c>
      <c r="I159" s="10"/>
      <c r="J159" s="123">
        <f>+H159*E159</f>
        <v>275914</v>
      </c>
      <c r="K159" s="10"/>
      <c r="L159" s="80"/>
      <c r="M159" s="80"/>
      <c r="N159" s="740"/>
    </row>
    <row r="160" spans="1:14">
      <c r="A160" s="814">
        <f>+MAX(A$15:A159)+1</f>
        <v>51</v>
      </c>
      <c r="C160" s="15" t="s">
        <v>158</v>
      </c>
      <c r="D160" s="16" t="str">
        <f>"336.1.f + 336.10.f (Note "&amp;$A$270&amp;")"</f>
        <v>336.1.f + 336.10.f (Note A)</v>
      </c>
      <c r="E160" s="133">
        <f>87585+0</f>
        <v>87585</v>
      </c>
      <c r="F160" s="10"/>
      <c r="G160" s="10" t="s">
        <v>29</v>
      </c>
      <c r="H160" s="271">
        <f>+$J$228</f>
        <v>1</v>
      </c>
      <c r="I160" s="10"/>
      <c r="J160" s="123">
        <f>+H160*E160</f>
        <v>87585</v>
      </c>
      <c r="K160" s="10"/>
      <c r="L160" s="80"/>
      <c r="M160" s="80"/>
      <c r="N160" s="10"/>
    </row>
    <row r="161" spans="1:14">
      <c r="A161" s="814">
        <f>+MAX(A$15:A160)+1</f>
        <v>52</v>
      </c>
      <c r="C161" s="75" t="s">
        <v>156</v>
      </c>
      <c r="D161" s="81" t="str">
        <f>"(Attach 3, line "&amp;'Att 3 - Cost Support'!$A$74&amp;", column c) (Note "&amp;$A$300&amp;")"</f>
        <v>(Attach 3, line 205, column c) (Note J)</v>
      </c>
      <c r="E161" s="107">
        <f>+'Att 3 - Cost Support'!$F$74</f>
        <v>0</v>
      </c>
      <c r="F161" s="80"/>
      <c r="G161" s="80" t="s">
        <v>101</v>
      </c>
      <c r="H161" s="844">
        <v>1</v>
      </c>
      <c r="I161" s="80"/>
      <c r="J161" s="329">
        <f>+H161*E161</f>
        <v>0</v>
      </c>
      <c r="K161" s="10"/>
      <c r="L161" s="80"/>
      <c r="M161" s="80"/>
      <c r="N161" s="10"/>
    </row>
    <row r="162" spans="1:14">
      <c r="A162" s="814">
        <f>+MAX(A$15:A161)+1</f>
        <v>53</v>
      </c>
      <c r="C162" s="845" t="s">
        <v>733</v>
      </c>
      <c r="D162" s="846" t="str">
        <f>"(Attach 2, line "&amp;'Att 2 - Cost Support '!$A$193&amp;")"</f>
        <v>(Attach 2, line 166)</v>
      </c>
      <c r="E162" s="847">
        <f>+'Att 2 - Cost Support '!$I$193</f>
        <v>0</v>
      </c>
      <c r="F162" s="848"/>
      <c r="G162" s="848" t="s">
        <v>101</v>
      </c>
      <c r="H162" s="849">
        <v>1</v>
      </c>
      <c r="I162" s="848"/>
      <c r="J162" s="850">
        <f>+H162*E162</f>
        <v>0</v>
      </c>
      <c r="K162" s="10"/>
      <c r="L162" s="80"/>
      <c r="M162" s="80"/>
      <c r="N162" s="10"/>
    </row>
    <row r="163" spans="1:14">
      <c r="A163" s="814">
        <f>+MAX(A$15:A162)+1</f>
        <v>54</v>
      </c>
      <c r="C163" s="235" t="str">
        <f>"TOTAL DEPRECIATION (Sum lines "&amp;A159&amp;"-"&amp;A161&amp;")"</f>
        <v>TOTAL DEPRECIATION (Sum lines 50-52)</v>
      </c>
      <c r="D163" s="10"/>
      <c r="E163" s="123">
        <f>SUM(E159:E162)</f>
        <v>363499</v>
      </c>
      <c r="F163" s="10"/>
      <c r="G163" s="10"/>
      <c r="H163" s="271"/>
      <c r="I163" s="10"/>
      <c r="J163" s="123">
        <f>SUM(J159:J162)</f>
        <v>363499</v>
      </c>
      <c r="K163" s="10"/>
      <c r="L163" s="80"/>
      <c r="N163" s="80"/>
    </row>
    <row r="164" spans="1:14">
      <c r="A164" s="814"/>
      <c r="C164" s="15"/>
      <c r="D164" s="10"/>
      <c r="E164" s="123"/>
      <c r="F164" s="10"/>
      <c r="G164" s="10"/>
      <c r="H164" s="271"/>
      <c r="I164" s="10"/>
      <c r="J164" s="123"/>
      <c r="K164" s="10"/>
      <c r="L164" s="851"/>
      <c r="N164" s="80"/>
    </row>
    <row r="165" spans="1:14">
      <c r="A165" s="814">
        <f>+MAX(A$15:A164)+1</f>
        <v>55</v>
      </c>
      <c r="C165" s="45" t="str">
        <f>"TAXES OTHER THAN INCOME TAXES  (Note "&amp;A308&amp;")"</f>
        <v>TAXES OTHER THAN INCOME TAXES  (Note M)</v>
      </c>
      <c r="E165" s="123"/>
      <c r="F165" s="10"/>
      <c r="G165" s="10"/>
      <c r="H165" s="271"/>
      <c r="I165" s="10"/>
      <c r="J165" s="123"/>
      <c r="K165" s="10"/>
      <c r="L165" s="80"/>
      <c r="N165" s="80"/>
    </row>
    <row r="166" spans="1:14">
      <c r="A166" s="814">
        <f>+MAX(A$15:A165)+1</f>
        <v>56</v>
      </c>
      <c r="C166" s="15" t="s">
        <v>41</v>
      </c>
      <c r="D166" s="53"/>
      <c r="E166" s="123"/>
      <c r="F166" s="10"/>
      <c r="G166" s="10"/>
      <c r="H166" s="271"/>
      <c r="I166" s="10"/>
      <c r="J166" s="123"/>
      <c r="K166" s="10"/>
      <c r="L166" s="80"/>
      <c r="N166" s="80"/>
    </row>
    <row r="167" spans="1:14">
      <c r="A167" s="814">
        <f>+MAX(A$15:A166)+1</f>
        <v>57</v>
      </c>
      <c r="C167" s="15" t="s">
        <v>42</v>
      </c>
      <c r="D167" s="603" t="s">
        <v>445</v>
      </c>
      <c r="E167" s="133">
        <v>22453</v>
      </c>
      <c r="F167" s="10"/>
      <c r="G167" s="10" t="s">
        <v>29</v>
      </c>
      <c r="H167" s="271">
        <f>+J$228</f>
        <v>1</v>
      </c>
      <c r="I167" s="10"/>
      <c r="J167" s="123">
        <f>+H167*E167</f>
        <v>22453</v>
      </c>
      <c r="K167" s="10"/>
      <c r="L167" s="80"/>
      <c r="N167" s="80"/>
    </row>
    <row r="168" spans="1:14">
      <c r="A168" s="814">
        <f>+MAX(A$15:A167)+1</f>
        <v>58</v>
      </c>
      <c r="C168" s="15" t="s">
        <v>43</v>
      </c>
      <c r="D168" s="603" t="s">
        <v>445</v>
      </c>
      <c r="E168" s="133">
        <v>0</v>
      </c>
      <c r="F168" s="10"/>
      <c r="G168" s="10" t="str">
        <f>+G167</f>
        <v>W/S</v>
      </c>
      <c r="H168" s="271">
        <f>+J$228</f>
        <v>1</v>
      </c>
      <c r="I168" s="10"/>
      <c r="J168" s="123">
        <f>+H168*E168</f>
        <v>0</v>
      </c>
      <c r="K168" s="10"/>
      <c r="L168" s="80"/>
      <c r="N168" s="80"/>
    </row>
    <row r="169" spans="1:14">
      <c r="A169" s="814">
        <f>+MAX(A$15:A168)+1</f>
        <v>59</v>
      </c>
      <c r="C169" s="15" t="s">
        <v>44</v>
      </c>
      <c r="D169" s="604" t="s">
        <v>4</v>
      </c>
      <c r="E169" s="123"/>
      <c r="F169" s="10"/>
      <c r="G169" s="10"/>
      <c r="H169" s="271"/>
      <c r="I169" s="10"/>
      <c r="J169" s="123"/>
      <c r="K169" s="10"/>
      <c r="L169" s="80"/>
      <c r="N169" s="80"/>
    </row>
    <row r="170" spans="1:14">
      <c r="A170" s="814">
        <f>+MAX(A$15:A169)+1</f>
        <v>60</v>
      </c>
      <c r="C170" s="15" t="s">
        <v>45</v>
      </c>
      <c r="D170" s="603" t="s">
        <v>445</v>
      </c>
      <c r="E170" s="133">
        <v>6185</v>
      </c>
      <c r="F170" s="10"/>
      <c r="G170" s="10" t="s">
        <v>37</v>
      </c>
      <c r="H170" s="274">
        <f>+H$83</f>
        <v>1</v>
      </c>
      <c r="I170" s="10"/>
      <c r="J170" s="123">
        <f>+H170*E170</f>
        <v>6185</v>
      </c>
      <c r="K170" s="10"/>
      <c r="L170" s="80"/>
      <c r="N170" s="80"/>
    </row>
    <row r="171" spans="1:14">
      <c r="A171" s="814">
        <f>+MAX(A$15:A170)+1</f>
        <v>61</v>
      </c>
      <c r="C171" s="15" t="s">
        <v>46</v>
      </c>
      <c r="D171" s="603" t="s">
        <v>445</v>
      </c>
      <c r="E171" s="133">
        <v>0</v>
      </c>
      <c r="F171" s="10"/>
      <c r="G171" s="10" t="s">
        <v>37</v>
      </c>
      <c r="H171" s="274">
        <f>+H$83</f>
        <v>1</v>
      </c>
      <c r="I171" s="10"/>
      <c r="J171" s="123">
        <f>+H171*E171</f>
        <v>0</v>
      </c>
      <c r="K171" s="10"/>
      <c r="L171" s="80"/>
      <c r="N171" s="80"/>
    </row>
    <row r="172" spans="1:14">
      <c r="A172" s="814">
        <f>+MAX(A$15:A171)+1</f>
        <v>62</v>
      </c>
      <c r="C172" s="15" t="s">
        <v>47</v>
      </c>
      <c r="D172" s="603" t="s">
        <v>445</v>
      </c>
      <c r="E172" s="133">
        <v>0</v>
      </c>
      <c r="F172" s="10"/>
      <c r="G172" s="10" t="str">
        <f>+G170</f>
        <v>GP</v>
      </c>
      <c r="H172" s="274">
        <f>+H$83</f>
        <v>1</v>
      </c>
      <c r="I172" s="10"/>
      <c r="J172" s="123">
        <f>+H172*E172</f>
        <v>0</v>
      </c>
      <c r="K172" s="10"/>
      <c r="L172" s="80"/>
      <c r="N172" s="80"/>
    </row>
    <row r="173" spans="1:14">
      <c r="A173" s="814">
        <f>+MAX(A$15:A172)+1</f>
        <v>63</v>
      </c>
      <c r="C173" s="15" t="str">
        <f>"TOTAL OTHER TAXES  (sum lines "&amp;A167&amp;"-"&amp;A172&amp;")"</f>
        <v>TOTAL OTHER TAXES  (sum lines 57-62)</v>
      </c>
      <c r="D173" s="16"/>
      <c r="E173" s="123">
        <f>SUM(E167:E172)</f>
        <v>28638</v>
      </c>
      <c r="F173" s="10"/>
      <c r="G173" s="10"/>
      <c r="H173" s="271"/>
      <c r="I173" s="10"/>
      <c r="J173" s="123">
        <f>SUM(J167:J172)</f>
        <v>28638</v>
      </c>
      <c r="K173" s="10"/>
      <c r="L173" s="80"/>
      <c r="M173" s="741"/>
      <c r="N173" s="80"/>
    </row>
    <row r="174" spans="1:14">
      <c r="A174" s="814"/>
      <c r="C174" s="15"/>
      <c r="D174" s="10"/>
      <c r="E174" s="10"/>
      <c r="F174" s="10"/>
      <c r="G174" s="10"/>
      <c r="H174" s="271"/>
      <c r="I174" s="10"/>
      <c r="J174" s="123"/>
      <c r="K174" s="10"/>
      <c r="L174" s="80"/>
      <c r="N174" s="80"/>
    </row>
    <row r="175" spans="1:14">
      <c r="A175" s="814">
        <f>+MAX(A$15:A174)+1</f>
        <v>64</v>
      </c>
      <c r="C175" s="15" t="s">
        <v>48</v>
      </c>
      <c r="D175" s="10"/>
      <c r="E175" s="10"/>
      <c r="F175" s="10"/>
      <c r="H175" s="280"/>
      <c r="I175" s="10"/>
      <c r="J175" s="123"/>
      <c r="K175" s="10"/>
      <c r="L175" s="80"/>
      <c r="N175" s="80"/>
    </row>
    <row r="176" spans="1:14">
      <c r="A176" s="814">
        <f>+MAX(A$15:A175)+1</f>
        <v>65</v>
      </c>
      <c r="C176" s="48" t="s">
        <v>404</v>
      </c>
      <c r="D176" s="10" t="str">
        <f>" (Note "&amp;$A$281&amp;")"</f>
        <v xml:space="preserve"> (Note E)</v>
      </c>
      <c r="E176" s="791">
        <f>IF(E284&gt;0,1-(((1-E285)*(1-E284))/(1-E285*E284*E286)),0)</f>
        <v>0.26134999999999997</v>
      </c>
      <c r="F176" s="10"/>
      <c r="H176" s="47"/>
      <c r="I176" s="10"/>
      <c r="J176" s="123"/>
      <c r="K176" s="10"/>
      <c r="L176" s="80"/>
      <c r="N176" s="80"/>
    </row>
    <row r="177" spans="1:14">
      <c r="A177" s="814">
        <f>+MAX(A$15:A176)+1</f>
        <v>66</v>
      </c>
      <c r="C177" s="23" t="s">
        <v>49</v>
      </c>
      <c r="D177" s="10"/>
      <c r="E177" s="791">
        <f>IF(K236&gt;0,(E176/(1-E176))*(1-K233/K236),0)</f>
        <v>0.26566308922070692</v>
      </c>
      <c r="F177" s="10"/>
      <c r="H177" s="47"/>
      <c r="I177" s="10"/>
      <c r="J177" s="123"/>
      <c r="K177" s="10"/>
      <c r="L177" s="80"/>
      <c r="N177" s="80"/>
    </row>
    <row r="178" spans="1:14">
      <c r="A178" s="814">
        <f>+MAX(A$15:A177)+1</f>
        <v>67</v>
      </c>
      <c r="C178" s="15" t="str">
        <f>"       where WCLTD=(line "&amp;A233&amp;") and R= (line "&amp;A236&amp;")"</f>
        <v xml:space="preserve">       where WCLTD=(line 96) and R= (line 99)</v>
      </c>
      <c r="D178" s="10"/>
      <c r="E178" s="10"/>
      <c r="F178" s="10"/>
      <c r="H178" s="47"/>
      <c r="I178" s="10"/>
      <c r="J178" s="123"/>
      <c r="K178" s="10"/>
      <c r="L178" s="80"/>
      <c r="N178" s="80"/>
    </row>
    <row r="179" spans="1:14">
      <c r="A179" s="814">
        <f>+MAX(A$15:A178)+1</f>
        <v>68</v>
      </c>
      <c r="C179" s="15" t="str">
        <f>"       and FIT, SIT, p, &amp; n are as given in footnote "&amp;A281&amp;"."</f>
        <v xml:space="preserve">       and FIT, SIT, p, &amp; n are as given in footnote E.</v>
      </c>
      <c r="D179" s="10"/>
      <c r="E179" s="10"/>
      <c r="F179" s="10"/>
      <c r="H179" s="47"/>
      <c r="I179" s="10"/>
      <c r="J179" s="123"/>
      <c r="K179" s="10"/>
      <c r="L179" s="80"/>
      <c r="N179" s="80"/>
    </row>
    <row r="180" spans="1:14">
      <c r="A180" s="814">
        <f>+MAX(A$15:A179)+1</f>
        <v>69</v>
      </c>
      <c r="C180" s="48" t="str">
        <f>"      1 / (1 - T)  = (T from line "&amp;A176&amp;")"</f>
        <v xml:space="preserve">      1 / (1 - T)  = (T from line 65)</v>
      </c>
      <c r="D180" s="10"/>
      <c r="E180" s="245">
        <f>IF(E176&gt;0,1/(1-E176),0)</f>
        <v>1.3538211602247343</v>
      </c>
      <c r="F180" s="10"/>
      <c r="H180" s="47"/>
      <c r="I180" s="10"/>
      <c r="J180" s="123"/>
      <c r="K180" s="10"/>
      <c r="L180" s="80"/>
      <c r="N180" s="80"/>
    </row>
    <row r="181" spans="1:14">
      <c r="A181" s="814">
        <f>+MAX(A$15:A180)+1</f>
        <v>70</v>
      </c>
      <c r="C181" s="48" t="str">
        <f>"Income Tax Calculation = line "&amp;A177&amp;" * line "&amp;A188&amp;" "</f>
        <v xml:space="preserve">Income Tax Calculation = line 66 * line 76 </v>
      </c>
      <c r="D181" s="49"/>
      <c r="E181" s="123">
        <f>+E177*E188</f>
        <v>349141.51565980678</v>
      </c>
      <c r="F181" s="10"/>
      <c r="G181" s="10"/>
      <c r="H181" s="18"/>
      <c r="I181" s="10"/>
      <c r="J181" s="123">
        <f>+E177*J188</f>
        <v>349141.51565980678</v>
      </c>
      <c r="K181" s="10"/>
      <c r="L181" s="80"/>
      <c r="N181" s="80"/>
    </row>
    <row r="182" spans="1:14">
      <c r="A182" s="814">
        <f>+MAX(A$15:A181)+1</f>
        <v>71</v>
      </c>
      <c r="C182" s="15" t="s">
        <v>670</v>
      </c>
      <c r="D182" s="16" t="str">
        <f>"(Attachment 3, line "&amp;'Att 3 - Cost Support'!$A$14&amp;")  (Note "&amp;$A$278&amp;")"</f>
        <v>(Attachment 3, line 174)  (Note D)</v>
      </c>
      <c r="E182" s="599">
        <f>+'Att 3 - Cost Support'!$G$14</f>
        <v>0</v>
      </c>
      <c r="F182" s="10"/>
      <c r="G182" s="23" t="s">
        <v>33</v>
      </c>
      <c r="H182" s="281">
        <f>+H$101</f>
        <v>1</v>
      </c>
      <c r="I182" s="10"/>
      <c r="J182" s="123">
        <f>+E182*H182</f>
        <v>0</v>
      </c>
      <c r="K182" s="10"/>
      <c r="L182" s="80"/>
      <c r="N182" s="80"/>
    </row>
    <row r="183" spans="1:14">
      <c r="A183" s="814">
        <f>+MAX(A$15:A182)+1</f>
        <v>72</v>
      </c>
      <c r="C183" s="579" t="s">
        <v>413</v>
      </c>
      <c r="D183" s="10" t="str">
        <f>"(Attach 3, line "&amp;'Att 3 - Cost Support'!A83&amp;" * line "&amp;A176&amp;")"</f>
        <v>(Attach 3, line 207 * line 65)</v>
      </c>
      <c r="E183" s="123">
        <f>+'Att 3 - Cost Support'!M83*'Appendix A'!E180</f>
        <v>1242.9737358694915</v>
      </c>
      <c r="F183" s="10"/>
      <c r="G183" s="23" t="s">
        <v>33</v>
      </c>
      <c r="H183" s="281">
        <f>+H$101</f>
        <v>1</v>
      </c>
      <c r="I183" s="10"/>
      <c r="J183" s="123">
        <f>+E183*H183</f>
        <v>1242.9737358694915</v>
      </c>
      <c r="K183" s="10"/>
      <c r="L183" s="80"/>
      <c r="N183" s="80"/>
    </row>
    <row r="184" spans="1:14">
      <c r="A184" s="814">
        <f>+MAX(A$15:A183)+1</f>
        <v>73</v>
      </c>
      <c r="C184" s="609" t="s">
        <v>679</v>
      </c>
      <c r="D184" s="788" t="str">
        <f>"Attach 8, line "&amp;'Att 8 - Exc or Def ADIT'!A79&amp;" (proj.), line "&amp;'Att 8 - Exc or Def ADIT'!A122&amp;" (actual)  Note "&amp;$A$290</f>
        <v>Attach 8, line 58 (proj.), line 90 (actual)  Note F</v>
      </c>
      <c r="E184" s="847">
        <f>IF(Index!$K$9="p",'Att 8 - Exc or Def ADIT'!$E$79,IF(Index!$K$9="a",'Att 8 - Exc or Def ADIT'!$E$122,"Input Error"))</f>
        <v>0</v>
      </c>
      <c r="F184" s="238"/>
      <c r="G184" s="609" t="s">
        <v>33</v>
      </c>
      <c r="H184" s="275">
        <f>+H$101</f>
        <v>1</v>
      </c>
      <c r="I184" s="238"/>
      <c r="J184" s="239">
        <f>+H184*E184</f>
        <v>0</v>
      </c>
      <c r="K184" s="10"/>
      <c r="L184" s="80"/>
      <c r="N184" s="80"/>
    </row>
    <row r="185" spans="1:14">
      <c r="A185" s="814">
        <f>+MAX(A$15:A184)+1</f>
        <v>74</v>
      </c>
      <c r="C185" s="50" t="s">
        <v>51</v>
      </c>
      <c r="D185" s="23" t="str">
        <f>"(Sum lines "&amp;A183&amp;" to "&amp;A184&amp;")"</f>
        <v>(Sum lines 72 to 73)</v>
      </c>
      <c r="E185" s="132">
        <f>+E184+E181+E183+E182</f>
        <v>350384.4893956763</v>
      </c>
      <c r="F185" s="16"/>
      <c r="G185" s="16" t="s">
        <v>4</v>
      </c>
      <c r="H185" s="884" t="s">
        <v>4</v>
      </c>
      <c r="I185" s="16"/>
      <c r="J185" s="132">
        <f>+J184+J181+J183+J182</f>
        <v>350384.4893956763</v>
      </c>
      <c r="K185" s="10"/>
      <c r="L185" s="335"/>
      <c r="N185" s="80"/>
    </row>
    <row r="186" spans="1:14">
      <c r="A186" s="814"/>
      <c r="D186" s="52"/>
      <c r="E186" s="123"/>
      <c r="F186" s="10"/>
      <c r="G186" s="10"/>
      <c r="H186" s="18"/>
      <c r="I186" s="10"/>
      <c r="J186" s="123"/>
      <c r="K186" s="10"/>
      <c r="L186" s="335"/>
      <c r="N186" s="80"/>
    </row>
    <row r="187" spans="1:14">
      <c r="A187" s="814">
        <f>+MAX(A$15:A186)+1</f>
        <v>75</v>
      </c>
      <c r="C187" s="15" t="s">
        <v>52</v>
      </c>
      <c r="D187" s="39"/>
      <c r="E187" s="123"/>
      <c r="H187" s="47"/>
      <c r="I187" s="10"/>
      <c r="K187" s="10"/>
      <c r="L187" s="335"/>
      <c r="N187" s="80"/>
    </row>
    <row r="188" spans="1:14">
      <c r="A188" s="814">
        <f>+MAX(A$15:A187)+1</f>
        <v>76</v>
      </c>
      <c r="C188" s="50" t="str">
        <f>" [ Rate Base (line "&amp;A121&amp;") * Rate of Return (line "&amp;A236&amp;")]"</f>
        <v xml:space="preserve"> [ Rate Base (line 40) * Rate of Return (line 99)]</v>
      </c>
      <c r="E188" s="123">
        <f>+K236*E121</f>
        <v>1314226.6646223776</v>
      </c>
      <c r="F188" s="10"/>
      <c r="G188" s="10"/>
      <c r="H188" s="281"/>
      <c r="I188" s="10"/>
      <c r="J188" s="123">
        <f>+J121*K236</f>
        <v>1314226.6646223776</v>
      </c>
      <c r="K188" s="10"/>
      <c r="L188" s="335"/>
      <c r="N188" s="80"/>
    </row>
    <row r="189" spans="1:14">
      <c r="A189" s="814"/>
      <c r="C189" s="15"/>
      <c r="E189" s="80"/>
      <c r="F189" s="10"/>
      <c r="G189" s="10"/>
      <c r="H189" s="281"/>
      <c r="I189" s="10"/>
      <c r="J189" s="329"/>
      <c r="K189" s="10"/>
      <c r="L189" s="335"/>
      <c r="N189" s="80"/>
    </row>
    <row r="190" spans="1:14">
      <c r="A190" s="814">
        <f>+MAX(A$15:A189)+1</f>
        <v>77</v>
      </c>
      <c r="C190" s="15" t="str">
        <f>"Rev Requirement before Incentive Projects  (sum lines "&amp;A156&amp;", "&amp;A163&amp;", "&amp;A173&amp;", "&amp;A185&amp;", "&amp;A188&amp;")"</f>
        <v>Rev Requirement before Incentive Projects  (sum lines 48, 54, 63, 74, 76)</v>
      </c>
      <c r="E190" s="329">
        <f>+E156+E163+E173+E185+E188</f>
        <v>2834832.1540180538</v>
      </c>
      <c r="F190" s="360"/>
      <c r="G190" s="360"/>
      <c r="H190" s="281"/>
      <c r="I190" s="360"/>
      <c r="J190" s="329">
        <f>+J156+J163+J173+J185+J188</f>
        <v>2834832.1540180538</v>
      </c>
      <c r="L190" s="335"/>
      <c r="N190" s="10"/>
    </row>
    <row r="191" spans="1:14">
      <c r="A191" s="816"/>
      <c r="C191" s="15"/>
      <c r="E191" s="348"/>
      <c r="F191" s="80"/>
      <c r="G191" s="80"/>
      <c r="H191" s="281"/>
      <c r="I191" s="80"/>
      <c r="J191" s="329"/>
      <c r="K191" s="10"/>
      <c r="L191" s="335"/>
      <c r="M191" s="80"/>
      <c r="N191" s="10"/>
    </row>
    <row r="192" spans="1:14">
      <c r="A192" s="814">
        <f>+MAX(A$15:A191)+1</f>
        <v>78</v>
      </c>
      <c r="C192" s="15" t="s">
        <v>438</v>
      </c>
      <c r="E192" s="107">
        <f>+'Att 4 - Incentives'!I136+'Att 4 - Incentives'!K136+'Att 4 - Incentives'!Q136</f>
        <v>103832.79003108568</v>
      </c>
      <c r="F192" s="10"/>
      <c r="G192" s="10" t="s">
        <v>101</v>
      </c>
      <c r="H192" s="281">
        <v>1</v>
      </c>
      <c r="I192" s="10"/>
      <c r="J192" s="329">
        <f>+H192*E192</f>
        <v>103832.79003108568</v>
      </c>
      <c r="K192" s="10"/>
      <c r="L192" s="80"/>
      <c r="M192" s="80"/>
      <c r="N192" s="10"/>
    </row>
    <row r="193" spans="1:14">
      <c r="A193" s="814"/>
      <c r="C193" s="15" t="s">
        <v>667</v>
      </c>
      <c r="E193" s="107"/>
      <c r="F193" s="10"/>
      <c r="G193" s="10"/>
      <c r="H193" s="271"/>
      <c r="I193" s="10"/>
      <c r="J193" s="329"/>
      <c r="K193" s="10"/>
      <c r="L193" s="80"/>
      <c r="M193" s="80"/>
      <c r="N193" s="10"/>
    </row>
    <row r="194" spans="1:14">
      <c r="A194" s="814"/>
      <c r="C194" s="15"/>
      <c r="E194" s="107"/>
      <c r="F194" s="10"/>
      <c r="G194" s="10"/>
      <c r="H194" s="271"/>
      <c r="I194" s="10"/>
      <c r="J194" s="329"/>
      <c r="K194" s="10"/>
      <c r="L194" s="80"/>
      <c r="M194" s="80"/>
      <c r="N194" s="10"/>
    </row>
    <row r="195" spans="1:14" ht="15.75" thickBot="1">
      <c r="A195" s="814">
        <f>+MAX(A$15:A194)+1</f>
        <v>79</v>
      </c>
      <c r="C195" s="15" t="str">
        <f>"Total Revenue Requirement  (sum lines "&amp;A190&amp;" &amp; "&amp;A192&amp;")"</f>
        <v>Total Revenue Requirement  (sum lines 77 &amp; 78)</v>
      </c>
      <c r="D195" s="10"/>
      <c r="E195" s="124">
        <f>+E190+E192</f>
        <v>2938664.9440491395</v>
      </c>
      <c r="F195" s="10"/>
      <c r="G195" s="10"/>
      <c r="H195" s="10"/>
      <c r="I195" s="10"/>
      <c r="J195" s="124">
        <f>+J190+J192</f>
        <v>2938664.9440491395</v>
      </c>
      <c r="K195" s="10"/>
      <c r="L195" s="246"/>
      <c r="M195" s="80"/>
      <c r="N195" s="15"/>
    </row>
    <row r="196" spans="1:14" ht="15.75" thickTop="1">
      <c r="A196" s="814"/>
      <c r="C196" s="742"/>
      <c r="D196" s="742"/>
      <c r="E196" s="742"/>
      <c r="F196" s="742"/>
      <c r="G196" s="742"/>
      <c r="H196" s="742"/>
      <c r="I196" s="742"/>
      <c r="J196" s="742"/>
      <c r="K196" s="215"/>
      <c r="L196" s="214"/>
      <c r="M196" s="214"/>
      <c r="N196" s="742"/>
    </row>
    <row r="197" spans="1:14">
      <c r="A197" s="814"/>
      <c r="D197" s="742"/>
      <c r="E197" s="742"/>
      <c r="F197" s="742"/>
      <c r="G197" s="742"/>
      <c r="H197" s="742"/>
      <c r="I197" s="742"/>
      <c r="J197" s="742"/>
      <c r="K197" s="742"/>
      <c r="L197" s="215"/>
      <c r="M197" s="215"/>
      <c r="N197" s="742"/>
    </row>
    <row r="198" spans="1:14">
      <c r="A198" s="814"/>
      <c r="C198" s="70"/>
      <c r="D198" s="742"/>
      <c r="E198" s="742"/>
      <c r="F198" s="742"/>
      <c r="G198" s="742"/>
      <c r="H198" s="742"/>
      <c r="I198" s="742"/>
      <c r="J198" s="742"/>
      <c r="K198" s="742"/>
      <c r="L198" s="742"/>
      <c r="M198" s="742"/>
      <c r="N198" s="742"/>
    </row>
    <row r="199" spans="1:14">
      <c r="A199" s="814"/>
      <c r="C199" s="73"/>
      <c r="D199" s="742"/>
      <c r="E199" s="742"/>
      <c r="F199" s="742"/>
      <c r="G199" s="742"/>
      <c r="H199" s="742"/>
      <c r="I199" s="742"/>
      <c r="J199" s="742"/>
      <c r="K199" s="742"/>
      <c r="L199" s="742"/>
      <c r="M199" s="742"/>
      <c r="N199" s="742"/>
    </row>
    <row r="200" spans="1:14">
      <c r="A200" s="814"/>
      <c r="C200" s="70"/>
      <c r="D200" s="742"/>
      <c r="E200" s="742"/>
      <c r="F200" s="742"/>
      <c r="G200" s="742"/>
      <c r="H200" s="742"/>
      <c r="I200" s="742"/>
      <c r="J200" s="742"/>
      <c r="K200" s="742"/>
      <c r="L200" s="742"/>
      <c r="M200" s="742"/>
      <c r="N200" s="742"/>
    </row>
    <row r="201" spans="1:14">
      <c r="A201" s="814"/>
      <c r="D201" s="742"/>
      <c r="E201" s="742"/>
      <c r="F201" s="742"/>
      <c r="G201" s="742"/>
      <c r="H201" s="742"/>
      <c r="I201" s="742"/>
      <c r="J201" s="742"/>
      <c r="K201" s="742"/>
      <c r="L201" s="742"/>
      <c r="M201" s="742"/>
      <c r="N201" s="742"/>
    </row>
    <row r="202" spans="1:14">
      <c r="A202" s="814"/>
      <c r="C202" s="2"/>
      <c r="D202" s="2"/>
      <c r="E202" s="3"/>
      <c r="F202" s="2"/>
      <c r="G202" s="2"/>
      <c r="H202" s="2"/>
      <c r="I202" s="2"/>
      <c r="J202" s="2"/>
      <c r="K202" s="4"/>
      <c r="L202" s="4"/>
      <c r="M202" s="5" t="s">
        <v>823</v>
      </c>
      <c r="N202" s="9"/>
    </row>
    <row r="203" spans="1:14">
      <c r="A203" s="814"/>
      <c r="C203" s="2"/>
      <c r="D203" s="2"/>
      <c r="E203" s="3"/>
      <c r="F203" s="2"/>
      <c r="G203" s="2"/>
      <c r="H203" s="2"/>
      <c r="I203" s="8"/>
      <c r="J203" s="5"/>
      <c r="K203" s="5"/>
      <c r="L203" s="5"/>
      <c r="M203" s="5" t="s">
        <v>658</v>
      </c>
      <c r="N203" s="9"/>
    </row>
    <row r="204" spans="1:14">
      <c r="A204" s="814"/>
      <c r="C204" s="2"/>
      <c r="D204" s="2"/>
      <c r="E204" s="3"/>
      <c r="F204" s="2"/>
      <c r="G204" s="2"/>
      <c r="H204" s="2"/>
      <c r="I204" s="8"/>
      <c r="J204" s="607"/>
      <c r="K204" s="607"/>
      <c r="L204" s="607"/>
      <c r="M204" s="607" t="s">
        <v>210</v>
      </c>
      <c r="N204" s="9"/>
    </row>
    <row r="205" spans="1:14">
      <c r="A205" s="814"/>
      <c r="C205" s="2"/>
      <c r="D205" s="2"/>
      <c r="E205" s="3"/>
      <c r="F205" s="2"/>
      <c r="G205" s="2"/>
      <c r="H205" s="2"/>
      <c r="I205" s="8"/>
      <c r="J205" s="8"/>
      <c r="K205" s="9"/>
      <c r="L205" s="607"/>
      <c r="M205" s="607"/>
      <c r="N205" s="9"/>
    </row>
    <row r="206" spans="1:14">
      <c r="A206" s="814"/>
      <c r="C206" s="2"/>
      <c r="D206" s="2"/>
      <c r="E206" s="3"/>
      <c r="F206" s="2"/>
      <c r="G206" s="2"/>
      <c r="H206" s="2"/>
      <c r="I206" s="8"/>
      <c r="J206" s="8"/>
      <c r="K206" s="9"/>
      <c r="L206" s="607"/>
      <c r="M206" s="9"/>
      <c r="N206" s="9"/>
    </row>
    <row r="207" spans="1:14">
      <c r="A207" s="814"/>
      <c r="C207" s="2" t="s">
        <v>3</v>
      </c>
      <c r="D207" s="74"/>
      <c r="E207" s="4" t="s">
        <v>91</v>
      </c>
      <c r="F207" s="2"/>
      <c r="G207" s="2"/>
      <c r="H207" s="2"/>
      <c r="I207" s="8"/>
      <c r="K207" s="9"/>
      <c r="L207" s="9"/>
      <c r="M207" s="9"/>
      <c r="N207" s="9"/>
    </row>
    <row r="208" spans="1:14">
      <c r="A208" s="814"/>
      <c r="C208" s="2"/>
      <c r="D208" s="10"/>
      <c r="E208" s="62" t="s">
        <v>5</v>
      </c>
      <c r="F208" s="10"/>
      <c r="G208" s="10"/>
      <c r="H208" s="10"/>
      <c r="I208" s="8"/>
      <c r="J208" s="8"/>
      <c r="K208" s="9"/>
      <c r="L208" s="9"/>
      <c r="M208" s="9"/>
      <c r="N208" s="9"/>
    </row>
    <row r="209" spans="1:15">
      <c r="A209" s="814"/>
      <c r="K209" s="226"/>
      <c r="L209" s="725"/>
      <c r="M209" s="1033" t="str">
        <f>Index!$K$6</f>
        <v>For the 12 months ended 12/31/2021</v>
      </c>
      <c r="N209" s="15"/>
    </row>
    <row r="210" spans="1:15" ht="15.75">
      <c r="A210" s="814"/>
      <c r="E210" s="35" t="str">
        <f>E9</f>
        <v>LS Power Grid New York Corporation I</v>
      </c>
      <c r="K210" s="10"/>
      <c r="M210" s="733"/>
      <c r="N210" s="15"/>
    </row>
    <row r="211" spans="1:15" ht="15.75">
      <c r="A211" s="814"/>
      <c r="E211" s="44" t="s">
        <v>174</v>
      </c>
      <c r="F211" s="9"/>
      <c r="G211" s="9"/>
      <c r="H211" s="9"/>
      <c r="I211" s="9"/>
      <c r="J211" s="9"/>
      <c r="K211" s="10"/>
      <c r="L211" s="10"/>
      <c r="M211" s="9"/>
      <c r="N211" s="15"/>
    </row>
    <row r="212" spans="1:15" ht="15.75">
      <c r="A212" s="814"/>
      <c r="C212" s="38"/>
      <c r="D212" s="9"/>
      <c r="E212" s="9"/>
      <c r="F212" s="9"/>
      <c r="G212" s="9"/>
      <c r="H212" s="9"/>
      <c r="I212" s="9"/>
      <c r="J212" s="9"/>
      <c r="K212" s="10"/>
      <c r="L212" s="10"/>
      <c r="M212" s="9"/>
      <c r="N212" s="15"/>
    </row>
    <row r="213" spans="1:15">
      <c r="A213" s="814">
        <f>+MAX(A$15:A212)+1</f>
        <v>80</v>
      </c>
      <c r="C213" s="54" t="s">
        <v>412</v>
      </c>
      <c r="D213" s="55"/>
      <c r="E213" s="55"/>
      <c r="F213" s="55"/>
      <c r="G213" s="55"/>
      <c r="H213" s="55"/>
      <c r="I213" s="53"/>
      <c r="J213" s="743"/>
      <c r="K213" s="51"/>
      <c r="L213" s="51"/>
      <c r="M213" s="611"/>
      <c r="N213" s="15"/>
    </row>
    <row r="214" spans="1:15">
      <c r="A214" s="814"/>
      <c r="C214" s="54"/>
      <c r="D214" s="55"/>
      <c r="E214" s="55"/>
      <c r="F214" s="55"/>
      <c r="G214" s="55"/>
      <c r="H214" s="55"/>
      <c r="I214" s="55"/>
      <c r="J214" s="51"/>
      <c r="K214" s="51"/>
      <c r="L214" s="51"/>
      <c r="M214" s="51"/>
      <c r="N214" s="45"/>
      <c r="O214" s="53"/>
    </row>
    <row r="215" spans="1:15">
      <c r="A215" s="814">
        <f>+MAX(A$15:A214)+1</f>
        <v>81</v>
      </c>
      <c r="C215" s="25" t="str">
        <f>"Total transmission plant    (line "&amp;A80&amp;", column 3)"</f>
        <v>Total transmission plant    (line 7, column 3)</v>
      </c>
      <c r="D215" s="55"/>
      <c r="E215" s="16"/>
      <c r="F215" s="16"/>
      <c r="G215" s="16"/>
      <c r="H215" s="16"/>
      <c r="I215" s="16"/>
      <c r="J215" s="76">
        <f>+E80</f>
        <v>14539763.433076922</v>
      </c>
      <c r="K215" s="16"/>
      <c r="L215" s="16"/>
      <c r="M215" s="16"/>
      <c r="N215" s="45"/>
      <c r="O215" s="53"/>
    </row>
    <row r="216" spans="1:15">
      <c r="A216" s="814">
        <f>+MAX(A$15:A215)+1</f>
        <v>82</v>
      </c>
      <c r="C216" s="25" t="str">
        <f>"Less transmission plant excluded from ISO rates       (Note "&amp;A309&amp;")"</f>
        <v>Less transmission plant excluded from ISO rates       (Note N)</v>
      </c>
      <c r="D216" s="53"/>
      <c r="E216" s="16"/>
      <c r="F216" s="53"/>
      <c r="G216" s="53"/>
      <c r="H216" s="53"/>
      <c r="I216" s="53"/>
      <c r="J216" s="133">
        <v>0</v>
      </c>
      <c r="K216" s="16"/>
    </row>
    <row r="217" spans="1:15" ht="15.75" thickBot="1">
      <c r="A217" s="814">
        <f>+MAX(A$15:A216)+1</f>
        <v>83</v>
      </c>
      <c r="C217" s="56" t="str">
        <f>"Less transmission plant included in OATT Ancillary Services    (Note "&amp;A309&amp;")"</f>
        <v>Less transmission plant included in OATT Ancillary Services    (Note N)</v>
      </c>
      <c r="D217" s="57"/>
      <c r="E217" s="16"/>
      <c r="F217" s="16"/>
      <c r="G217" s="16"/>
      <c r="H217" s="58"/>
      <c r="I217" s="16"/>
      <c r="J217" s="133">
        <v>0</v>
      </c>
      <c r="K217" s="16"/>
    </row>
    <row r="218" spans="1:15">
      <c r="A218" s="814">
        <f>+MAX(A$15:A217)+1</f>
        <v>84</v>
      </c>
      <c r="C218" s="25" t="str">
        <f>"Transmission plant included in ISO rates  (line "&amp;A215&amp;" less lines "&amp;A216&amp;" &amp; "&amp;A217&amp;")"</f>
        <v>Transmission plant included in ISO rates  (line 81 less lines 82 &amp; 83)</v>
      </c>
      <c r="D218" s="55"/>
      <c r="E218" s="16"/>
      <c r="F218" s="16"/>
      <c r="G218" s="16"/>
      <c r="H218" s="58"/>
      <c r="I218" s="16"/>
      <c r="J218" s="76">
        <f>SUM(J215:J217)</f>
        <v>14539763.433076922</v>
      </c>
      <c r="K218" s="16"/>
    </row>
    <row r="219" spans="1:15">
      <c r="A219" s="814"/>
      <c r="C219" s="53"/>
      <c r="D219" s="55"/>
      <c r="E219" s="16"/>
      <c r="F219" s="16"/>
      <c r="G219" s="16"/>
      <c r="H219" s="58"/>
      <c r="I219" s="16"/>
      <c r="J219" s="53"/>
      <c r="K219" s="16"/>
    </row>
    <row r="220" spans="1:15">
      <c r="A220" s="814">
        <f>+MAX(A$15:A219)+1</f>
        <v>85</v>
      </c>
      <c r="C220" s="25" t="str">
        <f>"Percentage of transmission plant included in ISO Rates (line "&amp;A218&amp;" divided by line "&amp;A215&amp;") [If line "&amp;A215&amp;" equal zero, enter 1)"</f>
        <v>Percentage of transmission plant included in ISO Rates (line 84 divided by line 81) [If line 81 equal zero, enter 1)</v>
      </c>
      <c r="D220" s="59"/>
      <c r="E220" s="60"/>
      <c r="F220" s="60"/>
      <c r="G220" s="60"/>
      <c r="H220" s="61"/>
      <c r="I220" s="16" t="s">
        <v>54</v>
      </c>
      <c r="J220" s="245">
        <f>IF(J215=0,1,J218/J215)</f>
        <v>1</v>
      </c>
      <c r="K220" s="40"/>
    </row>
    <row r="221" spans="1:15">
      <c r="A221" s="814"/>
      <c r="C221" s="53"/>
      <c r="D221" s="53"/>
      <c r="E221" s="53"/>
      <c r="F221" s="53"/>
      <c r="G221" s="53"/>
      <c r="H221" s="53"/>
      <c r="I221" s="53"/>
      <c r="J221" s="53"/>
      <c r="K221" s="16"/>
    </row>
    <row r="222" spans="1:15">
      <c r="A222" s="814">
        <f>+MAX(A$15:A221)+1</f>
        <v>86</v>
      </c>
      <c r="C222" s="15" t="s">
        <v>653</v>
      </c>
      <c r="D222" s="10"/>
      <c r="F222" s="10"/>
      <c r="G222" s="10"/>
      <c r="H222" s="16"/>
      <c r="I222" s="51"/>
      <c r="J222" s="16"/>
      <c r="K222" s="53"/>
    </row>
    <row r="223" spans="1:15" ht="15.75" thickBot="1">
      <c r="A223" s="814">
        <f>+MAX(A$15:A222)+1</f>
        <v>87</v>
      </c>
      <c r="C223" s="15"/>
      <c r="D223" s="21" t="s">
        <v>55</v>
      </c>
      <c r="E223" s="63" t="s">
        <v>56</v>
      </c>
      <c r="F223" s="63" t="s">
        <v>19</v>
      </c>
      <c r="G223" s="10"/>
      <c r="H223" s="63" t="s">
        <v>57</v>
      </c>
      <c r="I223" s="10"/>
      <c r="J223" s="53"/>
      <c r="K223" s="53"/>
      <c r="L223" s="53"/>
      <c r="M223" s="16"/>
      <c r="N223" s="15"/>
    </row>
    <row r="224" spans="1:15">
      <c r="A224" s="814">
        <f>+MAX(A$15:A223)+1</f>
        <v>88</v>
      </c>
      <c r="C224" s="15" t="s">
        <v>25</v>
      </c>
      <c r="D224" s="10" t="s">
        <v>58</v>
      </c>
      <c r="E224" s="276">
        <v>0</v>
      </c>
      <c r="F224" s="270">
        <v>0</v>
      </c>
      <c r="G224" s="64"/>
      <c r="H224" s="270">
        <f>+F224*E224</f>
        <v>0</v>
      </c>
      <c r="I224" s="10"/>
      <c r="J224" s="53"/>
      <c r="K224" s="16"/>
      <c r="L224" s="16"/>
      <c r="M224" s="16"/>
      <c r="N224" s="744"/>
    </row>
    <row r="225" spans="1:14">
      <c r="A225" s="814">
        <f>+MAX(A$15:A224)+1</f>
        <v>89</v>
      </c>
      <c r="C225" s="15" t="s">
        <v>27</v>
      </c>
      <c r="D225" s="10" t="s">
        <v>170</v>
      </c>
      <c r="E225" s="276">
        <v>0</v>
      </c>
      <c r="F225" s="270">
        <f>+J220</f>
        <v>1</v>
      </c>
      <c r="H225" s="270">
        <f>+F225*E225</f>
        <v>0</v>
      </c>
      <c r="I225" s="10"/>
      <c r="J225" s="53"/>
      <c r="K225" s="16"/>
      <c r="L225" s="16"/>
      <c r="M225" s="16"/>
      <c r="N225" s="744"/>
    </row>
    <row r="226" spans="1:14">
      <c r="A226" s="814">
        <f>+MAX(A$15:A225)+1</f>
        <v>90</v>
      </c>
      <c r="C226" s="15" t="s">
        <v>28</v>
      </c>
      <c r="D226" s="10" t="s">
        <v>171</v>
      </c>
      <c r="E226" s="276">
        <v>0</v>
      </c>
      <c r="F226" s="270">
        <v>0</v>
      </c>
      <c r="G226" s="64"/>
      <c r="H226" s="270">
        <f>+F226*E226</f>
        <v>0</v>
      </c>
      <c r="I226" s="10"/>
      <c r="J226" s="65" t="s">
        <v>59</v>
      </c>
      <c r="K226" s="16"/>
      <c r="L226" s="16"/>
      <c r="M226" s="16"/>
      <c r="N226" s="744"/>
    </row>
    <row r="227" spans="1:14" ht="15.75" thickBot="1">
      <c r="A227" s="814">
        <f>+MAX(A$15:A226)+1</f>
        <v>91</v>
      </c>
      <c r="C227" s="15" t="s">
        <v>60</v>
      </c>
      <c r="D227" s="10" t="s">
        <v>172</v>
      </c>
      <c r="E227" s="277">
        <v>0</v>
      </c>
      <c r="F227" s="270">
        <v>0</v>
      </c>
      <c r="G227" s="64"/>
      <c r="H227" s="278">
        <f>+F227*E227</f>
        <v>0</v>
      </c>
      <c r="I227" s="10"/>
      <c r="J227" s="745" t="s">
        <v>61</v>
      </c>
      <c r="K227" s="16"/>
      <c r="L227" s="16"/>
      <c r="M227" s="16"/>
      <c r="N227" s="15"/>
    </row>
    <row r="228" spans="1:14">
      <c r="A228" s="814">
        <f>+MAX(A$15:A227)+1</f>
        <v>92</v>
      </c>
      <c r="C228" s="15" t="str">
        <f>"  Total  (sum lines "&amp;A224&amp;"-"&amp;A227&amp;") [TP equals 1 if there are no wages &amp; salaries]"</f>
        <v xml:space="preserve">  Total  (sum lines 88-91) [TP equals 1 if there are no wages &amp; salaries]</v>
      </c>
      <c r="D228" s="10"/>
      <c r="E228" s="270">
        <f>SUM(E224:E227)</f>
        <v>0</v>
      </c>
      <c r="F228" s="10"/>
      <c r="G228" s="10"/>
      <c r="H228" s="270">
        <f>SUM(H224:H227)</f>
        <v>0</v>
      </c>
      <c r="I228" s="29" t="s">
        <v>62</v>
      </c>
      <c r="J228" s="274">
        <f>IF(E228=0,1,H228/E228)</f>
        <v>1</v>
      </c>
      <c r="K228" s="58" t="s">
        <v>62</v>
      </c>
      <c r="L228" s="58" t="s">
        <v>63</v>
      </c>
      <c r="M228" s="16"/>
      <c r="N228" s="15"/>
    </row>
    <row r="229" spans="1:14">
      <c r="A229" s="814"/>
      <c r="B229" s="8"/>
      <c r="C229" s="2"/>
      <c r="D229" s="10"/>
      <c r="E229" s="10"/>
      <c r="F229" s="10"/>
      <c r="G229" s="10"/>
      <c r="H229" s="10"/>
      <c r="I229" s="10"/>
      <c r="J229" s="10"/>
      <c r="K229" s="10"/>
      <c r="L229" s="104"/>
      <c r="M229" s="104"/>
      <c r="N229" s="45"/>
    </row>
    <row r="230" spans="1:14">
      <c r="A230" s="814">
        <f>+MAX(A$15:A229)+1</f>
        <v>93</v>
      </c>
      <c r="B230" s="8"/>
      <c r="C230" s="54" t="str">
        <f>"RETURN (R)      (Notes "&amp;$A$312&amp;" and "&amp;$A$313&amp;")"</f>
        <v>RETURN (R)      (Notes O and P)</v>
      </c>
      <c r="D230" s="16"/>
      <c r="E230" s="8"/>
      <c r="F230" s="8"/>
      <c r="G230" s="8"/>
      <c r="H230" s="8"/>
      <c r="I230" s="8"/>
      <c r="J230" s="10"/>
      <c r="K230" s="10"/>
      <c r="L230" s="80"/>
      <c r="M230" s="80"/>
      <c r="N230" s="15"/>
    </row>
    <row r="231" spans="1:14">
      <c r="A231" s="814">
        <f>+MAX(A$15:A230)+1</f>
        <v>94</v>
      </c>
      <c r="C231" s="45"/>
      <c r="D231" s="16"/>
      <c r="E231" s="10"/>
      <c r="F231" s="10"/>
      <c r="G231" s="10"/>
      <c r="I231" s="10"/>
      <c r="J231" s="10"/>
      <c r="K231" s="10"/>
      <c r="L231" s="80"/>
      <c r="M231" s="80"/>
      <c r="N231" s="15"/>
    </row>
    <row r="232" spans="1:14" ht="15.75" thickBot="1">
      <c r="A232" s="814">
        <f>+MAX(A$15:A231)+1</f>
        <v>95</v>
      </c>
      <c r="C232" s="45"/>
      <c r="D232" s="16"/>
      <c r="F232" s="13" t="s">
        <v>56</v>
      </c>
      <c r="G232" s="13" t="s">
        <v>65</v>
      </c>
      <c r="H232" s="10"/>
      <c r="I232" s="63" t="s">
        <v>64</v>
      </c>
      <c r="J232" s="10"/>
      <c r="K232" s="13" t="s">
        <v>66</v>
      </c>
      <c r="L232" s="10"/>
      <c r="M232" s="80"/>
      <c r="N232" s="15"/>
    </row>
    <row r="233" spans="1:14" ht="15.75">
      <c r="A233" s="814">
        <f>+MAX(A$15:A232)+1</f>
        <v>96</v>
      </c>
      <c r="C233" s="54" t="s">
        <v>267</v>
      </c>
      <c r="D233" s="16" t="s">
        <v>828</v>
      </c>
      <c r="F233" s="886">
        <f>+'Att 3 - Cost Support (cont.)'!F20</f>
        <v>27315384.615384616</v>
      </c>
      <c r="G233" s="1018">
        <f>'Att 3 - Cost Support (cont.)'!G20</f>
        <v>0.47</v>
      </c>
      <c r="H233" s="66"/>
      <c r="I233" s="721">
        <f>+'Att 3 - Cost Support (cont.)'!H20</f>
        <v>3.6110723121731199E-2</v>
      </c>
      <c r="K233" s="802">
        <f>IFERROR(+I233*G233,0)</f>
        <v>1.6972039867213663E-2</v>
      </c>
      <c r="L233" s="67" t="s">
        <v>67</v>
      </c>
      <c r="M233" s="365"/>
      <c r="N233" s="744"/>
    </row>
    <row r="234" spans="1:14">
      <c r="A234" s="814">
        <f>+MAX(A$15:A233)+1</f>
        <v>97</v>
      </c>
      <c r="C234" s="54" t="s">
        <v>151</v>
      </c>
      <c r="D234" s="16" t="s">
        <v>829</v>
      </c>
      <c r="F234" s="886">
        <f>+'Att 3 - Cost Support (cont.)'!F21</f>
        <v>0</v>
      </c>
      <c r="G234" s="1018">
        <f>'Att 3 - Cost Support (cont.)'!G21</f>
        <v>0</v>
      </c>
      <c r="H234" s="66"/>
      <c r="I234" s="721">
        <f>+'Att 3 - Cost Support (cont.)'!H21</f>
        <v>0</v>
      </c>
      <c r="K234" s="802">
        <f>+I234*G234</f>
        <v>0</v>
      </c>
      <c r="L234" s="10"/>
      <c r="M234" s="80"/>
      <c r="N234" s="15"/>
    </row>
    <row r="235" spans="1:14" ht="15.75" thickBot="1">
      <c r="A235" s="814">
        <f>+MAX(A$15:A234)+1</f>
        <v>98</v>
      </c>
      <c r="C235" s="54" t="str">
        <f>"  Common Stock "</f>
        <v xml:space="preserve">  Common Stock </v>
      </c>
      <c r="D235" s="16" t="s">
        <v>830</v>
      </c>
      <c r="F235" s="887">
        <f>+'Att 3 - Cost Support (cont.)'!F22</f>
        <v>128923718.92307693</v>
      </c>
      <c r="G235" s="1018">
        <f>'Att 3 - Cost Support (cont.)'!G22</f>
        <v>0.53</v>
      </c>
      <c r="H235" s="66"/>
      <c r="I235" s="721">
        <f>+'Att 3 - Cost Support (cont.)'!H22</f>
        <v>9.6500000000000002E-2</v>
      </c>
      <c r="K235" s="885">
        <f>IFERROR(+I235*G235,0)</f>
        <v>5.1145000000000003E-2</v>
      </c>
      <c r="L235" s="10"/>
      <c r="M235" s="80"/>
      <c r="N235" s="744"/>
    </row>
    <row r="236" spans="1:14">
      <c r="A236" s="814">
        <f>+MAX(A$15:A235)+1</f>
        <v>99</v>
      </c>
      <c r="C236" s="15" t="str">
        <f>"Total  (sum lines "&amp;A233&amp;"-"&amp;A235&amp;")"</f>
        <v>Total  (sum lines 96-98)</v>
      </c>
      <c r="F236" s="123">
        <f>SUM(F233:F235)</f>
        <v>156239103.53846154</v>
      </c>
      <c r="G236" s="10" t="s">
        <v>4</v>
      </c>
      <c r="H236" s="10"/>
      <c r="I236" s="10"/>
      <c r="J236" s="10"/>
      <c r="K236" s="802">
        <f>SUM(K233:K235)</f>
        <v>6.8117039867213666E-2</v>
      </c>
      <c r="L236" s="67" t="s">
        <v>68</v>
      </c>
      <c r="M236" s="80"/>
      <c r="N236" s="10"/>
    </row>
    <row r="237" spans="1:14">
      <c r="F237" s="10"/>
      <c r="G237" s="10"/>
      <c r="H237" s="10"/>
      <c r="I237" s="10"/>
      <c r="L237" s="746"/>
      <c r="M237" s="80"/>
      <c r="N237" s="10"/>
    </row>
    <row r="238" spans="1:14">
      <c r="F238" s="10"/>
      <c r="G238" s="10"/>
      <c r="H238" s="10"/>
      <c r="I238" s="10"/>
      <c r="L238" s="738"/>
      <c r="M238" s="80"/>
      <c r="N238" s="15"/>
    </row>
    <row r="239" spans="1:14">
      <c r="A239" s="756"/>
      <c r="B239" s="53"/>
      <c r="C239" s="747" t="s">
        <v>338</v>
      </c>
      <c r="D239" s="53"/>
      <c r="F239" s="16"/>
      <c r="G239" s="16"/>
      <c r="H239" s="58" t="s">
        <v>221</v>
      </c>
      <c r="I239" s="58"/>
      <c r="J239" s="748" t="s">
        <v>222</v>
      </c>
      <c r="K239" s="53"/>
      <c r="L239" s="84"/>
      <c r="M239" s="748" t="s">
        <v>231</v>
      </c>
      <c r="N239" s="15"/>
    </row>
    <row r="240" spans="1:14" ht="60">
      <c r="A240" s="819"/>
      <c r="B240" s="53"/>
      <c r="C240" s="53"/>
      <c r="D240" s="53" t="s">
        <v>337</v>
      </c>
      <c r="F240" s="58"/>
      <c r="G240" s="58"/>
      <c r="H240" s="749" t="str">
        <f>"Non-incentive Investments from Attachment 4 (Note "&amp;$A$315&amp;")"</f>
        <v>Non-incentive Investments from Attachment 4 (Note Q)</v>
      </c>
      <c r="I240" s="53"/>
      <c r="J240" s="441" t="str">
        <f>"Incentive Investments from Attachment 4 (Note "&amp;$A$315&amp;")"</f>
        <v>Incentive Investments from Attachment 4 (Note Q)</v>
      </c>
      <c r="K240" s="53"/>
      <c r="L240" s="84"/>
      <c r="M240" s="23" t="s">
        <v>17</v>
      </c>
      <c r="N240" s="10"/>
    </row>
    <row r="241" spans="1:14">
      <c r="A241" s="814">
        <f>+MAX(A$15:A240)+1</f>
        <v>100</v>
      </c>
      <c r="B241" s="53"/>
      <c r="C241" s="53" t="s">
        <v>359</v>
      </c>
      <c r="D241" s="53" t="str">
        <f>"(Line "&amp;A98&amp;" and Transmission CIACs)"</f>
        <v>(Line 22 and Transmission CIACs)</v>
      </c>
      <c r="E241" s="53"/>
      <c r="F241" s="16"/>
      <c r="G241" s="16"/>
      <c r="H241" s="750">
        <v>0</v>
      </c>
      <c r="I241" s="16"/>
      <c r="J241" s="750">
        <f>J98</f>
        <v>14470960.444615383</v>
      </c>
      <c r="K241" s="53"/>
      <c r="L241" s="84"/>
      <c r="M241" s="741">
        <f>+H241+J241</f>
        <v>14470960.444615383</v>
      </c>
      <c r="N241" s="15"/>
    </row>
    <row r="242" spans="1:14">
      <c r="A242" s="814">
        <f>+MAX(A$15:A241)+1</f>
        <v>101</v>
      </c>
      <c r="B242" s="53"/>
      <c r="C242" s="121" t="s">
        <v>1</v>
      </c>
      <c r="D242" s="53" t="str">
        <f>"(Line "&amp;A110&amp;")"</f>
        <v>(Line 32)</v>
      </c>
      <c r="F242" s="16"/>
      <c r="G242" s="16"/>
      <c r="H242" s="750">
        <v>0</v>
      </c>
      <c r="I242" s="16"/>
      <c r="J242" s="381">
        <f>J110</f>
        <v>0</v>
      </c>
      <c r="K242" s="53"/>
      <c r="L242" s="84"/>
      <c r="M242" s="741">
        <f>+H242+J242</f>
        <v>0</v>
      </c>
      <c r="N242" s="15"/>
    </row>
    <row r="243" spans="1:14">
      <c r="A243" s="814">
        <f>+MAX(A$15:A242)+1</f>
        <v>102</v>
      </c>
      <c r="B243" s="53"/>
      <c r="C243" s="121" t="s">
        <v>434</v>
      </c>
      <c r="D243" s="53" t="str">
        <f>"(Line "&amp;A109&amp;")"</f>
        <v>(Line 31)</v>
      </c>
      <c r="F243" s="16"/>
      <c r="G243" s="16"/>
      <c r="H243" s="750">
        <v>0</v>
      </c>
      <c r="I243" s="16"/>
      <c r="J243" s="363">
        <f>J109</f>
        <v>0</v>
      </c>
      <c r="L243" s="84"/>
      <c r="M243" s="741">
        <f>+H243+J243</f>
        <v>0</v>
      </c>
      <c r="N243" s="15"/>
    </row>
    <row r="244" spans="1:14">
      <c r="A244" s="814">
        <f>+MAX(A$15:A243)+1</f>
        <v>103</v>
      </c>
      <c r="B244" s="53"/>
      <c r="C244" s="610" t="str">
        <f>+C239</f>
        <v>Development of Base Carrying charge and Summary of Incentive and Non-Incentive Investments</v>
      </c>
      <c r="D244" s="53"/>
      <c r="F244" s="16"/>
      <c r="G244" s="16"/>
      <c r="H244" s="16"/>
      <c r="I244" s="16"/>
      <c r="J244" s="16"/>
      <c r="K244" s="751"/>
      <c r="L244" s="751"/>
      <c r="M244" s="741">
        <f>SUM(M241:M243)</f>
        <v>14470960.444615383</v>
      </c>
      <c r="N244" s="15"/>
    </row>
    <row r="245" spans="1:14">
      <c r="A245" s="814">
        <f>+MAX(A$15:A244)+1</f>
        <v>104</v>
      </c>
      <c r="B245" s="53"/>
      <c r="C245" s="53" t="s">
        <v>356</v>
      </c>
      <c r="D245" s="53" t="s">
        <v>358</v>
      </c>
      <c r="E245" s="16"/>
      <c r="F245" s="16"/>
      <c r="G245" s="16"/>
      <c r="H245" s="16"/>
      <c r="I245" s="16"/>
      <c r="K245" s="53"/>
      <c r="L245" s="84"/>
      <c r="M245" s="752">
        <f>+J185+J188</f>
        <v>1664611.1540180538</v>
      </c>
      <c r="N245" s="15"/>
    </row>
    <row r="246" spans="1:14">
      <c r="A246" s="814">
        <f>+MAX(A$15:A245)+1</f>
        <v>105</v>
      </c>
      <c r="B246" s="53"/>
      <c r="C246" s="53" t="str">
        <f>+C19</f>
        <v>Total Revenue Credits</v>
      </c>
      <c r="D246" s="753" t="s">
        <v>357</v>
      </c>
      <c r="E246" s="16"/>
      <c r="F246" s="16"/>
      <c r="G246" s="16"/>
      <c r="H246" s="16"/>
      <c r="I246" s="16"/>
      <c r="K246" s="53"/>
      <c r="L246" s="84"/>
      <c r="M246" s="752">
        <f>+J19</f>
        <v>0</v>
      </c>
      <c r="N246" s="15"/>
    </row>
    <row r="247" spans="1:14">
      <c r="A247" s="814">
        <f>+MAX(A$15:A246)+1</f>
        <v>106</v>
      </c>
      <c r="B247" s="53"/>
      <c r="C247" s="53" t="s">
        <v>342</v>
      </c>
      <c r="D247" s="23" t="s">
        <v>253</v>
      </c>
      <c r="E247" s="16"/>
      <c r="F247" s="16"/>
      <c r="G247" s="16"/>
      <c r="H247" s="16"/>
      <c r="I247" s="16"/>
      <c r="K247" s="53"/>
      <c r="L247" s="84"/>
      <c r="M247" s="1054">
        <f>IF(M244=0,0,(M245-M246)/M244)</f>
        <v>0.11503114533337368</v>
      </c>
      <c r="N247" s="15"/>
    </row>
    <row r="248" spans="1:14">
      <c r="A248" s="756"/>
      <c r="B248" s="53"/>
      <c r="C248" s="283"/>
      <c r="D248" s="283"/>
      <c r="E248" s="283"/>
      <c r="F248" s="16"/>
      <c r="G248" s="16"/>
      <c r="H248" s="284"/>
      <c r="I248" s="16"/>
      <c r="J248" s="285"/>
      <c r="K248" s="53"/>
      <c r="L248" s="84"/>
      <c r="M248" s="286"/>
      <c r="N248" s="15"/>
    </row>
    <row r="249" spans="1:14">
      <c r="A249" s="756"/>
      <c r="B249" s="53"/>
      <c r="C249" s="53"/>
      <c r="D249" s="53"/>
      <c r="E249" s="274"/>
      <c r="F249" s="16"/>
      <c r="G249" s="16"/>
      <c r="H249" s="76"/>
      <c r="I249" s="16"/>
      <c r="J249" s="53"/>
      <c r="K249" s="53"/>
      <c r="L249" s="84"/>
      <c r="M249" s="81"/>
      <c r="N249" s="15"/>
    </row>
    <row r="250" spans="1:14">
      <c r="A250" s="756"/>
      <c r="B250" s="53"/>
      <c r="C250" s="53"/>
      <c r="D250" s="53"/>
      <c r="E250" s="53"/>
      <c r="F250" s="16"/>
      <c r="G250" s="16"/>
      <c r="H250" s="16"/>
      <c r="I250" s="16"/>
      <c r="J250" s="53"/>
      <c r="K250" s="53"/>
      <c r="L250" s="84"/>
      <c r="M250" s="81"/>
      <c r="N250" s="15"/>
    </row>
    <row r="251" spans="1:14">
      <c r="A251" s="814"/>
      <c r="L251" s="10"/>
      <c r="M251" s="10"/>
      <c r="N251" s="15"/>
    </row>
    <row r="252" spans="1:14" ht="18">
      <c r="A252" s="820"/>
      <c r="B252" s="754"/>
      <c r="C252" s="755"/>
      <c r="D252" s="742"/>
      <c r="E252" s="742"/>
      <c r="F252" s="742"/>
      <c r="G252" s="742"/>
      <c r="H252" s="742"/>
      <c r="I252" s="742"/>
      <c r="J252" s="742"/>
      <c r="K252" s="742"/>
      <c r="M252" s="738"/>
    </row>
    <row r="253" spans="1:14">
      <c r="C253" s="2"/>
      <c r="D253" s="2"/>
      <c r="E253" s="3"/>
      <c r="F253" s="2"/>
      <c r="G253" s="2"/>
      <c r="H253" s="2"/>
      <c r="I253" s="2"/>
      <c r="J253" s="2"/>
      <c r="K253" s="4"/>
      <c r="L253" s="4"/>
      <c r="M253" s="5"/>
      <c r="N253" s="9"/>
    </row>
    <row r="254" spans="1:14">
      <c r="C254" s="2"/>
      <c r="D254" s="2"/>
      <c r="E254" s="3"/>
      <c r="F254" s="2"/>
      <c r="G254" s="2"/>
      <c r="H254" s="2"/>
      <c r="I254" s="8"/>
      <c r="J254" s="5"/>
      <c r="K254" s="5"/>
      <c r="L254" s="5"/>
      <c r="M254" s="5" t="s">
        <v>823</v>
      </c>
      <c r="N254" s="9"/>
    </row>
    <row r="255" spans="1:14">
      <c r="C255" s="2"/>
      <c r="D255" s="2"/>
      <c r="E255" s="3"/>
      <c r="F255" s="2"/>
      <c r="G255" s="2"/>
      <c r="H255" s="2"/>
      <c r="I255" s="8"/>
      <c r="J255" s="607"/>
      <c r="K255" s="607"/>
      <c r="L255" s="607"/>
      <c r="M255" s="5" t="s">
        <v>658</v>
      </c>
      <c r="N255" s="9"/>
    </row>
    <row r="256" spans="1:14">
      <c r="C256" s="2"/>
      <c r="D256" s="2"/>
      <c r="E256" s="3"/>
      <c r="F256" s="2"/>
      <c r="G256" s="2"/>
      <c r="H256" s="2"/>
      <c r="I256" s="8"/>
      <c r="J256" s="8"/>
      <c r="K256" s="9"/>
      <c r="L256" s="607"/>
      <c r="M256" s="607" t="s">
        <v>209</v>
      </c>
      <c r="N256" s="9"/>
    </row>
    <row r="257" spans="1:14" ht="15.75">
      <c r="C257" s="2"/>
      <c r="D257" s="38" t="s">
        <v>53</v>
      </c>
      <c r="F257" s="2"/>
      <c r="G257" s="2"/>
      <c r="H257" s="2"/>
      <c r="I257" s="8"/>
      <c r="J257" s="8"/>
      <c r="K257" s="9"/>
      <c r="L257" s="765"/>
      <c r="M257" s="9"/>
      <c r="N257" s="9"/>
    </row>
    <row r="258" spans="1:14">
      <c r="C258" s="2" t="s">
        <v>3</v>
      </c>
      <c r="D258" s="74"/>
      <c r="E258" s="74" t="s">
        <v>90</v>
      </c>
      <c r="F258" s="2"/>
      <c r="G258" s="2"/>
      <c r="H258" s="2"/>
      <c r="I258" s="8"/>
      <c r="K258" s="9"/>
      <c r="L258" s="9"/>
      <c r="M258" s="9"/>
      <c r="N258" s="9"/>
    </row>
    <row r="259" spans="1:14">
      <c r="C259" s="2"/>
      <c r="D259" s="10" t="s">
        <v>4</v>
      </c>
      <c r="E259" s="10" t="s">
        <v>5</v>
      </c>
      <c r="F259" s="10"/>
      <c r="G259" s="10"/>
      <c r="H259" s="10"/>
      <c r="I259" s="8"/>
      <c r="J259" s="8"/>
      <c r="K259" s="9"/>
      <c r="L259" s="9"/>
      <c r="M259" s="9"/>
      <c r="N259" s="9"/>
    </row>
    <row r="260" spans="1:14">
      <c r="A260" s="814"/>
      <c r="K260" s="226"/>
      <c r="L260" s="725"/>
      <c r="M260" s="1033" t="str">
        <f>Index!$K$6</f>
        <v>For the 12 months ended 12/31/2021</v>
      </c>
      <c r="N260" s="15"/>
    </row>
    <row r="261" spans="1:14" ht="15.75">
      <c r="A261" s="814"/>
      <c r="E261" s="32" t="str">
        <f>E9</f>
        <v>LS Power Grid New York Corporation I</v>
      </c>
      <c r="K261" s="10"/>
      <c r="M261" s="733"/>
      <c r="N261" s="15"/>
    </row>
    <row r="262" spans="1:14">
      <c r="A262" s="814"/>
      <c r="D262" s="4"/>
      <c r="F262" s="9"/>
      <c r="G262" s="9"/>
      <c r="H262" s="9"/>
      <c r="I262" s="9"/>
      <c r="J262" s="9"/>
      <c r="K262" s="10"/>
      <c r="L262" s="10"/>
      <c r="M262" s="9"/>
      <c r="N262" s="15"/>
    </row>
    <row r="263" spans="1:14">
      <c r="A263" s="814"/>
      <c r="B263" s="8"/>
      <c r="C263" s="69"/>
      <c r="D263" s="4"/>
      <c r="E263" s="10"/>
      <c r="F263" s="10"/>
      <c r="G263" s="10"/>
      <c r="H263" s="10"/>
      <c r="I263" s="8"/>
      <c r="J263" s="106"/>
      <c r="K263" s="756"/>
      <c r="L263" s="757"/>
      <c r="M263" s="4"/>
      <c r="N263" s="9"/>
    </row>
    <row r="264" spans="1:14" s="754" customFormat="1" ht="18">
      <c r="A264" s="814"/>
      <c r="B264" s="8"/>
      <c r="C264" s="69"/>
      <c r="D264" s="23"/>
      <c r="E264" s="23"/>
      <c r="F264" s="10"/>
      <c r="G264" s="10"/>
      <c r="H264" s="10"/>
      <c r="I264" s="8"/>
      <c r="J264" s="767"/>
      <c r="K264" s="756"/>
      <c r="L264" s="757"/>
      <c r="M264" s="4"/>
      <c r="N264" s="758"/>
    </row>
    <row r="265" spans="1:14" s="754" customFormat="1" ht="18">
      <c r="A265" s="814"/>
      <c r="B265" s="8"/>
      <c r="C265" s="69"/>
      <c r="D265" s="4"/>
      <c r="E265" s="10"/>
      <c r="F265" s="10"/>
      <c r="G265" s="10"/>
      <c r="H265" s="10"/>
      <c r="I265" s="8"/>
      <c r="J265" s="767"/>
      <c r="K265" s="756"/>
      <c r="L265" s="757"/>
      <c r="M265" s="4"/>
      <c r="N265" s="758"/>
    </row>
    <row r="266" spans="1:14" s="754" customFormat="1" ht="18">
      <c r="B266" s="8"/>
      <c r="C266" s="2" t="s">
        <v>69</v>
      </c>
      <c r="D266" s="4"/>
      <c r="E266" s="10"/>
      <c r="F266" s="10"/>
      <c r="G266" s="10"/>
      <c r="H266" s="10"/>
      <c r="I266" s="8"/>
      <c r="J266" s="10"/>
      <c r="K266" s="8"/>
      <c r="L266" s="10"/>
      <c r="M266" s="4"/>
      <c r="N266" s="758"/>
    </row>
    <row r="267" spans="1:14" s="754" customFormat="1" ht="18">
      <c r="A267" s="814"/>
      <c r="B267" s="8"/>
      <c r="C267" s="2" t="s">
        <v>738</v>
      </c>
      <c r="D267" s="4"/>
      <c r="E267" s="10"/>
      <c r="F267" s="10"/>
      <c r="G267" s="10"/>
      <c r="H267" s="10"/>
      <c r="I267" s="8"/>
      <c r="J267" s="10"/>
      <c r="K267" s="8"/>
      <c r="L267" s="10"/>
      <c r="M267" s="4"/>
      <c r="N267" s="758"/>
    </row>
    <row r="268" spans="1:14" s="754" customFormat="1" ht="18">
      <c r="A268" s="814" t="s">
        <v>70</v>
      </c>
      <c r="B268" s="8"/>
      <c r="C268" s="2"/>
      <c r="D268" s="8"/>
      <c r="E268" s="10"/>
      <c r="F268" s="10"/>
      <c r="G268" s="10"/>
      <c r="H268" s="10"/>
      <c r="I268" s="8"/>
      <c r="J268" s="10"/>
      <c r="K268" s="8"/>
      <c r="L268" s="10"/>
      <c r="M268" s="4"/>
      <c r="N268" s="758"/>
    </row>
    <row r="269" spans="1:14" s="754" customFormat="1" ht="18.75" thickBot="1">
      <c r="A269" s="815" t="s">
        <v>71</v>
      </c>
      <c r="B269" s="8"/>
      <c r="C269" s="2"/>
      <c r="D269" s="8"/>
      <c r="E269" s="10"/>
      <c r="F269" s="10"/>
      <c r="G269" s="10"/>
      <c r="H269" s="10"/>
      <c r="I269" s="8"/>
      <c r="J269" s="10"/>
      <c r="K269" s="8"/>
      <c r="L269" s="10"/>
      <c r="M269" s="4"/>
      <c r="N269" s="758"/>
    </row>
    <row r="270" spans="1:14" s="754" customFormat="1" ht="18">
      <c r="A270" s="816" t="s">
        <v>72</v>
      </c>
      <c r="B270" s="25"/>
      <c r="C270" s="610" t="s">
        <v>443</v>
      </c>
      <c r="D270" s="8"/>
      <c r="E270" s="10"/>
      <c r="F270" s="10"/>
      <c r="G270" s="10"/>
      <c r="H270" s="10"/>
      <c r="I270" s="8"/>
      <c r="J270" s="10"/>
      <c r="K270" s="8"/>
      <c r="L270" s="10"/>
      <c r="M270" s="4"/>
      <c r="N270" s="758"/>
    </row>
    <row r="271" spans="1:14" s="754" customFormat="1" ht="18">
      <c r="A271" s="816" t="s">
        <v>73</v>
      </c>
      <c r="B271" s="25"/>
      <c r="C271" s="610" t="s">
        <v>740</v>
      </c>
      <c r="D271" s="8"/>
      <c r="E271" s="10"/>
      <c r="F271" s="10"/>
      <c r="G271" s="10"/>
      <c r="H271" s="10"/>
      <c r="I271" s="8"/>
      <c r="J271" s="10"/>
      <c r="K271" s="8"/>
      <c r="L271" s="10"/>
      <c r="M271" s="4"/>
      <c r="N271" s="758"/>
    </row>
    <row r="272" spans="1:14" s="754" customFormat="1" ht="18">
      <c r="A272" s="816" t="s">
        <v>74</v>
      </c>
      <c r="B272" s="25"/>
      <c r="C272" s="610" t="s">
        <v>684</v>
      </c>
      <c r="D272" s="8"/>
      <c r="E272" s="10"/>
      <c r="F272" s="10"/>
      <c r="G272" s="10"/>
      <c r="H272" s="10"/>
      <c r="I272" s="8"/>
      <c r="J272" s="10"/>
      <c r="K272" s="8"/>
      <c r="L272" s="10"/>
      <c r="M272" s="4"/>
      <c r="N272" s="758"/>
    </row>
    <row r="273" spans="1:14" s="754" customFormat="1" ht="18">
      <c r="A273" s="816"/>
      <c r="B273" s="25"/>
      <c r="C273" s="610" t="s">
        <v>685</v>
      </c>
      <c r="D273" s="8"/>
      <c r="E273" s="10"/>
      <c r="F273" s="10"/>
      <c r="G273" s="10"/>
      <c r="H273" s="10"/>
      <c r="I273" s="8"/>
      <c r="J273" s="10"/>
      <c r="K273" s="8"/>
      <c r="L273" s="10"/>
      <c r="M273" s="4"/>
      <c r="N273" s="758"/>
    </row>
    <row r="274" spans="1:14" s="754" customFormat="1" ht="18">
      <c r="A274" s="816"/>
      <c r="B274" s="25"/>
      <c r="C274" s="610" t="s">
        <v>686</v>
      </c>
      <c r="D274" s="8"/>
      <c r="E274" s="10"/>
      <c r="F274" s="10"/>
      <c r="G274" s="10"/>
      <c r="H274" s="10"/>
      <c r="I274" s="8"/>
      <c r="J274" s="10"/>
      <c r="K274" s="8"/>
      <c r="L274" s="10"/>
      <c r="M274" s="4"/>
      <c r="N274" s="758"/>
    </row>
    <row r="275" spans="1:14" s="754" customFormat="1" ht="18">
      <c r="A275" s="816"/>
      <c r="B275" s="25"/>
      <c r="C275" s="610" t="s">
        <v>687</v>
      </c>
      <c r="D275" s="8"/>
      <c r="E275" s="10"/>
      <c r="F275" s="10"/>
      <c r="G275" s="10"/>
      <c r="H275" s="10"/>
      <c r="I275" s="8"/>
      <c r="J275" s="10"/>
      <c r="K275" s="8"/>
      <c r="L275" s="10"/>
      <c r="M275" s="4"/>
      <c r="N275" s="758"/>
    </row>
    <row r="276" spans="1:14" s="754" customFormat="1" ht="18">
      <c r="A276" s="816"/>
      <c r="B276" s="25"/>
      <c r="C276" s="610" t="s">
        <v>688</v>
      </c>
      <c r="D276" s="8"/>
      <c r="E276" s="10"/>
      <c r="F276" s="10"/>
      <c r="G276" s="10"/>
      <c r="H276" s="10"/>
      <c r="I276" s="8"/>
      <c r="J276" s="10"/>
      <c r="K276" s="8"/>
      <c r="L276" s="10"/>
      <c r="M276" s="4"/>
      <c r="N276" s="758"/>
    </row>
    <row r="277" spans="1:14" s="754" customFormat="1" ht="18">
      <c r="A277" s="816"/>
      <c r="B277" s="25"/>
      <c r="C277" s="610" t="s">
        <v>689</v>
      </c>
      <c r="D277" s="8"/>
      <c r="E277" s="10"/>
      <c r="F277" s="10"/>
      <c r="G277" s="10"/>
      <c r="H277" s="10"/>
      <c r="I277" s="8"/>
      <c r="J277" s="10"/>
      <c r="K277" s="8"/>
      <c r="L277" s="10"/>
      <c r="M277" s="4"/>
      <c r="N277" s="758"/>
    </row>
    <row r="278" spans="1:14" s="754" customFormat="1" ht="18">
      <c r="A278" s="816" t="s">
        <v>75</v>
      </c>
      <c r="B278" s="25"/>
      <c r="C278" s="610" t="s">
        <v>690</v>
      </c>
      <c r="D278" s="8"/>
      <c r="E278" s="10"/>
      <c r="F278" s="10"/>
      <c r="G278" s="10"/>
      <c r="H278" s="10"/>
      <c r="I278" s="8"/>
      <c r="J278" s="10"/>
      <c r="K278" s="8"/>
      <c r="L278" s="10"/>
      <c r="M278" s="4"/>
      <c r="N278" s="758"/>
    </row>
    <row r="279" spans="1:14" s="754" customFormat="1" ht="18">
      <c r="A279" s="816"/>
      <c r="B279" s="25"/>
      <c r="C279" s="610" t="s">
        <v>691</v>
      </c>
      <c r="D279" s="8"/>
      <c r="E279" s="10"/>
      <c r="F279" s="10"/>
      <c r="G279" s="10"/>
      <c r="H279" s="10"/>
      <c r="I279" s="8"/>
      <c r="J279" s="10"/>
      <c r="K279" s="8"/>
      <c r="L279" s="10"/>
      <c r="M279" s="4"/>
      <c r="N279" s="758"/>
    </row>
    <row r="280" spans="1:14" s="754" customFormat="1" ht="18">
      <c r="A280" s="816"/>
      <c r="B280" s="25"/>
      <c r="C280" s="610" t="s">
        <v>692</v>
      </c>
      <c r="D280" s="8"/>
      <c r="E280" s="10"/>
      <c r="F280" s="10"/>
      <c r="G280" s="10"/>
      <c r="H280" s="10"/>
      <c r="I280" s="8"/>
      <c r="J280" s="10"/>
      <c r="K280" s="8"/>
      <c r="L280" s="10"/>
      <c r="M280" s="4"/>
      <c r="N280" s="758"/>
    </row>
    <row r="281" spans="1:14" s="754" customFormat="1" ht="18">
      <c r="A281" s="816" t="s">
        <v>76</v>
      </c>
      <c r="B281" s="25"/>
      <c r="C281" s="610" t="s">
        <v>681</v>
      </c>
      <c r="D281" s="25"/>
      <c r="E281" s="25"/>
      <c r="F281" s="25"/>
      <c r="G281" s="25"/>
      <c r="H281" s="25"/>
      <c r="I281" s="25"/>
      <c r="J281" s="25"/>
      <c r="K281" s="8"/>
      <c r="L281" s="10"/>
      <c r="M281" s="4"/>
      <c r="N281" s="758"/>
    </row>
    <row r="282" spans="1:14" s="754" customFormat="1" ht="18">
      <c r="A282" s="816"/>
      <c r="B282" s="25"/>
      <c r="C282" s="610" t="s">
        <v>682</v>
      </c>
      <c r="D282" s="25"/>
      <c r="E282" s="25"/>
      <c r="F282" s="25"/>
      <c r="G282" s="25"/>
      <c r="H282" s="25"/>
      <c r="I282" s="25"/>
      <c r="J282" s="25"/>
      <c r="K282" s="8"/>
      <c r="L282" s="10"/>
      <c r="M282" s="4"/>
      <c r="N282" s="758"/>
    </row>
    <row r="283" spans="1:14" s="754" customFormat="1" ht="18">
      <c r="A283" s="816"/>
      <c r="B283" s="25"/>
      <c r="C283" s="610" t="s">
        <v>683</v>
      </c>
      <c r="D283" s="25"/>
      <c r="E283" s="25"/>
      <c r="F283" s="25"/>
      <c r="G283" s="25"/>
      <c r="H283" s="759"/>
      <c r="I283" s="25"/>
      <c r="J283" s="25"/>
      <c r="K283" s="8"/>
      <c r="L283" s="10"/>
      <c r="M283" s="4"/>
      <c r="N283" s="758"/>
    </row>
    <row r="284" spans="1:14" s="754" customFormat="1" ht="18">
      <c r="A284" s="816" t="s">
        <v>4</v>
      </c>
      <c r="B284" s="25"/>
      <c r="C284" s="610" t="s">
        <v>84</v>
      </c>
      <c r="D284" s="790" t="s">
        <v>448</v>
      </c>
      <c r="E284" s="789">
        <v>0.21</v>
      </c>
      <c r="F284" s="25"/>
      <c r="G284" s="25"/>
      <c r="H284" s="25"/>
      <c r="I284" s="25"/>
      <c r="J284" s="25"/>
      <c r="K284" s="8"/>
      <c r="L284" s="10"/>
      <c r="M284" s="4"/>
      <c r="N284" s="758"/>
    </row>
    <row r="285" spans="1:14" s="754" customFormat="1" ht="18">
      <c r="A285" s="816"/>
      <c r="B285" s="25"/>
      <c r="C285" s="610"/>
      <c r="D285" s="790" t="s">
        <v>450</v>
      </c>
      <c r="E285" s="761">
        <f>'Att 3 - Cost Support'!M80</f>
        <v>6.5000000000000002E-2</v>
      </c>
      <c r="F285" s="25" t="s">
        <v>451</v>
      </c>
      <c r="G285" s="25"/>
      <c r="H285" s="25"/>
      <c r="I285" s="25"/>
      <c r="J285" s="25"/>
      <c r="K285" s="8"/>
      <c r="L285" s="10"/>
      <c r="M285" s="4"/>
      <c r="N285" s="758"/>
    </row>
    <row r="286" spans="1:14" s="754" customFormat="1" ht="18">
      <c r="A286" s="816"/>
      <c r="B286" s="25"/>
      <c r="C286" s="610"/>
      <c r="D286" s="790" t="s">
        <v>449</v>
      </c>
      <c r="E286" s="1036">
        <v>0</v>
      </c>
      <c r="F286" s="25"/>
      <c r="G286" s="25"/>
      <c r="H286" s="25"/>
      <c r="I286" s="25"/>
      <c r="J286" s="25"/>
      <c r="K286" s="8"/>
      <c r="L286" s="10"/>
      <c r="M286" s="4"/>
      <c r="N286" s="758"/>
    </row>
    <row r="287" spans="1:14" s="754" customFormat="1" ht="18">
      <c r="A287" s="816"/>
      <c r="B287" s="25"/>
      <c r="C287" s="610" t="s">
        <v>654</v>
      </c>
      <c r="D287" s="25"/>
      <c r="E287" s="762"/>
      <c r="F287" s="25"/>
      <c r="G287" s="25"/>
      <c r="H287" s="25"/>
      <c r="I287" s="25"/>
      <c r="J287" s="25"/>
      <c r="K287" s="8"/>
      <c r="L287" s="10"/>
      <c r="M287" s="4"/>
      <c r="N287" s="758"/>
    </row>
    <row r="288" spans="1:14" s="754" customFormat="1" ht="18">
      <c r="A288" s="816"/>
      <c r="B288" s="25"/>
      <c r="C288" s="610" t="s">
        <v>0</v>
      </c>
      <c r="D288" s="25"/>
      <c r="E288" s="762"/>
      <c r="F288" s="25"/>
      <c r="G288" s="25"/>
      <c r="H288" s="25"/>
      <c r="I288" s="25"/>
      <c r="J288" s="25"/>
      <c r="K288" s="8"/>
      <c r="L288" s="10"/>
      <c r="M288" s="4"/>
      <c r="N288" s="758"/>
    </row>
    <row r="289" spans="1:14" s="754" customFormat="1" ht="18">
      <c r="A289" s="816"/>
      <c r="B289" s="25"/>
      <c r="C289" s="25" t="s">
        <v>198</v>
      </c>
      <c r="D289" s="25"/>
      <c r="E289" s="762"/>
      <c r="F289" s="25"/>
      <c r="G289" s="25"/>
      <c r="H289" s="25"/>
      <c r="I289" s="25"/>
      <c r="J289" s="25"/>
      <c r="K289" s="8"/>
      <c r="L289" s="10"/>
      <c r="M289" s="4"/>
      <c r="N289" s="758"/>
    </row>
    <row r="290" spans="1:14" s="754" customFormat="1" ht="18">
      <c r="A290" s="817" t="s">
        <v>77</v>
      </c>
      <c r="B290" s="25"/>
      <c r="C290" s="54" t="s">
        <v>647</v>
      </c>
      <c r="D290" s="8"/>
      <c r="E290" s="10"/>
      <c r="F290" s="10"/>
      <c r="G290" s="10"/>
      <c r="H290" s="10"/>
      <c r="I290" s="8"/>
      <c r="J290" s="10"/>
      <c r="K290" s="8"/>
      <c r="L290" s="10"/>
      <c r="M290" s="4"/>
      <c r="N290" s="758"/>
    </row>
    <row r="291" spans="1:14" s="754" customFormat="1" ht="18">
      <c r="A291" s="817"/>
      <c r="B291" s="25"/>
      <c r="C291" s="54" t="s">
        <v>648</v>
      </c>
      <c r="D291" s="8"/>
      <c r="E291" s="10"/>
      <c r="F291" s="10"/>
      <c r="G291" s="10"/>
      <c r="H291" s="10"/>
      <c r="I291" s="8"/>
      <c r="J291" s="10"/>
      <c r="K291" s="8"/>
      <c r="L291" s="10"/>
      <c r="M291" s="4"/>
      <c r="N291" s="758"/>
    </row>
    <row r="292" spans="1:14" s="754" customFormat="1" ht="18">
      <c r="A292" s="817"/>
      <c r="B292" s="25"/>
      <c r="C292" s="54" t="s">
        <v>649</v>
      </c>
      <c r="D292" s="8"/>
      <c r="E292" s="10"/>
      <c r="F292" s="10"/>
      <c r="G292" s="10"/>
      <c r="H292" s="10"/>
      <c r="I292" s="8"/>
      <c r="J292" s="10"/>
      <c r="K292" s="8"/>
      <c r="L292" s="10"/>
      <c r="M292" s="4"/>
      <c r="N292" s="758"/>
    </row>
    <row r="293" spans="1:14" s="754" customFormat="1" ht="18">
      <c r="A293" s="817"/>
      <c r="B293" s="25"/>
      <c r="C293" s="54" t="s">
        <v>680</v>
      </c>
      <c r="D293" s="8"/>
      <c r="E293" s="10"/>
      <c r="F293" s="10"/>
      <c r="G293" s="10"/>
      <c r="H293" s="10"/>
      <c r="I293" s="8"/>
      <c r="J293" s="10"/>
      <c r="K293" s="8"/>
      <c r="L293" s="10"/>
      <c r="M293" s="4"/>
      <c r="N293" s="758"/>
    </row>
    <row r="294" spans="1:14" s="754" customFormat="1" ht="18">
      <c r="A294" s="817"/>
      <c r="B294" s="25"/>
      <c r="C294" s="54" t="s">
        <v>650</v>
      </c>
      <c r="D294" s="8"/>
      <c r="E294" s="10"/>
      <c r="F294" s="10"/>
      <c r="G294" s="10"/>
      <c r="H294" s="10"/>
      <c r="I294" s="8"/>
      <c r="J294" s="10"/>
      <c r="K294" s="8"/>
      <c r="L294" s="10"/>
      <c r="M294" s="4"/>
      <c r="N294" s="758"/>
    </row>
    <row r="295" spans="1:14" s="754" customFormat="1" ht="18">
      <c r="A295" s="817" t="s">
        <v>78</v>
      </c>
      <c r="B295" s="25"/>
      <c r="C295" s="54" t="s">
        <v>748</v>
      </c>
      <c r="D295" s="8"/>
      <c r="E295" s="10"/>
      <c r="F295" s="10"/>
      <c r="G295" s="10"/>
      <c r="H295" s="10"/>
      <c r="I295" s="8"/>
      <c r="J295" s="10"/>
      <c r="K295" s="8"/>
      <c r="L295" s="10"/>
      <c r="M295" s="4"/>
      <c r="N295" s="758"/>
    </row>
    <row r="296" spans="1:14" s="754" customFormat="1" ht="18">
      <c r="A296" s="817"/>
      <c r="B296" s="25"/>
      <c r="C296" s="54" t="s">
        <v>747</v>
      </c>
      <c r="D296" s="8"/>
      <c r="E296" s="10"/>
      <c r="F296" s="10"/>
      <c r="G296" s="10"/>
      <c r="H296" s="10"/>
      <c r="I296" s="8"/>
      <c r="J296" s="10"/>
      <c r="K296" s="8"/>
      <c r="L296" s="10"/>
      <c r="M296" s="4"/>
      <c r="N296" s="758"/>
    </row>
    <row r="297" spans="1:14" s="754" customFormat="1" ht="18">
      <c r="A297" s="900" t="s">
        <v>79</v>
      </c>
      <c r="B297" s="25"/>
      <c r="C297" s="54" t="s">
        <v>455</v>
      </c>
      <c r="D297" s="8"/>
      <c r="E297" s="10"/>
      <c r="F297" s="10"/>
      <c r="G297" s="10"/>
      <c r="H297" s="10"/>
      <c r="I297" s="8"/>
      <c r="J297" s="10"/>
      <c r="K297" s="8"/>
      <c r="L297" s="10"/>
      <c r="M297" s="4"/>
      <c r="N297" s="758"/>
    </row>
    <row r="298" spans="1:14" s="754" customFormat="1" ht="18">
      <c r="A298" s="817"/>
      <c r="B298" s="25"/>
      <c r="C298" s="54" t="s">
        <v>745</v>
      </c>
      <c r="D298" s="8"/>
      <c r="E298" s="10"/>
      <c r="F298" s="10"/>
      <c r="G298" s="10"/>
      <c r="H298" s="10"/>
      <c r="I298" s="8"/>
      <c r="J298" s="10"/>
      <c r="K298" s="8"/>
      <c r="L298" s="10"/>
      <c r="M298" s="4"/>
      <c r="N298" s="758"/>
    </row>
    <row r="299" spans="1:14" s="754" customFormat="1" ht="18">
      <c r="A299" s="819" t="s">
        <v>81</v>
      </c>
      <c r="B299" s="766"/>
      <c r="C299" s="610" t="s">
        <v>617</v>
      </c>
      <c r="D299" s="8"/>
      <c r="E299" s="10"/>
      <c r="F299" s="10"/>
      <c r="G299" s="10"/>
      <c r="H299" s="10"/>
      <c r="I299" s="8"/>
      <c r="J299" s="10"/>
      <c r="K299" s="8"/>
      <c r="L299" s="10"/>
      <c r="M299" s="4"/>
      <c r="N299" s="758"/>
    </row>
    <row r="300" spans="1:14" s="754" customFormat="1" ht="18">
      <c r="A300" s="816" t="s">
        <v>82</v>
      </c>
      <c r="B300" s="53"/>
      <c r="C300" s="764" t="s">
        <v>447</v>
      </c>
      <c r="D300" s="764"/>
      <c r="E300" s="764"/>
      <c r="F300" s="764"/>
      <c r="G300" s="764"/>
      <c r="H300" s="764"/>
      <c r="I300" s="8"/>
      <c r="J300" s="10"/>
      <c r="K300" s="8"/>
      <c r="L300" s="10"/>
      <c r="M300" s="4"/>
      <c r="N300" s="758"/>
    </row>
    <row r="301" spans="1:14" s="754" customFormat="1" ht="18">
      <c r="A301" s="816" t="s">
        <v>196</v>
      </c>
      <c r="B301" s="25"/>
      <c r="C301" s="610" t="s">
        <v>651</v>
      </c>
      <c r="D301" s="25"/>
      <c r="E301" s="25"/>
      <c r="F301" s="25"/>
      <c r="G301" s="10"/>
      <c r="H301" s="10"/>
      <c r="I301" s="8"/>
      <c r="J301" s="10"/>
      <c r="K301" s="8"/>
      <c r="L301" s="10"/>
      <c r="M301" s="4"/>
      <c r="N301" s="758"/>
    </row>
    <row r="302" spans="1:14" s="754" customFormat="1" ht="18">
      <c r="A302" s="816"/>
      <c r="B302" s="25"/>
      <c r="C302" s="610" t="s">
        <v>80</v>
      </c>
      <c r="D302" s="25"/>
      <c r="E302" s="25"/>
      <c r="F302" s="25"/>
      <c r="G302" s="10"/>
      <c r="H302" s="10"/>
      <c r="I302" s="8"/>
      <c r="J302" s="10"/>
      <c r="K302" s="8"/>
      <c r="L302" s="10"/>
      <c r="M302" s="4"/>
      <c r="N302" s="758"/>
    </row>
    <row r="303" spans="1:14" s="754" customFormat="1" ht="18">
      <c r="A303" s="816" t="s">
        <v>249</v>
      </c>
      <c r="B303" s="25"/>
      <c r="C303" s="610" t="s">
        <v>750</v>
      </c>
      <c r="D303" s="25"/>
      <c r="E303" s="25"/>
      <c r="F303" s="25"/>
      <c r="G303" s="25"/>
      <c r="H303" s="25"/>
      <c r="I303" s="25"/>
      <c r="J303" s="25"/>
      <c r="K303" s="25"/>
      <c r="L303" s="25"/>
      <c r="M303" s="4"/>
      <c r="N303" s="758"/>
    </row>
    <row r="304" spans="1:14" s="754" customFormat="1" ht="18">
      <c r="A304" s="816"/>
      <c r="B304" s="25"/>
      <c r="C304" s="610" t="s">
        <v>751</v>
      </c>
      <c r="D304" s="25"/>
      <c r="E304" s="25"/>
      <c r="F304" s="25"/>
      <c r="G304" s="25"/>
      <c r="H304" s="25"/>
      <c r="I304" s="25"/>
      <c r="J304" s="25"/>
      <c r="K304" s="25"/>
      <c r="L304" s="25"/>
      <c r="M304" s="4"/>
      <c r="N304" s="758"/>
    </row>
    <row r="305" spans="1:14" s="754" customFormat="1" ht="18">
      <c r="A305" s="816"/>
      <c r="B305" s="25"/>
      <c r="C305" s="610" t="s">
        <v>752</v>
      </c>
      <c r="D305" s="25"/>
      <c r="E305" s="25"/>
      <c r="F305" s="25"/>
      <c r="G305" s="25"/>
      <c r="H305" s="25"/>
      <c r="I305" s="25"/>
      <c r="J305" s="25"/>
      <c r="K305" s="25"/>
      <c r="L305" s="25"/>
      <c r="M305" s="4"/>
      <c r="N305" s="758"/>
    </row>
    <row r="306" spans="1:14" s="754" customFormat="1" ht="18">
      <c r="A306" s="816"/>
      <c r="B306" s="25"/>
      <c r="C306" s="610" t="s">
        <v>753</v>
      </c>
      <c r="D306" s="25"/>
      <c r="E306" s="25"/>
      <c r="F306" s="25"/>
      <c r="G306" s="25"/>
      <c r="H306" s="25"/>
      <c r="I306" s="25"/>
      <c r="J306" s="25"/>
      <c r="K306" s="25"/>
      <c r="L306" s="25"/>
      <c r="M306" s="4"/>
      <c r="N306" s="758"/>
    </row>
    <row r="307" spans="1:14" s="754" customFormat="1" ht="18">
      <c r="A307" s="816"/>
      <c r="B307" s="25"/>
      <c r="C307" s="610" t="s">
        <v>754</v>
      </c>
      <c r="D307" s="23"/>
      <c r="E307" s="23"/>
      <c r="F307" s="23"/>
      <c r="G307" s="25"/>
      <c r="H307" s="25"/>
      <c r="I307" s="25"/>
      <c r="J307" s="25"/>
      <c r="K307" s="25"/>
      <c r="L307" s="25"/>
      <c r="M307" s="4"/>
      <c r="N307" s="758"/>
    </row>
    <row r="308" spans="1:14" s="754" customFormat="1" ht="18">
      <c r="A308" s="816" t="s">
        <v>257</v>
      </c>
      <c r="B308" s="25"/>
      <c r="C308" s="610" t="s">
        <v>83</v>
      </c>
      <c r="D308" s="23"/>
      <c r="E308" s="23"/>
      <c r="F308" s="23"/>
      <c r="G308" s="25"/>
      <c r="H308" s="25"/>
      <c r="I308" s="25"/>
      <c r="J308" s="25"/>
      <c r="K308" s="25"/>
      <c r="L308" s="25"/>
      <c r="M308" s="4"/>
      <c r="N308" s="758"/>
    </row>
    <row r="309" spans="1:14" s="755" customFormat="1" ht="18">
      <c r="A309" s="816" t="s">
        <v>314</v>
      </c>
      <c r="B309" s="25"/>
      <c r="C309" s="610" t="s">
        <v>85</v>
      </c>
      <c r="D309" s="25"/>
      <c r="E309" s="25"/>
      <c r="F309" s="25"/>
      <c r="G309" s="25"/>
      <c r="H309" s="25"/>
      <c r="I309" s="25"/>
      <c r="J309" s="25"/>
      <c r="K309" s="25"/>
      <c r="L309" s="25"/>
      <c r="M309" s="4"/>
      <c r="N309" s="758"/>
    </row>
    <row r="310" spans="1:14" s="754" customFormat="1" ht="18">
      <c r="A310" s="816"/>
      <c r="B310" s="25"/>
      <c r="C310" s="610" t="s">
        <v>86</v>
      </c>
      <c r="D310" s="25"/>
      <c r="E310" s="25"/>
      <c r="F310" s="25"/>
      <c r="G310" s="25"/>
      <c r="H310" s="25"/>
      <c r="I310" s="25"/>
      <c r="J310" s="25"/>
      <c r="K310" s="53"/>
      <c r="L310" s="25"/>
      <c r="M310" s="4"/>
      <c r="N310" s="758"/>
    </row>
    <row r="311" spans="1:14" s="754" customFormat="1" ht="18">
      <c r="A311" s="816"/>
      <c r="B311" s="25"/>
      <c r="C311" s="610" t="s">
        <v>87</v>
      </c>
      <c r="D311" s="25"/>
      <c r="E311" s="25"/>
      <c r="F311" s="25"/>
      <c r="G311" s="25"/>
      <c r="H311" s="25"/>
      <c r="I311" s="25"/>
      <c r="J311" s="25"/>
      <c r="K311" s="25"/>
      <c r="L311" s="25"/>
      <c r="M311" s="4"/>
      <c r="N311" s="758"/>
    </row>
    <row r="312" spans="1:14" s="754" customFormat="1" ht="18">
      <c r="A312" s="900" t="s">
        <v>437</v>
      </c>
      <c r="B312" s="25"/>
      <c r="C312" s="610" t="s">
        <v>842</v>
      </c>
      <c r="D312" s="25"/>
      <c r="E312" s="25"/>
      <c r="F312" s="25"/>
      <c r="G312" s="25"/>
      <c r="H312" s="25"/>
      <c r="I312" s="25"/>
      <c r="J312" s="25"/>
      <c r="K312" s="25"/>
      <c r="L312" s="25"/>
      <c r="M312" s="1003"/>
      <c r="N312" s="1004"/>
    </row>
    <row r="313" spans="1:14" s="754" customFormat="1" ht="18.75" customHeight="1">
      <c r="A313" s="900" t="s">
        <v>446</v>
      </c>
      <c r="B313" s="25"/>
      <c r="C313" s="610" t="s">
        <v>826</v>
      </c>
      <c r="D313" s="610"/>
      <c r="E313" s="610"/>
      <c r="F313" s="610"/>
      <c r="G313" s="610"/>
      <c r="H313" s="610"/>
      <c r="I313" s="610"/>
      <c r="J313" s="25"/>
      <c r="K313" s="25"/>
      <c r="L313" s="25"/>
      <c r="M313" s="4"/>
      <c r="N313" s="758"/>
    </row>
    <row r="314" spans="1:14" s="754" customFormat="1" ht="18">
      <c r="A314" s="756"/>
      <c r="B314" s="53"/>
      <c r="C314" s="53" t="s">
        <v>827</v>
      </c>
      <c r="D314" s="25"/>
      <c r="E314" s="25"/>
      <c r="F314" s="25"/>
      <c r="G314" s="25"/>
      <c r="H314" s="25"/>
      <c r="I314" s="25"/>
      <c r="J314" s="25"/>
      <c r="K314" s="25"/>
      <c r="L314" s="25"/>
      <c r="M314" s="4"/>
      <c r="N314" s="758"/>
    </row>
    <row r="315" spans="1:14" s="754" customFormat="1" ht="18">
      <c r="A315" s="819" t="s">
        <v>739</v>
      </c>
      <c r="B315" s="53"/>
      <c r="C315" s="610" t="s">
        <v>315</v>
      </c>
      <c r="D315" s="25"/>
      <c r="E315" s="25"/>
      <c r="F315" s="25"/>
      <c r="G315" s="25"/>
      <c r="H315" s="25"/>
      <c r="I315" s="25"/>
      <c r="J315" s="25"/>
      <c r="K315" s="25"/>
      <c r="L315" s="25"/>
      <c r="M315" s="4"/>
      <c r="N315" s="758"/>
    </row>
    <row r="316" spans="1:14" s="754" customFormat="1" ht="18.75" customHeight="1">
      <c r="A316" s="813"/>
      <c r="B316" s="23"/>
      <c r="C316" s="23"/>
      <c r="D316" s="763"/>
      <c r="E316" s="763"/>
      <c r="F316" s="763"/>
      <c r="G316" s="763"/>
      <c r="H316" s="763"/>
      <c r="I316" s="763"/>
      <c r="J316" s="23"/>
      <c r="K316" s="25"/>
      <c r="L316" s="25"/>
      <c r="M316" s="4"/>
      <c r="N316" s="758"/>
    </row>
    <row r="317" spans="1:14" s="754" customFormat="1" ht="18">
      <c r="A317" s="813"/>
      <c r="B317" s="23"/>
      <c r="C317" s="23"/>
      <c r="D317" s="23"/>
      <c r="E317" s="23"/>
      <c r="F317" s="23"/>
      <c r="G317" s="23"/>
      <c r="H317" s="23"/>
      <c r="I317" s="23"/>
      <c r="J317" s="23"/>
      <c r="K317" s="25"/>
      <c r="L317" s="25"/>
      <c r="M317" s="4"/>
      <c r="N317" s="758"/>
    </row>
    <row r="318" spans="1:14" s="754" customFormat="1" ht="18">
      <c r="A318" s="813"/>
      <c r="B318" s="23"/>
      <c r="C318" s="23"/>
      <c r="D318" s="23"/>
      <c r="E318" s="23"/>
      <c r="F318" s="23"/>
      <c r="G318" s="23"/>
      <c r="H318" s="23"/>
      <c r="I318" s="23"/>
      <c r="J318" s="23"/>
      <c r="K318" s="25"/>
      <c r="L318" s="25"/>
      <c r="M318" s="4"/>
      <c r="N318" s="758"/>
    </row>
    <row r="319" spans="1:14" s="754" customFormat="1" ht="18">
      <c r="A319" s="813"/>
      <c r="B319" s="23"/>
      <c r="C319" s="23"/>
      <c r="D319" s="23"/>
      <c r="E319" s="23"/>
      <c r="F319" s="23"/>
      <c r="G319" s="23"/>
      <c r="H319" s="23"/>
      <c r="I319" s="23"/>
      <c r="J319" s="23"/>
      <c r="K319" s="25"/>
      <c r="L319" s="25"/>
      <c r="M319" s="4"/>
      <c r="N319" s="758"/>
    </row>
    <row r="320" spans="1:14" s="754" customFormat="1" ht="18">
      <c r="A320" s="813"/>
      <c r="B320" s="23"/>
      <c r="C320" s="23"/>
      <c r="D320" s="23"/>
      <c r="E320" s="23"/>
      <c r="F320" s="23"/>
      <c r="G320" s="23"/>
      <c r="H320" s="23"/>
      <c r="I320" s="23"/>
      <c r="J320" s="23"/>
      <c r="K320" s="25"/>
      <c r="L320" s="25"/>
      <c r="M320" s="4"/>
      <c r="N320" s="758"/>
    </row>
    <row r="321" spans="1:252" s="754" customFormat="1" ht="18">
      <c r="A321" s="813"/>
      <c r="B321" s="23"/>
      <c r="C321" s="23"/>
      <c r="D321" s="23"/>
      <c r="E321" s="23"/>
      <c r="F321" s="23"/>
      <c r="G321" s="23"/>
      <c r="H321" s="23"/>
      <c r="I321" s="23"/>
      <c r="J321" s="23"/>
      <c r="K321" s="25"/>
      <c r="L321" s="25"/>
      <c r="M321" s="4"/>
      <c r="N321" s="758"/>
    </row>
    <row r="322" spans="1:252" s="754" customFormat="1" ht="18">
      <c r="A322" s="813"/>
      <c r="B322" s="23"/>
      <c r="C322" s="23"/>
      <c r="D322" s="23"/>
      <c r="E322" s="23"/>
      <c r="F322" s="23"/>
      <c r="G322" s="23"/>
      <c r="H322" s="23"/>
      <c r="I322" s="23"/>
      <c r="J322" s="23"/>
      <c r="K322" s="23"/>
      <c r="L322" s="768"/>
      <c r="M322" s="4"/>
      <c r="N322" s="758"/>
    </row>
    <row r="323" spans="1:252" s="754" customFormat="1" ht="18">
      <c r="A323" s="813"/>
      <c r="B323" s="23"/>
      <c r="C323" s="23"/>
      <c r="D323" s="23"/>
      <c r="E323" s="23"/>
      <c r="F323" s="23"/>
      <c r="G323" s="23"/>
      <c r="H323" s="23"/>
      <c r="I323" s="23"/>
      <c r="J323" s="23"/>
      <c r="K323" s="25"/>
      <c r="L323" s="25"/>
      <c r="M323" s="4"/>
      <c r="N323" s="758"/>
    </row>
    <row r="324" spans="1:252" s="754" customFormat="1" ht="18">
      <c r="A324" s="813"/>
      <c r="B324" s="23"/>
      <c r="C324" s="23"/>
      <c r="D324" s="23"/>
      <c r="E324" s="23"/>
      <c r="F324" s="23"/>
      <c r="G324" s="23"/>
      <c r="H324" s="23"/>
      <c r="I324" s="23"/>
      <c r="J324" s="23"/>
      <c r="K324" s="25"/>
      <c r="L324" s="25"/>
      <c r="M324" s="4"/>
      <c r="N324" s="382"/>
    </row>
    <row r="325" spans="1:252" s="754" customFormat="1" ht="18">
      <c r="A325" s="813"/>
      <c r="B325" s="23"/>
      <c r="C325" s="23"/>
      <c r="D325" s="23"/>
      <c r="E325" s="23"/>
      <c r="F325" s="23"/>
      <c r="G325" s="23"/>
      <c r="H325" s="23"/>
      <c r="I325" s="23"/>
      <c r="J325" s="23"/>
      <c r="K325" s="25"/>
      <c r="L325" s="25"/>
      <c r="M325" s="4"/>
      <c r="N325" s="758"/>
    </row>
    <row r="326" spans="1:252" s="754" customFormat="1" ht="18">
      <c r="A326" s="813"/>
      <c r="B326" s="23"/>
      <c r="C326" s="23"/>
      <c r="D326" s="23"/>
      <c r="E326" s="23"/>
      <c r="F326" s="23"/>
      <c r="G326" s="23"/>
      <c r="H326" s="23"/>
      <c r="I326" s="23"/>
      <c r="J326" s="23"/>
      <c r="K326" s="25"/>
      <c r="L326" s="25"/>
      <c r="M326" s="4"/>
      <c r="N326" s="758"/>
    </row>
    <row r="327" spans="1:252" s="754" customFormat="1" ht="18">
      <c r="A327" s="813"/>
      <c r="B327" s="23"/>
      <c r="C327" s="23"/>
      <c r="D327" s="23"/>
      <c r="E327" s="23"/>
      <c r="F327" s="23"/>
      <c r="G327" s="23"/>
      <c r="H327" s="23"/>
      <c r="I327" s="23"/>
      <c r="J327" s="23"/>
      <c r="K327" s="25"/>
      <c r="L327" s="25"/>
      <c r="M327" s="4"/>
      <c r="N327" s="758"/>
    </row>
    <row r="328" spans="1:252" s="754" customFormat="1" ht="18">
      <c r="A328" s="813"/>
      <c r="B328" s="23"/>
      <c r="C328" s="23"/>
      <c r="D328" s="23"/>
      <c r="E328" s="23"/>
      <c r="F328" s="23"/>
      <c r="G328" s="23"/>
      <c r="H328" s="23"/>
      <c r="I328" s="23"/>
      <c r="J328" s="23"/>
      <c r="K328" s="25"/>
      <c r="L328" s="25"/>
      <c r="M328" s="4"/>
      <c r="N328" s="758"/>
    </row>
    <row r="329" spans="1:252" s="754" customFormat="1" ht="34.5" customHeight="1">
      <c r="A329" s="813"/>
      <c r="B329" s="23"/>
      <c r="C329" s="23"/>
      <c r="D329" s="23"/>
      <c r="E329" s="23"/>
      <c r="F329" s="23"/>
      <c r="G329" s="23"/>
      <c r="H329" s="23"/>
      <c r="I329" s="23"/>
      <c r="J329" s="610"/>
      <c r="K329" s="610"/>
      <c r="L329" s="610"/>
      <c r="M329" s="4"/>
      <c r="N329" s="758"/>
    </row>
    <row r="330" spans="1:252" s="754" customFormat="1" ht="18">
      <c r="A330" s="813"/>
      <c r="B330" s="23"/>
      <c r="C330" s="23"/>
      <c r="D330" s="610"/>
      <c r="E330" s="610"/>
      <c r="F330" s="610"/>
      <c r="G330" s="610"/>
      <c r="H330" s="610"/>
      <c r="I330" s="610"/>
      <c r="J330" s="610"/>
      <c r="K330" s="610"/>
      <c r="L330" s="610"/>
      <c r="M330" s="4"/>
      <c r="N330" s="758"/>
    </row>
    <row r="331" spans="1:252" s="754" customFormat="1" ht="18">
      <c r="A331" s="813"/>
      <c r="B331" s="23"/>
      <c r="C331" s="23"/>
      <c r="D331" s="610"/>
      <c r="E331" s="610"/>
      <c r="F331" s="610"/>
      <c r="G331" s="610"/>
      <c r="H331" s="610"/>
      <c r="I331" s="610"/>
      <c r="J331" s="610"/>
      <c r="K331" s="610"/>
      <c r="L331" s="610"/>
      <c r="M331" s="4"/>
      <c r="N331" s="758"/>
    </row>
    <row r="332" spans="1:252" s="754" customFormat="1" ht="18">
      <c r="A332" s="813"/>
      <c r="B332" s="23"/>
      <c r="C332" s="23"/>
      <c r="D332" s="610"/>
      <c r="E332" s="610"/>
      <c r="F332" s="610"/>
      <c r="G332" s="610"/>
      <c r="H332" s="610"/>
      <c r="I332" s="610"/>
      <c r="J332" s="610"/>
      <c r="K332" s="610"/>
      <c r="L332" s="610"/>
      <c r="M332" s="4"/>
      <c r="N332" s="758"/>
    </row>
    <row r="333" spans="1:252" s="754" customFormat="1" ht="18">
      <c r="A333" s="814"/>
      <c r="B333" s="8"/>
      <c r="C333" s="610"/>
      <c r="D333" s="610"/>
      <c r="E333" s="610"/>
      <c r="F333" s="610"/>
      <c r="G333" s="610"/>
      <c r="H333" s="610"/>
      <c r="I333" s="610"/>
      <c r="J333" s="610"/>
      <c r="K333" s="610"/>
      <c r="L333" s="610"/>
      <c r="M333" s="4"/>
      <c r="N333" s="758"/>
    </row>
    <row r="334" spans="1:252" s="754" customFormat="1" ht="18">
      <c r="A334" s="813"/>
      <c r="B334" s="23"/>
      <c r="C334" s="23"/>
      <c r="D334" s="610"/>
      <c r="E334" s="610"/>
      <c r="F334" s="610"/>
      <c r="G334" s="610"/>
      <c r="H334" s="610"/>
      <c r="I334" s="610"/>
      <c r="J334" s="610"/>
      <c r="K334" s="610"/>
      <c r="L334" s="610"/>
      <c r="M334" s="4"/>
      <c r="N334" s="758"/>
    </row>
    <row r="335" spans="1:252" s="754" customFormat="1" ht="15.75" hidden="1" customHeight="1">
      <c r="A335" s="821"/>
      <c r="B335" s="766"/>
      <c r="C335" s="610"/>
      <c r="D335" s="610"/>
      <c r="E335" s="610"/>
      <c r="F335" s="610"/>
      <c r="G335" s="610"/>
      <c r="H335" s="610"/>
      <c r="I335" s="610"/>
      <c r="J335" s="610"/>
      <c r="K335" s="610"/>
      <c r="L335" s="610"/>
      <c r="M335" s="4"/>
      <c r="N335" s="760"/>
      <c r="O335" s="760"/>
      <c r="P335" s="760"/>
      <c r="Q335" s="760"/>
      <c r="R335" s="760"/>
      <c r="S335" s="760"/>
      <c r="T335" s="760"/>
      <c r="U335" s="760"/>
      <c r="V335" s="760"/>
      <c r="W335" s="760"/>
      <c r="X335" s="760"/>
      <c r="Y335" s="760"/>
      <c r="Z335" s="760"/>
      <c r="AA335" s="760"/>
      <c r="AB335" s="760"/>
      <c r="AC335" s="760"/>
      <c r="AD335" s="760"/>
      <c r="AE335" s="760"/>
      <c r="AF335" s="760"/>
      <c r="AG335" s="760"/>
      <c r="AH335" s="760"/>
      <c r="AI335" s="760"/>
      <c r="AJ335" s="760"/>
      <c r="AK335" s="760"/>
      <c r="AL335" s="760"/>
      <c r="AM335" s="760"/>
      <c r="AN335" s="760"/>
      <c r="AO335" s="760"/>
      <c r="AP335" s="760"/>
      <c r="AQ335" s="760"/>
      <c r="AR335" s="760"/>
      <c r="AS335" s="760"/>
      <c r="AT335" s="760"/>
      <c r="AU335" s="760"/>
      <c r="AV335" s="760"/>
      <c r="AW335" s="760"/>
      <c r="AX335" s="760"/>
      <c r="AY335" s="760"/>
      <c r="AZ335" s="760"/>
      <c r="BA335" s="760"/>
      <c r="BB335" s="760"/>
      <c r="BC335" s="760"/>
      <c r="BD335" s="760"/>
      <c r="BE335" s="760"/>
      <c r="BF335" s="760"/>
      <c r="BG335" s="760"/>
      <c r="BH335" s="760"/>
      <c r="BI335" s="760"/>
      <c r="BJ335" s="760"/>
      <c r="BK335" s="760"/>
      <c r="BL335" s="760"/>
      <c r="BM335" s="760"/>
      <c r="BN335" s="760"/>
      <c r="BO335" s="760"/>
      <c r="BP335" s="760"/>
      <c r="BQ335" s="760"/>
      <c r="BR335" s="760"/>
      <c r="BS335" s="760"/>
      <c r="BT335" s="760"/>
      <c r="BU335" s="760"/>
      <c r="BV335" s="760"/>
      <c r="BW335" s="760"/>
      <c r="BX335" s="760"/>
      <c r="BY335" s="760"/>
      <c r="BZ335" s="760"/>
      <c r="CA335" s="760"/>
      <c r="CB335" s="760"/>
      <c r="CC335" s="760"/>
      <c r="CD335" s="760"/>
      <c r="CE335" s="760"/>
      <c r="CF335" s="760"/>
      <c r="CG335" s="760"/>
      <c r="CH335" s="760"/>
      <c r="CI335" s="760"/>
      <c r="CJ335" s="760"/>
      <c r="CK335" s="760"/>
      <c r="CL335" s="760"/>
      <c r="CM335" s="760"/>
      <c r="CN335" s="760"/>
      <c r="CO335" s="760"/>
      <c r="CP335" s="760"/>
      <c r="CQ335" s="760"/>
      <c r="CR335" s="760"/>
      <c r="CS335" s="760"/>
      <c r="CT335" s="760"/>
      <c r="CU335" s="760"/>
      <c r="CV335" s="760"/>
      <c r="CW335" s="760"/>
      <c r="CX335" s="760"/>
      <c r="CY335" s="760"/>
      <c r="CZ335" s="760"/>
      <c r="DA335" s="760"/>
      <c r="DB335" s="760"/>
      <c r="DC335" s="760"/>
      <c r="DD335" s="760"/>
      <c r="DE335" s="760"/>
      <c r="DF335" s="760"/>
      <c r="DG335" s="760"/>
      <c r="DH335" s="760"/>
      <c r="DI335" s="760"/>
      <c r="DJ335" s="760"/>
      <c r="DK335" s="760"/>
      <c r="DL335" s="760"/>
      <c r="DM335" s="760"/>
      <c r="DN335" s="760"/>
      <c r="DO335" s="760"/>
      <c r="DP335" s="760"/>
      <c r="DQ335" s="760"/>
      <c r="DR335" s="760"/>
      <c r="DS335" s="760"/>
      <c r="DT335" s="760"/>
      <c r="DU335" s="760"/>
      <c r="DV335" s="760"/>
      <c r="DW335" s="760"/>
      <c r="DX335" s="760"/>
      <c r="DY335" s="760"/>
      <c r="DZ335" s="760"/>
      <c r="EA335" s="760"/>
      <c r="EB335" s="760"/>
      <c r="EC335" s="760"/>
      <c r="ED335" s="760"/>
      <c r="EE335" s="760"/>
      <c r="EF335" s="760"/>
      <c r="EG335" s="760"/>
      <c r="EH335" s="760"/>
      <c r="EI335" s="760"/>
      <c r="EJ335" s="760"/>
      <c r="EK335" s="760"/>
      <c r="EL335" s="760"/>
      <c r="EM335" s="760"/>
      <c r="EN335" s="760"/>
      <c r="EO335" s="760"/>
      <c r="EP335" s="760"/>
      <c r="EQ335" s="760"/>
      <c r="ER335" s="760"/>
      <c r="ES335" s="760"/>
      <c r="ET335" s="760"/>
      <c r="EU335" s="760"/>
      <c r="EV335" s="760"/>
      <c r="EW335" s="760"/>
      <c r="EX335" s="760"/>
      <c r="EY335" s="760"/>
      <c r="EZ335" s="760"/>
      <c r="FA335" s="760"/>
      <c r="FB335" s="760"/>
      <c r="FC335" s="760"/>
      <c r="FD335" s="760"/>
      <c r="FE335" s="760"/>
      <c r="FF335" s="760"/>
      <c r="FG335" s="760"/>
      <c r="FH335" s="760"/>
      <c r="FI335" s="760"/>
      <c r="FJ335" s="760"/>
      <c r="FK335" s="760"/>
      <c r="FL335" s="760"/>
      <c r="FM335" s="760"/>
      <c r="FN335" s="760"/>
      <c r="FO335" s="760"/>
      <c r="FP335" s="760"/>
      <c r="FQ335" s="760"/>
      <c r="FR335" s="760"/>
      <c r="FS335" s="760"/>
      <c r="FT335" s="760"/>
      <c r="FU335" s="760"/>
      <c r="FV335" s="760"/>
      <c r="FW335" s="760"/>
      <c r="FX335" s="760"/>
      <c r="FY335" s="760"/>
      <c r="FZ335" s="760"/>
      <c r="GA335" s="760"/>
      <c r="GB335" s="760"/>
      <c r="GC335" s="760"/>
      <c r="GD335" s="760"/>
      <c r="GE335" s="760"/>
      <c r="GF335" s="760"/>
      <c r="GG335" s="760"/>
      <c r="GH335" s="760"/>
      <c r="GI335" s="760"/>
      <c r="GJ335" s="760"/>
      <c r="GK335" s="760"/>
      <c r="GL335" s="760"/>
      <c r="GM335" s="760"/>
      <c r="GN335" s="760"/>
      <c r="GO335" s="760"/>
      <c r="GP335" s="760"/>
      <c r="GQ335" s="760"/>
      <c r="GR335" s="760"/>
      <c r="GS335" s="760"/>
      <c r="GT335" s="760"/>
      <c r="GU335" s="760"/>
      <c r="GV335" s="760"/>
      <c r="GW335" s="760"/>
      <c r="GX335" s="760"/>
      <c r="GY335" s="760"/>
      <c r="GZ335" s="760"/>
      <c r="HA335" s="760"/>
      <c r="HB335" s="760"/>
      <c r="HC335" s="760"/>
      <c r="HD335" s="760"/>
      <c r="HE335" s="760"/>
      <c r="HF335" s="760"/>
      <c r="HG335" s="760"/>
      <c r="HH335" s="760"/>
      <c r="HI335" s="760"/>
      <c r="HJ335" s="760"/>
      <c r="HK335" s="760"/>
      <c r="HL335" s="760"/>
      <c r="HM335" s="760"/>
      <c r="HN335" s="760"/>
      <c r="HO335" s="760"/>
      <c r="HP335" s="760"/>
      <c r="HQ335" s="760"/>
      <c r="HR335" s="760"/>
      <c r="HS335" s="760"/>
      <c r="HT335" s="760"/>
      <c r="HU335" s="760"/>
      <c r="HV335" s="760"/>
      <c r="HW335" s="760"/>
      <c r="HX335" s="760"/>
      <c r="HY335" s="760"/>
      <c r="HZ335" s="760"/>
      <c r="IA335" s="760"/>
      <c r="IB335" s="760"/>
      <c r="IC335" s="760"/>
      <c r="ID335" s="760"/>
      <c r="IE335" s="760"/>
      <c r="IF335" s="760"/>
      <c r="IG335" s="760"/>
      <c r="IH335" s="760"/>
      <c r="II335" s="760"/>
      <c r="IJ335" s="760"/>
      <c r="IK335" s="760"/>
      <c r="IL335" s="760"/>
      <c r="IM335" s="760"/>
      <c r="IN335" s="760"/>
      <c r="IO335" s="760"/>
      <c r="IP335" s="760"/>
      <c r="IQ335" s="760"/>
      <c r="IR335" s="760"/>
    </row>
    <row r="336" spans="1:252" s="754" customFormat="1" ht="18">
      <c r="A336" s="813"/>
      <c r="B336" s="23"/>
      <c r="C336" s="23"/>
      <c r="D336" s="23"/>
      <c r="E336" s="23"/>
      <c r="F336" s="23"/>
      <c r="G336" s="23"/>
      <c r="H336" s="23"/>
      <c r="I336" s="23"/>
      <c r="J336" s="610"/>
      <c r="K336" s="610"/>
      <c r="L336" s="610"/>
      <c r="M336" s="4"/>
      <c r="N336" s="760"/>
      <c r="O336" s="760"/>
      <c r="P336" s="760"/>
      <c r="Q336" s="760"/>
      <c r="R336" s="760"/>
      <c r="S336" s="760"/>
      <c r="T336" s="760"/>
      <c r="U336" s="760"/>
      <c r="V336" s="760"/>
      <c r="W336" s="760"/>
      <c r="X336" s="760"/>
      <c r="Y336" s="760"/>
      <c r="Z336" s="760"/>
      <c r="AA336" s="760"/>
      <c r="AB336" s="760"/>
      <c r="AC336" s="760"/>
      <c r="AD336" s="760"/>
      <c r="AE336" s="760"/>
      <c r="AF336" s="760"/>
      <c r="AG336" s="760"/>
      <c r="AH336" s="760"/>
      <c r="AI336" s="760"/>
      <c r="AJ336" s="760"/>
      <c r="AK336" s="760"/>
      <c r="AL336" s="760"/>
      <c r="AM336" s="760"/>
      <c r="AN336" s="760"/>
      <c r="AO336" s="760"/>
      <c r="AP336" s="760"/>
      <c r="AQ336" s="760"/>
      <c r="AR336" s="760"/>
      <c r="AS336" s="760"/>
      <c r="AT336" s="760"/>
      <c r="AU336" s="760"/>
      <c r="AV336" s="760"/>
      <c r="AW336" s="760"/>
      <c r="AX336" s="760"/>
      <c r="AY336" s="760"/>
      <c r="AZ336" s="760"/>
      <c r="BA336" s="760"/>
      <c r="BB336" s="760"/>
      <c r="BC336" s="760"/>
      <c r="BD336" s="760"/>
      <c r="BE336" s="760"/>
      <c r="BF336" s="760"/>
      <c r="BG336" s="760"/>
      <c r="BH336" s="760"/>
      <c r="BI336" s="760"/>
      <c r="BJ336" s="760"/>
      <c r="BK336" s="760"/>
      <c r="BL336" s="760"/>
      <c r="BM336" s="760"/>
      <c r="BN336" s="760"/>
      <c r="BO336" s="760"/>
      <c r="BP336" s="760"/>
      <c r="BQ336" s="760"/>
      <c r="BR336" s="760"/>
      <c r="BS336" s="760"/>
      <c r="BT336" s="760"/>
      <c r="BU336" s="760"/>
      <c r="BV336" s="760"/>
      <c r="BW336" s="760"/>
      <c r="BX336" s="760"/>
      <c r="BY336" s="760"/>
      <c r="BZ336" s="760"/>
      <c r="CA336" s="760"/>
      <c r="CB336" s="760"/>
      <c r="CC336" s="760"/>
      <c r="CD336" s="760"/>
      <c r="CE336" s="760"/>
      <c r="CF336" s="760"/>
      <c r="CG336" s="760"/>
      <c r="CH336" s="760"/>
      <c r="CI336" s="760"/>
      <c r="CJ336" s="760"/>
      <c r="CK336" s="760"/>
      <c r="CL336" s="760"/>
      <c r="CM336" s="760"/>
      <c r="CN336" s="760"/>
      <c r="CO336" s="760"/>
      <c r="CP336" s="760"/>
      <c r="CQ336" s="760"/>
      <c r="CR336" s="760"/>
      <c r="CS336" s="760"/>
      <c r="CT336" s="760"/>
      <c r="CU336" s="760"/>
      <c r="CV336" s="760"/>
      <c r="CW336" s="760"/>
      <c r="CX336" s="760"/>
      <c r="CY336" s="760"/>
      <c r="CZ336" s="760"/>
      <c r="DA336" s="760"/>
      <c r="DB336" s="760"/>
      <c r="DC336" s="760"/>
      <c r="DD336" s="760"/>
      <c r="DE336" s="760"/>
      <c r="DF336" s="760"/>
      <c r="DG336" s="760"/>
      <c r="DH336" s="760"/>
      <c r="DI336" s="760"/>
      <c r="DJ336" s="760"/>
      <c r="DK336" s="760"/>
      <c r="DL336" s="760"/>
      <c r="DM336" s="760"/>
      <c r="DN336" s="760"/>
      <c r="DO336" s="760"/>
      <c r="DP336" s="760"/>
      <c r="DQ336" s="760"/>
      <c r="DR336" s="760"/>
      <c r="DS336" s="760"/>
      <c r="DT336" s="760"/>
      <c r="DU336" s="760"/>
      <c r="DV336" s="760"/>
      <c r="DW336" s="760"/>
      <c r="DX336" s="760"/>
      <c r="DY336" s="760"/>
      <c r="DZ336" s="760"/>
      <c r="EA336" s="760"/>
      <c r="EB336" s="760"/>
      <c r="EC336" s="760"/>
      <c r="ED336" s="760"/>
      <c r="EE336" s="760"/>
      <c r="EF336" s="760"/>
      <c r="EG336" s="760"/>
      <c r="EH336" s="760"/>
      <c r="EI336" s="760"/>
      <c r="EJ336" s="760"/>
      <c r="EK336" s="760"/>
      <c r="EL336" s="760"/>
      <c r="EM336" s="760"/>
      <c r="EN336" s="760"/>
      <c r="EO336" s="760"/>
      <c r="EP336" s="760"/>
      <c r="EQ336" s="760"/>
      <c r="ER336" s="760"/>
      <c r="ES336" s="760"/>
      <c r="ET336" s="760"/>
      <c r="EU336" s="760"/>
      <c r="EV336" s="760"/>
      <c r="EW336" s="760"/>
      <c r="EX336" s="760"/>
      <c r="EY336" s="760"/>
      <c r="EZ336" s="760"/>
      <c r="FA336" s="760"/>
      <c r="FB336" s="760"/>
      <c r="FC336" s="760"/>
      <c r="FD336" s="760"/>
      <c r="FE336" s="760"/>
      <c r="FF336" s="760"/>
      <c r="FG336" s="760"/>
      <c r="FH336" s="760"/>
      <c r="FI336" s="760"/>
      <c r="FJ336" s="760"/>
      <c r="FK336" s="760"/>
      <c r="FL336" s="760"/>
      <c r="FM336" s="760"/>
      <c r="FN336" s="760"/>
      <c r="FO336" s="760"/>
      <c r="FP336" s="760"/>
      <c r="FQ336" s="760"/>
      <c r="FR336" s="760"/>
      <c r="FS336" s="760"/>
      <c r="FT336" s="760"/>
      <c r="FU336" s="760"/>
      <c r="FV336" s="760"/>
      <c r="FW336" s="760"/>
      <c r="FX336" s="760"/>
      <c r="FY336" s="760"/>
      <c r="FZ336" s="760"/>
      <c r="GA336" s="760"/>
      <c r="GB336" s="760"/>
      <c r="GC336" s="760"/>
      <c r="GD336" s="760"/>
      <c r="GE336" s="760"/>
      <c r="GF336" s="760"/>
      <c r="GG336" s="760"/>
      <c r="GH336" s="760"/>
      <c r="GI336" s="760"/>
      <c r="GJ336" s="760"/>
      <c r="GK336" s="760"/>
      <c r="GL336" s="760"/>
      <c r="GM336" s="760"/>
      <c r="GN336" s="760"/>
      <c r="GO336" s="760"/>
      <c r="GP336" s="760"/>
      <c r="GQ336" s="760"/>
      <c r="GR336" s="760"/>
      <c r="GS336" s="760"/>
      <c r="GT336" s="760"/>
      <c r="GU336" s="760"/>
      <c r="GV336" s="760"/>
      <c r="GW336" s="760"/>
      <c r="GX336" s="760"/>
      <c r="GY336" s="760"/>
      <c r="GZ336" s="760"/>
      <c r="HA336" s="760"/>
      <c r="HB336" s="760"/>
      <c r="HC336" s="760"/>
      <c r="HD336" s="760"/>
      <c r="HE336" s="760"/>
      <c r="HF336" s="760"/>
      <c r="HG336" s="760"/>
      <c r="HH336" s="760"/>
      <c r="HI336" s="760"/>
      <c r="HJ336" s="760"/>
      <c r="HK336" s="760"/>
      <c r="HL336" s="760"/>
      <c r="HM336" s="760"/>
      <c r="HN336" s="760"/>
      <c r="HO336" s="760"/>
      <c r="HP336" s="760"/>
      <c r="HQ336" s="760"/>
      <c r="HR336" s="760"/>
      <c r="HS336" s="760"/>
      <c r="HT336" s="760"/>
      <c r="HU336" s="760"/>
      <c r="HV336" s="760"/>
      <c r="HW336" s="760"/>
      <c r="HX336" s="760"/>
      <c r="HY336" s="760"/>
      <c r="HZ336" s="760"/>
      <c r="IA336" s="760"/>
      <c r="IB336" s="760"/>
      <c r="IC336" s="760"/>
      <c r="ID336" s="760"/>
      <c r="IE336" s="760"/>
      <c r="IF336" s="760"/>
      <c r="IG336" s="760"/>
      <c r="IH336" s="760"/>
      <c r="II336" s="760"/>
      <c r="IJ336" s="760"/>
      <c r="IK336" s="760"/>
      <c r="IL336" s="760"/>
      <c r="IM336" s="760"/>
      <c r="IN336" s="760"/>
      <c r="IO336" s="760"/>
      <c r="IP336" s="760"/>
      <c r="IQ336" s="760"/>
      <c r="IR336" s="760"/>
    </row>
    <row r="337" spans="1:252" s="754" customFormat="1" ht="18">
      <c r="A337" s="822"/>
      <c r="B337" s="766"/>
      <c r="C337" s="610"/>
      <c r="D337" s="610"/>
      <c r="E337" s="610"/>
      <c r="F337" s="610"/>
      <c r="G337" s="610"/>
      <c r="H337" s="610"/>
      <c r="I337" s="610"/>
      <c r="J337" s="610"/>
      <c r="K337" s="610"/>
      <c r="L337" s="610"/>
      <c r="M337" s="4"/>
      <c r="N337" s="760"/>
      <c r="O337" s="760"/>
      <c r="P337" s="760"/>
      <c r="Q337" s="760"/>
      <c r="R337" s="760"/>
      <c r="S337" s="760"/>
      <c r="T337" s="760"/>
      <c r="U337" s="760"/>
      <c r="V337" s="760"/>
      <c r="W337" s="760"/>
      <c r="X337" s="760"/>
      <c r="Y337" s="760"/>
      <c r="Z337" s="760"/>
      <c r="AA337" s="760"/>
      <c r="AB337" s="760"/>
      <c r="AC337" s="760"/>
      <c r="AD337" s="760"/>
      <c r="AE337" s="760"/>
      <c r="AF337" s="760"/>
      <c r="AG337" s="760"/>
      <c r="AH337" s="760"/>
      <c r="AI337" s="760"/>
      <c r="AJ337" s="760"/>
      <c r="AK337" s="760"/>
      <c r="AL337" s="760"/>
      <c r="AM337" s="760"/>
      <c r="AN337" s="760"/>
      <c r="AO337" s="760"/>
      <c r="AP337" s="760"/>
      <c r="AQ337" s="760"/>
      <c r="AR337" s="760"/>
      <c r="AS337" s="760"/>
      <c r="AT337" s="760"/>
      <c r="AU337" s="760"/>
      <c r="AV337" s="760"/>
      <c r="AW337" s="760"/>
      <c r="AX337" s="760"/>
      <c r="AY337" s="760"/>
      <c r="AZ337" s="760"/>
      <c r="BA337" s="760"/>
      <c r="BB337" s="760"/>
      <c r="BC337" s="760"/>
      <c r="BD337" s="760"/>
      <c r="BE337" s="760"/>
      <c r="BF337" s="760"/>
      <c r="BG337" s="760"/>
      <c r="BH337" s="760"/>
      <c r="BI337" s="760"/>
      <c r="BJ337" s="760"/>
      <c r="BK337" s="760"/>
      <c r="BL337" s="760"/>
      <c r="BM337" s="760"/>
      <c r="BN337" s="760"/>
      <c r="BO337" s="760"/>
      <c r="BP337" s="760"/>
      <c r="BQ337" s="760"/>
      <c r="BR337" s="760"/>
      <c r="BS337" s="760"/>
      <c r="BT337" s="760"/>
      <c r="BU337" s="760"/>
      <c r="BV337" s="760"/>
      <c r="BW337" s="760"/>
      <c r="BX337" s="760"/>
      <c r="BY337" s="760"/>
      <c r="BZ337" s="760"/>
      <c r="CA337" s="760"/>
      <c r="CB337" s="760"/>
      <c r="CC337" s="760"/>
      <c r="CD337" s="760"/>
      <c r="CE337" s="760"/>
      <c r="CF337" s="760"/>
      <c r="CG337" s="760"/>
      <c r="CH337" s="760"/>
      <c r="CI337" s="760"/>
      <c r="CJ337" s="760"/>
      <c r="CK337" s="760"/>
      <c r="CL337" s="760"/>
      <c r="CM337" s="760"/>
      <c r="CN337" s="760"/>
      <c r="CO337" s="760"/>
      <c r="CP337" s="760"/>
      <c r="CQ337" s="760"/>
      <c r="CR337" s="760"/>
      <c r="CS337" s="760"/>
      <c r="CT337" s="760"/>
      <c r="CU337" s="760"/>
      <c r="CV337" s="760"/>
      <c r="CW337" s="760"/>
      <c r="CX337" s="760"/>
      <c r="CY337" s="760"/>
      <c r="CZ337" s="760"/>
      <c r="DA337" s="760"/>
      <c r="DB337" s="760"/>
      <c r="DC337" s="760"/>
      <c r="DD337" s="760"/>
      <c r="DE337" s="760"/>
      <c r="DF337" s="760"/>
      <c r="DG337" s="760"/>
      <c r="DH337" s="760"/>
      <c r="DI337" s="760"/>
      <c r="DJ337" s="760"/>
      <c r="DK337" s="760"/>
      <c r="DL337" s="760"/>
      <c r="DM337" s="760"/>
      <c r="DN337" s="760"/>
      <c r="DO337" s="760"/>
      <c r="DP337" s="760"/>
      <c r="DQ337" s="760"/>
      <c r="DR337" s="760"/>
      <c r="DS337" s="760"/>
      <c r="DT337" s="760"/>
      <c r="DU337" s="760"/>
      <c r="DV337" s="760"/>
      <c r="DW337" s="760"/>
      <c r="DX337" s="760"/>
      <c r="DY337" s="760"/>
      <c r="DZ337" s="760"/>
      <c r="EA337" s="760"/>
      <c r="EB337" s="760"/>
      <c r="EC337" s="760"/>
      <c r="ED337" s="760"/>
      <c r="EE337" s="760"/>
      <c r="EF337" s="760"/>
      <c r="EG337" s="760"/>
      <c r="EH337" s="760"/>
      <c r="EI337" s="760"/>
      <c r="EJ337" s="760"/>
      <c r="EK337" s="760"/>
      <c r="EL337" s="760"/>
      <c r="EM337" s="760"/>
      <c r="EN337" s="760"/>
      <c r="EO337" s="760"/>
      <c r="EP337" s="760"/>
      <c r="EQ337" s="760"/>
      <c r="ER337" s="760"/>
      <c r="ES337" s="760"/>
      <c r="ET337" s="760"/>
      <c r="EU337" s="760"/>
      <c r="EV337" s="760"/>
      <c r="EW337" s="760"/>
      <c r="EX337" s="760"/>
      <c r="EY337" s="760"/>
      <c r="EZ337" s="760"/>
      <c r="FA337" s="760"/>
      <c r="FB337" s="760"/>
      <c r="FC337" s="760"/>
      <c r="FD337" s="760"/>
      <c r="FE337" s="760"/>
      <c r="FF337" s="760"/>
      <c r="FG337" s="760"/>
      <c r="FH337" s="760"/>
      <c r="FI337" s="760"/>
      <c r="FJ337" s="760"/>
      <c r="FK337" s="760"/>
      <c r="FL337" s="760"/>
      <c r="FM337" s="760"/>
      <c r="FN337" s="760"/>
      <c r="FO337" s="760"/>
      <c r="FP337" s="760"/>
      <c r="FQ337" s="760"/>
      <c r="FR337" s="760"/>
      <c r="FS337" s="760"/>
      <c r="FT337" s="760"/>
      <c r="FU337" s="760"/>
      <c r="FV337" s="760"/>
      <c r="FW337" s="760"/>
      <c r="FX337" s="760"/>
      <c r="FY337" s="760"/>
      <c r="FZ337" s="760"/>
      <c r="GA337" s="760"/>
      <c r="GB337" s="760"/>
      <c r="GC337" s="760"/>
      <c r="GD337" s="760"/>
      <c r="GE337" s="760"/>
      <c r="GF337" s="760"/>
      <c r="GG337" s="760"/>
      <c r="GH337" s="760"/>
      <c r="GI337" s="760"/>
      <c r="GJ337" s="760"/>
      <c r="GK337" s="760"/>
      <c r="GL337" s="760"/>
      <c r="GM337" s="760"/>
      <c r="GN337" s="760"/>
      <c r="GO337" s="760"/>
      <c r="GP337" s="760"/>
      <c r="GQ337" s="760"/>
      <c r="GR337" s="760"/>
      <c r="GS337" s="760"/>
      <c r="GT337" s="760"/>
      <c r="GU337" s="760"/>
      <c r="GV337" s="760"/>
      <c r="GW337" s="760"/>
      <c r="GX337" s="760"/>
      <c r="GY337" s="760"/>
      <c r="GZ337" s="760"/>
      <c r="HA337" s="760"/>
      <c r="HB337" s="760"/>
      <c r="HC337" s="760"/>
      <c r="HD337" s="760"/>
      <c r="HE337" s="760"/>
      <c r="HF337" s="760"/>
      <c r="HG337" s="760"/>
      <c r="HH337" s="760"/>
      <c r="HI337" s="760"/>
      <c r="HJ337" s="760"/>
      <c r="HK337" s="760"/>
      <c r="HL337" s="760"/>
      <c r="HM337" s="760"/>
      <c r="HN337" s="760"/>
      <c r="HO337" s="760"/>
      <c r="HP337" s="760"/>
      <c r="HQ337" s="760"/>
      <c r="HR337" s="760"/>
      <c r="HS337" s="760"/>
      <c r="HT337" s="760"/>
      <c r="HU337" s="760"/>
      <c r="HV337" s="760"/>
      <c r="HW337" s="760"/>
      <c r="HX337" s="760"/>
      <c r="HY337" s="760"/>
      <c r="HZ337" s="760"/>
      <c r="IA337" s="760"/>
      <c r="IB337" s="760"/>
      <c r="IC337" s="760"/>
      <c r="ID337" s="760"/>
      <c r="IE337" s="760"/>
      <c r="IF337" s="760"/>
      <c r="IG337" s="760"/>
      <c r="IH337" s="760"/>
      <c r="II337" s="760"/>
      <c r="IJ337" s="760"/>
      <c r="IK337" s="760"/>
      <c r="IL337" s="760"/>
      <c r="IM337" s="760"/>
      <c r="IN337" s="760"/>
      <c r="IO337" s="760"/>
      <c r="IP337" s="760"/>
      <c r="IQ337" s="760"/>
      <c r="IR337" s="760"/>
    </row>
    <row r="338" spans="1:252" s="754" customFormat="1" ht="18">
      <c r="A338" s="814"/>
      <c r="B338" s="8"/>
      <c r="C338" s="610"/>
      <c r="D338" s="610"/>
      <c r="E338" s="610"/>
      <c r="F338" s="610"/>
      <c r="G338" s="610"/>
      <c r="H338" s="610"/>
      <c r="I338" s="610"/>
      <c r="J338" s="610"/>
      <c r="K338" s="610"/>
      <c r="L338" s="610"/>
      <c r="M338" s="4"/>
      <c r="N338" s="758"/>
    </row>
    <row r="339" spans="1:252" s="754" customFormat="1" ht="18">
      <c r="A339" s="814"/>
      <c r="B339" s="8"/>
      <c r="C339" s="610"/>
      <c r="D339" s="610"/>
      <c r="E339" s="610"/>
      <c r="F339" s="610"/>
      <c r="G339" s="610"/>
      <c r="H339" s="610"/>
      <c r="I339" s="610"/>
      <c r="J339" s="610"/>
      <c r="K339" s="610"/>
      <c r="L339" s="610"/>
      <c r="M339" s="4"/>
      <c r="N339" s="758"/>
    </row>
    <row r="340" spans="1:252" s="754" customFormat="1" ht="18">
      <c r="A340" s="813"/>
      <c r="B340" s="23"/>
      <c r="C340" s="769"/>
      <c r="D340" s="770"/>
      <c r="E340" s="771"/>
      <c r="F340" s="771"/>
      <c r="G340" s="770"/>
      <c r="H340" s="770"/>
      <c r="I340" s="55"/>
      <c r="J340" s="55"/>
      <c r="K340" s="9"/>
      <c r="L340" s="9"/>
      <c r="M340" s="4"/>
      <c r="N340" s="758"/>
    </row>
    <row r="341" spans="1:252" s="754" customFormat="1" ht="18">
      <c r="A341" s="813"/>
      <c r="B341" s="23"/>
      <c r="C341" s="770"/>
      <c r="D341" s="769"/>
      <c r="E341" s="771"/>
      <c r="F341" s="771"/>
      <c r="G341" s="770"/>
      <c r="H341" s="772"/>
      <c r="I341" s="55"/>
      <c r="J341" s="55"/>
      <c r="K341" s="9"/>
      <c r="L341" s="9"/>
      <c r="M341" s="4"/>
      <c r="N341" s="758"/>
    </row>
    <row r="342" spans="1:252" s="754" customFormat="1" ht="18">
      <c r="A342" s="813"/>
      <c r="B342" s="23"/>
      <c r="C342" s="769"/>
      <c r="D342" s="769"/>
      <c r="E342" s="771"/>
      <c r="F342" s="771"/>
      <c r="G342" s="770"/>
      <c r="H342" s="773"/>
      <c r="I342" s="53"/>
      <c r="J342" s="53"/>
      <c r="K342" s="23"/>
      <c r="L342" s="23"/>
      <c r="M342" s="4"/>
    </row>
    <row r="343" spans="1:252" s="754" customFormat="1" ht="18">
      <c r="A343" s="813"/>
      <c r="B343" s="23"/>
      <c r="C343" s="770"/>
      <c r="D343" s="769"/>
      <c r="E343" s="771"/>
      <c r="F343" s="771"/>
      <c r="G343" s="770"/>
      <c r="H343" s="774"/>
      <c r="I343" s="53"/>
      <c r="J343" s="53"/>
      <c r="K343" s="23"/>
      <c r="L343" s="23"/>
      <c r="M343" s="4"/>
    </row>
    <row r="344" spans="1:252" s="754" customFormat="1" ht="18">
      <c r="A344" s="813"/>
      <c r="B344" s="23"/>
      <c r="C344" s="53"/>
      <c r="D344" s="53"/>
      <c r="E344" s="53"/>
      <c r="F344" s="53"/>
      <c r="G344" s="53"/>
      <c r="H344" s="53"/>
      <c r="I344" s="53"/>
      <c r="J344" s="53"/>
      <c r="K344" s="23"/>
      <c r="L344" s="23"/>
      <c r="M344" s="4"/>
    </row>
    <row r="345" spans="1:252" s="754" customFormat="1" ht="18">
      <c r="A345" s="813"/>
      <c r="B345" s="23"/>
      <c r="C345" s="53"/>
      <c r="D345" s="53"/>
      <c r="E345" s="53"/>
      <c r="F345" s="53"/>
      <c r="G345" s="53"/>
      <c r="H345" s="53"/>
      <c r="I345" s="53"/>
      <c r="J345" s="53"/>
      <c r="K345" s="23"/>
      <c r="L345" s="23"/>
      <c r="M345" s="4"/>
    </row>
    <row r="346" spans="1:252" s="754" customFormat="1" ht="18">
      <c r="A346" s="813"/>
      <c r="B346" s="23"/>
      <c r="C346" s="23"/>
      <c r="D346" s="23"/>
      <c r="E346" s="23"/>
      <c r="F346" s="23"/>
      <c r="G346" s="23"/>
      <c r="H346" s="23"/>
      <c r="I346" s="23"/>
      <c r="J346" s="23"/>
      <c r="K346" s="23"/>
      <c r="L346" s="23"/>
      <c r="M346" s="4"/>
    </row>
    <row r="347" spans="1:252" s="754" customFormat="1" ht="18">
      <c r="A347" s="813"/>
      <c r="B347" s="23"/>
      <c r="C347" s="23"/>
      <c r="D347" s="23"/>
      <c r="E347" s="23"/>
      <c r="F347" s="23"/>
      <c r="G347" s="23"/>
      <c r="H347" s="23"/>
      <c r="I347" s="23"/>
      <c r="J347" s="23"/>
      <c r="K347" s="23"/>
      <c r="L347" s="23"/>
      <c r="M347" s="4"/>
    </row>
    <row r="348" spans="1:252" s="754" customFormat="1" ht="18">
      <c r="A348" s="813"/>
      <c r="B348" s="23"/>
      <c r="C348" s="23"/>
      <c r="D348" s="23"/>
      <c r="E348" s="23"/>
      <c r="F348" s="23"/>
      <c r="G348" s="23"/>
      <c r="H348" s="23"/>
      <c r="I348" s="23"/>
      <c r="J348" s="23"/>
      <c r="K348" s="23"/>
      <c r="L348" s="23"/>
      <c r="M348" s="4"/>
    </row>
    <row r="349" spans="1:252" s="754" customFormat="1" ht="18">
      <c r="A349" s="813"/>
      <c r="B349" s="23"/>
      <c r="C349" s="23"/>
      <c r="D349" s="23"/>
      <c r="E349" s="23"/>
      <c r="F349" s="23"/>
      <c r="G349" s="23"/>
      <c r="H349" s="23"/>
      <c r="I349" s="23"/>
      <c r="J349" s="23"/>
      <c r="K349" s="23"/>
      <c r="L349" s="23"/>
      <c r="M349" s="4"/>
    </row>
    <row r="350" spans="1:252" s="754" customFormat="1" ht="18">
      <c r="A350" s="813"/>
      <c r="B350" s="23"/>
      <c r="C350" s="23"/>
      <c r="D350" s="23"/>
      <c r="E350" s="23"/>
      <c r="F350" s="23"/>
      <c r="G350" s="23"/>
      <c r="H350" s="23"/>
      <c r="I350" s="23"/>
      <c r="J350" s="23"/>
      <c r="K350" s="23"/>
      <c r="L350" s="23"/>
      <c r="M350" s="4"/>
    </row>
    <row r="351" spans="1:252" s="754" customFormat="1" ht="18">
      <c r="A351" s="813"/>
      <c r="B351" s="23"/>
      <c r="C351" s="23"/>
      <c r="D351" s="23"/>
      <c r="E351" s="23"/>
      <c r="F351" s="23"/>
      <c r="G351" s="23"/>
      <c r="H351" s="23"/>
      <c r="I351" s="23"/>
      <c r="J351" s="23"/>
      <c r="K351" s="23"/>
      <c r="L351" s="23"/>
      <c r="M351" s="4"/>
    </row>
    <row r="352" spans="1:252" s="754" customFormat="1" ht="18">
      <c r="A352" s="813"/>
      <c r="B352" s="23"/>
      <c r="C352" s="23"/>
      <c r="D352" s="23"/>
      <c r="E352" s="23"/>
      <c r="F352" s="23"/>
      <c r="G352" s="23"/>
      <c r="H352" s="23"/>
      <c r="I352" s="23"/>
      <c r="J352" s="23"/>
      <c r="K352" s="23"/>
      <c r="L352" s="23"/>
      <c r="M352" s="4"/>
    </row>
    <row r="353" spans="1:13" s="754" customFormat="1" ht="18">
      <c r="A353" s="813"/>
      <c r="B353" s="23"/>
      <c r="C353" s="23"/>
      <c r="D353" s="23"/>
      <c r="E353" s="23"/>
      <c r="F353" s="23"/>
      <c r="G353" s="23"/>
      <c r="H353" s="23"/>
      <c r="I353" s="23"/>
      <c r="J353" s="23"/>
      <c r="K353" s="23"/>
      <c r="L353" s="23"/>
      <c r="M353" s="4"/>
    </row>
    <row r="354" spans="1:13" s="754" customFormat="1" ht="18">
      <c r="A354" s="813"/>
      <c r="B354" s="23"/>
      <c r="C354" s="23"/>
      <c r="D354" s="23"/>
      <c r="E354" s="23"/>
      <c r="F354" s="23"/>
      <c r="G354" s="23"/>
      <c r="H354" s="23"/>
      <c r="I354" s="23"/>
      <c r="J354" s="23"/>
      <c r="K354" s="23"/>
      <c r="L354" s="23"/>
      <c r="M354" s="4"/>
    </row>
    <row r="355" spans="1:13" s="754" customFormat="1" ht="18">
      <c r="A355" s="813"/>
      <c r="B355" s="23"/>
      <c r="C355" s="23"/>
      <c r="D355" s="23"/>
      <c r="E355" s="23"/>
      <c r="F355" s="23"/>
      <c r="G355" s="23"/>
      <c r="H355" s="23"/>
      <c r="I355" s="23"/>
      <c r="J355" s="23"/>
      <c r="K355" s="23"/>
      <c r="L355" s="23"/>
      <c r="M355" s="4"/>
    </row>
    <row r="356" spans="1:13" s="754" customFormat="1" ht="18">
      <c r="A356" s="813"/>
      <c r="M356" s="4"/>
    </row>
    <row r="357" spans="1:13" s="754" customFormat="1" ht="18">
      <c r="A357" s="813"/>
      <c r="M357" s="4"/>
    </row>
    <row r="358" spans="1:13" s="754" customFormat="1" ht="18">
      <c r="A358" s="813"/>
      <c r="M358" s="4"/>
    </row>
    <row r="359" spans="1:13" s="754" customFormat="1" ht="18">
      <c r="A359" s="813"/>
      <c r="M359" s="4"/>
    </row>
    <row r="360" spans="1:13" s="754" customFormat="1" ht="18">
      <c r="A360" s="813"/>
      <c r="M360" s="4"/>
    </row>
    <row r="361" spans="1:13" s="754" customFormat="1" ht="18">
      <c r="A361" s="813"/>
      <c r="M361" s="4"/>
    </row>
    <row r="362" spans="1:13" s="754" customFormat="1" ht="18">
      <c r="A362" s="813"/>
      <c r="M362" s="4"/>
    </row>
    <row r="363" spans="1:13" s="754" customFormat="1" ht="18">
      <c r="A363" s="813"/>
      <c r="M363" s="4"/>
    </row>
    <row r="364" spans="1:13" s="754" customFormat="1" ht="18">
      <c r="A364" s="813"/>
      <c r="M364" s="4"/>
    </row>
    <row r="365" spans="1:13" s="754" customFormat="1" ht="18">
      <c r="A365" s="813"/>
      <c r="M365" s="4"/>
    </row>
    <row r="366" spans="1:13" s="754" customFormat="1" ht="18">
      <c r="A366" s="813"/>
      <c r="M366" s="4"/>
    </row>
    <row r="367" spans="1:13" s="754" customFormat="1" ht="18">
      <c r="A367" s="813"/>
      <c r="M367" s="4"/>
    </row>
    <row r="368" spans="1:13" s="754" customFormat="1" ht="18">
      <c r="A368" s="813"/>
      <c r="M368" s="4"/>
    </row>
    <row r="369" spans="1:13" s="754" customFormat="1" ht="18">
      <c r="A369" s="813"/>
      <c r="M369" s="4"/>
    </row>
    <row r="370" spans="1:13" s="754" customFormat="1" ht="18">
      <c r="A370" s="813"/>
      <c r="M370" s="4"/>
    </row>
    <row r="371" spans="1:13" s="754" customFormat="1" ht="18">
      <c r="A371" s="813"/>
      <c r="M371" s="4"/>
    </row>
    <row r="372" spans="1:13" s="754" customFormat="1" ht="18">
      <c r="A372" s="813"/>
      <c r="M372" s="4"/>
    </row>
    <row r="373" spans="1:13" s="754" customFormat="1" ht="18">
      <c r="A373" s="813"/>
      <c r="M373" s="4"/>
    </row>
    <row r="374" spans="1:13" s="754" customFormat="1" ht="18">
      <c r="A374" s="813"/>
      <c r="M374" s="4"/>
    </row>
    <row r="375" spans="1:13" s="754" customFormat="1" ht="18">
      <c r="A375" s="813"/>
      <c r="M375" s="4"/>
    </row>
    <row r="376" spans="1:13" s="754" customFormat="1" ht="18">
      <c r="A376" s="813"/>
      <c r="M376" s="4"/>
    </row>
    <row r="377" spans="1:13" s="754" customFormat="1" ht="18">
      <c r="A377" s="813"/>
      <c r="M377" s="4"/>
    </row>
    <row r="378" spans="1:13" s="754" customFormat="1" ht="18">
      <c r="A378" s="813"/>
      <c r="M378" s="4"/>
    </row>
    <row r="379" spans="1:13" s="754" customFormat="1" ht="18">
      <c r="A379" s="820"/>
      <c r="M379" s="4"/>
    </row>
    <row r="380" spans="1:13" s="754" customFormat="1" ht="18">
      <c r="A380" s="820"/>
      <c r="M380" s="4"/>
    </row>
    <row r="381" spans="1:13" s="754" customFormat="1" ht="18">
      <c r="A381" s="820"/>
      <c r="M381" s="4"/>
    </row>
    <row r="382" spans="1:13" s="754" customFormat="1" ht="18">
      <c r="A382" s="820"/>
      <c r="M382" s="4"/>
    </row>
    <row r="383" spans="1:13" s="754" customFormat="1" ht="18">
      <c r="A383" s="820"/>
      <c r="M383" s="4"/>
    </row>
    <row r="384" spans="1:13" s="754" customFormat="1" ht="18">
      <c r="A384" s="820"/>
      <c r="M384" s="4"/>
    </row>
    <row r="385" spans="1:13" s="754" customFormat="1" ht="18">
      <c r="A385" s="820"/>
      <c r="M385" s="4"/>
    </row>
    <row r="386" spans="1:13" s="754" customFormat="1" ht="18">
      <c r="A386" s="820"/>
      <c r="M386" s="4"/>
    </row>
    <row r="387" spans="1:13" s="754" customFormat="1" ht="18">
      <c r="A387" s="820"/>
      <c r="M387" s="4"/>
    </row>
    <row r="388" spans="1:13" s="754" customFormat="1" ht="18">
      <c r="A388" s="820"/>
      <c r="M388" s="4"/>
    </row>
    <row r="389" spans="1:13" s="754" customFormat="1" ht="18">
      <c r="A389" s="820"/>
      <c r="M389" s="4"/>
    </row>
    <row r="390" spans="1:13" s="754" customFormat="1" ht="18">
      <c r="A390" s="820"/>
      <c r="M390" s="4"/>
    </row>
    <row r="391" spans="1:13" s="754" customFormat="1" ht="18">
      <c r="A391" s="820"/>
      <c r="M391" s="4"/>
    </row>
    <row r="392" spans="1:13" s="754" customFormat="1" ht="18">
      <c r="A392" s="820"/>
      <c r="M392" s="4"/>
    </row>
    <row r="393" spans="1:13" s="754" customFormat="1" ht="18">
      <c r="A393" s="820"/>
      <c r="M393" s="4"/>
    </row>
    <row r="394" spans="1:13" s="754" customFormat="1" ht="18">
      <c r="A394" s="820"/>
      <c r="M394" s="4"/>
    </row>
    <row r="395" spans="1:13" s="754" customFormat="1" ht="18">
      <c r="A395" s="820"/>
      <c r="M395" s="4"/>
    </row>
    <row r="396" spans="1:13" s="754" customFormat="1" ht="18">
      <c r="A396" s="820"/>
      <c r="M396" s="4"/>
    </row>
    <row r="397" spans="1:13" s="754" customFormat="1" ht="18">
      <c r="A397" s="820"/>
      <c r="M397" s="4"/>
    </row>
    <row r="398" spans="1:13" s="754" customFormat="1" ht="18">
      <c r="A398" s="820"/>
      <c r="M398" s="4"/>
    </row>
    <row r="399" spans="1:13" s="754" customFormat="1" ht="18">
      <c r="A399" s="820"/>
      <c r="M399" s="4"/>
    </row>
    <row r="400" spans="1:13" s="754" customFormat="1" ht="18">
      <c r="A400" s="820"/>
      <c r="M400" s="4"/>
    </row>
    <row r="401" spans="1:13" s="754" customFormat="1" ht="18">
      <c r="A401" s="820"/>
      <c r="M401" s="4"/>
    </row>
    <row r="402" spans="1:13" s="754" customFormat="1" ht="18">
      <c r="A402" s="820"/>
      <c r="M402" s="4"/>
    </row>
    <row r="403" spans="1:13" s="754" customFormat="1" ht="18">
      <c r="A403" s="820"/>
      <c r="M403" s="4"/>
    </row>
    <row r="404" spans="1:13" s="754" customFormat="1" ht="18">
      <c r="A404" s="820"/>
      <c r="M404" s="4"/>
    </row>
    <row r="405" spans="1:13" s="754" customFormat="1" ht="18">
      <c r="A405" s="820"/>
      <c r="M405" s="4"/>
    </row>
    <row r="406" spans="1:13" s="754" customFormat="1" ht="18">
      <c r="A406" s="820"/>
      <c r="M406" s="4"/>
    </row>
    <row r="407" spans="1:13" s="754" customFormat="1" ht="18">
      <c r="A407" s="820"/>
      <c r="M407" s="4"/>
    </row>
    <row r="408" spans="1:13" s="754" customFormat="1" ht="18">
      <c r="A408" s="820"/>
      <c r="M408" s="4"/>
    </row>
    <row r="409" spans="1:13" s="754" customFormat="1" ht="18">
      <c r="A409" s="820"/>
      <c r="M409" s="4"/>
    </row>
    <row r="410" spans="1:13" s="754" customFormat="1" ht="18">
      <c r="A410" s="820"/>
      <c r="M410" s="4"/>
    </row>
    <row r="411" spans="1:13" s="754" customFormat="1" ht="18">
      <c r="A411" s="820"/>
      <c r="M411" s="4"/>
    </row>
    <row r="412" spans="1:13" s="754" customFormat="1" ht="18">
      <c r="A412" s="820"/>
      <c r="M412" s="4"/>
    </row>
    <row r="413" spans="1:13" s="754" customFormat="1" ht="18">
      <c r="A413" s="820"/>
      <c r="M413" s="4"/>
    </row>
    <row r="414" spans="1:13" s="754" customFormat="1" ht="18">
      <c r="A414" s="820"/>
      <c r="M414" s="4"/>
    </row>
    <row r="415" spans="1:13" s="754" customFormat="1" ht="18">
      <c r="A415" s="820"/>
      <c r="M415" s="4"/>
    </row>
    <row r="416" spans="1:13" s="754" customFormat="1" ht="18">
      <c r="A416" s="820"/>
      <c r="M416" s="4"/>
    </row>
    <row r="417" spans="1:13" s="754" customFormat="1" ht="18">
      <c r="A417" s="820"/>
      <c r="M417" s="4"/>
    </row>
    <row r="418" spans="1:13" s="754" customFormat="1" ht="18">
      <c r="A418" s="820"/>
      <c r="M418" s="4"/>
    </row>
    <row r="419" spans="1:13" s="754" customFormat="1" ht="18">
      <c r="A419" s="820"/>
      <c r="M419" s="4"/>
    </row>
    <row r="420" spans="1:13" s="754" customFormat="1" ht="18">
      <c r="A420" s="820"/>
      <c r="M420" s="4"/>
    </row>
    <row r="421" spans="1:13" s="754" customFormat="1" ht="18">
      <c r="A421" s="820"/>
      <c r="M421" s="4"/>
    </row>
    <row r="422" spans="1:13" s="754" customFormat="1" ht="18">
      <c r="A422" s="820"/>
      <c r="M422" s="4"/>
    </row>
    <row r="423" spans="1:13" s="754" customFormat="1" ht="18">
      <c r="A423" s="820"/>
      <c r="M423" s="4"/>
    </row>
    <row r="424" spans="1:13" s="754" customFormat="1" ht="18">
      <c r="A424" s="820"/>
      <c r="M424" s="4"/>
    </row>
    <row r="425" spans="1:13" s="754" customFormat="1" ht="18">
      <c r="A425" s="820"/>
      <c r="M425" s="4"/>
    </row>
    <row r="426" spans="1:13" s="754" customFormat="1" ht="18">
      <c r="A426" s="820"/>
      <c r="M426" s="4"/>
    </row>
    <row r="427" spans="1:13" s="754" customFormat="1" ht="18">
      <c r="A427" s="820"/>
      <c r="M427" s="4"/>
    </row>
    <row r="428" spans="1:13" s="754" customFormat="1" ht="18">
      <c r="A428" s="820"/>
      <c r="M428" s="4"/>
    </row>
    <row r="429" spans="1:13" s="754" customFormat="1" ht="18">
      <c r="A429" s="820"/>
      <c r="M429" s="4"/>
    </row>
    <row r="430" spans="1:13" s="754" customFormat="1" ht="18">
      <c r="A430" s="820"/>
      <c r="M430" s="4"/>
    </row>
    <row r="431" spans="1:13" s="754" customFormat="1" ht="18">
      <c r="A431" s="820"/>
      <c r="M431" s="4"/>
    </row>
    <row r="432" spans="1:13" s="754" customFormat="1" ht="18">
      <c r="A432" s="820"/>
      <c r="M432" s="4"/>
    </row>
    <row r="433" spans="1:13" s="754" customFormat="1" ht="18">
      <c r="A433" s="820"/>
      <c r="M433" s="4"/>
    </row>
    <row r="434" spans="1:13" s="754" customFormat="1" ht="18">
      <c r="A434" s="820"/>
      <c r="M434" s="4"/>
    </row>
    <row r="435" spans="1:13" s="754" customFormat="1" ht="18">
      <c r="A435" s="820"/>
      <c r="M435" s="4"/>
    </row>
    <row r="436" spans="1:13" s="754" customFormat="1" ht="18">
      <c r="A436" s="820"/>
      <c r="M436" s="4"/>
    </row>
    <row r="437" spans="1:13" s="754" customFormat="1" ht="18">
      <c r="A437" s="820"/>
      <c r="M437" s="4"/>
    </row>
    <row r="438" spans="1:13" s="754" customFormat="1" ht="18">
      <c r="A438" s="820"/>
      <c r="M438" s="4"/>
    </row>
    <row r="439" spans="1:13" s="754" customFormat="1" ht="18">
      <c r="A439" s="820"/>
      <c r="M439" s="4"/>
    </row>
    <row r="440" spans="1:13" s="754" customFormat="1" ht="18">
      <c r="A440" s="820"/>
      <c r="M440" s="4"/>
    </row>
    <row r="441" spans="1:13" s="754" customFormat="1" ht="18">
      <c r="A441" s="820"/>
      <c r="M441" s="4"/>
    </row>
    <row r="442" spans="1:13" s="754" customFormat="1" ht="18">
      <c r="A442" s="820"/>
      <c r="M442" s="4"/>
    </row>
    <row r="443" spans="1:13" s="754" customFormat="1" ht="18">
      <c r="A443" s="820"/>
      <c r="M443" s="4"/>
    </row>
    <row r="444" spans="1:13" s="754" customFormat="1" ht="18">
      <c r="A444" s="820"/>
      <c r="M444" s="4"/>
    </row>
    <row r="445" spans="1:13" s="754" customFormat="1" ht="18">
      <c r="A445" s="820"/>
      <c r="M445" s="4"/>
    </row>
    <row r="446" spans="1:13" s="754" customFormat="1" ht="18">
      <c r="A446" s="820"/>
      <c r="M446" s="4"/>
    </row>
    <row r="447" spans="1:13" s="754" customFormat="1" ht="18">
      <c r="A447" s="820"/>
      <c r="M447" s="4"/>
    </row>
    <row r="448" spans="1:13" s="754" customFormat="1" ht="18">
      <c r="A448" s="820"/>
      <c r="M448" s="4"/>
    </row>
    <row r="449" spans="1:14" s="754" customFormat="1" ht="18">
      <c r="A449" s="820"/>
      <c r="M449" s="4"/>
    </row>
    <row r="450" spans="1:14" s="754" customFormat="1" ht="18">
      <c r="A450" s="820"/>
      <c r="M450" s="4"/>
    </row>
    <row r="451" spans="1:14" s="754" customFormat="1" ht="18">
      <c r="A451" s="820"/>
      <c r="M451" s="4"/>
    </row>
    <row r="452" spans="1:14" s="754" customFormat="1" ht="18">
      <c r="A452" s="820"/>
      <c r="M452" s="4"/>
    </row>
    <row r="453" spans="1:14" s="754" customFormat="1" ht="18">
      <c r="A453" s="820"/>
      <c r="M453" s="4"/>
    </row>
    <row r="454" spans="1:14" s="754" customFormat="1" ht="18">
      <c r="A454" s="820"/>
      <c r="M454" s="4"/>
    </row>
    <row r="455" spans="1:14" s="754" customFormat="1" ht="18">
      <c r="A455" s="820"/>
      <c r="M455" s="4"/>
    </row>
    <row r="456" spans="1:14" s="754" customFormat="1" ht="18">
      <c r="A456" s="820"/>
      <c r="M456" s="4"/>
    </row>
    <row r="457" spans="1:14" s="754" customFormat="1" ht="18">
      <c r="A457" s="820"/>
      <c r="M457" s="4"/>
    </row>
    <row r="458" spans="1:14" s="754" customFormat="1" ht="18">
      <c r="A458" s="820"/>
      <c r="M458" s="4"/>
    </row>
    <row r="459" spans="1:14" s="754" customFormat="1" ht="18">
      <c r="A459" s="820"/>
      <c r="M459" s="4"/>
    </row>
    <row r="460" spans="1:14">
      <c r="C460" s="742"/>
      <c r="D460" s="742"/>
      <c r="E460" s="742"/>
      <c r="F460" s="742"/>
      <c r="G460" s="742"/>
      <c r="H460" s="742"/>
      <c r="I460" s="742"/>
      <c r="J460" s="742"/>
      <c r="K460" s="742"/>
      <c r="L460" s="742"/>
      <c r="M460" s="4"/>
      <c r="N460" s="742"/>
    </row>
    <row r="461" spans="1:14">
      <c r="C461" s="742"/>
      <c r="D461" s="742"/>
      <c r="E461" s="742"/>
      <c r="F461" s="742"/>
      <c r="G461" s="742"/>
      <c r="H461" s="742"/>
      <c r="I461" s="742"/>
      <c r="J461" s="742"/>
      <c r="K461" s="742"/>
      <c r="L461" s="742"/>
      <c r="M461" s="4"/>
      <c r="N461" s="742"/>
    </row>
    <row r="462" spans="1:14">
      <c r="C462" s="742"/>
      <c r="D462" s="742"/>
      <c r="E462" s="742"/>
      <c r="F462" s="742"/>
      <c r="G462" s="742"/>
      <c r="H462" s="742"/>
      <c r="I462" s="742"/>
      <c r="J462" s="742"/>
      <c r="K462" s="742"/>
      <c r="L462" s="742"/>
      <c r="M462" s="4"/>
      <c r="N462" s="742"/>
    </row>
    <row r="463" spans="1:14">
      <c r="C463" s="742"/>
      <c r="D463" s="742"/>
      <c r="E463" s="742"/>
      <c r="F463" s="742"/>
      <c r="G463" s="742"/>
      <c r="H463" s="742"/>
      <c r="I463" s="742"/>
      <c r="J463" s="742"/>
      <c r="K463" s="742"/>
      <c r="L463" s="742"/>
      <c r="M463" s="4"/>
      <c r="N463" s="742"/>
    </row>
    <row r="464" spans="1:14">
      <c r="C464" s="742"/>
      <c r="D464" s="742"/>
      <c r="E464" s="742"/>
      <c r="F464" s="742"/>
      <c r="G464" s="742"/>
      <c r="H464" s="742"/>
      <c r="I464" s="742"/>
      <c r="J464" s="742"/>
      <c r="K464" s="742"/>
      <c r="L464" s="742"/>
      <c r="M464" s="4"/>
      <c r="N464" s="742"/>
    </row>
    <row r="465" spans="3:14">
      <c r="C465" s="742"/>
      <c r="D465" s="742"/>
      <c r="E465" s="742"/>
      <c r="F465" s="742"/>
      <c r="G465" s="742"/>
      <c r="H465" s="742"/>
      <c r="I465" s="742"/>
      <c r="J465" s="742"/>
      <c r="K465" s="742"/>
      <c r="L465" s="742"/>
      <c r="M465" s="4"/>
      <c r="N465" s="742"/>
    </row>
    <row r="466" spans="3:14">
      <c r="C466" s="742"/>
      <c r="D466" s="742"/>
      <c r="E466" s="742"/>
      <c r="F466" s="742"/>
      <c r="G466" s="742"/>
      <c r="H466" s="742"/>
      <c r="I466" s="742"/>
      <c r="J466" s="742"/>
      <c r="K466" s="742"/>
      <c r="L466" s="742"/>
      <c r="M466" s="4"/>
      <c r="N466" s="742"/>
    </row>
    <row r="467" spans="3:14">
      <c r="C467" s="742"/>
      <c r="D467" s="742"/>
      <c r="E467" s="742"/>
      <c r="F467" s="742"/>
      <c r="G467" s="742"/>
      <c r="H467" s="742"/>
      <c r="I467" s="742"/>
      <c r="J467" s="742"/>
      <c r="K467" s="742"/>
      <c r="L467" s="742"/>
      <c r="M467" s="4"/>
      <c r="N467" s="742"/>
    </row>
    <row r="468" spans="3:14">
      <c r="C468" s="742"/>
      <c r="D468" s="742"/>
      <c r="E468" s="742"/>
      <c r="F468" s="742"/>
      <c r="G468" s="742"/>
      <c r="H468" s="742"/>
      <c r="I468" s="742"/>
      <c r="J468" s="742"/>
      <c r="K468" s="742"/>
      <c r="L468" s="742"/>
      <c r="M468" s="4"/>
      <c r="N468" s="742"/>
    </row>
    <row r="469" spans="3:14">
      <c r="C469" s="742"/>
      <c r="D469" s="742"/>
      <c r="E469" s="742"/>
      <c r="F469" s="742"/>
      <c r="G469" s="742"/>
      <c r="H469" s="742"/>
      <c r="I469" s="742"/>
      <c r="J469" s="742"/>
      <c r="K469" s="742"/>
      <c r="L469" s="742"/>
      <c r="M469" s="4"/>
      <c r="N469" s="742"/>
    </row>
    <row r="470" spans="3:14">
      <c r="C470" s="742"/>
      <c r="D470" s="742"/>
      <c r="E470" s="742"/>
      <c r="F470" s="742"/>
      <c r="G470" s="742"/>
      <c r="H470" s="742"/>
      <c r="I470" s="742"/>
      <c r="J470" s="742"/>
      <c r="K470" s="742"/>
      <c r="L470" s="742"/>
      <c r="M470" s="4"/>
      <c r="N470" s="742"/>
    </row>
    <row r="471" spans="3:14">
      <c r="C471" s="742"/>
      <c r="D471" s="742"/>
      <c r="E471" s="742"/>
      <c r="F471" s="742"/>
      <c r="G471" s="742"/>
      <c r="H471" s="742"/>
      <c r="I471" s="742"/>
      <c r="J471" s="742"/>
      <c r="K471" s="742"/>
      <c r="L471" s="742"/>
      <c r="M471" s="4"/>
      <c r="N471" s="742"/>
    </row>
    <row r="472" spans="3:14">
      <c r="C472" s="742"/>
      <c r="D472" s="742"/>
      <c r="E472" s="742"/>
      <c r="F472" s="742"/>
      <c r="G472" s="742"/>
      <c r="H472" s="742"/>
      <c r="I472" s="742"/>
      <c r="J472" s="742"/>
      <c r="K472" s="742"/>
      <c r="L472" s="742"/>
      <c r="M472" s="4"/>
      <c r="N472" s="742"/>
    </row>
    <row r="473" spans="3:14">
      <c r="C473" s="742"/>
      <c r="D473" s="742"/>
      <c r="E473" s="742"/>
      <c r="F473" s="742"/>
      <c r="G473" s="742"/>
      <c r="H473" s="742"/>
      <c r="I473" s="742"/>
      <c r="J473" s="742"/>
      <c r="K473" s="742"/>
      <c r="L473" s="742"/>
      <c r="M473" s="4"/>
      <c r="N473" s="742"/>
    </row>
    <row r="474" spans="3:14">
      <c r="C474" s="742"/>
      <c r="D474" s="742"/>
      <c r="E474" s="742"/>
      <c r="F474" s="742"/>
      <c r="G474" s="742"/>
      <c r="H474" s="742"/>
      <c r="I474" s="742"/>
      <c r="J474" s="742"/>
      <c r="K474" s="742"/>
      <c r="L474" s="742"/>
      <c r="M474" s="4"/>
      <c r="N474" s="742"/>
    </row>
    <row r="475" spans="3:14">
      <c r="C475" s="742"/>
      <c r="D475" s="742"/>
      <c r="E475" s="742"/>
      <c r="F475" s="742"/>
      <c r="G475" s="742"/>
      <c r="H475" s="742"/>
      <c r="I475" s="742"/>
      <c r="J475" s="742"/>
      <c r="K475" s="742"/>
      <c r="L475" s="742"/>
      <c r="M475" s="4"/>
      <c r="N475" s="742"/>
    </row>
    <row r="476" spans="3:14">
      <c r="C476" s="742"/>
      <c r="D476" s="742"/>
      <c r="E476" s="742"/>
      <c r="F476" s="742"/>
      <c r="G476" s="742"/>
      <c r="H476" s="742"/>
      <c r="I476" s="742"/>
      <c r="J476" s="742"/>
      <c r="K476" s="742"/>
      <c r="L476" s="742"/>
      <c r="M476" s="4"/>
      <c r="N476" s="742"/>
    </row>
    <row r="477" spans="3:14">
      <c r="C477" s="742"/>
      <c r="D477" s="742"/>
      <c r="E477" s="742"/>
      <c r="F477" s="742"/>
      <c r="G477" s="742"/>
      <c r="H477" s="742"/>
      <c r="I477" s="742"/>
      <c r="J477" s="742"/>
      <c r="K477" s="742"/>
      <c r="L477" s="742"/>
      <c r="M477" s="4"/>
      <c r="N477" s="742"/>
    </row>
    <row r="478" spans="3:14">
      <c r="C478" s="742"/>
      <c r="D478" s="742"/>
      <c r="E478" s="742"/>
      <c r="F478" s="742"/>
      <c r="G478" s="742"/>
      <c r="H478" s="742"/>
      <c r="I478" s="742"/>
      <c r="J478" s="742"/>
      <c r="K478" s="742"/>
      <c r="L478" s="742"/>
      <c r="M478" s="4"/>
      <c r="N478" s="742"/>
    </row>
    <row r="479" spans="3:14">
      <c r="C479" s="742"/>
      <c r="D479" s="742"/>
      <c r="E479" s="742"/>
      <c r="F479" s="742"/>
      <c r="G479" s="742"/>
      <c r="H479" s="742"/>
      <c r="I479" s="742"/>
      <c r="J479" s="742"/>
      <c r="K479" s="742"/>
      <c r="L479" s="742"/>
      <c r="M479" s="4"/>
      <c r="N479" s="742"/>
    </row>
    <row r="480" spans="3:14">
      <c r="C480" s="742"/>
      <c r="D480" s="742"/>
      <c r="E480" s="742"/>
      <c r="F480" s="742"/>
      <c r="G480" s="742"/>
      <c r="H480" s="742"/>
      <c r="I480" s="742"/>
      <c r="J480" s="742"/>
      <c r="K480" s="742"/>
      <c r="L480" s="742"/>
      <c r="M480" s="4"/>
      <c r="N480" s="742"/>
    </row>
    <row r="481" spans="3:14">
      <c r="C481" s="742"/>
      <c r="D481" s="742"/>
      <c r="E481" s="742"/>
      <c r="F481" s="742"/>
      <c r="G481" s="742"/>
      <c r="H481" s="742"/>
      <c r="I481" s="742"/>
      <c r="J481" s="742"/>
      <c r="K481" s="742"/>
      <c r="L481" s="742"/>
      <c r="M481" s="4"/>
      <c r="N481" s="742"/>
    </row>
    <row r="482" spans="3:14">
      <c r="C482" s="742"/>
      <c r="D482" s="742"/>
      <c r="E482" s="742"/>
      <c r="F482" s="742"/>
      <c r="G482" s="742"/>
      <c r="H482" s="742"/>
      <c r="I482" s="742"/>
      <c r="J482" s="742"/>
      <c r="K482" s="742"/>
      <c r="L482" s="742"/>
      <c r="M482" s="4"/>
      <c r="N482" s="742"/>
    </row>
    <row r="483" spans="3:14">
      <c r="C483" s="742"/>
      <c r="D483" s="742"/>
      <c r="E483" s="742"/>
      <c r="F483" s="742"/>
      <c r="G483" s="742"/>
      <c r="H483" s="742"/>
      <c r="I483" s="742"/>
      <c r="J483" s="742"/>
      <c r="K483" s="742"/>
      <c r="L483" s="742"/>
      <c r="M483" s="4"/>
      <c r="N483" s="742"/>
    </row>
    <row r="484" spans="3:14">
      <c r="C484" s="742"/>
      <c r="D484" s="742"/>
      <c r="E484" s="742"/>
      <c r="F484" s="742"/>
      <c r="G484" s="742"/>
      <c r="H484" s="742"/>
      <c r="I484" s="742"/>
      <c r="J484" s="742"/>
      <c r="K484" s="742"/>
      <c r="L484" s="742"/>
      <c r="M484" s="4"/>
      <c r="N484" s="742"/>
    </row>
    <row r="485" spans="3:14">
      <c r="C485" s="742"/>
      <c r="D485" s="742"/>
      <c r="E485" s="742"/>
      <c r="F485" s="742"/>
      <c r="G485" s="742"/>
      <c r="H485" s="742"/>
      <c r="I485" s="742"/>
      <c r="J485" s="742"/>
      <c r="K485" s="742"/>
      <c r="L485" s="742"/>
      <c r="M485" s="4"/>
      <c r="N485" s="742"/>
    </row>
    <row r="486" spans="3:14">
      <c r="C486" s="742"/>
      <c r="D486" s="742"/>
      <c r="E486" s="742"/>
      <c r="F486" s="742"/>
      <c r="G486" s="742"/>
      <c r="H486" s="742"/>
      <c r="I486" s="742"/>
      <c r="J486" s="742"/>
      <c r="K486" s="742"/>
      <c r="L486" s="742"/>
      <c r="M486" s="4"/>
      <c r="N486" s="742"/>
    </row>
    <row r="487" spans="3:14">
      <c r="C487" s="742"/>
      <c r="D487" s="742"/>
      <c r="E487" s="742"/>
      <c r="F487" s="742"/>
      <c r="G487" s="742"/>
      <c r="H487" s="742"/>
      <c r="I487" s="742"/>
      <c r="J487" s="742"/>
      <c r="K487" s="742"/>
      <c r="L487" s="742"/>
      <c r="M487" s="4"/>
      <c r="N487" s="742"/>
    </row>
    <row r="488" spans="3:14">
      <c r="C488" s="742"/>
      <c r="D488" s="742"/>
      <c r="E488" s="742"/>
      <c r="F488" s="742"/>
      <c r="G488" s="742"/>
      <c r="H488" s="742"/>
      <c r="I488" s="742"/>
      <c r="J488" s="742"/>
      <c r="K488" s="742"/>
      <c r="L488" s="742"/>
      <c r="M488" s="4"/>
      <c r="N488" s="742"/>
    </row>
    <row r="489" spans="3:14">
      <c r="C489" s="742"/>
      <c r="D489" s="742"/>
      <c r="E489" s="742"/>
      <c r="F489" s="742"/>
      <c r="G489" s="742"/>
      <c r="H489" s="742"/>
      <c r="I489" s="742"/>
      <c r="J489" s="742"/>
      <c r="K489" s="742"/>
      <c r="L489" s="742"/>
      <c r="M489" s="4"/>
      <c r="N489" s="742"/>
    </row>
    <row r="490" spans="3:14">
      <c r="C490" s="742"/>
      <c r="D490" s="742"/>
      <c r="E490" s="742"/>
      <c r="F490" s="742"/>
      <c r="G490" s="742"/>
      <c r="H490" s="742"/>
      <c r="I490" s="742"/>
      <c r="J490" s="742"/>
      <c r="K490" s="742"/>
      <c r="L490" s="742"/>
      <c r="M490" s="4"/>
      <c r="N490" s="742"/>
    </row>
    <row r="491" spans="3:14">
      <c r="C491" s="742"/>
      <c r="D491" s="742"/>
      <c r="E491" s="742"/>
      <c r="F491" s="742"/>
      <c r="G491" s="742"/>
      <c r="H491" s="742"/>
      <c r="I491" s="742"/>
      <c r="J491" s="742"/>
      <c r="K491" s="742"/>
      <c r="L491" s="742"/>
      <c r="M491" s="4"/>
      <c r="N491" s="742"/>
    </row>
    <row r="492" spans="3:14">
      <c r="C492" s="742"/>
      <c r="D492" s="742"/>
      <c r="E492" s="742"/>
      <c r="F492" s="742"/>
      <c r="G492" s="742"/>
      <c r="H492" s="742"/>
      <c r="I492" s="742"/>
      <c r="J492" s="742"/>
      <c r="K492" s="742"/>
      <c r="L492" s="742"/>
      <c r="M492" s="4"/>
      <c r="N492" s="742"/>
    </row>
    <row r="493" spans="3:14">
      <c r="C493" s="742"/>
      <c r="D493" s="742"/>
      <c r="E493" s="742"/>
      <c r="F493" s="742"/>
      <c r="G493" s="742"/>
      <c r="H493" s="742"/>
      <c r="I493" s="742"/>
      <c r="J493" s="742"/>
      <c r="K493" s="742"/>
      <c r="L493" s="742"/>
      <c r="M493" s="4"/>
      <c r="N493" s="742"/>
    </row>
    <row r="494" spans="3:14">
      <c r="C494" s="742"/>
      <c r="D494" s="742"/>
      <c r="E494" s="742"/>
      <c r="F494" s="742"/>
      <c r="G494" s="742"/>
      <c r="H494" s="742"/>
      <c r="I494" s="742"/>
      <c r="J494" s="742"/>
      <c r="K494" s="742"/>
      <c r="L494" s="742"/>
      <c r="M494" s="4"/>
      <c r="N494" s="742"/>
    </row>
    <row r="495" spans="3:14">
      <c r="C495" s="742"/>
      <c r="D495" s="742"/>
      <c r="E495" s="742"/>
      <c r="F495" s="742"/>
      <c r="G495" s="742"/>
      <c r="H495" s="742"/>
      <c r="I495" s="742"/>
      <c r="J495" s="742"/>
      <c r="K495" s="742"/>
      <c r="L495" s="742"/>
      <c r="M495" s="4"/>
      <c r="N495" s="742"/>
    </row>
    <row r="496" spans="3:14">
      <c r="C496" s="742"/>
      <c r="D496" s="742"/>
      <c r="E496" s="742"/>
      <c r="F496" s="742"/>
      <c r="G496" s="742"/>
      <c r="H496" s="742"/>
      <c r="I496" s="742"/>
      <c r="J496" s="742"/>
      <c r="K496" s="742"/>
      <c r="L496" s="742"/>
      <c r="M496" s="4"/>
      <c r="N496" s="742"/>
    </row>
    <row r="497" spans="3:14">
      <c r="C497" s="742"/>
      <c r="D497" s="742"/>
      <c r="E497" s="742"/>
      <c r="F497" s="742"/>
      <c r="G497" s="742"/>
      <c r="H497" s="742"/>
      <c r="I497" s="742"/>
      <c r="J497" s="742"/>
      <c r="K497" s="742"/>
      <c r="L497" s="742"/>
      <c r="M497" s="4"/>
      <c r="N497" s="742"/>
    </row>
    <row r="498" spans="3:14">
      <c r="C498" s="742"/>
      <c r="D498" s="742"/>
      <c r="E498" s="742"/>
      <c r="F498" s="742"/>
      <c r="G498" s="742"/>
      <c r="H498" s="742"/>
      <c r="I498" s="742"/>
      <c r="J498" s="742"/>
      <c r="K498" s="742"/>
      <c r="L498" s="742"/>
      <c r="M498" s="4"/>
      <c r="N498" s="742"/>
    </row>
    <row r="499" spans="3:14">
      <c r="C499" s="742"/>
      <c r="D499" s="742"/>
      <c r="E499" s="742"/>
      <c r="F499" s="742"/>
      <c r="G499" s="742"/>
      <c r="H499" s="742"/>
      <c r="I499" s="742"/>
      <c r="J499" s="742"/>
      <c r="K499" s="742"/>
      <c r="L499" s="742"/>
      <c r="M499" s="4"/>
      <c r="N499" s="742"/>
    </row>
    <row r="500" spans="3:14">
      <c r="C500" s="742"/>
      <c r="D500" s="742"/>
      <c r="E500" s="742"/>
      <c r="F500" s="742"/>
      <c r="G500" s="742"/>
      <c r="H500" s="742"/>
      <c r="I500" s="742"/>
      <c r="J500" s="742"/>
      <c r="K500" s="742"/>
      <c r="L500" s="742"/>
      <c r="M500" s="4"/>
      <c r="N500" s="742"/>
    </row>
    <row r="501" spans="3:14">
      <c r="C501" s="742"/>
      <c r="D501" s="742"/>
      <c r="E501" s="742"/>
      <c r="F501" s="742"/>
      <c r="G501" s="742"/>
      <c r="H501" s="742"/>
      <c r="I501" s="742"/>
      <c r="J501" s="742"/>
      <c r="K501" s="742"/>
      <c r="L501" s="742"/>
      <c r="M501" s="4"/>
      <c r="N501" s="742"/>
    </row>
    <row r="502" spans="3:14">
      <c r="C502" s="742"/>
      <c r="D502" s="742"/>
      <c r="E502" s="742"/>
      <c r="F502" s="742"/>
      <c r="G502" s="742"/>
      <c r="H502" s="742"/>
      <c r="I502" s="742"/>
      <c r="J502" s="742"/>
      <c r="K502" s="742"/>
      <c r="L502" s="742"/>
      <c r="M502" s="4"/>
      <c r="N502" s="742"/>
    </row>
    <row r="503" spans="3:14">
      <c r="C503" s="742"/>
      <c r="D503" s="742"/>
      <c r="E503" s="742"/>
      <c r="F503" s="742"/>
      <c r="G503" s="742"/>
      <c r="H503" s="742"/>
      <c r="I503" s="742"/>
      <c r="J503" s="742"/>
      <c r="K503" s="742"/>
      <c r="L503" s="742"/>
      <c r="M503" s="4"/>
      <c r="N503" s="742"/>
    </row>
    <row r="504" spans="3:14">
      <c r="C504" s="742"/>
      <c r="D504" s="742"/>
      <c r="E504" s="742"/>
      <c r="F504" s="742"/>
      <c r="G504" s="742"/>
      <c r="H504" s="742"/>
      <c r="I504" s="742"/>
      <c r="J504" s="742"/>
      <c r="K504" s="742"/>
      <c r="L504" s="742"/>
      <c r="M504" s="4"/>
      <c r="N504" s="742"/>
    </row>
    <row r="505" spans="3:14">
      <c r="C505" s="742"/>
      <c r="D505" s="742"/>
      <c r="E505" s="742"/>
      <c r="F505" s="742"/>
      <c r="G505" s="742"/>
      <c r="H505" s="742"/>
      <c r="I505" s="742"/>
      <c r="J505" s="742"/>
      <c r="K505" s="742"/>
      <c r="L505" s="742"/>
      <c r="M505" s="4"/>
      <c r="N505" s="742"/>
    </row>
    <row r="506" spans="3:14">
      <c r="C506" s="742"/>
      <c r="D506" s="742"/>
      <c r="E506" s="742"/>
      <c r="F506" s="742"/>
      <c r="G506" s="742"/>
      <c r="H506" s="742"/>
      <c r="I506" s="742"/>
      <c r="J506" s="742"/>
      <c r="K506" s="742"/>
      <c r="L506" s="742"/>
      <c r="M506" s="4"/>
      <c r="N506" s="742"/>
    </row>
    <row r="507" spans="3:14">
      <c r="C507" s="742"/>
      <c r="D507" s="742"/>
      <c r="E507" s="742"/>
      <c r="F507" s="742"/>
      <c r="G507" s="742"/>
      <c r="H507" s="742"/>
      <c r="I507" s="742"/>
      <c r="J507" s="742"/>
      <c r="K507" s="742"/>
      <c r="L507" s="742"/>
      <c r="M507" s="4"/>
      <c r="N507" s="742"/>
    </row>
    <row r="508" spans="3:14">
      <c r="C508" s="742"/>
      <c r="D508" s="742"/>
      <c r="E508" s="742"/>
      <c r="F508" s="742"/>
      <c r="G508" s="742"/>
      <c r="H508" s="742"/>
      <c r="I508" s="742"/>
      <c r="J508" s="742"/>
      <c r="K508" s="742"/>
      <c r="L508" s="742"/>
      <c r="M508" s="4"/>
      <c r="N508" s="742"/>
    </row>
    <row r="509" spans="3:14">
      <c r="C509" s="742"/>
      <c r="D509" s="742"/>
      <c r="E509" s="742"/>
      <c r="F509" s="742"/>
      <c r="G509" s="742"/>
      <c r="H509" s="742"/>
      <c r="I509" s="742"/>
      <c r="J509" s="742"/>
      <c r="K509" s="742"/>
      <c r="L509" s="742"/>
      <c r="M509" s="4"/>
      <c r="N509" s="742"/>
    </row>
    <row r="510" spans="3:14">
      <c r="C510" s="742"/>
      <c r="D510" s="742"/>
      <c r="E510" s="742"/>
      <c r="F510" s="742"/>
      <c r="G510" s="742"/>
      <c r="H510" s="742"/>
      <c r="I510" s="742"/>
      <c r="J510" s="742"/>
      <c r="K510" s="742"/>
      <c r="L510" s="742"/>
      <c r="M510" s="4"/>
      <c r="N510" s="742"/>
    </row>
    <row r="511" spans="3:14">
      <c r="C511" s="742"/>
      <c r="D511" s="742"/>
      <c r="E511" s="742"/>
      <c r="F511" s="742"/>
      <c r="G511" s="742"/>
      <c r="H511" s="742"/>
      <c r="I511" s="742"/>
      <c r="J511" s="742"/>
      <c r="K511" s="742"/>
      <c r="L511" s="742"/>
      <c r="M511" s="4"/>
      <c r="N511" s="742"/>
    </row>
    <row r="512" spans="3:14">
      <c r="C512" s="742"/>
      <c r="D512" s="742"/>
      <c r="E512" s="742"/>
      <c r="F512" s="742"/>
      <c r="G512" s="742"/>
      <c r="H512" s="742"/>
      <c r="I512" s="742"/>
      <c r="J512" s="742"/>
      <c r="K512" s="742"/>
      <c r="L512" s="742"/>
      <c r="M512" s="4"/>
      <c r="N512" s="742"/>
    </row>
    <row r="513" spans="3:14">
      <c r="C513" s="742"/>
      <c r="D513" s="742"/>
      <c r="E513" s="742"/>
      <c r="F513" s="742"/>
      <c r="G513" s="742"/>
      <c r="H513" s="742"/>
      <c r="I513" s="742"/>
      <c r="J513" s="742"/>
      <c r="K513" s="742"/>
      <c r="L513" s="742"/>
      <c r="M513" s="4"/>
      <c r="N513" s="742"/>
    </row>
    <row r="514" spans="3:14">
      <c r="C514" s="742"/>
      <c r="D514" s="742"/>
      <c r="E514" s="742"/>
      <c r="F514" s="742"/>
      <c r="G514" s="742"/>
      <c r="H514" s="742"/>
      <c r="I514" s="742"/>
      <c r="J514" s="742"/>
      <c r="K514" s="742"/>
      <c r="L514" s="742"/>
      <c r="M514" s="4"/>
      <c r="N514" s="742"/>
    </row>
    <row r="515" spans="3:14">
      <c r="C515" s="742"/>
      <c r="D515" s="742"/>
      <c r="E515" s="742"/>
      <c r="F515" s="742"/>
      <c r="G515" s="742"/>
      <c r="H515" s="742"/>
      <c r="I515" s="742"/>
      <c r="J515" s="742"/>
      <c r="K515" s="742"/>
      <c r="L515" s="742"/>
      <c r="M515" s="4"/>
      <c r="N515" s="742"/>
    </row>
    <row r="516" spans="3:14">
      <c r="C516" s="742"/>
      <c r="D516" s="742"/>
      <c r="E516" s="742"/>
      <c r="F516" s="742"/>
      <c r="G516" s="742"/>
      <c r="H516" s="742"/>
      <c r="I516" s="742"/>
      <c r="J516" s="742"/>
      <c r="K516" s="742"/>
      <c r="L516" s="742"/>
      <c r="M516" s="4"/>
      <c r="N516" s="742"/>
    </row>
    <row r="517" spans="3:14">
      <c r="C517" s="742"/>
      <c r="D517" s="742"/>
      <c r="E517" s="742"/>
      <c r="F517" s="742"/>
      <c r="G517" s="742"/>
      <c r="H517" s="742"/>
      <c r="I517" s="742"/>
      <c r="J517" s="742"/>
      <c r="K517" s="742"/>
      <c r="L517" s="742"/>
      <c r="M517" s="4"/>
      <c r="N517" s="742"/>
    </row>
    <row r="518" spans="3:14">
      <c r="C518" s="742"/>
      <c r="D518" s="742"/>
      <c r="E518" s="742"/>
      <c r="F518" s="742"/>
      <c r="G518" s="742"/>
      <c r="H518" s="742"/>
      <c r="I518" s="742"/>
      <c r="J518" s="742"/>
      <c r="K518" s="742"/>
      <c r="L518" s="742"/>
      <c r="M518" s="4"/>
      <c r="N518" s="742"/>
    </row>
    <row r="519" spans="3:14">
      <c r="C519" s="742"/>
      <c r="D519" s="742"/>
      <c r="E519" s="742"/>
      <c r="F519" s="742"/>
      <c r="G519" s="742"/>
      <c r="H519" s="742"/>
      <c r="I519" s="742"/>
      <c r="J519" s="742"/>
      <c r="K519" s="742"/>
      <c r="L519" s="742"/>
      <c r="M519" s="4"/>
      <c r="N519" s="742"/>
    </row>
    <row r="520" spans="3:14">
      <c r="C520" s="742"/>
      <c r="D520" s="742"/>
      <c r="E520" s="742"/>
      <c r="F520" s="742"/>
      <c r="G520" s="742"/>
      <c r="H520" s="742"/>
      <c r="I520" s="742"/>
      <c r="J520" s="742"/>
      <c r="K520" s="742"/>
      <c r="L520" s="742"/>
      <c r="M520" s="4"/>
      <c r="N520" s="742"/>
    </row>
    <row r="521" spans="3:14">
      <c r="C521" s="742"/>
      <c r="D521" s="742"/>
      <c r="E521" s="742"/>
      <c r="F521" s="742"/>
      <c r="G521" s="742"/>
      <c r="H521" s="742"/>
      <c r="I521" s="742"/>
      <c r="J521" s="742"/>
      <c r="K521" s="742"/>
      <c r="L521" s="742"/>
      <c r="M521" s="4"/>
      <c r="N521" s="742"/>
    </row>
    <row r="522" spans="3:14">
      <c r="C522" s="742"/>
      <c r="D522" s="742"/>
      <c r="E522" s="742"/>
      <c r="F522" s="742"/>
      <c r="G522" s="742"/>
      <c r="H522" s="742"/>
      <c r="I522" s="742"/>
      <c r="J522" s="742"/>
      <c r="K522" s="742"/>
      <c r="L522" s="742"/>
      <c r="M522" s="4"/>
      <c r="N522" s="742"/>
    </row>
    <row r="523" spans="3:14">
      <c r="C523" s="742"/>
      <c r="D523" s="742"/>
      <c r="E523" s="742"/>
      <c r="F523" s="742"/>
      <c r="G523" s="742"/>
      <c r="H523" s="742"/>
      <c r="I523" s="742"/>
      <c r="J523" s="742"/>
      <c r="K523" s="742"/>
      <c r="L523" s="742"/>
      <c r="M523" s="742"/>
      <c r="N523" s="742"/>
    </row>
    <row r="524" spans="3:14">
      <c r="C524" s="742"/>
      <c r="D524" s="742"/>
      <c r="E524" s="742"/>
      <c r="F524" s="742"/>
      <c r="G524" s="742"/>
      <c r="H524" s="742"/>
      <c r="I524" s="742"/>
      <c r="J524" s="742"/>
      <c r="K524" s="742"/>
      <c r="L524" s="742"/>
      <c r="M524" s="742"/>
      <c r="N524" s="742"/>
    </row>
    <row r="525" spans="3:14">
      <c r="C525" s="742"/>
      <c r="D525" s="742"/>
      <c r="E525" s="742"/>
      <c r="F525" s="742"/>
      <c r="G525" s="742"/>
      <c r="H525" s="742"/>
      <c r="I525" s="742"/>
      <c r="J525" s="742"/>
      <c r="K525" s="742"/>
      <c r="L525" s="742"/>
      <c r="M525" s="742"/>
      <c r="N525" s="742"/>
    </row>
    <row r="526" spans="3:14">
      <c r="C526" s="742"/>
      <c r="D526" s="742"/>
      <c r="E526" s="742"/>
      <c r="F526" s="742"/>
      <c r="G526" s="742"/>
      <c r="H526" s="742"/>
      <c r="I526" s="742"/>
      <c r="J526" s="742"/>
      <c r="K526" s="742"/>
      <c r="L526" s="742"/>
      <c r="M526" s="742"/>
      <c r="N526" s="742"/>
    </row>
    <row r="527" spans="3:14">
      <c r="C527" s="742"/>
      <c r="D527" s="742"/>
      <c r="E527" s="742"/>
      <c r="F527" s="742"/>
      <c r="G527" s="742"/>
      <c r="H527" s="742"/>
      <c r="I527" s="742"/>
      <c r="J527" s="742"/>
      <c r="K527" s="742"/>
      <c r="L527" s="742"/>
      <c r="M527" s="742"/>
      <c r="N527" s="742"/>
    </row>
    <row r="528" spans="3:14">
      <c r="C528" s="742"/>
      <c r="D528" s="742"/>
      <c r="E528" s="742"/>
      <c r="F528" s="742"/>
      <c r="G528" s="742"/>
      <c r="H528" s="742"/>
      <c r="I528" s="742"/>
      <c r="J528" s="742"/>
      <c r="K528" s="742"/>
      <c r="L528" s="742"/>
      <c r="M528" s="742"/>
      <c r="N528" s="742"/>
    </row>
    <row r="529" spans="3:14">
      <c r="C529" s="742"/>
      <c r="D529" s="742"/>
      <c r="E529" s="742"/>
      <c r="F529" s="742"/>
      <c r="G529" s="742"/>
      <c r="H529" s="742"/>
      <c r="I529" s="742"/>
      <c r="J529" s="742"/>
      <c r="K529" s="742"/>
      <c r="L529" s="742"/>
      <c r="M529" s="742"/>
      <c r="N529" s="742"/>
    </row>
    <row r="530" spans="3:14">
      <c r="C530" s="742"/>
      <c r="D530" s="742"/>
      <c r="E530" s="742"/>
      <c r="F530" s="742"/>
      <c r="G530" s="742"/>
      <c r="H530" s="742"/>
      <c r="I530" s="742"/>
      <c r="J530" s="742"/>
      <c r="K530" s="742"/>
      <c r="L530" s="742"/>
      <c r="M530" s="742"/>
      <c r="N530" s="742"/>
    </row>
    <row r="531" spans="3:14">
      <c r="C531" s="742"/>
      <c r="D531" s="742"/>
      <c r="E531" s="742"/>
      <c r="F531" s="742"/>
      <c r="G531" s="742"/>
      <c r="H531" s="742"/>
      <c r="I531" s="742"/>
      <c r="J531" s="742"/>
      <c r="K531" s="742"/>
      <c r="L531" s="742"/>
      <c r="M531" s="742"/>
      <c r="N531" s="742"/>
    </row>
    <row r="532" spans="3:14">
      <c r="C532" s="742"/>
      <c r="D532" s="742"/>
      <c r="E532" s="742"/>
      <c r="F532" s="742"/>
      <c r="G532" s="742"/>
      <c r="H532" s="742"/>
      <c r="I532" s="742"/>
      <c r="J532" s="742"/>
      <c r="K532" s="742"/>
      <c r="L532" s="742"/>
      <c r="M532" s="742"/>
      <c r="N532" s="742"/>
    </row>
    <row r="533" spans="3:14">
      <c r="C533" s="742"/>
      <c r="D533" s="742"/>
      <c r="E533" s="742"/>
      <c r="F533" s="742"/>
      <c r="G533" s="742"/>
      <c r="H533" s="742"/>
      <c r="I533" s="742"/>
      <c r="J533" s="742"/>
      <c r="K533" s="742"/>
      <c r="L533" s="742"/>
      <c r="M533" s="742"/>
      <c r="N533" s="742"/>
    </row>
    <row r="534" spans="3:14">
      <c r="C534" s="742"/>
      <c r="D534" s="742"/>
      <c r="E534" s="742"/>
      <c r="F534" s="742"/>
      <c r="G534" s="742"/>
      <c r="H534" s="742"/>
      <c r="I534" s="742"/>
      <c r="J534" s="742"/>
      <c r="K534" s="742"/>
      <c r="L534" s="742"/>
      <c r="M534" s="742"/>
      <c r="N534" s="742"/>
    </row>
    <row r="535" spans="3:14">
      <c r="C535" s="742"/>
      <c r="D535" s="742"/>
      <c r="E535" s="742"/>
      <c r="F535" s="742"/>
      <c r="G535" s="742"/>
      <c r="H535" s="742"/>
      <c r="I535" s="742"/>
      <c r="J535" s="742"/>
      <c r="K535" s="742"/>
      <c r="L535" s="742"/>
      <c r="M535" s="742"/>
      <c r="N535" s="742"/>
    </row>
    <row r="536" spans="3:14">
      <c r="C536" s="742"/>
      <c r="D536" s="742"/>
      <c r="E536" s="742"/>
      <c r="F536" s="742"/>
      <c r="G536" s="742"/>
      <c r="H536" s="742"/>
      <c r="I536" s="742"/>
      <c r="J536" s="742"/>
      <c r="K536" s="742"/>
      <c r="L536" s="742"/>
      <c r="M536" s="742"/>
      <c r="N536" s="742"/>
    </row>
    <row r="537" spans="3:14">
      <c r="C537" s="742"/>
      <c r="D537" s="742"/>
      <c r="E537" s="742"/>
      <c r="F537" s="742"/>
      <c r="G537" s="742"/>
      <c r="H537" s="742"/>
      <c r="I537" s="742"/>
      <c r="J537" s="742"/>
      <c r="K537" s="742"/>
      <c r="L537" s="742"/>
      <c r="M537" s="742"/>
      <c r="N537" s="742"/>
    </row>
    <row r="538" spans="3:14">
      <c r="C538" s="742"/>
      <c r="D538" s="742"/>
      <c r="E538" s="742"/>
      <c r="F538" s="742"/>
      <c r="G538" s="742"/>
      <c r="H538" s="742"/>
      <c r="I538" s="742"/>
      <c r="J538" s="742"/>
      <c r="K538" s="742"/>
      <c r="L538" s="742"/>
      <c r="M538" s="742"/>
      <c r="N538" s="742"/>
    </row>
    <row r="539" spans="3:14">
      <c r="C539" s="742"/>
      <c r="D539" s="742"/>
      <c r="E539" s="742"/>
      <c r="F539" s="742"/>
      <c r="G539" s="742"/>
      <c r="H539" s="742"/>
      <c r="I539" s="742"/>
      <c r="J539" s="742"/>
      <c r="K539" s="742"/>
      <c r="L539" s="742"/>
      <c r="M539" s="742"/>
      <c r="N539" s="742"/>
    </row>
    <row r="540" spans="3:14">
      <c r="C540" s="742"/>
      <c r="D540" s="742"/>
      <c r="E540" s="742"/>
      <c r="F540" s="742"/>
      <c r="G540" s="742"/>
      <c r="H540" s="742"/>
      <c r="I540" s="742"/>
      <c r="J540" s="742"/>
      <c r="K540" s="742"/>
      <c r="L540" s="742"/>
      <c r="M540" s="742"/>
      <c r="N540" s="742"/>
    </row>
    <row r="541" spans="3:14">
      <c r="C541" s="742"/>
      <c r="D541" s="742"/>
      <c r="E541" s="742"/>
      <c r="F541" s="742"/>
      <c r="G541" s="742"/>
      <c r="H541" s="742"/>
      <c r="I541" s="742"/>
      <c r="J541" s="742"/>
      <c r="K541" s="742"/>
      <c r="L541" s="742"/>
      <c r="M541" s="742"/>
      <c r="N541" s="742"/>
    </row>
    <row r="542" spans="3:14">
      <c r="C542" s="742"/>
      <c r="D542" s="742"/>
      <c r="E542" s="742"/>
      <c r="F542" s="742"/>
      <c r="G542" s="742"/>
      <c r="H542" s="742"/>
      <c r="I542" s="742"/>
      <c r="J542" s="742"/>
      <c r="K542" s="742"/>
      <c r="L542" s="742"/>
      <c r="M542" s="742"/>
      <c r="N542" s="742"/>
    </row>
    <row r="543" spans="3:14">
      <c r="C543" s="742"/>
      <c r="D543" s="742"/>
      <c r="E543" s="742"/>
      <c r="F543" s="742"/>
      <c r="G543" s="742"/>
      <c r="H543" s="742"/>
      <c r="I543" s="742"/>
      <c r="J543" s="742"/>
      <c r="K543" s="742"/>
      <c r="L543" s="742"/>
      <c r="M543" s="742"/>
      <c r="N543" s="742"/>
    </row>
    <row r="544" spans="3:14">
      <c r="C544" s="742"/>
      <c r="D544" s="742"/>
      <c r="E544" s="742"/>
      <c r="F544" s="742"/>
      <c r="G544" s="742"/>
      <c r="H544" s="742"/>
      <c r="I544" s="742"/>
      <c r="J544" s="742"/>
      <c r="K544" s="742"/>
      <c r="L544" s="742"/>
      <c r="M544" s="742"/>
      <c r="N544" s="742"/>
    </row>
    <row r="545" spans="3:14">
      <c r="C545" s="742"/>
      <c r="D545" s="742"/>
      <c r="E545" s="742"/>
      <c r="F545" s="742"/>
      <c r="G545" s="742"/>
      <c r="H545" s="742"/>
      <c r="I545" s="742"/>
      <c r="J545" s="742"/>
      <c r="K545" s="742"/>
      <c r="L545" s="742"/>
      <c r="M545" s="742"/>
      <c r="N545" s="742"/>
    </row>
    <row r="546" spans="3:14">
      <c r="C546" s="742"/>
      <c r="D546" s="742"/>
      <c r="E546" s="742"/>
      <c r="F546" s="742"/>
      <c r="G546" s="742"/>
      <c r="H546" s="742"/>
      <c r="I546" s="742"/>
      <c r="J546" s="742"/>
      <c r="K546" s="742"/>
      <c r="L546" s="742"/>
      <c r="M546" s="742"/>
      <c r="N546" s="742"/>
    </row>
    <row r="547" spans="3:14">
      <c r="C547" s="742"/>
      <c r="D547" s="742"/>
      <c r="E547" s="742"/>
      <c r="F547" s="742"/>
      <c r="G547" s="742"/>
      <c r="H547" s="742"/>
      <c r="I547" s="742"/>
      <c r="J547" s="742"/>
      <c r="K547" s="742"/>
      <c r="L547" s="742"/>
      <c r="M547" s="742"/>
      <c r="N547" s="742"/>
    </row>
    <row r="548" spans="3:14">
      <c r="C548" s="742"/>
      <c r="D548" s="742"/>
      <c r="E548" s="742"/>
      <c r="F548" s="742"/>
      <c r="G548" s="742"/>
      <c r="H548" s="742"/>
      <c r="I548" s="742"/>
      <c r="J548" s="742"/>
      <c r="K548" s="742"/>
      <c r="L548" s="742"/>
      <c r="M548" s="742"/>
      <c r="N548" s="742"/>
    </row>
    <row r="549" spans="3:14">
      <c r="C549" s="742"/>
      <c r="D549" s="742"/>
      <c r="E549" s="742"/>
      <c r="F549" s="742"/>
      <c r="G549" s="742"/>
      <c r="H549" s="742"/>
      <c r="I549" s="742"/>
      <c r="J549" s="742"/>
      <c r="K549" s="742"/>
      <c r="L549" s="742"/>
      <c r="M549" s="742"/>
      <c r="N549" s="742"/>
    </row>
    <row r="550" spans="3:14">
      <c r="C550" s="742"/>
      <c r="D550" s="742"/>
      <c r="E550" s="742"/>
      <c r="F550" s="742"/>
      <c r="G550" s="742"/>
      <c r="H550" s="742"/>
      <c r="I550" s="742"/>
      <c r="J550" s="742"/>
      <c r="K550" s="742"/>
      <c r="L550" s="742"/>
      <c r="M550" s="742"/>
      <c r="N550" s="742"/>
    </row>
    <row r="551" spans="3:14">
      <c r="C551" s="742"/>
      <c r="D551" s="742"/>
      <c r="E551" s="742"/>
      <c r="F551" s="742"/>
      <c r="G551" s="742"/>
      <c r="H551" s="742"/>
      <c r="I551" s="742"/>
      <c r="J551" s="742"/>
      <c r="K551" s="742"/>
      <c r="L551" s="742"/>
      <c r="M551" s="742"/>
      <c r="N551" s="742"/>
    </row>
    <row r="552" spans="3:14">
      <c r="C552" s="742"/>
      <c r="D552" s="742"/>
      <c r="E552" s="742"/>
      <c r="F552" s="742"/>
      <c r="G552" s="742"/>
      <c r="H552" s="742"/>
      <c r="I552" s="742"/>
      <c r="J552" s="742"/>
      <c r="K552" s="742"/>
      <c r="L552" s="742"/>
      <c r="M552" s="742"/>
      <c r="N552" s="742"/>
    </row>
    <row r="553" spans="3:14">
      <c r="C553" s="742"/>
      <c r="D553" s="742"/>
      <c r="E553" s="742"/>
      <c r="F553" s="742"/>
      <c r="G553" s="742"/>
      <c r="H553" s="742"/>
      <c r="I553" s="742"/>
      <c r="J553" s="742"/>
      <c r="K553" s="742"/>
      <c r="L553" s="742"/>
      <c r="M553" s="742"/>
      <c r="N553" s="742"/>
    </row>
    <row r="554" spans="3:14">
      <c r="C554" s="742"/>
      <c r="D554" s="742"/>
      <c r="E554" s="742"/>
      <c r="F554" s="742"/>
      <c r="G554" s="742"/>
      <c r="H554" s="742"/>
      <c r="I554" s="742"/>
      <c r="J554" s="742"/>
      <c r="K554" s="742"/>
      <c r="L554" s="742"/>
      <c r="M554" s="742"/>
      <c r="N554" s="742"/>
    </row>
    <row r="555" spans="3:14">
      <c r="C555" s="742"/>
      <c r="D555" s="742"/>
      <c r="E555" s="742"/>
      <c r="F555" s="742"/>
      <c r="G555" s="742"/>
      <c r="H555" s="742"/>
      <c r="I555" s="742"/>
      <c r="J555" s="742"/>
      <c r="K555" s="742"/>
      <c r="L555" s="742"/>
      <c r="M555" s="742"/>
      <c r="N555" s="742"/>
    </row>
    <row r="556" spans="3:14">
      <c r="C556" s="742"/>
      <c r="D556" s="742"/>
      <c r="E556" s="742"/>
      <c r="F556" s="742"/>
      <c r="G556" s="742"/>
      <c r="H556" s="742"/>
      <c r="I556" s="742"/>
      <c r="J556" s="742"/>
      <c r="K556" s="742"/>
      <c r="L556" s="742"/>
      <c r="M556" s="742"/>
      <c r="N556" s="742"/>
    </row>
    <row r="557" spans="3:14">
      <c r="C557" s="742"/>
      <c r="D557" s="742"/>
      <c r="E557" s="742"/>
      <c r="F557" s="742"/>
      <c r="G557" s="742"/>
      <c r="H557" s="742"/>
      <c r="I557" s="742"/>
      <c r="J557" s="742"/>
      <c r="K557" s="742"/>
      <c r="L557" s="742"/>
      <c r="M557" s="742"/>
      <c r="N557" s="742"/>
    </row>
    <row r="558" spans="3:14">
      <c r="C558" s="742"/>
      <c r="D558" s="742"/>
      <c r="E558" s="742"/>
      <c r="F558" s="742"/>
      <c r="G558" s="742"/>
      <c r="H558" s="742"/>
      <c r="I558" s="742"/>
      <c r="J558" s="742"/>
      <c r="K558" s="742"/>
      <c r="L558" s="742"/>
      <c r="M558" s="742"/>
      <c r="N558" s="742"/>
    </row>
    <row r="559" spans="3:14">
      <c r="C559" s="742"/>
      <c r="D559" s="742"/>
      <c r="E559" s="742"/>
      <c r="F559" s="742"/>
      <c r="G559" s="742"/>
      <c r="H559" s="742"/>
      <c r="I559" s="742"/>
      <c r="J559" s="742"/>
      <c r="K559" s="742"/>
      <c r="L559" s="742"/>
      <c r="M559" s="742"/>
      <c r="N559" s="742"/>
    </row>
    <row r="560" spans="3:14">
      <c r="C560" s="742"/>
      <c r="D560" s="742"/>
      <c r="E560" s="742"/>
      <c r="F560" s="742"/>
      <c r="G560" s="742"/>
      <c r="H560" s="742"/>
      <c r="I560" s="742"/>
      <c r="J560" s="742"/>
      <c r="K560" s="742"/>
      <c r="L560" s="742"/>
      <c r="M560" s="742"/>
      <c r="N560" s="742"/>
    </row>
    <row r="561" spans="3:14">
      <c r="C561" s="742"/>
      <c r="D561" s="742"/>
      <c r="E561" s="742"/>
      <c r="F561" s="742"/>
      <c r="G561" s="742"/>
      <c r="H561" s="742"/>
      <c r="I561" s="742"/>
      <c r="J561" s="742"/>
      <c r="K561" s="742"/>
      <c r="L561" s="742"/>
      <c r="M561" s="742"/>
      <c r="N561" s="742"/>
    </row>
    <row r="562" spans="3:14">
      <c r="C562" s="742"/>
      <c r="D562" s="742"/>
      <c r="E562" s="742"/>
      <c r="F562" s="742"/>
      <c r="G562" s="742"/>
      <c r="H562" s="742"/>
      <c r="I562" s="742"/>
      <c r="J562" s="742"/>
      <c r="K562" s="742"/>
      <c r="L562" s="742"/>
      <c r="M562" s="742"/>
      <c r="N562" s="742"/>
    </row>
  </sheetData>
  <mergeCells count="3">
    <mergeCell ref="L4:M4"/>
    <mergeCell ref="D83:D84"/>
    <mergeCell ref="D101:D102"/>
  </mergeCells>
  <phoneticPr fontId="0" type="noConversion"/>
  <pageMargins left="0.25" right="0.25" top="0.75" bottom="0.75" header="0.3" footer="0.3"/>
  <pageSetup scale="45" fitToHeight="5" orientation="landscape" r:id="rId1"/>
  <headerFooter alignWithMargins="0">
    <oddHeader xml:space="preserve">&amp;R&amp;"Times New Roman,Regular"
</oddHeader>
  </headerFooter>
  <rowBreaks count="4" manualBreakCount="4">
    <brk id="62" max="16383" man="1"/>
    <brk id="131" max="16383" man="1"/>
    <brk id="201" max="12" man="1"/>
    <brk id="2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264"/>
  <sheetViews>
    <sheetView view="pageBreakPreview" zoomScale="80" zoomScaleNormal="100" zoomScaleSheetLayoutView="80" workbookViewId="0">
      <selection sqref="A1:D1"/>
    </sheetView>
  </sheetViews>
  <sheetFormatPr defaultColWidth="8.88671875" defaultRowHeight="15.75"/>
  <cols>
    <col min="1" max="1" width="7.33203125" style="136" customWidth="1"/>
    <col min="2" max="2" width="57.77734375" style="136" customWidth="1"/>
    <col min="3" max="3" width="28.33203125" style="136" customWidth="1"/>
    <col min="4" max="4" width="10.88671875" style="137" bestFit="1" customWidth="1"/>
    <col min="5" max="5" width="9.33203125" style="136" bestFit="1" customWidth="1"/>
    <col min="6" max="6" width="8.88671875" style="136"/>
    <col min="7" max="16384" width="8.88671875" style="113"/>
  </cols>
  <sheetData>
    <row r="1" spans="1:7">
      <c r="A1" s="1098" t="s">
        <v>2</v>
      </c>
      <c r="B1" s="1098"/>
      <c r="C1" s="1098"/>
      <c r="D1" s="1098"/>
    </row>
    <row r="2" spans="1:7">
      <c r="A2" s="1098" t="str">
        <f>Index!$C$7</f>
        <v>LS Power Grid New York Corporation I</v>
      </c>
      <c r="B2" s="1098"/>
      <c r="C2" s="1098"/>
      <c r="D2" s="1098"/>
    </row>
    <row r="5" spans="1:7">
      <c r="A5" s="140"/>
      <c r="B5" s="148" t="s">
        <v>316</v>
      </c>
      <c r="C5" s="136" t="s">
        <v>215</v>
      </c>
    </row>
    <row r="6" spans="1:7">
      <c r="A6" s="140">
        <v>1</v>
      </c>
      <c r="B6" s="144" t="s">
        <v>175</v>
      </c>
      <c r="D6" s="142">
        <v>0</v>
      </c>
    </row>
    <row r="7" spans="1:7">
      <c r="A7" s="140"/>
      <c r="C7" s="144"/>
      <c r="D7" s="150"/>
      <c r="E7" s="140"/>
      <c r="G7" s="149"/>
    </row>
    <row r="8" spans="1:7">
      <c r="A8" s="140"/>
      <c r="B8" s="383" t="s">
        <v>317</v>
      </c>
      <c r="C8" s="136" t="s">
        <v>215</v>
      </c>
      <c r="E8" s="140"/>
      <c r="G8" s="147"/>
    </row>
    <row r="9" spans="1:7">
      <c r="A9" s="244">
        <f>+A6+1</f>
        <v>2</v>
      </c>
      <c r="B9" s="144" t="s">
        <v>176</v>
      </c>
      <c r="C9" s="144"/>
      <c r="D9" s="142">
        <v>0</v>
      </c>
      <c r="E9" s="140"/>
      <c r="G9" s="147"/>
    </row>
    <row r="10" spans="1:7">
      <c r="A10" s="244">
        <f>+A9+1</f>
        <v>3</v>
      </c>
      <c r="B10" s="144" t="s">
        <v>213</v>
      </c>
      <c r="C10" s="141"/>
      <c r="D10" s="142">
        <v>0</v>
      </c>
      <c r="E10" s="140"/>
      <c r="F10" s="140"/>
      <c r="G10" s="145"/>
    </row>
    <row r="11" spans="1:7">
      <c r="A11" s="244">
        <f>+A10+1</f>
        <v>4</v>
      </c>
      <c r="B11" s="144" t="s">
        <v>142</v>
      </c>
      <c r="C11" s="140"/>
      <c r="D11" s="142">
        <v>0</v>
      </c>
      <c r="E11" s="140"/>
    </row>
    <row r="12" spans="1:7">
      <c r="A12" s="244">
        <f>+A11+1</f>
        <v>5</v>
      </c>
      <c r="B12" s="144" t="s">
        <v>214</v>
      </c>
      <c r="C12" s="140"/>
      <c r="D12" s="142">
        <v>0</v>
      </c>
      <c r="E12" s="140"/>
    </row>
    <row r="13" spans="1:7">
      <c r="A13" s="140"/>
      <c r="B13" s="144"/>
      <c r="D13" s="143"/>
      <c r="E13" s="140"/>
    </row>
    <row r="14" spans="1:7">
      <c r="A14" s="140">
        <f>+A12+1</f>
        <v>6</v>
      </c>
      <c r="B14" s="144" t="s">
        <v>141</v>
      </c>
      <c r="C14" s="136" t="str">
        <f>"Sum lines "&amp;A9&amp;"-"&amp;A12&amp;" + line "&amp;A6&amp;""</f>
        <v>Sum lines 2-5 + line 1</v>
      </c>
      <c r="D14" s="139">
        <f>SUM(D9:D12)+D6</f>
        <v>0</v>
      </c>
      <c r="E14" s="140"/>
    </row>
    <row r="15" spans="1:7">
      <c r="A15" s="140"/>
      <c r="C15" s="140"/>
      <c r="D15" s="139"/>
      <c r="E15" s="140"/>
    </row>
    <row r="16" spans="1:7">
      <c r="A16" s="140"/>
      <c r="B16" s="140"/>
      <c r="D16" s="384"/>
      <c r="E16" s="258"/>
    </row>
    <row r="17" spans="1:8" s="138" customFormat="1">
      <c r="A17" s="140"/>
      <c r="B17" s="140"/>
      <c r="C17" s="140"/>
      <c r="D17" s="385"/>
      <c r="E17" s="143"/>
      <c r="F17" s="386"/>
    </row>
    <row r="18" spans="1:8" ht="82.5" customHeight="1">
      <c r="A18" s="244" t="s">
        <v>140</v>
      </c>
      <c r="B18" s="1099" t="s">
        <v>258</v>
      </c>
      <c r="C18" s="1099"/>
      <c r="D18" s="1099"/>
      <c r="E18" s="1099"/>
      <c r="F18" s="1099"/>
    </row>
    <row r="19" spans="1:8">
      <c r="A19" s="244" t="s">
        <v>139</v>
      </c>
      <c r="B19" s="1100" t="s">
        <v>444</v>
      </c>
      <c r="C19" s="1100"/>
      <c r="D19" s="1100"/>
      <c r="E19" s="1100"/>
      <c r="F19" s="1100"/>
    </row>
    <row r="20" spans="1:8">
      <c r="A20" s="140"/>
      <c r="B20" s="140"/>
    </row>
    <row r="21" spans="1:8">
      <c r="A21" s="244" t="s">
        <v>216</v>
      </c>
      <c r="B21" s="140" t="s">
        <v>421</v>
      </c>
      <c r="C21" s="140"/>
      <c r="D21" s="139"/>
    </row>
    <row r="22" spans="1:8">
      <c r="A22" s="311"/>
      <c r="B22" s="311"/>
      <c r="C22" s="311"/>
      <c r="D22" s="311"/>
      <c r="E22" s="311"/>
      <c r="F22" s="311"/>
      <c r="G22" s="253"/>
      <c r="H22" s="253"/>
    </row>
    <row r="23" spans="1:8">
      <c r="A23" s="387" t="s">
        <v>178</v>
      </c>
      <c r="B23" s="311"/>
      <c r="C23" s="311"/>
      <c r="D23" s="311"/>
      <c r="E23" s="311"/>
      <c r="F23" s="388"/>
      <c r="G23" s="254"/>
      <c r="H23" s="254"/>
    </row>
    <row r="24" spans="1:8">
      <c r="A24" s="389">
        <v>1</v>
      </c>
      <c r="B24" s="140" t="s">
        <v>422</v>
      </c>
      <c r="C24" s="390" t="s">
        <v>179</v>
      </c>
      <c r="D24" s="390" t="s">
        <v>247</v>
      </c>
      <c r="E24" s="390" t="s">
        <v>182</v>
      </c>
      <c r="F24" s="390" t="s">
        <v>183</v>
      </c>
    </row>
    <row r="25" spans="1:8">
      <c r="A25" s="391" t="s">
        <v>184</v>
      </c>
      <c r="B25" s="392" t="s">
        <v>825</v>
      </c>
      <c r="C25" s="373">
        <f>SUM(D25:F25)</f>
        <v>0</v>
      </c>
      <c r="D25" s="393">
        <v>0</v>
      </c>
      <c r="E25" s="393">
        <v>0</v>
      </c>
      <c r="F25" s="393">
        <v>0</v>
      </c>
    </row>
    <row r="26" spans="1:8">
      <c r="A26" s="391" t="s">
        <v>201</v>
      </c>
      <c r="B26" s="392"/>
      <c r="C26" s="373">
        <f>SUM(D26:F26)</f>
        <v>0</v>
      </c>
      <c r="D26" s="393">
        <v>0</v>
      </c>
      <c r="E26" s="393">
        <v>0</v>
      </c>
      <c r="F26" s="393">
        <v>0</v>
      </c>
    </row>
    <row r="27" spans="1:8">
      <c r="A27" s="391" t="s">
        <v>187</v>
      </c>
      <c r="B27" s="392"/>
      <c r="C27" s="373">
        <f>SUM(D27:F27)</f>
        <v>0</v>
      </c>
      <c r="D27" s="393">
        <v>0</v>
      </c>
      <c r="E27" s="393">
        <v>0</v>
      </c>
      <c r="F27" s="393">
        <v>0</v>
      </c>
    </row>
    <row r="28" spans="1:8">
      <c r="A28" s="391">
        <v>2</v>
      </c>
      <c r="B28" s="392"/>
      <c r="C28" s="373">
        <f>SUM(D28:F28)</f>
        <v>0</v>
      </c>
      <c r="D28" s="393">
        <v>0</v>
      </c>
      <c r="E28" s="393">
        <v>0</v>
      </c>
      <c r="F28" s="393">
        <v>0</v>
      </c>
    </row>
    <row r="29" spans="1:8">
      <c r="A29" s="389">
        <v>3</v>
      </c>
      <c r="B29" s="394" t="s">
        <v>17</v>
      </c>
      <c r="C29" s="395">
        <f>SUM(C25:C28)</f>
        <v>0</v>
      </c>
      <c r="D29" s="395">
        <f>SUM(D25:D28)</f>
        <v>0</v>
      </c>
      <c r="E29" s="395">
        <f>SUM(E25:E28)</f>
        <v>0</v>
      </c>
      <c r="F29" s="395">
        <f>SUM(F25:F28)</f>
        <v>0</v>
      </c>
    </row>
    <row r="30" spans="1:8">
      <c r="A30" s="389">
        <v>4</v>
      </c>
      <c r="B30" s="394" t="s">
        <v>180</v>
      </c>
      <c r="C30" s="373"/>
      <c r="D30" s="373"/>
      <c r="E30" s="373"/>
      <c r="F30" s="373"/>
    </row>
    <row r="31" spans="1:8">
      <c r="A31" s="389">
        <v>5</v>
      </c>
      <c r="B31" s="394" t="s">
        <v>186</v>
      </c>
      <c r="C31" s="373">
        <f>SUM(D31:F31)</f>
        <v>0</v>
      </c>
      <c r="D31" s="393">
        <f>SUM(D25:D26)</f>
        <v>0</v>
      </c>
      <c r="E31" s="393">
        <v>0</v>
      </c>
      <c r="F31" s="393">
        <v>0</v>
      </c>
    </row>
    <row r="32" spans="1:8">
      <c r="A32" s="389">
        <v>6</v>
      </c>
      <c r="B32" s="396" t="s">
        <v>181</v>
      </c>
      <c r="C32" s="395">
        <f>+C29-C31</f>
        <v>0</v>
      </c>
      <c r="D32" s="395">
        <f>+D29-D31</f>
        <v>0</v>
      </c>
      <c r="E32" s="395">
        <f>+E29-E31</f>
        <v>0</v>
      </c>
      <c r="F32" s="395">
        <f>+F29-F31</f>
        <v>0</v>
      </c>
    </row>
    <row r="33" spans="1:8">
      <c r="A33" s="389">
        <v>7</v>
      </c>
      <c r="B33" s="394" t="s">
        <v>185</v>
      </c>
      <c r="C33" s="393">
        <v>0</v>
      </c>
      <c r="D33" s="393">
        <v>0</v>
      </c>
      <c r="E33" s="393">
        <v>0</v>
      </c>
      <c r="F33" s="393">
        <v>0</v>
      </c>
    </row>
    <row r="34" spans="1:8">
      <c r="A34" s="258">
        <v>8</v>
      </c>
      <c r="B34" s="136" t="s">
        <v>425</v>
      </c>
      <c r="C34" s="430">
        <f>+C32+C33</f>
        <v>0</v>
      </c>
      <c r="D34" s="430">
        <f>+D32+D33</f>
        <v>0</v>
      </c>
      <c r="E34" s="430">
        <f>+E32+E33</f>
        <v>0</v>
      </c>
      <c r="F34" s="430">
        <f>+F32+F33</f>
        <v>0</v>
      </c>
      <c r="G34" s="146"/>
      <c r="H34" s="146"/>
    </row>
    <row r="35" spans="1:8">
      <c r="A35" s="258"/>
      <c r="G35" s="146"/>
      <c r="H35" s="146"/>
    </row>
    <row r="36" spans="1:8">
      <c r="A36" s="258">
        <v>9</v>
      </c>
      <c r="B36" s="140" t="s">
        <v>423</v>
      </c>
      <c r="C36" s="397" t="s">
        <v>56</v>
      </c>
      <c r="D36" s="136"/>
      <c r="G36" s="146"/>
      <c r="H36" s="146"/>
    </row>
    <row r="37" spans="1:8">
      <c r="A37" s="258" t="s">
        <v>188</v>
      </c>
      <c r="B37" s="398" t="s">
        <v>825</v>
      </c>
      <c r="C37" s="142">
        <v>0</v>
      </c>
      <c r="D37" s="136"/>
      <c r="G37" s="146"/>
      <c r="H37" s="146"/>
    </row>
    <row r="38" spans="1:8">
      <c r="A38" s="258" t="s">
        <v>189</v>
      </c>
      <c r="B38" s="398"/>
      <c r="C38" s="142">
        <v>0</v>
      </c>
      <c r="D38" s="136"/>
      <c r="G38" s="146"/>
      <c r="H38" s="146"/>
    </row>
    <row r="39" spans="1:8">
      <c r="A39" s="258" t="s">
        <v>190</v>
      </c>
      <c r="B39" s="398"/>
      <c r="C39" s="142">
        <v>0</v>
      </c>
      <c r="D39" s="136"/>
      <c r="G39" s="146"/>
      <c r="H39" s="146"/>
    </row>
    <row r="40" spans="1:8">
      <c r="A40" s="258" t="s">
        <v>191</v>
      </c>
      <c r="B40" s="398"/>
      <c r="C40" s="142">
        <v>0</v>
      </c>
      <c r="D40" s="136"/>
      <c r="G40" s="146"/>
      <c r="H40" s="146"/>
    </row>
    <row r="41" spans="1:8">
      <c r="A41" s="258" t="s">
        <v>192</v>
      </c>
      <c r="B41" s="398"/>
      <c r="C41" s="142">
        <v>0</v>
      </c>
      <c r="D41" s="136"/>
      <c r="G41" s="146"/>
      <c r="H41" s="146"/>
    </row>
    <row r="42" spans="1:8">
      <c r="A42" s="258" t="s">
        <v>193</v>
      </c>
      <c r="B42" s="398"/>
      <c r="C42" s="142">
        <v>0</v>
      </c>
      <c r="D42" s="136"/>
      <c r="G42" s="146"/>
      <c r="H42" s="146"/>
    </row>
    <row r="43" spans="1:8">
      <c r="A43" s="258" t="s">
        <v>194</v>
      </c>
      <c r="B43" s="398"/>
      <c r="C43" s="142">
        <v>0</v>
      </c>
      <c r="D43" s="136"/>
      <c r="G43" s="146"/>
      <c r="H43" s="146"/>
    </row>
    <row r="44" spans="1:8">
      <c r="A44" s="258" t="s">
        <v>201</v>
      </c>
      <c r="B44" s="398"/>
      <c r="C44" s="142"/>
      <c r="D44" s="136"/>
      <c r="G44" s="146"/>
      <c r="H44" s="146"/>
    </row>
    <row r="45" spans="1:8">
      <c r="A45" s="258" t="s">
        <v>195</v>
      </c>
      <c r="B45" s="398"/>
      <c r="C45" s="142">
        <v>0</v>
      </c>
      <c r="D45" s="136"/>
      <c r="G45" s="146"/>
      <c r="H45" s="146"/>
    </row>
    <row r="46" spans="1:8">
      <c r="A46" s="258">
        <v>10</v>
      </c>
      <c r="B46" s="140" t="s">
        <v>424</v>
      </c>
      <c r="C46" s="399">
        <f>SUM(C37:C45)</f>
        <v>0</v>
      </c>
      <c r="D46" s="136"/>
      <c r="G46" s="146"/>
      <c r="H46" s="146"/>
    </row>
    <row r="47" spans="1:8">
      <c r="G47" s="146"/>
      <c r="H47" s="146"/>
    </row>
    <row r="122" spans="4:4">
      <c r="D122" s="139"/>
    </row>
    <row r="241" spans="7:7">
      <c r="G241" s="136"/>
    </row>
    <row r="242" spans="7:7" ht="99.75" customHeight="1">
      <c r="G242" s="136"/>
    </row>
    <row r="243" spans="7:7">
      <c r="G243" s="136"/>
    </row>
    <row r="244" spans="7:7">
      <c r="G244" s="136"/>
    </row>
    <row r="245" spans="7:7">
      <c r="G245" s="136"/>
    </row>
    <row r="246" spans="7:7">
      <c r="G246" s="136"/>
    </row>
    <row r="247" spans="7:7">
      <c r="G247" s="136"/>
    </row>
    <row r="248" spans="7:7">
      <c r="G248" s="136"/>
    </row>
    <row r="249" spans="7:7">
      <c r="G249" s="136"/>
    </row>
    <row r="250" spans="7:7">
      <c r="G250" s="136"/>
    </row>
    <row r="251" spans="7:7">
      <c r="G251" s="136"/>
    </row>
    <row r="252" spans="7:7">
      <c r="G252" s="136"/>
    </row>
    <row r="253" spans="7:7">
      <c r="G253" s="136"/>
    </row>
    <row r="254" spans="7:7">
      <c r="G254" s="136"/>
    </row>
    <row r="255" spans="7:7">
      <c r="G255" s="136"/>
    </row>
    <row r="256" spans="7:7">
      <c r="G256" s="136"/>
    </row>
    <row r="257" spans="7:7">
      <c r="G257" s="136"/>
    </row>
    <row r="258" spans="7:7">
      <c r="G258" s="136"/>
    </row>
    <row r="259" spans="7:7">
      <c r="G259" s="136"/>
    </row>
    <row r="260" spans="7:7">
      <c r="G260" s="136"/>
    </row>
    <row r="261" spans="7:7">
      <c r="G261" s="136"/>
    </row>
    <row r="262" spans="7:7">
      <c r="G262" s="136"/>
    </row>
    <row r="263" spans="7:7" ht="40.5" customHeight="1">
      <c r="G263" s="136"/>
    </row>
    <row r="264" spans="7:7">
      <c r="G264" s="136"/>
    </row>
  </sheetData>
  <mergeCells count="4">
    <mergeCell ref="A1:D1"/>
    <mergeCell ref="A2:D2"/>
    <mergeCell ref="B18:F18"/>
    <mergeCell ref="B19:F19"/>
  </mergeCells>
  <phoneticPr fontId="0" type="noConversion"/>
  <pageMargins left="0.75" right="0.75" top="1.28" bottom="1" header="0.5" footer="0.5"/>
  <pageSetup scale="53" orientation="portrait" r:id="rId1"/>
  <headerFooter alignWithMargins="0"/>
  <rowBreaks count="1" manualBreakCount="1">
    <brk id="64"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216"/>
  <sheetViews>
    <sheetView view="pageBreakPreview" topLeftCell="A130" zoomScale="85" zoomScaleNormal="100" zoomScaleSheetLayoutView="85" workbookViewId="0">
      <selection sqref="A1:F1"/>
    </sheetView>
  </sheetViews>
  <sheetFormatPr defaultColWidth="8.88671875" defaultRowHeight="15.75"/>
  <cols>
    <col min="1" max="1" width="5" style="258" customWidth="1"/>
    <col min="2" max="2" width="3.33203125" style="136" customWidth="1"/>
    <col min="3" max="3" width="48.33203125" style="136" customWidth="1"/>
    <col min="4" max="4" width="22.109375" style="136" customWidth="1"/>
    <col min="5" max="5" width="13.6640625" style="598" customWidth="1"/>
    <col min="6" max="6" width="18" style="136" customWidth="1"/>
    <col min="7" max="7" width="18" style="135" customWidth="1"/>
    <col min="8" max="8" width="18" style="863" customWidth="1"/>
    <col min="9" max="9" width="13" style="135" customWidth="1"/>
    <col min="10" max="10" width="10.6640625" style="135" customWidth="1"/>
    <col min="11" max="11" width="9" style="135" customWidth="1"/>
    <col min="12" max="13" width="7.5546875" style="135" customWidth="1"/>
    <col min="14" max="16384" width="8.88671875" style="135"/>
  </cols>
  <sheetData>
    <row r="1" spans="1:13" ht="22.5" customHeight="1">
      <c r="A1" s="1098" t="s">
        <v>202</v>
      </c>
      <c r="B1" s="1098"/>
      <c r="C1" s="1098"/>
      <c r="D1" s="1098"/>
      <c r="E1" s="1098"/>
      <c r="F1" s="1098"/>
      <c r="G1" s="861"/>
      <c r="H1" s="862"/>
      <c r="I1" s="861"/>
      <c r="J1" s="861"/>
      <c r="K1" s="861"/>
      <c r="L1" s="861"/>
      <c r="M1" s="861"/>
    </row>
    <row r="2" spans="1:13" ht="18">
      <c r="A2" s="1098" t="str">
        <f>Index!$C$7</f>
        <v>LS Power Grid New York Corporation I</v>
      </c>
      <c r="B2" s="1098"/>
      <c r="C2" s="1098"/>
      <c r="D2" s="1098"/>
      <c r="E2" s="1098"/>
      <c r="F2" s="1098"/>
      <c r="G2" s="861"/>
      <c r="H2" s="862"/>
      <c r="I2" s="861"/>
      <c r="J2" s="861"/>
      <c r="K2" s="861"/>
      <c r="L2" s="861"/>
      <c r="M2" s="861"/>
    </row>
    <row r="4" spans="1:13" ht="16.5" thickBot="1">
      <c r="A4" s="259" t="str">
        <f>"Plant in Service Worksheet (Note "&amp;$A$198&amp;")"</f>
        <v>Plant in Service Worksheet (Note 2)</v>
      </c>
    </row>
    <row r="5" spans="1:13">
      <c r="A5" s="1101"/>
      <c r="B5" s="1102"/>
      <c r="C5" s="1102"/>
      <c r="D5" s="1102"/>
      <c r="E5" s="1102"/>
      <c r="F5" s="1106"/>
      <c r="G5" s="864"/>
      <c r="H5" s="865"/>
      <c r="I5" s="864"/>
      <c r="J5" s="1104"/>
      <c r="K5" s="1105"/>
      <c r="L5" s="1105"/>
      <c r="M5" s="1105"/>
    </row>
    <row r="6" spans="1:13">
      <c r="A6" s="260">
        <v>1</v>
      </c>
      <c r="B6" s="261"/>
      <c r="C6" s="262" t="s">
        <v>138</v>
      </c>
      <c r="D6" s="193" t="s">
        <v>442</v>
      </c>
      <c r="E6" s="597" t="s">
        <v>100</v>
      </c>
      <c r="F6" s="401" t="s">
        <v>97</v>
      </c>
      <c r="G6" s="325"/>
      <c r="H6" s="325"/>
      <c r="I6" s="170"/>
      <c r="J6" s="336"/>
      <c r="K6" s="336"/>
      <c r="L6" s="336"/>
      <c r="M6" s="336"/>
    </row>
    <row r="7" spans="1:13">
      <c r="A7" s="260">
        <f>+MAX(A$6:A6)+1</f>
        <v>2</v>
      </c>
      <c r="B7" s="177"/>
      <c r="C7" s="177" t="s">
        <v>107</v>
      </c>
      <c r="D7" s="257" t="s">
        <v>137</v>
      </c>
      <c r="E7" s="1035">
        <f>Index!$K$10-1</f>
        <v>2020</v>
      </c>
      <c r="F7" s="402">
        <v>0</v>
      </c>
      <c r="G7" s="325"/>
      <c r="H7" s="325"/>
      <c r="I7" s="868"/>
      <c r="J7" s="336"/>
      <c r="K7" s="336"/>
      <c r="L7" s="336"/>
      <c r="M7" s="336"/>
    </row>
    <row r="8" spans="1:13">
      <c r="A8" s="260">
        <f>+MAX(A$6:A7)+1</f>
        <v>3</v>
      </c>
      <c r="B8" s="261"/>
      <c r="C8" s="403" t="s">
        <v>117</v>
      </c>
      <c r="D8" s="193" t="s">
        <v>108</v>
      </c>
      <c r="E8" s="1035">
        <f>Index!$K$10</f>
        <v>2021</v>
      </c>
      <c r="F8" s="402">
        <v>0</v>
      </c>
      <c r="G8" s="325"/>
      <c r="H8" s="325"/>
      <c r="I8" s="170"/>
      <c r="J8" s="336"/>
      <c r="K8" s="336"/>
      <c r="L8" s="336"/>
      <c r="M8" s="336"/>
    </row>
    <row r="9" spans="1:13">
      <c r="A9" s="260">
        <f>+MAX(A$6:A8)+1</f>
        <v>4</v>
      </c>
      <c r="B9" s="404"/>
      <c r="C9" s="405" t="s">
        <v>116</v>
      </c>
      <c r="D9" s="193" t="s">
        <v>108</v>
      </c>
      <c r="E9" s="1035">
        <f>+$E$8</f>
        <v>2021</v>
      </c>
      <c r="F9" s="402">
        <v>0</v>
      </c>
      <c r="G9" s="325"/>
      <c r="H9" s="325"/>
      <c r="I9" s="168"/>
      <c r="J9" s="336"/>
      <c r="K9" s="336"/>
      <c r="L9" s="336"/>
      <c r="M9" s="336"/>
    </row>
    <row r="10" spans="1:13">
      <c r="A10" s="260">
        <f>+MAX(A$6:A9)+1</f>
        <v>5</v>
      </c>
      <c r="B10" s="404"/>
      <c r="C10" s="405" t="s">
        <v>115</v>
      </c>
      <c r="D10" s="193" t="s">
        <v>108</v>
      </c>
      <c r="E10" s="1035">
        <f t="shared" ref="E10:E19" si="0">+$E$8</f>
        <v>2021</v>
      </c>
      <c r="F10" s="402">
        <v>0</v>
      </c>
      <c r="G10" s="325"/>
      <c r="H10" s="325"/>
      <c r="I10" s="168"/>
      <c r="J10" s="336"/>
      <c r="K10" s="336"/>
      <c r="L10" s="336"/>
      <c r="M10" s="336"/>
    </row>
    <row r="11" spans="1:13">
      <c r="A11" s="260">
        <f>+MAX(A$6:A10)+1</f>
        <v>6</v>
      </c>
      <c r="B11" s="193"/>
      <c r="C11" s="403" t="s">
        <v>99</v>
      </c>
      <c r="D11" s="193" t="s">
        <v>108</v>
      </c>
      <c r="E11" s="1035">
        <f t="shared" si="0"/>
        <v>2021</v>
      </c>
      <c r="F11" s="402">
        <v>0</v>
      </c>
      <c r="G11" s="325"/>
      <c r="H11" s="325"/>
      <c r="I11" s="168"/>
      <c r="J11" s="336"/>
      <c r="K11" s="336"/>
      <c r="L11" s="336"/>
      <c r="M11" s="336"/>
    </row>
    <row r="12" spans="1:13">
      <c r="A12" s="260">
        <f>+MAX(A$6:A11)+1</f>
        <v>7</v>
      </c>
      <c r="B12" s="261"/>
      <c r="C12" s="405" t="s">
        <v>98</v>
      </c>
      <c r="D12" s="193" t="s">
        <v>108</v>
      </c>
      <c r="E12" s="1035">
        <f t="shared" si="0"/>
        <v>2021</v>
      </c>
      <c r="F12" s="402">
        <v>13431466.08</v>
      </c>
      <c r="G12" s="325"/>
      <c r="H12" s="325"/>
      <c r="I12" s="170"/>
      <c r="J12" s="170"/>
      <c r="K12" s="170"/>
      <c r="L12" s="170"/>
      <c r="M12" s="170"/>
    </row>
    <row r="13" spans="1:13">
      <c r="A13" s="260">
        <f>+MAX(A$6:A12)+1</f>
        <v>8</v>
      </c>
      <c r="B13" s="193"/>
      <c r="C13" s="405" t="s">
        <v>114</v>
      </c>
      <c r="D13" s="193" t="s">
        <v>108</v>
      </c>
      <c r="E13" s="1035">
        <f t="shared" si="0"/>
        <v>2021</v>
      </c>
      <c r="F13" s="402">
        <v>15119418.779999999</v>
      </c>
      <c r="G13" s="325"/>
      <c r="H13" s="325"/>
      <c r="I13" s="868"/>
      <c r="J13" s="336"/>
      <c r="K13" s="336"/>
      <c r="L13" s="336"/>
      <c r="M13" s="336"/>
    </row>
    <row r="14" spans="1:13">
      <c r="A14" s="260">
        <f>+MAX(A$6:A13)+1</f>
        <v>9</v>
      </c>
      <c r="B14" s="261"/>
      <c r="C14" s="403" t="s">
        <v>113</v>
      </c>
      <c r="D14" s="193" t="s">
        <v>108</v>
      </c>
      <c r="E14" s="1035">
        <f t="shared" si="0"/>
        <v>2021</v>
      </c>
      <c r="F14" s="402">
        <v>15742638.069999998</v>
      </c>
      <c r="G14" s="325"/>
      <c r="H14" s="325"/>
      <c r="I14" s="170"/>
      <c r="J14" s="336"/>
      <c r="K14" s="336"/>
      <c r="L14" s="336"/>
      <c r="M14" s="336"/>
    </row>
    <row r="15" spans="1:13">
      <c r="A15" s="260">
        <f>+MAX(A$6:A14)+1</f>
        <v>10</v>
      </c>
      <c r="B15" s="404"/>
      <c r="C15" s="405" t="s">
        <v>112</v>
      </c>
      <c r="D15" s="193" t="s">
        <v>108</v>
      </c>
      <c r="E15" s="1035">
        <f t="shared" si="0"/>
        <v>2021</v>
      </c>
      <c r="F15" s="402">
        <v>15189780.26</v>
      </c>
      <c r="G15" s="325"/>
      <c r="H15" s="325"/>
      <c r="I15" s="168"/>
      <c r="J15" s="336"/>
      <c r="K15" s="336"/>
      <c r="L15" s="336"/>
      <c r="M15" s="336"/>
    </row>
    <row r="16" spans="1:13">
      <c r="A16" s="260">
        <f>+MAX(A$6:A15)+1</f>
        <v>11</v>
      </c>
      <c r="B16" s="404"/>
      <c r="C16" s="405" t="s">
        <v>111</v>
      </c>
      <c r="D16" s="193" t="s">
        <v>108</v>
      </c>
      <c r="E16" s="1035">
        <f t="shared" si="0"/>
        <v>2021</v>
      </c>
      <c r="F16" s="402">
        <v>15157790.26</v>
      </c>
      <c r="G16" s="325"/>
      <c r="H16" s="325"/>
      <c r="I16" s="168"/>
      <c r="J16" s="336"/>
      <c r="K16" s="336"/>
      <c r="L16" s="336"/>
      <c r="M16" s="336"/>
    </row>
    <row r="17" spans="1:13">
      <c r="A17" s="260">
        <f>+MAX(A$6:A16)+1</f>
        <v>12</v>
      </c>
      <c r="B17" s="193"/>
      <c r="C17" s="403" t="s">
        <v>110</v>
      </c>
      <c r="D17" s="193" t="s">
        <v>108</v>
      </c>
      <c r="E17" s="1035">
        <f t="shared" si="0"/>
        <v>2021</v>
      </c>
      <c r="F17" s="402">
        <v>15160667.07</v>
      </c>
      <c r="G17" s="325"/>
      <c r="H17" s="325"/>
      <c r="I17" s="168"/>
      <c r="J17" s="336"/>
      <c r="K17" s="336"/>
      <c r="L17" s="336"/>
      <c r="M17" s="336"/>
    </row>
    <row r="18" spans="1:13">
      <c r="A18" s="260">
        <f>+MAX(A$6:A17)+1</f>
        <v>13</v>
      </c>
      <c r="B18" s="193"/>
      <c r="C18" s="403" t="s">
        <v>109</v>
      </c>
      <c r="D18" s="193" t="s">
        <v>108</v>
      </c>
      <c r="E18" s="1035">
        <f t="shared" si="0"/>
        <v>2021</v>
      </c>
      <c r="F18" s="402">
        <v>46454977.109999999</v>
      </c>
      <c r="G18" s="325"/>
      <c r="H18" s="325"/>
      <c r="I18" s="168"/>
      <c r="J18" s="336"/>
      <c r="K18" s="336"/>
      <c r="L18" s="336"/>
      <c r="M18" s="336"/>
    </row>
    <row r="19" spans="1:13">
      <c r="A19" s="260">
        <f>+MAX(A$6:A18)+1</f>
        <v>14</v>
      </c>
      <c r="B19" s="261"/>
      <c r="C19" s="406" t="s">
        <v>107</v>
      </c>
      <c r="D19" s="400" t="s">
        <v>105</v>
      </c>
      <c r="E19" s="1035">
        <f t="shared" si="0"/>
        <v>2021</v>
      </c>
      <c r="F19" s="407">
        <v>52760187</v>
      </c>
      <c r="G19" s="325"/>
      <c r="H19" s="325"/>
      <c r="I19" s="170"/>
      <c r="J19" s="170"/>
      <c r="K19" s="170"/>
      <c r="L19" s="170"/>
      <c r="M19" s="170"/>
    </row>
    <row r="20" spans="1:13">
      <c r="A20" s="260">
        <f>+MAX(A$6:A19)+1</f>
        <v>15</v>
      </c>
      <c r="B20" s="193"/>
      <c r="C20" s="408" t="s">
        <v>144</v>
      </c>
      <c r="D20" s="193" t="str">
        <f>"(sum lines "&amp;A7&amp;"-"&amp;A19&amp;") /13"</f>
        <v>(sum lines 2-14) /13</v>
      </c>
      <c r="E20" s="596"/>
      <c r="F20" s="1056">
        <f>SUM(F7:F19)/13</f>
        <v>14539763.433076922</v>
      </c>
      <c r="G20" s="325"/>
      <c r="H20" s="325"/>
      <c r="I20" s="170"/>
      <c r="J20" s="336"/>
      <c r="K20" s="336"/>
      <c r="L20" s="336"/>
      <c r="M20" s="336"/>
    </row>
    <row r="21" spans="1:13">
      <c r="A21" s="260"/>
      <c r="B21" s="404"/>
      <c r="C21" s="405"/>
      <c r="D21" s="193"/>
      <c r="E21" s="596"/>
      <c r="F21" s="410"/>
      <c r="G21" s="325"/>
      <c r="H21" s="325"/>
      <c r="I21" s="168"/>
      <c r="J21" s="336"/>
      <c r="K21" s="336"/>
      <c r="L21" s="336"/>
      <c r="M21" s="336"/>
    </row>
    <row r="22" spans="1:13">
      <c r="A22" s="260">
        <f>+MAX(A$6:A21)+1</f>
        <v>16</v>
      </c>
      <c r="B22" s="261"/>
      <c r="C22" s="262" t="s">
        <v>136</v>
      </c>
      <c r="D22" s="193" t="s">
        <v>442</v>
      </c>
      <c r="E22" s="597"/>
      <c r="F22" s="411"/>
      <c r="G22" s="170"/>
      <c r="H22" s="866"/>
      <c r="I22" s="170"/>
      <c r="J22" s="336"/>
      <c r="K22" s="336"/>
      <c r="L22" s="336"/>
      <c r="M22" s="336"/>
    </row>
    <row r="23" spans="1:13">
      <c r="A23" s="260">
        <f>+MAX(A$6:A22)+1</f>
        <v>17</v>
      </c>
      <c r="B23" s="177"/>
      <c r="C23" s="177" t="s">
        <v>107</v>
      </c>
      <c r="D23" s="257" t="s">
        <v>135</v>
      </c>
      <c r="E23" s="1035">
        <f>+$E$7</f>
        <v>2020</v>
      </c>
      <c r="F23" s="402">
        <v>0</v>
      </c>
      <c r="G23" s="325"/>
      <c r="H23" s="867"/>
      <c r="I23" s="868"/>
      <c r="J23" s="336"/>
      <c r="K23" s="336"/>
      <c r="L23" s="336"/>
      <c r="M23" s="336"/>
    </row>
    <row r="24" spans="1:13">
      <c r="A24" s="260">
        <f>+MAX(A$6:A23)+1</f>
        <v>18</v>
      </c>
      <c r="B24" s="261"/>
      <c r="C24" s="403" t="s">
        <v>117</v>
      </c>
      <c r="D24" s="193" t="s">
        <v>108</v>
      </c>
      <c r="E24" s="1035">
        <f>+$E$8</f>
        <v>2021</v>
      </c>
      <c r="F24" s="402">
        <v>0</v>
      </c>
      <c r="G24" s="326"/>
      <c r="H24" s="866"/>
      <c r="I24" s="170"/>
      <c r="J24" s="336"/>
      <c r="K24" s="336"/>
      <c r="L24" s="336"/>
      <c r="M24" s="336"/>
    </row>
    <row r="25" spans="1:13">
      <c r="A25" s="260">
        <f>+MAX(A$6:A24)+1</f>
        <v>19</v>
      </c>
      <c r="B25" s="404"/>
      <c r="C25" s="405" t="s">
        <v>116</v>
      </c>
      <c r="D25" s="193" t="s">
        <v>108</v>
      </c>
      <c r="E25" s="1035">
        <f t="shared" ref="E25:E35" si="1">+$E$8</f>
        <v>2021</v>
      </c>
      <c r="F25" s="402">
        <v>0</v>
      </c>
      <c r="G25" s="325"/>
      <c r="H25" s="867"/>
      <c r="I25" s="168"/>
      <c r="J25" s="336"/>
      <c r="K25" s="336"/>
      <c r="L25" s="336"/>
      <c r="M25" s="336"/>
    </row>
    <row r="26" spans="1:13">
      <c r="A26" s="260">
        <f>+MAX(A$6:A25)+1</f>
        <v>20</v>
      </c>
      <c r="B26" s="404"/>
      <c r="C26" s="405" t="s">
        <v>115</v>
      </c>
      <c r="D26" s="193" t="s">
        <v>108</v>
      </c>
      <c r="E26" s="1035">
        <f t="shared" si="1"/>
        <v>2021</v>
      </c>
      <c r="F26" s="402">
        <v>0</v>
      </c>
      <c r="G26" s="325"/>
      <c r="H26" s="867"/>
      <c r="I26" s="168"/>
      <c r="J26" s="336"/>
      <c r="K26" s="336"/>
      <c r="L26" s="336"/>
      <c r="M26" s="336"/>
    </row>
    <row r="27" spans="1:13">
      <c r="A27" s="260">
        <f>+MAX(A$6:A26)+1</f>
        <v>21</v>
      </c>
      <c r="B27" s="193"/>
      <c r="C27" s="403" t="s">
        <v>99</v>
      </c>
      <c r="D27" s="193" t="s">
        <v>108</v>
      </c>
      <c r="E27" s="1035">
        <f t="shared" si="1"/>
        <v>2021</v>
      </c>
      <c r="F27" s="402">
        <v>0</v>
      </c>
      <c r="G27" s="325"/>
      <c r="H27" s="867"/>
      <c r="I27" s="168"/>
      <c r="J27" s="336"/>
      <c r="K27" s="336"/>
      <c r="L27" s="336"/>
      <c r="M27" s="336"/>
    </row>
    <row r="28" spans="1:13">
      <c r="A28" s="260">
        <f>+MAX(A$6:A27)+1</f>
        <v>22</v>
      </c>
      <c r="B28" s="261"/>
      <c r="C28" s="405" t="s">
        <v>98</v>
      </c>
      <c r="D28" s="193" t="s">
        <v>108</v>
      </c>
      <c r="E28" s="1035">
        <f t="shared" si="1"/>
        <v>2021</v>
      </c>
      <c r="F28" s="402">
        <v>0</v>
      </c>
      <c r="G28" s="170"/>
      <c r="H28" s="866"/>
      <c r="I28" s="170"/>
      <c r="J28" s="170"/>
      <c r="K28" s="170"/>
      <c r="L28" s="170"/>
      <c r="M28" s="170"/>
    </row>
    <row r="29" spans="1:13">
      <c r="A29" s="260">
        <f>+MAX(A$6:A28)+1</f>
        <v>23</v>
      </c>
      <c r="B29" s="193"/>
      <c r="C29" s="405" t="s">
        <v>114</v>
      </c>
      <c r="D29" s="193" t="s">
        <v>108</v>
      </c>
      <c r="E29" s="1035">
        <f t="shared" si="1"/>
        <v>2021</v>
      </c>
      <c r="F29" s="402">
        <v>0</v>
      </c>
      <c r="G29" s="325"/>
      <c r="H29" s="867"/>
      <c r="I29" s="868"/>
      <c r="J29" s="336"/>
      <c r="K29" s="336"/>
      <c r="L29" s="336"/>
      <c r="M29" s="336"/>
    </row>
    <row r="30" spans="1:13">
      <c r="A30" s="260">
        <f>+MAX(A$6:A29)+1</f>
        <v>24</v>
      </c>
      <c r="B30" s="261"/>
      <c r="C30" s="403" t="s">
        <v>113</v>
      </c>
      <c r="D30" s="193" t="s">
        <v>108</v>
      </c>
      <c r="E30" s="1035">
        <f t="shared" si="1"/>
        <v>2021</v>
      </c>
      <c r="F30" s="402">
        <v>0</v>
      </c>
      <c r="G30" s="326"/>
      <c r="H30" s="866"/>
      <c r="I30" s="170"/>
      <c r="J30" s="336"/>
      <c r="K30" s="336"/>
      <c r="L30" s="336"/>
      <c r="M30" s="336"/>
    </row>
    <row r="31" spans="1:13">
      <c r="A31" s="260">
        <f>+MAX(A$6:A30)+1</f>
        <v>25</v>
      </c>
      <c r="B31" s="404"/>
      <c r="C31" s="405" t="s">
        <v>112</v>
      </c>
      <c r="D31" s="193" t="s">
        <v>108</v>
      </c>
      <c r="E31" s="1035">
        <f t="shared" si="1"/>
        <v>2021</v>
      </c>
      <c r="F31" s="402">
        <v>0</v>
      </c>
      <c r="G31" s="325"/>
      <c r="H31" s="867"/>
      <c r="I31" s="168"/>
      <c r="J31" s="336"/>
      <c r="K31" s="336"/>
      <c r="L31" s="336"/>
      <c r="M31" s="336"/>
    </row>
    <row r="32" spans="1:13">
      <c r="A32" s="260">
        <f>+MAX(A$6:A31)+1</f>
        <v>26</v>
      </c>
      <c r="B32" s="404"/>
      <c r="C32" s="405" t="s">
        <v>111</v>
      </c>
      <c r="D32" s="193" t="s">
        <v>108</v>
      </c>
      <c r="E32" s="1035">
        <f t="shared" si="1"/>
        <v>2021</v>
      </c>
      <c r="F32" s="402">
        <v>0</v>
      </c>
      <c r="G32" s="325"/>
      <c r="H32" s="867"/>
      <c r="I32" s="168"/>
      <c r="J32" s="336"/>
      <c r="K32" s="336"/>
      <c r="L32" s="336"/>
      <c r="M32" s="336"/>
    </row>
    <row r="33" spans="1:13">
      <c r="A33" s="260">
        <f>+MAX(A$6:A32)+1</f>
        <v>27</v>
      </c>
      <c r="B33" s="193"/>
      <c r="C33" s="403" t="s">
        <v>124</v>
      </c>
      <c r="D33" s="193" t="s">
        <v>108</v>
      </c>
      <c r="E33" s="1035">
        <f t="shared" si="1"/>
        <v>2021</v>
      </c>
      <c r="F33" s="402">
        <v>0</v>
      </c>
      <c r="G33" s="325"/>
      <c r="H33" s="867"/>
      <c r="I33" s="168"/>
      <c r="J33" s="336"/>
      <c r="K33" s="336"/>
      <c r="L33" s="336"/>
      <c r="M33" s="336"/>
    </row>
    <row r="34" spans="1:13">
      <c r="A34" s="260">
        <f>+MAX(A$6:A33)+1</f>
        <v>28</v>
      </c>
      <c r="B34" s="193"/>
      <c r="C34" s="403" t="s">
        <v>109</v>
      </c>
      <c r="D34" s="193" t="s">
        <v>108</v>
      </c>
      <c r="E34" s="1035">
        <f t="shared" si="1"/>
        <v>2021</v>
      </c>
      <c r="F34" s="402">
        <v>0</v>
      </c>
      <c r="G34" s="325"/>
      <c r="H34" s="867"/>
      <c r="I34" s="168"/>
      <c r="J34" s="336"/>
      <c r="K34" s="336"/>
      <c r="L34" s="336"/>
      <c r="M34" s="336"/>
    </row>
    <row r="35" spans="1:13">
      <c r="A35" s="260">
        <f>+MAX(A$6:A34)+1</f>
        <v>29</v>
      </c>
      <c r="B35" s="261"/>
      <c r="C35" s="406" t="s">
        <v>107</v>
      </c>
      <c r="D35" s="400" t="s">
        <v>134</v>
      </c>
      <c r="E35" s="1035">
        <f t="shared" si="1"/>
        <v>2021</v>
      </c>
      <c r="F35" s="407">
        <v>0</v>
      </c>
      <c r="G35" s="327"/>
      <c r="H35" s="866"/>
      <c r="I35" s="170"/>
      <c r="J35" s="170"/>
      <c r="K35" s="170"/>
      <c r="L35" s="170"/>
      <c r="M35" s="170"/>
    </row>
    <row r="36" spans="1:13">
      <c r="A36" s="260">
        <f>+MAX(A$6:A35)+1</f>
        <v>30</v>
      </c>
      <c r="B36" s="193"/>
      <c r="C36" s="408" t="s">
        <v>133</v>
      </c>
      <c r="D36" s="193" t="str">
        <f>"(sum lines "&amp;A23&amp;"-"&amp;A35&amp;") /13"</f>
        <v>(sum lines 17-29) /13</v>
      </c>
      <c r="E36" s="596"/>
      <c r="F36" s="409">
        <f>SUM(F23:F35)/13</f>
        <v>0</v>
      </c>
      <c r="G36" s="328"/>
      <c r="H36" s="866"/>
      <c r="I36" s="170"/>
      <c r="J36" s="336"/>
      <c r="K36" s="336"/>
      <c r="L36" s="336"/>
      <c r="M36" s="336"/>
    </row>
    <row r="37" spans="1:13">
      <c r="A37" s="260"/>
      <c r="B37" s="404"/>
      <c r="C37" s="405"/>
      <c r="D37" s="193"/>
      <c r="E37" s="596"/>
      <c r="F37" s="410"/>
      <c r="G37" s="325"/>
      <c r="H37" s="867"/>
      <c r="I37" s="168"/>
      <c r="J37" s="336"/>
      <c r="K37" s="336"/>
      <c r="L37" s="336"/>
      <c r="M37" s="336"/>
    </row>
    <row r="38" spans="1:13">
      <c r="A38" s="260">
        <f>+MAX(A$6:A37)+1</f>
        <v>31</v>
      </c>
      <c r="B38" s="261"/>
      <c r="C38" s="262" t="s">
        <v>132</v>
      </c>
      <c r="D38" s="193" t="s">
        <v>442</v>
      </c>
      <c r="E38" s="597"/>
      <c r="F38" s="411"/>
      <c r="G38" s="170"/>
      <c r="H38" s="866"/>
      <c r="I38" s="170"/>
      <c r="J38" s="336"/>
      <c r="K38" s="336"/>
      <c r="L38" s="336"/>
      <c r="M38" s="336"/>
    </row>
    <row r="39" spans="1:13">
      <c r="A39" s="260">
        <f>+MAX(A$6:A38)+1</f>
        <v>32</v>
      </c>
      <c r="B39" s="177"/>
      <c r="C39" s="177" t="s">
        <v>107</v>
      </c>
      <c r="D39" s="257" t="s">
        <v>163</v>
      </c>
      <c r="E39" s="1035">
        <f>+$E$7</f>
        <v>2020</v>
      </c>
      <c r="F39" s="402">
        <v>0</v>
      </c>
      <c r="G39" s="325"/>
      <c r="H39" s="869"/>
      <c r="I39" s="167"/>
      <c r="J39" s="336"/>
      <c r="K39" s="336"/>
      <c r="L39" s="336"/>
      <c r="M39" s="336"/>
    </row>
    <row r="40" spans="1:13">
      <c r="A40" s="260">
        <f>+MAX(A$6:A39)+1</f>
        <v>33</v>
      </c>
      <c r="B40" s="177"/>
      <c r="C40" s="403" t="s">
        <v>117</v>
      </c>
      <c r="D40" s="193" t="s">
        <v>108</v>
      </c>
      <c r="E40" s="1035">
        <f>+$E$8</f>
        <v>2021</v>
      </c>
      <c r="F40" s="402">
        <v>0</v>
      </c>
      <c r="G40" s="325"/>
      <c r="H40" s="869"/>
      <c r="I40" s="167"/>
      <c r="J40" s="336"/>
      <c r="K40" s="336"/>
      <c r="L40" s="336"/>
      <c r="M40" s="336"/>
    </row>
    <row r="41" spans="1:13">
      <c r="A41" s="260">
        <f>+MAX(A$6:A40)+1</f>
        <v>34</v>
      </c>
      <c r="B41" s="177"/>
      <c r="C41" s="405" t="s">
        <v>116</v>
      </c>
      <c r="D41" s="193" t="s">
        <v>108</v>
      </c>
      <c r="E41" s="1035">
        <f t="shared" ref="E41:E51" si="2">+$E$8</f>
        <v>2021</v>
      </c>
      <c r="F41" s="402">
        <v>0</v>
      </c>
      <c r="G41" s="325"/>
      <c r="H41" s="869"/>
      <c r="I41" s="167"/>
      <c r="J41" s="336"/>
      <c r="K41" s="336"/>
      <c r="L41" s="336"/>
      <c r="M41" s="336"/>
    </row>
    <row r="42" spans="1:13">
      <c r="A42" s="260">
        <f>+MAX(A$6:A41)+1</f>
        <v>35</v>
      </c>
      <c r="B42" s="177"/>
      <c r="C42" s="405" t="s">
        <v>115</v>
      </c>
      <c r="D42" s="193" t="s">
        <v>108</v>
      </c>
      <c r="E42" s="1035">
        <f t="shared" si="2"/>
        <v>2021</v>
      </c>
      <c r="F42" s="402">
        <v>0</v>
      </c>
      <c r="G42" s="325"/>
      <c r="H42" s="869"/>
      <c r="I42" s="167"/>
      <c r="J42" s="336"/>
      <c r="K42" s="336"/>
      <c r="L42" s="336"/>
      <c r="M42" s="336"/>
    </row>
    <row r="43" spans="1:13">
      <c r="A43" s="260">
        <f>+MAX(A$6:A42)+1</f>
        <v>36</v>
      </c>
      <c r="B43" s="177"/>
      <c r="C43" s="403" t="s">
        <v>99</v>
      </c>
      <c r="D43" s="193" t="s">
        <v>108</v>
      </c>
      <c r="E43" s="1035">
        <f t="shared" si="2"/>
        <v>2021</v>
      </c>
      <c r="F43" s="402">
        <v>0</v>
      </c>
      <c r="G43" s="325"/>
      <c r="H43" s="869"/>
      <c r="I43" s="167"/>
      <c r="J43" s="336"/>
      <c r="K43" s="336"/>
      <c r="L43" s="336"/>
      <c r="M43" s="336"/>
    </row>
    <row r="44" spans="1:13">
      <c r="A44" s="260">
        <f>+MAX(A$6:A43)+1</f>
        <v>37</v>
      </c>
      <c r="B44" s="177"/>
      <c r="C44" s="405" t="s">
        <v>98</v>
      </c>
      <c r="D44" s="193" t="s">
        <v>108</v>
      </c>
      <c r="E44" s="1035">
        <f t="shared" si="2"/>
        <v>2021</v>
      </c>
      <c r="F44" s="402">
        <v>1064849.44</v>
      </c>
      <c r="G44" s="325"/>
      <c r="H44" s="869"/>
      <c r="I44" s="167"/>
      <c r="J44" s="336"/>
      <c r="K44" s="336"/>
      <c r="L44" s="336"/>
      <c r="M44" s="336"/>
    </row>
    <row r="45" spans="1:13">
      <c r="A45" s="260">
        <f>+MAX(A$6:A44)+1</f>
        <v>38</v>
      </c>
      <c r="B45" s="177"/>
      <c r="C45" s="405" t="s">
        <v>114</v>
      </c>
      <c r="D45" s="193" t="s">
        <v>108</v>
      </c>
      <c r="E45" s="1035">
        <f t="shared" si="2"/>
        <v>2021</v>
      </c>
      <c r="F45" s="402">
        <v>1064849.44</v>
      </c>
      <c r="G45" s="325"/>
      <c r="H45" s="869"/>
      <c r="I45" s="167"/>
      <c r="J45" s="336"/>
      <c r="K45" s="336"/>
      <c r="L45" s="336"/>
      <c r="M45" s="336"/>
    </row>
    <row r="46" spans="1:13">
      <c r="A46" s="260">
        <f>+MAX(A$6:A45)+1</f>
        <v>39</v>
      </c>
      <c r="B46" s="177"/>
      <c r="C46" s="403" t="s">
        <v>113</v>
      </c>
      <c r="D46" s="193" t="s">
        <v>108</v>
      </c>
      <c r="E46" s="1035">
        <f t="shared" si="2"/>
        <v>2021</v>
      </c>
      <c r="F46" s="402">
        <v>1064849.44</v>
      </c>
      <c r="G46" s="325"/>
      <c r="H46" s="869"/>
      <c r="I46" s="167"/>
      <c r="J46" s="336"/>
      <c r="K46" s="336"/>
      <c r="L46" s="336"/>
      <c r="M46" s="336"/>
    </row>
    <row r="47" spans="1:13">
      <c r="A47" s="260">
        <f>+MAX(A$6:A46)+1</f>
        <v>40</v>
      </c>
      <c r="B47" s="177"/>
      <c r="C47" s="405" t="s">
        <v>112</v>
      </c>
      <c r="D47" s="193" t="s">
        <v>108</v>
      </c>
      <c r="E47" s="1035">
        <f t="shared" si="2"/>
        <v>2021</v>
      </c>
      <c r="F47" s="402">
        <v>1064849.44</v>
      </c>
      <c r="G47" s="325"/>
      <c r="H47" s="869"/>
      <c r="I47" s="167"/>
      <c r="J47" s="336"/>
      <c r="K47" s="336"/>
      <c r="L47" s="336"/>
      <c r="M47" s="336"/>
    </row>
    <row r="48" spans="1:13">
      <c r="A48" s="260">
        <f>+MAX(A$6:A47)+1</f>
        <v>41</v>
      </c>
      <c r="B48" s="177"/>
      <c r="C48" s="405" t="s">
        <v>111</v>
      </c>
      <c r="D48" s="193" t="s">
        <v>108</v>
      </c>
      <c r="E48" s="1035">
        <f t="shared" si="2"/>
        <v>2021</v>
      </c>
      <c r="F48" s="402">
        <v>1064849.44</v>
      </c>
      <c r="G48" s="325"/>
      <c r="H48" s="869"/>
      <c r="I48" s="167"/>
      <c r="J48" s="336"/>
      <c r="K48" s="336"/>
      <c r="L48" s="336"/>
      <c r="M48" s="336"/>
    </row>
    <row r="49" spans="1:13">
      <c r="A49" s="260">
        <f>+MAX(A$6:A48)+1</f>
        <v>42</v>
      </c>
      <c r="B49" s="177"/>
      <c r="C49" s="403" t="s">
        <v>124</v>
      </c>
      <c r="D49" s="193" t="s">
        <v>108</v>
      </c>
      <c r="E49" s="1035">
        <f t="shared" si="2"/>
        <v>2021</v>
      </c>
      <c r="F49" s="402">
        <v>1064849.44</v>
      </c>
      <c r="G49" s="325"/>
      <c r="H49" s="869"/>
      <c r="I49" s="167"/>
      <c r="J49" s="336"/>
      <c r="K49" s="336"/>
      <c r="L49" s="336"/>
      <c r="M49" s="336"/>
    </row>
    <row r="50" spans="1:13">
      <c r="A50" s="260">
        <f>+MAX(A$6:A49)+1</f>
        <v>43</v>
      </c>
      <c r="B50" s="177"/>
      <c r="C50" s="403" t="s">
        <v>109</v>
      </c>
      <c r="D50" s="193" t="s">
        <v>108</v>
      </c>
      <c r="E50" s="1035">
        <f t="shared" si="2"/>
        <v>2021</v>
      </c>
      <c r="F50" s="402">
        <v>6248083.8100000005</v>
      </c>
      <c r="G50" s="325"/>
      <c r="H50" s="869"/>
      <c r="I50" s="167"/>
      <c r="J50" s="336"/>
      <c r="K50" s="336"/>
      <c r="L50" s="336"/>
      <c r="M50" s="336"/>
    </row>
    <row r="51" spans="1:13">
      <c r="A51" s="260">
        <f>+MAX(A$6:A50)+1</f>
        <v>44</v>
      </c>
      <c r="B51" s="261"/>
      <c r="C51" s="406" t="s">
        <v>107</v>
      </c>
      <c r="D51" s="400" t="s">
        <v>164</v>
      </c>
      <c r="E51" s="1035">
        <f t="shared" si="2"/>
        <v>2021</v>
      </c>
      <c r="F51" s="407">
        <v>6240606</v>
      </c>
      <c r="G51" s="327"/>
      <c r="H51" s="867"/>
      <c r="I51" s="170"/>
      <c r="J51" s="170"/>
      <c r="K51" s="170"/>
      <c r="L51" s="170"/>
      <c r="M51" s="170"/>
    </row>
    <row r="52" spans="1:13">
      <c r="A52" s="260">
        <f>+MAX(A$6:A51)+1</f>
        <v>45</v>
      </c>
      <c r="B52" s="193"/>
      <c r="C52" s="408" t="s">
        <v>131</v>
      </c>
      <c r="D52" s="193" t="str">
        <f>"(sum lines "&amp;A39&amp;"-"&amp;A51&amp;") /13"</f>
        <v>(sum lines 32-44) /13</v>
      </c>
      <c r="E52" s="596"/>
      <c r="F52" s="409">
        <f>SUM(F39:F51)/13</f>
        <v>1452137.4192307692</v>
      </c>
      <c r="G52" s="328"/>
      <c r="H52" s="866"/>
      <c r="I52" s="870"/>
      <c r="J52" s="336"/>
      <c r="K52" s="336"/>
      <c r="L52" s="336"/>
      <c r="M52" s="336"/>
    </row>
    <row r="53" spans="1:13">
      <c r="A53" s="260"/>
      <c r="B53" s="193"/>
      <c r="C53" s="403"/>
      <c r="D53" s="193"/>
      <c r="E53" s="595"/>
      <c r="F53" s="412"/>
      <c r="G53" s="325"/>
      <c r="H53" s="867"/>
      <c r="I53" s="168"/>
      <c r="J53" s="336"/>
      <c r="K53" s="336"/>
      <c r="L53" s="336"/>
      <c r="M53" s="336"/>
    </row>
    <row r="54" spans="1:13">
      <c r="A54" s="260">
        <f>+MAX(A$6:A53)+1</f>
        <v>46</v>
      </c>
      <c r="B54" s="261"/>
      <c r="C54" s="262" t="s">
        <v>130</v>
      </c>
      <c r="D54" s="193" t="s">
        <v>442</v>
      </c>
      <c r="E54" s="597"/>
      <c r="F54" s="411"/>
      <c r="G54" s="170"/>
      <c r="H54" s="866"/>
      <c r="I54" s="170"/>
      <c r="J54" s="336"/>
      <c r="K54" s="336"/>
      <c r="L54" s="336"/>
      <c r="M54" s="336"/>
    </row>
    <row r="55" spans="1:13">
      <c r="A55" s="260">
        <f>+MAX(A$6:A54)+1</f>
        <v>47</v>
      </c>
      <c r="B55" s="177"/>
      <c r="C55" s="177" t="s">
        <v>107</v>
      </c>
      <c r="D55" s="257" t="s">
        <v>165</v>
      </c>
      <c r="E55" s="1035">
        <f>+$E$7</f>
        <v>2020</v>
      </c>
      <c r="F55" s="402">
        <v>0</v>
      </c>
      <c r="G55" s="325"/>
      <c r="H55" s="867"/>
      <c r="I55" s="868"/>
      <c r="J55" s="336"/>
      <c r="K55" s="336"/>
      <c r="L55" s="336"/>
      <c r="M55" s="336"/>
    </row>
    <row r="56" spans="1:13">
      <c r="A56" s="260">
        <f>+MAX(A$6:A55)+1</f>
        <v>48</v>
      </c>
      <c r="B56" s="177"/>
      <c r="C56" s="403" t="s">
        <v>117</v>
      </c>
      <c r="D56" s="193" t="s">
        <v>108</v>
      </c>
      <c r="E56" s="1035">
        <f>+$E$8</f>
        <v>2021</v>
      </c>
      <c r="F56" s="402">
        <v>0</v>
      </c>
      <c r="G56" s="325"/>
      <c r="H56" s="867"/>
      <c r="I56" s="868"/>
      <c r="J56" s="336"/>
      <c r="K56" s="336"/>
      <c r="L56" s="336"/>
      <c r="M56" s="336"/>
    </row>
    <row r="57" spans="1:13">
      <c r="A57" s="260">
        <f>+MAX(A$6:A56)+1</f>
        <v>49</v>
      </c>
      <c r="B57" s="177"/>
      <c r="C57" s="405" t="s">
        <v>116</v>
      </c>
      <c r="D57" s="193" t="s">
        <v>108</v>
      </c>
      <c r="E57" s="1035">
        <f t="shared" ref="E57:E67" si="3">+$E$8</f>
        <v>2021</v>
      </c>
      <c r="F57" s="402">
        <v>0</v>
      </c>
      <c r="G57" s="325"/>
      <c r="H57" s="867"/>
      <c r="I57" s="868"/>
      <c r="J57" s="336"/>
      <c r="K57" s="336"/>
      <c r="L57" s="336"/>
      <c r="M57" s="336"/>
    </row>
    <row r="58" spans="1:13">
      <c r="A58" s="260">
        <f>+MAX(A$6:A57)+1</f>
        <v>50</v>
      </c>
      <c r="B58" s="177"/>
      <c r="C58" s="405" t="s">
        <v>115</v>
      </c>
      <c r="D58" s="193" t="s">
        <v>108</v>
      </c>
      <c r="E58" s="1035">
        <f t="shared" si="3"/>
        <v>2021</v>
      </c>
      <c r="F58" s="402">
        <v>0</v>
      </c>
      <c r="G58" s="325"/>
      <c r="H58" s="867"/>
      <c r="I58" s="868"/>
      <c r="J58" s="336"/>
      <c r="K58" s="336"/>
      <c r="L58" s="336"/>
      <c r="M58" s="336"/>
    </row>
    <row r="59" spans="1:13">
      <c r="A59" s="260">
        <f>+MAX(A$6:A58)+1</f>
        <v>51</v>
      </c>
      <c r="B59" s="177"/>
      <c r="C59" s="403" t="s">
        <v>99</v>
      </c>
      <c r="D59" s="193" t="s">
        <v>108</v>
      </c>
      <c r="E59" s="1035">
        <f t="shared" si="3"/>
        <v>2021</v>
      </c>
      <c r="F59" s="402">
        <v>0</v>
      </c>
      <c r="G59" s="325"/>
      <c r="H59" s="867"/>
      <c r="I59" s="868"/>
      <c r="J59" s="336"/>
      <c r="K59" s="336"/>
      <c r="L59" s="336"/>
      <c r="M59" s="336"/>
    </row>
    <row r="60" spans="1:13">
      <c r="A60" s="260">
        <f>+MAX(A$6:A59)+1</f>
        <v>52</v>
      </c>
      <c r="B60" s="177"/>
      <c r="C60" s="405" t="s">
        <v>98</v>
      </c>
      <c r="D60" s="193" t="s">
        <v>108</v>
      </c>
      <c r="E60" s="1035">
        <f t="shared" si="3"/>
        <v>2021</v>
      </c>
      <c r="F60" s="402">
        <v>0</v>
      </c>
      <c r="G60" s="325"/>
      <c r="H60" s="867"/>
      <c r="I60" s="868"/>
      <c r="J60" s="336"/>
      <c r="K60" s="336"/>
      <c r="L60" s="336"/>
      <c r="M60" s="336"/>
    </row>
    <row r="61" spans="1:13">
      <c r="A61" s="260">
        <f>+MAX(A$6:A60)+1</f>
        <v>53</v>
      </c>
      <c r="B61" s="177"/>
      <c r="C61" s="405" t="s">
        <v>114</v>
      </c>
      <c r="D61" s="193" t="s">
        <v>108</v>
      </c>
      <c r="E61" s="1035">
        <f t="shared" si="3"/>
        <v>2021</v>
      </c>
      <c r="F61" s="402">
        <v>0</v>
      </c>
      <c r="G61" s="325"/>
      <c r="H61" s="867"/>
      <c r="I61" s="868"/>
      <c r="J61" s="336"/>
      <c r="K61" s="336"/>
      <c r="L61" s="336"/>
      <c r="M61" s="336"/>
    </row>
    <row r="62" spans="1:13">
      <c r="A62" s="260">
        <f>+MAX(A$6:A61)+1</f>
        <v>54</v>
      </c>
      <c r="B62" s="177"/>
      <c r="C62" s="403" t="s">
        <v>113</v>
      </c>
      <c r="D62" s="193" t="s">
        <v>108</v>
      </c>
      <c r="E62" s="1035">
        <f t="shared" si="3"/>
        <v>2021</v>
      </c>
      <c r="F62" s="402">
        <v>0</v>
      </c>
      <c r="G62" s="325"/>
      <c r="H62" s="867"/>
      <c r="I62" s="868"/>
      <c r="J62" s="336"/>
      <c r="K62" s="336"/>
      <c r="L62" s="336"/>
      <c r="M62" s="336"/>
    </row>
    <row r="63" spans="1:13">
      <c r="A63" s="260">
        <f>+MAX(A$6:A62)+1</f>
        <v>55</v>
      </c>
      <c r="B63" s="177"/>
      <c r="C63" s="405" t="s">
        <v>112</v>
      </c>
      <c r="D63" s="193" t="s">
        <v>108</v>
      </c>
      <c r="E63" s="1035">
        <f t="shared" si="3"/>
        <v>2021</v>
      </c>
      <c r="F63" s="402">
        <v>0</v>
      </c>
      <c r="G63" s="325"/>
      <c r="H63" s="867"/>
      <c r="I63" s="868"/>
      <c r="J63" s="336"/>
      <c r="K63" s="336"/>
      <c r="L63" s="336"/>
      <c r="M63" s="336"/>
    </row>
    <row r="64" spans="1:13">
      <c r="A64" s="260">
        <f>+MAX(A$6:A63)+1</f>
        <v>56</v>
      </c>
      <c r="B64" s="177"/>
      <c r="C64" s="405" t="s">
        <v>111</v>
      </c>
      <c r="D64" s="193" t="s">
        <v>108</v>
      </c>
      <c r="E64" s="1035">
        <f t="shared" si="3"/>
        <v>2021</v>
      </c>
      <c r="F64" s="402">
        <v>0</v>
      </c>
      <c r="G64" s="325"/>
      <c r="H64" s="867"/>
      <c r="I64" s="868"/>
      <c r="J64" s="336"/>
      <c r="K64" s="336"/>
      <c r="L64" s="336"/>
      <c r="M64" s="336"/>
    </row>
    <row r="65" spans="1:13">
      <c r="A65" s="260">
        <f>+MAX(A$6:A64)+1</f>
        <v>57</v>
      </c>
      <c r="B65" s="177"/>
      <c r="C65" s="403" t="s">
        <v>124</v>
      </c>
      <c r="D65" s="193" t="s">
        <v>108</v>
      </c>
      <c r="E65" s="1035">
        <f t="shared" si="3"/>
        <v>2021</v>
      </c>
      <c r="F65" s="402">
        <v>0</v>
      </c>
      <c r="G65" s="325"/>
      <c r="H65" s="867"/>
      <c r="I65" s="868"/>
      <c r="J65" s="336"/>
      <c r="K65" s="336"/>
      <c r="L65" s="336"/>
      <c r="M65" s="336"/>
    </row>
    <row r="66" spans="1:13">
      <c r="A66" s="260">
        <f>+MAX(A$6:A65)+1</f>
        <v>58</v>
      </c>
      <c r="B66" s="177"/>
      <c r="C66" s="403" t="s">
        <v>109</v>
      </c>
      <c r="D66" s="193" t="s">
        <v>108</v>
      </c>
      <c r="E66" s="1035">
        <f t="shared" si="3"/>
        <v>2021</v>
      </c>
      <c r="F66" s="402">
        <v>0</v>
      </c>
      <c r="G66" s="325"/>
      <c r="H66" s="867"/>
      <c r="I66" s="868"/>
      <c r="J66" s="336"/>
      <c r="K66" s="336"/>
      <c r="L66" s="336"/>
      <c r="M66" s="336"/>
    </row>
    <row r="67" spans="1:13">
      <c r="A67" s="260">
        <f>+MAX(A$6:A66)+1</f>
        <v>59</v>
      </c>
      <c r="B67" s="261"/>
      <c r="C67" s="406" t="s">
        <v>107</v>
      </c>
      <c r="D67" s="400" t="s">
        <v>166</v>
      </c>
      <c r="E67" s="1035">
        <f t="shared" si="3"/>
        <v>2021</v>
      </c>
      <c r="F67" s="407">
        <v>0</v>
      </c>
      <c r="G67" s="327"/>
      <c r="H67" s="867"/>
      <c r="I67" s="170"/>
      <c r="J67" s="170"/>
      <c r="K67" s="170"/>
      <c r="L67" s="170"/>
      <c r="M67" s="170"/>
    </row>
    <row r="68" spans="1:13">
      <c r="A68" s="260">
        <f>+MAX(A$6:A67)+1</f>
        <v>60</v>
      </c>
      <c r="B68" s="193"/>
      <c r="C68" s="408" t="s">
        <v>129</v>
      </c>
      <c r="D68" s="193" t="str">
        <f>"(sum lines "&amp;A55&amp;"-"&amp;A67&amp;") /13"</f>
        <v>(sum lines 47-59) /13</v>
      </c>
      <c r="E68" s="596"/>
      <c r="F68" s="409">
        <f>SUM(F55:F67)/13</f>
        <v>0</v>
      </c>
      <c r="G68" s="328"/>
      <c r="H68" s="866"/>
      <c r="I68" s="870"/>
      <c r="J68" s="336"/>
      <c r="K68" s="336"/>
      <c r="L68" s="336"/>
      <c r="M68" s="336"/>
    </row>
    <row r="69" spans="1:13">
      <c r="A69" s="260"/>
      <c r="B69" s="261"/>
      <c r="C69" s="405"/>
      <c r="D69" s="257"/>
      <c r="E69" s="595"/>
      <c r="F69" s="413"/>
      <c r="G69" s="170"/>
      <c r="H69" s="866"/>
      <c r="I69" s="170"/>
      <c r="J69" s="170"/>
      <c r="K69" s="170"/>
      <c r="L69" s="170"/>
      <c r="M69" s="170"/>
    </row>
    <row r="70" spans="1:13">
      <c r="A70" s="260">
        <f>+MAX(A$6:A69)+1</f>
        <v>61</v>
      </c>
      <c r="B70" s="261"/>
      <c r="C70" s="262" t="s">
        <v>128</v>
      </c>
      <c r="D70" s="193" t="s">
        <v>442</v>
      </c>
      <c r="E70" s="597"/>
      <c r="F70" s="411"/>
      <c r="G70" s="170"/>
      <c r="H70" s="866"/>
      <c r="I70" s="170"/>
      <c r="J70" s="336"/>
      <c r="K70" s="336"/>
      <c r="L70" s="336"/>
      <c r="M70" s="336"/>
    </row>
    <row r="71" spans="1:13">
      <c r="A71" s="260">
        <f>+MAX(A$6:A70)+1</f>
        <v>62</v>
      </c>
      <c r="B71" s="261"/>
      <c r="C71" s="177" t="s">
        <v>107</v>
      </c>
      <c r="D71" s="257" t="s">
        <v>167</v>
      </c>
      <c r="E71" s="1035">
        <f>+$E$7</f>
        <v>2020</v>
      </c>
      <c r="F71" s="402">
        <v>0</v>
      </c>
      <c r="G71" s="170"/>
      <c r="H71" s="866"/>
      <c r="I71" s="170"/>
      <c r="J71" s="336"/>
      <c r="K71" s="336"/>
      <c r="L71" s="336"/>
      <c r="M71" s="336"/>
    </row>
    <row r="72" spans="1:13">
      <c r="A72" s="260">
        <f>+MAX(A$6:A71)+1</f>
        <v>63</v>
      </c>
      <c r="B72" s="261"/>
      <c r="C72" s="403" t="s">
        <v>117</v>
      </c>
      <c r="D72" s="184" t="s">
        <v>108</v>
      </c>
      <c r="E72" s="1035">
        <f>+$E$8</f>
        <v>2021</v>
      </c>
      <c r="F72" s="402">
        <v>0</v>
      </c>
      <c r="G72" s="170"/>
      <c r="H72" s="866"/>
      <c r="I72" s="170"/>
      <c r="J72" s="336"/>
      <c r="K72" s="336"/>
      <c r="L72" s="336"/>
      <c r="M72" s="336"/>
    </row>
    <row r="73" spans="1:13">
      <c r="A73" s="260">
        <f>+MAX(A$6:A72)+1</f>
        <v>64</v>
      </c>
      <c r="B73" s="261"/>
      <c r="C73" s="405" t="s">
        <v>116</v>
      </c>
      <c r="D73" s="184" t="s">
        <v>108</v>
      </c>
      <c r="E73" s="1035">
        <f t="shared" ref="E73:E83" si="4">+$E$8</f>
        <v>2021</v>
      </c>
      <c r="F73" s="402">
        <v>0</v>
      </c>
      <c r="G73" s="170"/>
      <c r="H73" s="866"/>
      <c r="I73" s="170"/>
      <c r="J73" s="336"/>
      <c r="K73" s="336"/>
      <c r="L73" s="336"/>
      <c r="M73" s="336"/>
    </row>
    <row r="74" spans="1:13">
      <c r="A74" s="260">
        <f>+MAX(A$6:A73)+1</f>
        <v>65</v>
      </c>
      <c r="B74" s="261"/>
      <c r="C74" s="405" t="s">
        <v>115</v>
      </c>
      <c r="D74" s="184" t="s">
        <v>108</v>
      </c>
      <c r="E74" s="1035">
        <f t="shared" si="4"/>
        <v>2021</v>
      </c>
      <c r="F74" s="402">
        <v>0</v>
      </c>
      <c r="G74" s="170"/>
      <c r="H74" s="866"/>
      <c r="I74" s="170"/>
      <c r="J74" s="336"/>
      <c r="K74" s="336"/>
      <c r="L74" s="336"/>
      <c r="M74" s="336"/>
    </row>
    <row r="75" spans="1:13">
      <c r="A75" s="260">
        <f>+MAX(A$6:A74)+1</f>
        <v>66</v>
      </c>
      <c r="B75" s="261"/>
      <c r="C75" s="403" t="s">
        <v>99</v>
      </c>
      <c r="D75" s="184" t="s">
        <v>108</v>
      </c>
      <c r="E75" s="1035">
        <f t="shared" si="4"/>
        <v>2021</v>
      </c>
      <c r="F75" s="402">
        <v>0</v>
      </c>
      <c r="G75" s="170"/>
      <c r="H75" s="866"/>
      <c r="I75" s="170"/>
      <c r="J75" s="336"/>
      <c r="K75" s="336"/>
      <c r="L75" s="336"/>
      <c r="M75" s="336"/>
    </row>
    <row r="76" spans="1:13">
      <c r="A76" s="260">
        <f>+MAX(A$6:A75)+1</f>
        <v>67</v>
      </c>
      <c r="B76" s="261"/>
      <c r="C76" s="405" t="s">
        <v>98</v>
      </c>
      <c r="D76" s="184" t="s">
        <v>108</v>
      </c>
      <c r="E76" s="1035">
        <f t="shared" si="4"/>
        <v>2021</v>
      </c>
      <c r="F76" s="402">
        <v>0</v>
      </c>
      <c r="G76" s="170"/>
      <c r="H76" s="866"/>
      <c r="I76" s="170"/>
      <c r="J76" s="336"/>
      <c r="K76" s="336"/>
      <c r="L76" s="336"/>
      <c r="M76" s="336"/>
    </row>
    <row r="77" spans="1:13">
      <c r="A77" s="260">
        <f>+MAX(A$6:A76)+1</f>
        <v>68</v>
      </c>
      <c r="B77" s="261"/>
      <c r="C77" s="405" t="s">
        <v>114</v>
      </c>
      <c r="D77" s="184" t="s">
        <v>108</v>
      </c>
      <c r="E77" s="1035">
        <f t="shared" si="4"/>
        <v>2021</v>
      </c>
      <c r="F77" s="402">
        <v>0</v>
      </c>
      <c r="G77" s="170"/>
      <c r="H77" s="866"/>
      <c r="I77" s="170"/>
      <c r="J77" s="336"/>
      <c r="K77" s="336"/>
      <c r="L77" s="336"/>
      <c r="M77" s="336"/>
    </row>
    <row r="78" spans="1:13">
      <c r="A78" s="260">
        <f>+MAX(A$6:A77)+1</f>
        <v>69</v>
      </c>
      <c r="B78" s="261"/>
      <c r="C78" s="403" t="s">
        <v>113</v>
      </c>
      <c r="D78" s="184" t="s">
        <v>108</v>
      </c>
      <c r="E78" s="1035">
        <f t="shared" si="4"/>
        <v>2021</v>
      </c>
      <c r="F78" s="402">
        <v>0</v>
      </c>
      <c r="G78" s="170"/>
      <c r="H78" s="866"/>
      <c r="I78" s="170"/>
      <c r="J78" s="336"/>
      <c r="K78" s="336"/>
      <c r="L78" s="336"/>
      <c r="M78" s="336"/>
    </row>
    <row r="79" spans="1:13">
      <c r="A79" s="260">
        <f>+MAX(A$6:A78)+1</f>
        <v>70</v>
      </c>
      <c r="B79" s="261"/>
      <c r="C79" s="405" t="s">
        <v>112</v>
      </c>
      <c r="D79" s="184" t="s">
        <v>108</v>
      </c>
      <c r="E79" s="1035">
        <f t="shared" si="4"/>
        <v>2021</v>
      </c>
      <c r="F79" s="402">
        <v>0</v>
      </c>
      <c r="G79" s="170"/>
      <c r="H79" s="866"/>
      <c r="I79" s="170"/>
      <c r="J79" s="336"/>
      <c r="K79" s="336"/>
      <c r="L79" s="336"/>
      <c r="M79" s="336"/>
    </row>
    <row r="80" spans="1:13">
      <c r="A80" s="260">
        <f>+MAX(A$6:A79)+1</f>
        <v>71</v>
      </c>
      <c r="B80" s="261"/>
      <c r="C80" s="405" t="s">
        <v>111</v>
      </c>
      <c r="D80" s="184" t="s">
        <v>108</v>
      </c>
      <c r="E80" s="1035">
        <f t="shared" si="4"/>
        <v>2021</v>
      </c>
      <c r="F80" s="402">
        <v>0</v>
      </c>
      <c r="G80" s="170"/>
      <c r="H80" s="866"/>
      <c r="I80" s="170"/>
      <c r="J80" s="336"/>
      <c r="K80" s="336"/>
      <c r="L80" s="336"/>
      <c r="M80" s="336"/>
    </row>
    <row r="81" spans="1:14">
      <c r="A81" s="260">
        <f>+MAX(A$6:A80)+1</f>
        <v>72</v>
      </c>
      <c r="B81" s="261"/>
      <c r="C81" s="403" t="s">
        <v>124</v>
      </c>
      <c r="D81" s="184" t="s">
        <v>108</v>
      </c>
      <c r="E81" s="1035">
        <f t="shared" si="4"/>
        <v>2021</v>
      </c>
      <c r="F81" s="402">
        <v>0</v>
      </c>
      <c r="G81" s="170"/>
      <c r="H81" s="866"/>
      <c r="I81" s="170"/>
      <c r="J81" s="336"/>
      <c r="K81" s="336"/>
      <c r="L81" s="336"/>
      <c r="M81" s="336"/>
    </row>
    <row r="82" spans="1:14">
      <c r="A82" s="260">
        <f>+MAX(A$6:A81)+1</f>
        <v>73</v>
      </c>
      <c r="B82" s="261"/>
      <c r="C82" s="403" t="s">
        <v>109</v>
      </c>
      <c r="D82" s="184" t="s">
        <v>108</v>
      </c>
      <c r="E82" s="1035">
        <f t="shared" si="4"/>
        <v>2021</v>
      </c>
      <c r="F82" s="402">
        <v>0</v>
      </c>
      <c r="G82" s="170"/>
      <c r="H82" s="866"/>
      <c r="I82" s="170"/>
      <c r="J82" s="336"/>
      <c r="K82" s="336"/>
      <c r="L82" s="336"/>
      <c r="M82" s="336"/>
    </row>
    <row r="83" spans="1:14">
      <c r="A83" s="260">
        <f>+MAX(A$6:A82)+1</f>
        <v>74</v>
      </c>
      <c r="B83" s="261"/>
      <c r="C83" s="406" t="s">
        <v>107</v>
      </c>
      <c r="D83" s="400" t="s">
        <v>168</v>
      </c>
      <c r="E83" s="1035">
        <f t="shared" si="4"/>
        <v>2021</v>
      </c>
      <c r="F83" s="407">
        <v>0</v>
      </c>
      <c r="G83" s="327"/>
      <c r="H83" s="871"/>
      <c r="I83" s="170"/>
      <c r="J83" s="170"/>
      <c r="K83" s="170"/>
      <c r="L83" s="170"/>
      <c r="M83" s="170"/>
    </row>
    <row r="84" spans="1:14">
      <c r="A84" s="260">
        <f>+MAX(A$6:A83)+1</f>
        <v>75</v>
      </c>
      <c r="B84" s="193"/>
      <c r="C84" s="408" t="s">
        <v>127</v>
      </c>
      <c r="D84" s="193" t="str">
        <f>"(sum lines "&amp;A71&amp;"-"&amp;A83&amp;") /13"</f>
        <v>(sum lines 62-74) /13</v>
      </c>
      <c r="E84" s="596"/>
      <c r="F84" s="409">
        <f>SUM(F71:F83)/13</f>
        <v>0</v>
      </c>
      <c r="G84" s="328"/>
      <c r="H84" s="866"/>
      <c r="I84" s="870"/>
      <c r="J84" s="336"/>
      <c r="K84" s="336"/>
      <c r="L84" s="336"/>
      <c r="M84" s="336"/>
    </row>
    <row r="85" spans="1:14">
      <c r="A85" s="260"/>
      <c r="B85" s="193"/>
      <c r="C85" s="405"/>
      <c r="D85" s="193"/>
      <c r="E85" s="596"/>
      <c r="F85" s="410"/>
      <c r="G85" s="325"/>
      <c r="H85" s="867"/>
      <c r="I85" s="868"/>
      <c r="J85" s="336"/>
      <c r="K85" s="336"/>
      <c r="L85" s="336"/>
      <c r="M85" s="336"/>
    </row>
    <row r="86" spans="1:14">
      <c r="A86" s="260">
        <f>+MAX(A$6:A85)+1</f>
        <v>76</v>
      </c>
      <c r="B86" s="261"/>
      <c r="C86" s="414" t="s">
        <v>145</v>
      </c>
      <c r="D86" s="257" t="str">
        <f>"(sum lines "&amp;A20&amp;", "&amp;A36&amp;", "&amp;A52&amp;", "&amp;A68&amp;", &amp; "&amp;A84&amp;")"</f>
        <v>(sum lines 15, 30, 45, 60, &amp; 75)</v>
      </c>
      <c r="E86" s="595"/>
      <c r="F86" s="415">
        <f>F20+F36+F52+F68+F84</f>
        <v>15991900.85230769</v>
      </c>
      <c r="G86" s="161"/>
      <c r="H86" s="872"/>
      <c r="I86" s="870"/>
      <c r="J86" s="170"/>
      <c r="K86" s="170"/>
      <c r="L86" s="170"/>
      <c r="M86" s="170"/>
    </row>
    <row r="87" spans="1:14" ht="16.5" thickBot="1">
      <c r="A87" s="416"/>
      <c r="B87" s="417"/>
      <c r="C87" s="418"/>
      <c r="D87" s="346"/>
      <c r="E87" s="594"/>
      <c r="F87" s="419"/>
      <c r="G87" s="161"/>
      <c r="H87" s="867"/>
      <c r="I87" s="168"/>
      <c r="J87" s="336"/>
      <c r="K87" s="336"/>
      <c r="L87" s="336"/>
      <c r="M87" s="336"/>
    </row>
    <row r="88" spans="1:14">
      <c r="A88" s="420"/>
      <c r="B88" s="404"/>
      <c r="C88" s="405"/>
      <c r="D88" s="193"/>
      <c r="E88" s="596"/>
      <c r="F88" s="410"/>
      <c r="G88" s="161"/>
      <c r="H88" s="867"/>
      <c r="I88" s="168"/>
      <c r="J88" s="336"/>
      <c r="K88" s="336"/>
      <c r="L88" s="336"/>
      <c r="M88" s="336"/>
    </row>
    <row r="89" spans="1:14">
      <c r="A89" s="420"/>
      <c r="B89" s="404"/>
      <c r="C89" s="405"/>
      <c r="D89" s="193"/>
      <c r="E89" s="596"/>
      <c r="F89" s="410"/>
      <c r="G89" s="325"/>
      <c r="H89" s="867"/>
      <c r="I89" s="168"/>
      <c r="J89" s="336"/>
      <c r="K89" s="336"/>
      <c r="L89" s="336"/>
      <c r="M89" s="336"/>
      <c r="N89" s="167"/>
    </row>
    <row r="90" spans="1:14" ht="16.5" thickBot="1">
      <c r="A90" s="421" t="s">
        <v>126</v>
      </c>
      <c r="B90" s="177"/>
      <c r="C90" s="177"/>
      <c r="D90" s="177"/>
      <c r="E90" s="593"/>
      <c r="F90" s="264"/>
      <c r="G90" s="167"/>
      <c r="H90" s="869"/>
      <c r="I90" s="167"/>
      <c r="J90" s="167"/>
      <c r="K90" s="167"/>
      <c r="L90" s="167"/>
      <c r="M90" s="167"/>
    </row>
    <row r="91" spans="1:14">
      <c r="A91" s="1101" t="s">
        <v>659</v>
      </c>
      <c r="B91" s="1102"/>
      <c r="C91" s="1102"/>
      <c r="D91" s="1102"/>
      <c r="E91" s="1102"/>
      <c r="F91" s="1106"/>
      <c r="G91" s="864"/>
      <c r="H91" s="865"/>
      <c r="I91" s="864"/>
      <c r="J91" s="1104"/>
      <c r="K91" s="1105"/>
      <c r="L91" s="1105"/>
      <c r="M91" s="1105"/>
    </row>
    <row r="92" spans="1:14">
      <c r="A92" s="260">
        <f>+MAX(A$6:A91)+1</f>
        <v>77</v>
      </c>
      <c r="B92" s="261"/>
      <c r="C92" s="891" t="s">
        <v>125</v>
      </c>
      <c r="D92" s="888" t="s">
        <v>442</v>
      </c>
      <c r="E92" s="889" t="s">
        <v>100</v>
      </c>
      <c r="F92" s="890" t="s">
        <v>97</v>
      </c>
      <c r="G92" s="324"/>
      <c r="H92" s="866"/>
      <c r="I92" s="170"/>
      <c r="J92" s="336"/>
      <c r="K92" s="336"/>
      <c r="L92" s="336"/>
      <c r="M92" s="336"/>
    </row>
    <row r="93" spans="1:14">
      <c r="A93" s="260">
        <f>+MAX(A$6:A92)+1</f>
        <v>78</v>
      </c>
      <c r="B93" s="177"/>
      <c r="C93" s="177" t="s">
        <v>107</v>
      </c>
      <c r="D93" s="257" t="s">
        <v>426</v>
      </c>
      <c r="E93" s="1035">
        <f>+$E$7</f>
        <v>2020</v>
      </c>
      <c r="F93" s="402">
        <v>0</v>
      </c>
      <c r="G93" s="325"/>
      <c r="H93" s="867"/>
      <c r="I93" s="868"/>
      <c r="J93" s="336"/>
      <c r="K93" s="336"/>
      <c r="L93" s="336"/>
      <c r="M93" s="336"/>
    </row>
    <row r="94" spans="1:14">
      <c r="A94" s="260">
        <f>+MAX(A$6:A93)+1</f>
        <v>79</v>
      </c>
      <c r="B94" s="261"/>
      <c r="C94" s="403" t="s">
        <v>117</v>
      </c>
      <c r="D94" s="193" t="s">
        <v>108</v>
      </c>
      <c r="E94" s="1035">
        <f>+$E$8</f>
        <v>2021</v>
      </c>
      <c r="F94" s="402">
        <v>0</v>
      </c>
      <c r="G94" s="326"/>
      <c r="H94" s="866"/>
      <c r="I94" s="170"/>
      <c r="J94" s="336"/>
      <c r="K94" s="336"/>
      <c r="L94" s="336"/>
      <c r="M94" s="336"/>
    </row>
    <row r="95" spans="1:14">
      <c r="A95" s="260">
        <f>+MAX(A$6:A94)+1</f>
        <v>80</v>
      </c>
      <c r="B95" s="404"/>
      <c r="C95" s="405" t="s">
        <v>116</v>
      </c>
      <c r="D95" s="193" t="s">
        <v>108</v>
      </c>
      <c r="E95" s="1035">
        <f t="shared" ref="E95:E105" si="5">+$E$8</f>
        <v>2021</v>
      </c>
      <c r="F95" s="402">
        <v>0</v>
      </c>
      <c r="G95" s="325"/>
      <c r="H95" s="867"/>
      <c r="I95" s="168"/>
      <c r="J95" s="336"/>
      <c r="K95" s="336"/>
      <c r="L95" s="336"/>
      <c r="M95" s="336"/>
    </row>
    <row r="96" spans="1:14">
      <c r="A96" s="260">
        <f>+MAX(A$6:A95)+1</f>
        <v>81</v>
      </c>
      <c r="B96" s="404"/>
      <c r="C96" s="405" t="s">
        <v>115</v>
      </c>
      <c r="D96" s="193" t="s">
        <v>108</v>
      </c>
      <c r="E96" s="1035">
        <f t="shared" si="5"/>
        <v>2021</v>
      </c>
      <c r="F96" s="402">
        <v>0</v>
      </c>
      <c r="G96" s="325"/>
      <c r="H96" s="867"/>
      <c r="I96" s="168"/>
      <c r="J96" s="336"/>
      <c r="K96" s="336"/>
      <c r="L96" s="336"/>
      <c r="M96" s="336"/>
    </row>
    <row r="97" spans="1:13">
      <c r="A97" s="260">
        <f>+MAX(A$6:A96)+1</f>
        <v>82</v>
      </c>
      <c r="B97" s="193"/>
      <c r="C97" s="403" t="s">
        <v>99</v>
      </c>
      <c r="D97" s="193" t="s">
        <v>108</v>
      </c>
      <c r="E97" s="1035">
        <f t="shared" si="5"/>
        <v>2021</v>
      </c>
      <c r="F97" s="402">
        <v>0</v>
      </c>
      <c r="G97" s="325"/>
      <c r="H97" s="867"/>
      <c r="I97" s="168"/>
      <c r="J97" s="336"/>
      <c r="K97" s="336"/>
      <c r="L97" s="336"/>
      <c r="M97" s="336"/>
    </row>
    <row r="98" spans="1:13">
      <c r="A98" s="260">
        <f>+MAX(A$6:A97)+1</f>
        <v>83</v>
      </c>
      <c r="B98" s="261"/>
      <c r="C98" s="405" t="s">
        <v>98</v>
      </c>
      <c r="D98" s="193" t="s">
        <v>108</v>
      </c>
      <c r="E98" s="1035">
        <f t="shared" si="5"/>
        <v>2021</v>
      </c>
      <c r="F98" s="402">
        <v>12119.990000000002</v>
      </c>
      <c r="G98" s="170"/>
      <c r="H98" s="866"/>
      <c r="I98" s="170"/>
      <c r="J98" s="170"/>
      <c r="K98" s="170"/>
      <c r="L98" s="170"/>
      <c r="M98" s="170"/>
    </row>
    <row r="99" spans="1:13">
      <c r="A99" s="260">
        <f>+MAX(A$6:A98)+1</f>
        <v>84</v>
      </c>
      <c r="B99" s="193"/>
      <c r="C99" s="405" t="s">
        <v>114</v>
      </c>
      <c r="D99" s="193" t="s">
        <v>108</v>
      </c>
      <c r="E99" s="1035">
        <f t="shared" si="5"/>
        <v>2021</v>
      </c>
      <c r="F99" s="402">
        <v>35056.43</v>
      </c>
      <c r="G99" s="325"/>
      <c r="H99" s="867"/>
      <c r="I99" s="868"/>
      <c r="J99" s="336"/>
      <c r="K99" s="336"/>
      <c r="L99" s="336"/>
      <c r="M99" s="336"/>
    </row>
    <row r="100" spans="1:13">
      <c r="A100" s="260">
        <f>+MAX(A$6:A99)+1</f>
        <v>85</v>
      </c>
      <c r="B100" s="261"/>
      <c r="C100" s="403" t="s">
        <v>113</v>
      </c>
      <c r="D100" s="193" t="s">
        <v>108</v>
      </c>
      <c r="E100" s="1035">
        <f t="shared" si="5"/>
        <v>2021</v>
      </c>
      <c r="F100" s="402">
        <v>60880.270000000004</v>
      </c>
      <c r="G100" s="326"/>
      <c r="H100" s="866"/>
      <c r="I100" s="170"/>
      <c r="J100" s="336"/>
      <c r="K100" s="336"/>
      <c r="L100" s="336"/>
      <c r="M100" s="336"/>
    </row>
    <row r="101" spans="1:13">
      <c r="A101" s="260">
        <f>+MAX(A$6:A100)+1</f>
        <v>86</v>
      </c>
      <c r="B101" s="404"/>
      <c r="C101" s="405" t="s">
        <v>112</v>
      </c>
      <c r="D101" s="193" t="s">
        <v>108</v>
      </c>
      <c r="E101" s="1035">
        <f t="shared" si="5"/>
        <v>2021</v>
      </c>
      <c r="F101" s="402">
        <v>86764.489999999991</v>
      </c>
      <c r="G101" s="325"/>
      <c r="H101" s="867"/>
      <c r="I101" s="168"/>
      <c r="J101" s="336"/>
      <c r="K101" s="336"/>
      <c r="L101" s="336"/>
      <c r="M101" s="336"/>
    </row>
    <row r="102" spans="1:13">
      <c r="A102" s="260">
        <f>+MAX(A$6:A101)+1</f>
        <v>87</v>
      </c>
      <c r="B102" s="404"/>
      <c r="C102" s="405" t="s">
        <v>111</v>
      </c>
      <c r="D102" s="193" t="s">
        <v>108</v>
      </c>
      <c r="E102" s="1035">
        <f t="shared" si="5"/>
        <v>2021</v>
      </c>
      <c r="F102" s="402">
        <v>112146.71</v>
      </c>
      <c r="G102" s="325"/>
      <c r="H102" s="867"/>
      <c r="I102" s="168"/>
      <c r="J102" s="336"/>
      <c r="K102" s="336"/>
      <c r="L102" s="336"/>
      <c r="M102" s="336"/>
    </row>
    <row r="103" spans="1:13">
      <c r="A103" s="260">
        <f>+MAX(A$6:A102)+1</f>
        <v>88</v>
      </c>
      <c r="B103" s="193"/>
      <c r="C103" s="403" t="s">
        <v>124</v>
      </c>
      <c r="D103" s="193" t="s">
        <v>108</v>
      </c>
      <c r="E103" s="1035">
        <f t="shared" si="5"/>
        <v>2021</v>
      </c>
      <c r="F103" s="402">
        <v>137503.94999999998</v>
      </c>
      <c r="G103" s="325"/>
      <c r="H103" s="867"/>
      <c r="I103" s="168"/>
      <c r="J103" s="336"/>
      <c r="K103" s="336"/>
      <c r="L103" s="336"/>
      <c r="M103" s="336"/>
    </row>
    <row r="104" spans="1:13">
      <c r="A104" s="260">
        <f>+MAX(A$6:A103)+1</f>
        <v>89</v>
      </c>
      <c r="B104" s="193"/>
      <c r="C104" s="403" t="s">
        <v>109</v>
      </c>
      <c r="D104" s="193" t="s">
        <v>108</v>
      </c>
      <c r="E104" s="1035">
        <f t="shared" si="5"/>
        <v>2021</v>
      </c>
      <c r="F104" s="402">
        <v>189163.00999999998</v>
      </c>
      <c r="G104" s="170"/>
      <c r="H104" s="867"/>
      <c r="I104" s="168"/>
      <c r="J104" s="336"/>
      <c r="K104" s="336"/>
      <c r="L104" s="336"/>
      <c r="M104" s="336"/>
    </row>
    <row r="105" spans="1:13">
      <c r="A105" s="260">
        <f>+MAX(A$6:A104)+1</f>
        <v>90</v>
      </c>
      <c r="B105" s="261"/>
      <c r="C105" s="839" t="s">
        <v>107</v>
      </c>
      <c r="D105" s="892" t="s">
        <v>427</v>
      </c>
      <c r="E105" s="1035">
        <f t="shared" si="5"/>
        <v>2021</v>
      </c>
      <c r="F105" s="407">
        <v>260804</v>
      </c>
      <c r="G105" s="328"/>
      <c r="H105" s="866"/>
      <c r="I105" s="170"/>
      <c r="J105" s="170"/>
      <c r="K105" s="170"/>
      <c r="L105" s="170"/>
      <c r="M105" s="170"/>
    </row>
    <row r="106" spans="1:13">
      <c r="A106" s="260">
        <f>+MAX(A$6:A105)+1</f>
        <v>91</v>
      </c>
      <c r="B106" s="193"/>
      <c r="C106" s="408" t="s">
        <v>123</v>
      </c>
      <c r="D106" s="193" t="str">
        <f>"(sum lines "&amp;A93&amp;"-"&amp;A105&amp;") /13"</f>
        <v>(sum lines 78-90) /13</v>
      </c>
      <c r="E106" s="596"/>
      <c r="F106" s="409">
        <f>SUM(F93:F105)/13</f>
        <v>68802.988461538465</v>
      </c>
      <c r="G106" s="288"/>
      <c r="H106" s="866"/>
      <c r="I106" s="170"/>
      <c r="J106" s="336"/>
      <c r="K106" s="336"/>
      <c r="L106" s="336"/>
      <c r="M106" s="336"/>
    </row>
    <row r="107" spans="1:13">
      <c r="A107" s="260"/>
      <c r="B107" s="404"/>
      <c r="C107" s="405"/>
      <c r="D107" s="193"/>
      <c r="E107" s="596"/>
      <c r="F107" s="410"/>
      <c r="G107" s="325"/>
      <c r="H107" s="867"/>
      <c r="I107" s="168"/>
      <c r="J107" s="336"/>
      <c r="K107" s="336"/>
      <c r="L107" s="336"/>
      <c r="M107" s="336"/>
    </row>
    <row r="108" spans="1:13">
      <c r="A108" s="260">
        <f>+MAX(A$6:A107)+1</f>
        <v>92</v>
      </c>
      <c r="B108" s="261"/>
      <c r="C108" s="262" t="s">
        <v>122</v>
      </c>
      <c r="D108" s="193" t="s">
        <v>442</v>
      </c>
      <c r="E108" s="597"/>
      <c r="F108" s="411"/>
      <c r="G108" s="170"/>
      <c r="H108" s="866"/>
      <c r="I108" s="170"/>
      <c r="J108" s="336"/>
      <c r="K108" s="336"/>
      <c r="L108" s="336"/>
      <c r="M108" s="336"/>
    </row>
    <row r="109" spans="1:13">
      <c r="A109" s="260">
        <f>+MAX(A$6:A108)+1</f>
        <v>93</v>
      </c>
      <c r="B109" s="177"/>
      <c r="C109" s="177" t="s">
        <v>107</v>
      </c>
      <c r="D109" s="257" t="s">
        <v>428</v>
      </c>
      <c r="E109" s="1035">
        <f>+$E$7</f>
        <v>2020</v>
      </c>
      <c r="F109" s="402">
        <v>0</v>
      </c>
      <c r="G109" s="325"/>
      <c r="H109" s="867"/>
      <c r="I109" s="868"/>
      <c r="J109" s="336"/>
      <c r="K109" s="336"/>
      <c r="L109" s="336"/>
      <c r="M109" s="336"/>
    </row>
    <row r="110" spans="1:13">
      <c r="A110" s="260">
        <f>+MAX(A$6:A109)+1</f>
        <v>94</v>
      </c>
      <c r="B110" s="261"/>
      <c r="C110" s="403" t="s">
        <v>117</v>
      </c>
      <c r="D110" s="193" t="s">
        <v>108</v>
      </c>
      <c r="E110" s="1035">
        <f>+$E$8</f>
        <v>2021</v>
      </c>
      <c r="F110" s="402">
        <v>0</v>
      </c>
      <c r="G110" s="326"/>
      <c r="H110" s="866"/>
      <c r="I110" s="170"/>
      <c r="J110" s="336"/>
      <c r="K110" s="336"/>
      <c r="L110" s="336"/>
      <c r="M110" s="336"/>
    </row>
    <row r="111" spans="1:13">
      <c r="A111" s="260">
        <f>+MAX(A$6:A110)+1</f>
        <v>95</v>
      </c>
      <c r="B111" s="404"/>
      <c r="C111" s="405" t="s">
        <v>116</v>
      </c>
      <c r="D111" s="193" t="s">
        <v>108</v>
      </c>
      <c r="E111" s="1035">
        <f t="shared" ref="E111:E121" si="6">+$E$8</f>
        <v>2021</v>
      </c>
      <c r="F111" s="402">
        <v>0</v>
      </c>
      <c r="G111" s="325"/>
      <c r="H111" s="867"/>
      <c r="I111" s="168"/>
      <c r="J111" s="336"/>
      <c r="K111" s="336"/>
      <c r="L111" s="336"/>
      <c r="M111" s="336"/>
    </row>
    <row r="112" spans="1:13">
      <c r="A112" s="260">
        <f>+MAX(A$6:A111)+1</f>
        <v>96</v>
      </c>
      <c r="B112" s="404"/>
      <c r="C112" s="405" t="s">
        <v>115</v>
      </c>
      <c r="D112" s="193" t="s">
        <v>108</v>
      </c>
      <c r="E112" s="1035">
        <f t="shared" si="6"/>
        <v>2021</v>
      </c>
      <c r="F112" s="402">
        <v>0</v>
      </c>
      <c r="G112" s="325"/>
      <c r="H112" s="867"/>
      <c r="I112" s="168"/>
      <c r="J112" s="336"/>
      <c r="K112" s="336"/>
      <c r="L112" s="336"/>
      <c r="M112" s="336"/>
    </row>
    <row r="113" spans="1:13">
      <c r="A113" s="260">
        <f>+MAX(A$6:A112)+1</f>
        <v>97</v>
      </c>
      <c r="B113" s="193"/>
      <c r="C113" s="403" t="s">
        <v>99</v>
      </c>
      <c r="D113" s="193" t="s">
        <v>108</v>
      </c>
      <c r="E113" s="1035">
        <f t="shared" si="6"/>
        <v>2021</v>
      </c>
      <c r="F113" s="402">
        <v>0</v>
      </c>
      <c r="G113" s="325"/>
      <c r="H113" s="867"/>
      <c r="I113" s="168"/>
      <c r="J113" s="336"/>
      <c r="K113" s="336"/>
      <c r="L113" s="336"/>
      <c r="M113" s="336"/>
    </row>
    <row r="114" spans="1:13">
      <c r="A114" s="260">
        <f>+MAX(A$6:A113)+1</f>
        <v>98</v>
      </c>
      <c r="B114" s="261"/>
      <c r="C114" s="405" t="s">
        <v>98</v>
      </c>
      <c r="D114" s="193" t="s">
        <v>108</v>
      </c>
      <c r="E114" s="1035">
        <f t="shared" si="6"/>
        <v>2021</v>
      </c>
      <c r="F114" s="402">
        <v>0</v>
      </c>
      <c r="G114" s="170"/>
      <c r="H114" s="866"/>
      <c r="I114" s="170"/>
      <c r="J114" s="170"/>
      <c r="K114" s="170"/>
      <c r="L114" s="170"/>
      <c r="M114" s="170"/>
    </row>
    <row r="115" spans="1:13">
      <c r="A115" s="260">
        <f>+MAX(A$6:A114)+1</f>
        <v>99</v>
      </c>
      <c r="B115" s="193"/>
      <c r="C115" s="405" t="s">
        <v>114</v>
      </c>
      <c r="D115" s="193" t="s">
        <v>108</v>
      </c>
      <c r="E115" s="1035">
        <f t="shared" si="6"/>
        <v>2021</v>
      </c>
      <c r="F115" s="402">
        <v>0</v>
      </c>
      <c r="G115" s="325"/>
      <c r="H115" s="867"/>
      <c r="I115" s="868"/>
      <c r="J115" s="336"/>
      <c r="K115" s="336"/>
      <c r="L115" s="336"/>
      <c r="M115" s="336"/>
    </row>
    <row r="116" spans="1:13">
      <c r="A116" s="260">
        <f>+MAX(A$6:A115)+1</f>
        <v>100</v>
      </c>
      <c r="B116" s="261"/>
      <c r="C116" s="403" t="s">
        <v>113</v>
      </c>
      <c r="D116" s="193" t="s">
        <v>108</v>
      </c>
      <c r="E116" s="1035">
        <f t="shared" si="6"/>
        <v>2021</v>
      </c>
      <c r="F116" s="402">
        <v>0</v>
      </c>
      <c r="G116" s="326"/>
      <c r="H116" s="866"/>
      <c r="I116" s="170"/>
      <c r="J116" s="336"/>
      <c r="K116" s="336"/>
      <c r="L116" s="336"/>
      <c r="M116" s="336"/>
    </row>
    <row r="117" spans="1:13">
      <c r="A117" s="260">
        <f>+MAX(A$6:A116)+1</f>
        <v>101</v>
      </c>
      <c r="B117" s="404"/>
      <c r="C117" s="405" t="s">
        <v>112</v>
      </c>
      <c r="D117" s="193" t="s">
        <v>108</v>
      </c>
      <c r="E117" s="1035">
        <f t="shared" si="6"/>
        <v>2021</v>
      </c>
      <c r="F117" s="402">
        <v>0</v>
      </c>
      <c r="G117" s="325"/>
      <c r="H117" s="867"/>
      <c r="I117" s="168"/>
      <c r="J117" s="336"/>
      <c r="K117" s="336"/>
      <c r="L117" s="336"/>
      <c r="M117" s="336"/>
    </row>
    <row r="118" spans="1:13">
      <c r="A118" s="260">
        <f>+MAX(A$6:A117)+1</f>
        <v>102</v>
      </c>
      <c r="B118" s="404"/>
      <c r="C118" s="405" t="s">
        <v>111</v>
      </c>
      <c r="D118" s="193" t="s">
        <v>108</v>
      </c>
      <c r="E118" s="1035">
        <f t="shared" si="6"/>
        <v>2021</v>
      </c>
      <c r="F118" s="402">
        <v>0</v>
      </c>
      <c r="G118" s="325"/>
      <c r="H118" s="867"/>
      <c r="I118" s="168"/>
      <c r="J118" s="336"/>
      <c r="K118" s="336"/>
      <c r="L118" s="336"/>
      <c r="M118" s="336"/>
    </row>
    <row r="119" spans="1:13">
      <c r="A119" s="260">
        <f>+MAX(A$6:A118)+1</f>
        <v>103</v>
      </c>
      <c r="B119" s="193"/>
      <c r="C119" s="403" t="s">
        <v>110</v>
      </c>
      <c r="D119" s="193" t="s">
        <v>108</v>
      </c>
      <c r="E119" s="1035">
        <f t="shared" si="6"/>
        <v>2021</v>
      </c>
      <c r="F119" s="402">
        <v>0</v>
      </c>
      <c r="G119" s="325"/>
      <c r="H119" s="867"/>
      <c r="I119" s="168"/>
      <c r="J119" s="336"/>
      <c r="K119" s="336"/>
      <c r="L119" s="336"/>
      <c r="M119" s="336"/>
    </row>
    <row r="120" spans="1:13">
      <c r="A120" s="260">
        <f>+MAX(A$6:A119)+1</f>
        <v>104</v>
      </c>
      <c r="B120" s="193"/>
      <c r="C120" s="403" t="s">
        <v>109</v>
      </c>
      <c r="D120" s="193" t="s">
        <v>108</v>
      </c>
      <c r="E120" s="1035">
        <f t="shared" si="6"/>
        <v>2021</v>
      </c>
      <c r="F120" s="402">
        <v>0</v>
      </c>
      <c r="G120" s="325"/>
      <c r="H120" s="867"/>
      <c r="I120" s="168"/>
      <c r="J120" s="336"/>
      <c r="K120" s="336"/>
      <c r="L120" s="336"/>
      <c r="M120" s="336"/>
    </row>
    <row r="121" spans="1:13">
      <c r="A121" s="260">
        <f>+MAX(A$6:A120)+1</f>
        <v>105</v>
      </c>
      <c r="B121" s="261"/>
      <c r="C121" s="406" t="s">
        <v>107</v>
      </c>
      <c r="D121" s="400" t="s">
        <v>429</v>
      </c>
      <c r="E121" s="1035">
        <f t="shared" si="6"/>
        <v>2021</v>
      </c>
      <c r="F121" s="407">
        <v>0</v>
      </c>
      <c r="G121" s="328"/>
      <c r="H121" s="866"/>
      <c r="I121" s="170"/>
      <c r="J121" s="170"/>
      <c r="K121" s="170"/>
      <c r="L121" s="170"/>
      <c r="M121" s="170"/>
    </row>
    <row r="122" spans="1:13">
      <c r="A122" s="260">
        <f>+MAX(A$6:A121)+1</f>
        <v>106</v>
      </c>
      <c r="B122" s="193"/>
      <c r="C122" s="408" t="s">
        <v>121</v>
      </c>
      <c r="D122" s="193" t="str">
        <f>"(sum lines "&amp;A109&amp;"-"&amp;A121&amp;") /13"</f>
        <v>(sum lines 93-105) /13</v>
      </c>
      <c r="E122" s="596"/>
      <c r="F122" s="409">
        <f>SUM(F109:F121)/13</f>
        <v>0</v>
      </c>
      <c r="G122" s="288"/>
      <c r="H122" s="866"/>
      <c r="I122" s="170"/>
      <c r="J122" s="336"/>
      <c r="K122" s="336"/>
      <c r="L122" s="336"/>
      <c r="M122" s="336"/>
    </row>
    <row r="123" spans="1:13">
      <c r="A123" s="260"/>
      <c r="B123" s="404"/>
      <c r="C123" s="405"/>
      <c r="D123" s="193"/>
      <c r="E123" s="596"/>
      <c r="F123" s="410"/>
      <c r="G123" s="325"/>
      <c r="H123" s="867"/>
      <c r="I123" s="168"/>
      <c r="J123" s="336"/>
      <c r="K123" s="336"/>
      <c r="L123" s="336"/>
      <c r="M123" s="336"/>
    </row>
    <row r="124" spans="1:13">
      <c r="A124" s="260">
        <f>+MAX(A$6:A123)+1</f>
        <v>107</v>
      </c>
      <c r="B124" s="261"/>
      <c r="C124" s="262" t="s">
        <v>293</v>
      </c>
      <c r="D124" s="193" t="s">
        <v>442</v>
      </c>
      <c r="E124" s="597"/>
      <c r="F124" s="411"/>
      <c r="G124" s="170"/>
      <c r="H124" s="866"/>
      <c r="I124" s="170"/>
      <c r="J124" s="336"/>
      <c r="K124" s="336"/>
      <c r="L124" s="336"/>
      <c r="M124" s="336"/>
    </row>
    <row r="125" spans="1:13">
      <c r="A125" s="260">
        <f>+MAX(A$6:A124)+1</f>
        <v>108</v>
      </c>
      <c r="B125" s="177"/>
      <c r="C125" s="177" t="s">
        <v>107</v>
      </c>
      <c r="D125" s="257" t="s">
        <v>120</v>
      </c>
      <c r="E125" s="1035">
        <f>Index!$K$10-1</f>
        <v>2020</v>
      </c>
      <c r="F125" s="402">
        <v>0</v>
      </c>
      <c r="G125" s="325"/>
      <c r="H125" s="867"/>
      <c r="I125" s="868"/>
      <c r="J125" s="336"/>
      <c r="K125" s="336"/>
      <c r="L125" s="336"/>
      <c r="M125" s="336"/>
    </row>
    <row r="126" spans="1:13">
      <c r="A126" s="260">
        <f>+MAX(A$6:A125)+1</f>
        <v>109</v>
      </c>
      <c r="B126" s="177"/>
      <c r="C126" s="403" t="s">
        <v>117</v>
      </c>
      <c r="D126" s="193" t="s">
        <v>108</v>
      </c>
      <c r="E126" s="1035">
        <f>Index!$K$10</f>
        <v>2021</v>
      </c>
      <c r="F126" s="402">
        <v>0</v>
      </c>
      <c r="G126" s="325"/>
      <c r="H126" s="867"/>
      <c r="I126" s="868"/>
      <c r="J126" s="336"/>
      <c r="K126" s="336"/>
      <c r="L126" s="336"/>
      <c r="M126" s="336"/>
    </row>
    <row r="127" spans="1:13">
      <c r="A127" s="260">
        <f>+MAX(A$6:A126)+1</f>
        <v>110</v>
      </c>
      <c r="B127" s="177"/>
      <c r="C127" s="405" t="s">
        <v>116</v>
      </c>
      <c r="D127" s="193" t="s">
        <v>108</v>
      </c>
      <c r="E127" s="1035">
        <f>+$E$8</f>
        <v>2021</v>
      </c>
      <c r="F127" s="402">
        <v>0</v>
      </c>
      <c r="G127" s="325"/>
      <c r="H127" s="867"/>
      <c r="I127" s="868"/>
      <c r="J127" s="336"/>
      <c r="K127" s="336"/>
      <c r="L127" s="336"/>
      <c r="M127" s="336"/>
    </row>
    <row r="128" spans="1:13">
      <c r="A128" s="260">
        <f>+MAX(A$6:A127)+1</f>
        <v>111</v>
      </c>
      <c r="B128" s="177"/>
      <c r="C128" s="405" t="s">
        <v>115</v>
      </c>
      <c r="D128" s="193" t="s">
        <v>108</v>
      </c>
      <c r="E128" s="1035">
        <f t="shared" ref="E128:E137" si="7">+$E$8</f>
        <v>2021</v>
      </c>
      <c r="F128" s="402">
        <v>0</v>
      </c>
      <c r="G128" s="325"/>
      <c r="H128" s="867"/>
      <c r="I128" s="868"/>
      <c r="J128" s="336"/>
      <c r="K128" s="336"/>
      <c r="L128" s="336"/>
      <c r="M128" s="336"/>
    </row>
    <row r="129" spans="1:13">
      <c r="A129" s="260">
        <f>+MAX(A$6:A128)+1</f>
        <v>112</v>
      </c>
      <c r="B129" s="177"/>
      <c r="C129" s="403" t="s">
        <v>99</v>
      </c>
      <c r="D129" s="193" t="s">
        <v>108</v>
      </c>
      <c r="E129" s="1035">
        <f t="shared" si="7"/>
        <v>2021</v>
      </c>
      <c r="F129" s="402">
        <v>0</v>
      </c>
      <c r="G129" s="325"/>
      <c r="H129" s="867"/>
      <c r="I129" s="868"/>
      <c r="J129" s="336"/>
      <c r="K129" s="336"/>
      <c r="L129" s="336"/>
      <c r="M129" s="336"/>
    </row>
    <row r="130" spans="1:13">
      <c r="A130" s="260">
        <f>+MAX(A$6:A129)+1</f>
        <v>113</v>
      </c>
      <c r="B130" s="177"/>
      <c r="C130" s="405" t="s">
        <v>98</v>
      </c>
      <c r="D130" s="193" t="s">
        <v>108</v>
      </c>
      <c r="E130" s="1035">
        <f t="shared" si="7"/>
        <v>2021</v>
      </c>
      <c r="F130" s="402">
        <v>0</v>
      </c>
      <c r="G130" s="325"/>
      <c r="H130" s="867"/>
      <c r="I130" s="868"/>
      <c r="J130" s="336"/>
      <c r="K130" s="336"/>
      <c r="L130" s="336"/>
      <c r="M130" s="336"/>
    </row>
    <row r="131" spans="1:13">
      <c r="A131" s="260">
        <f>+MAX(A$6:A130)+1</f>
        <v>114</v>
      </c>
      <c r="B131" s="177"/>
      <c r="C131" s="405" t="s">
        <v>114</v>
      </c>
      <c r="D131" s="193" t="s">
        <v>108</v>
      </c>
      <c r="E131" s="1035">
        <f t="shared" si="7"/>
        <v>2021</v>
      </c>
      <c r="F131" s="402">
        <v>8878.18</v>
      </c>
      <c r="G131" s="325"/>
      <c r="H131" s="867"/>
      <c r="I131" s="868"/>
      <c r="J131" s="336"/>
      <c r="K131" s="336"/>
      <c r="L131" s="336"/>
      <c r="M131" s="336"/>
    </row>
    <row r="132" spans="1:13">
      <c r="A132" s="260">
        <f>+MAX(A$6:A131)+1</f>
        <v>115</v>
      </c>
      <c r="B132" s="177"/>
      <c r="C132" s="403" t="s">
        <v>113</v>
      </c>
      <c r="D132" s="193" t="s">
        <v>108</v>
      </c>
      <c r="E132" s="1035">
        <f t="shared" si="7"/>
        <v>2021</v>
      </c>
      <c r="F132" s="402">
        <v>14796.97</v>
      </c>
      <c r="G132" s="325"/>
      <c r="H132" s="867"/>
      <c r="I132" s="868"/>
      <c r="J132" s="336"/>
      <c r="K132" s="336"/>
      <c r="L132" s="336"/>
      <c r="M132" s="336"/>
    </row>
    <row r="133" spans="1:13">
      <c r="A133" s="260">
        <f>+MAX(A$6:A132)+1</f>
        <v>116</v>
      </c>
      <c r="B133" s="177"/>
      <c r="C133" s="405" t="s">
        <v>112</v>
      </c>
      <c r="D133" s="193" t="s">
        <v>108</v>
      </c>
      <c r="E133" s="1035">
        <f t="shared" si="7"/>
        <v>2021</v>
      </c>
      <c r="F133" s="402">
        <v>20715.759999999998</v>
      </c>
      <c r="G133" s="325"/>
      <c r="H133" s="867"/>
      <c r="I133" s="868"/>
      <c r="J133" s="336"/>
      <c r="K133" s="336"/>
      <c r="L133" s="336"/>
      <c r="M133" s="336"/>
    </row>
    <row r="134" spans="1:13">
      <c r="A134" s="260">
        <f>+MAX(A$6:A133)+1</f>
        <v>117</v>
      </c>
      <c r="B134" s="177"/>
      <c r="C134" s="405" t="s">
        <v>111</v>
      </c>
      <c r="D134" s="193" t="s">
        <v>108</v>
      </c>
      <c r="E134" s="1035">
        <f t="shared" si="7"/>
        <v>2021</v>
      </c>
      <c r="F134" s="402">
        <v>26634.55</v>
      </c>
      <c r="G134" s="325"/>
      <c r="H134" s="867"/>
      <c r="I134" s="868"/>
      <c r="J134" s="336"/>
      <c r="K134" s="336"/>
      <c r="L134" s="336"/>
      <c r="M134" s="336"/>
    </row>
    <row r="135" spans="1:13">
      <c r="A135" s="260">
        <f>+MAX(A$6:A134)+1</f>
        <v>118</v>
      </c>
      <c r="B135" s="177"/>
      <c r="C135" s="403" t="s">
        <v>110</v>
      </c>
      <c r="D135" s="193" t="s">
        <v>108</v>
      </c>
      <c r="E135" s="1035">
        <f t="shared" si="7"/>
        <v>2021</v>
      </c>
      <c r="F135" s="402">
        <v>32553.34</v>
      </c>
      <c r="G135" s="325"/>
      <c r="H135" s="867"/>
      <c r="I135" s="868"/>
      <c r="J135" s="336"/>
      <c r="K135" s="336"/>
      <c r="L135" s="336"/>
      <c r="M135" s="336"/>
    </row>
    <row r="136" spans="1:13">
      <c r="A136" s="260">
        <f>+MAX(A$6:A135)+1</f>
        <v>119</v>
      </c>
      <c r="B136" s="177"/>
      <c r="C136" s="403" t="s">
        <v>109</v>
      </c>
      <c r="D136" s="193" t="s">
        <v>108</v>
      </c>
      <c r="E136" s="1035">
        <f t="shared" si="7"/>
        <v>2021</v>
      </c>
      <c r="F136" s="402">
        <v>52877.2</v>
      </c>
      <c r="G136" s="325"/>
      <c r="H136" s="867"/>
      <c r="I136" s="868"/>
      <c r="J136" s="336"/>
      <c r="K136" s="336"/>
      <c r="L136" s="336"/>
      <c r="M136" s="336"/>
    </row>
    <row r="137" spans="1:13">
      <c r="A137" s="260">
        <f>+MAX(A$6:A136)+1</f>
        <v>120</v>
      </c>
      <c r="B137" s="261"/>
      <c r="C137" s="406" t="s">
        <v>107</v>
      </c>
      <c r="D137" s="400" t="s">
        <v>219</v>
      </c>
      <c r="E137" s="1035">
        <f t="shared" si="7"/>
        <v>2021</v>
      </c>
      <c r="F137" s="407">
        <v>102695</v>
      </c>
      <c r="G137" s="328"/>
      <c r="H137" s="866"/>
      <c r="I137" s="170"/>
      <c r="J137" s="170"/>
      <c r="K137" s="170"/>
      <c r="L137" s="170"/>
      <c r="M137" s="170"/>
    </row>
    <row r="138" spans="1:13">
      <c r="A138" s="260">
        <f>+MAX(A$6:A137)+1</f>
        <v>121</v>
      </c>
      <c r="B138" s="193"/>
      <c r="C138" s="408" t="s">
        <v>294</v>
      </c>
      <c r="D138" s="193" t="str">
        <f>"(sum lines "&amp;A125&amp;"-"&amp;A137&amp;") /13"</f>
        <v>(sum lines 108-120) /13</v>
      </c>
      <c r="E138" s="596"/>
      <c r="F138" s="1056">
        <f>SUM(F125:F137)/13</f>
        <v>19934.692307692309</v>
      </c>
      <c r="G138" s="288"/>
      <c r="H138" s="866"/>
      <c r="I138" s="170"/>
      <c r="J138" s="336"/>
      <c r="K138" s="336"/>
      <c r="L138" s="336"/>
      <c r="M138" s="336"/>
    </row>
    <row r="139" spans="1:13">
      <c r="A139" s="260"/>
      <c r="B139" s="193"/>
      <c r="C139" s="403"/>
      <c r="D139" s="193"/>
      <c r="E139" s="595"/>
      <c r="F139" s="412"/>
      <c r="G139" s="325"/>
      <c r="H139" s="867"/>
      <c r="I139" s="168"/>
      <c r="J139" s="336"/>
      <c r="K139" s="336"/>
      <c r="L139" s="336"/>
      <c r="M139" s="336"/>
    </row>
    <row r="140" spans="1:13">
      <c r="A140" s="260">
        <f>+MAX(A$6:A139)+1</f>
        <v>122</v>
      </c>
      <c r="B140" s="261"/>
      <c r="C140" s="262" t="s">
        <v>119</v>
      </c>
      <c r="D140" s="193" t="s">
        <v>442</v>
      </c>
      <c r="E140" s="597"/>
      <c r="F140" s="411"/>
      <c r="G140" s="170"/>
      <c r="H140" s="866"/>
      <c r="I140" s="170"/>
      <c r="J140" s="336"/>
      <c r="K140" s="336"/>
      <c r="L140" s="336"/>
      <c r="M140" s="336"/>
    </row>
    <row r="141" spans="1:13">
      <c r="A141" s="260">
        <f>+MAX(A$6:A140)+1</f>
        <v>123</v>
      </c>
      <c r="B141" s="177"/>
      <c r="C141" s="177" t="s">
        <v>107</v>
      </c>
      <c r="D141" s="257" t="s">
        <v>430</v>
      </c>
      <c r="E141" s="1035">
        <f>+$E$7</f>
        <v>2020</v>
      </c>
      <c r="F141" s="402">
        <v>0</v>
      </c>
      <c r="G141" s="325"/>
      <c r="H141" s="867"/>
      <c r="I141" s="868"/>
      <c r="J141" s="336"/>
      <c r="K141" s="336"/>
      <c r="L141" s="336"/>
      <c r="M141" s="336"/>
    </row>
    <row r="142" spans="1:13">
      <c r="A142" s="260">
        <f>+MAX(A$6:A141)+1</f>
        <v>124</v>
      </c>
      <c r="B142" s="177"/>
      <c r="C142" s="422" t="s">
        <v>117</v>
      </c>
      <c r="D142" s="184" t="s">
        <v>108</v>
      </c>
      <c r="E142" s="1035">
        <f>+$E$8</f>
        <v>2021</v>
      </c>
      <c r="F142" s="402">
        <v>0</v>
      </c>
      <c r="G142" s="325"/>
      <c r="H142" s="867"/>
      <c r="I142" s="868"/>
      <c r="J142" s="336"/>
      <c r="K142" s="336"/>
      <c r="L142" s="336"/>
      <c r="M142" s="336"/>
    </row>
    <row r="143" spans="1:13">
      <c r="A143" s="260">
        <f>+MAX(A$6:A142)+1</f>
        <v>125</v>
      </c>
      <c r="B143" s="177"/>
      <c r="C143" s="405" t="s">
        <v>116</v>
      </c>
      <c r="D143" s="184" t="s">
        <v>108</v>
      </c>
      <c r="E143" s="1035">
        <f t="shared" ref="E143:E153" si="8">+$E$8</f>
        <v>2021</v>
      </c>
      <c r="F143" s="402">
        <v>0</v>
      </c>
      <c r="G143" s="325"/>
      <c r="H143" s="867"/>
      <c r="I143" s="868"/>
      <c r="J143" s="336"/>
      <c r="K143" s="336"/>
      <c r="L143" s="336"/>
      <c r="M143" s="336"/>
    </row>
    <row r="144" spans="1:13">
      <c r="A144" s="260">
        <f>+MAX(A$6:A143)+1</f>
        <v>126</v>
      </c>
      <c r="B144" s="177"/>
      <c r="C144" s="405" t="s">
        <v>115</v>
      </c>
      <c r="D144" s="184" t="s">
        <v>108</v>
      </c>
      <c r="E144" s="1035">
        <f t="shared" si="8"/>
        <v>2021</v>
      </c>
      <c r="F144" s="402">
        <v>0</v>
      </c>
      <c r="G144" s="325"/>
      <c r="H144" s="867"/>
      <c r="I144" s="868"/>
      <c r="J144" s="336"/>
      <c r="K144" s="336"/>
      <c r="L144" s="336"/>
      <c r="M144" s="336"/>
    </row>
    <row r="145" spans="1:13">
      <c r="A145" s="260">
        <f>+MAX(A$6:A144)+1</f>
        <v>127</v>
      </c>
      <c r="B145" s="177"/>
      <c r="C145" s="422" t="s">
        <v>99</v>
      </c>
      <c r="D145" s="184" t="s">
        <v>108</v>
      </c>
      <c r="E145" s="1035">
        <f t="shared" si="8"/>
        <v>2021</v>
      </c>
      <c r="F145" s="402">
        <v>0</v>
      </c>
      <c r="G145" s="325"/>
      <c r="H145" s="867"/>
      <c r="I145" s="868"/>
      <c r="J145" s="336"/>
      <c r="K145" s="336"/>
      <c r="L145" s="336"/>
      <c r="M145" s="336"/>
    </row>
    <row r="146" spans="1:13">
      <c r="A146" s="260">
        <f>+MAX(A$6:A145)+1</f>
        <v>128</v>
      </c>
      <c r="B146" s="177"/>
      <c r="C146" s="405" t="s">
        <v>98</v>
      </c>
      <c r="D146" s="184" t="s">
        <v>108</v>
      </c>
      <c r="E146" s="1035">
        <f t="shared" si="8"/>
        <v>2021</v>
      </c>
      <c r="F146" s="402">
        <v>0</v>
      </c>
      <c r="G146" s="325"/>
      <c r="H146" s="867"/>
      <c r="I146" s="868"/>
      <c r="J146" s="336"/>
      <c r="K146" s="336"/>
      <c r="L146" s="336"/>
      <c r="M146" s="336"/>
    </row>
    <row r="147" spans="1:13">
      <c r="A147" s="260">
        <f>+MAX(A$6:A146)+1</f>
        <v>129</v>
      </c>
      <c r="B147" s="177"/>
      <c r="C147" s="405" t="s">
        <v>114</v>
      </c>
      <c r="D147" s="184" t="s">
        <v>108</v>
      </c>
      <c r="E147" s="1035">
        <f t="shared" si="8"/>
        <v>2021</v>
      </c>
      <c r="F147" s="402">
        <v>0</v>
      </c>
      <c r="G147" s="325"/>
      <c r="H147" s="867"/>
      <c r="I147" s="868"/>
      <c r="J147" s="336"/>
      <c r="K147" s="336"/>
      <c r="L147" s="336"/>
      <c r="M147" s="336"/>
    </row>
    <row r="148" spans="1:13">
      <c r="A148" s="260">
        <f>+MAX(A$6:A147)+1</f>
        <v>130</v>
      </c>
      <c r="B148" s="177"/>
      <c r="C148" s="422" t="s">
        <v>113</v>
      </c>
      <c r="D148" s="184" t="s">
        <v>108</v>
      </c>
      <c r="E148" s="1035">
        <f t="shared" si="8"/>
        <v>2021</v>
      </c>
      <c r="F148" s="402">
        <v>0</v>
      </c>
      <c r="G148" s="325"/>
      <c r="H148" s="867"/>
      <c r="I148" s="868"/>
      <c r="J148" s="336"/>
      <c r="K148" s="336"/>
      <c r="L148" s="336"/>
      <c r="M148" s="336"/>
    </row>
    <row r="149" spans="1:13">
      <c r="A149" s="260">
        <f>+MAX(A$6:A148)+1</f>
        <v>131</v>
      </c>
      <c r="B149" s="177"/>
      <c r="C149" s="405" t="s">
        <v>112</v>
      </c>
      <c r="D149" s="184" t="s">
        <v>108</v>
      </c>
      <c r="E149" s="1035">
        <f t="shared" si="8"/>
        <v>2021</v>
      </c>
      <c r="F149" s="402">
        <v>0</v>
      </c>
      <c r="G149" s="325"/>
      <c r="H149" s="867"/>
      <c r="I149" s="868"/>
      <c r="J149" s="336"/>
      <c r="K149" s="336"/>
      <c r="L149" s="336"/>
      <c r="M149" s="336"/>
    </row>
    <row r="150" spans="1:13">
      <c r="A150" s="260">
        <f>+MAX(A$6:A149)+1</f>
        <v>132</v>
      </c>
      <c r="B150" s="177"/>
      <c r="C150" s="405" t="s">
        <v>111</v>
      </c>
      <c r="D150" s="184" t="s">
        <v>108</v>
      </c>
      <c r="E150" s="1035">
        <f t="shared" si="8"/>
        <v>2021</v>
      </c>
      <c r="F150" s="402">
        <v>0</v>
      </c>
      <c r="G150" s="325"/>
      <c r="H150" s="867"/>
      <c r="I150" s="868"/>
      <c r="J150" s="336"/>
      <c r="K150" s="336"/>
      <c r="L150" s="336"/>
      <c r="M150" s="336"/>
    </row>
    <row r="151" spans="1:13">
      <c r="A151" s="260">
        <f>+MAX(A$6:A150)+1</f>
        <v>133</v>
      </c>
      <c r="B151" s="177"/>
      <c r="C151" s="422" t="s">
        <v>110</v>
      </c>
      <c r="D151" s="184" t="s">
        <v>108</v>
      </c>
      <c r="E151" s="1035">
        <f t="shared" si="8"/>
        <v>2021</v>
      </c>
      <c r="F151" s="402">
        <v>0</v>
      </c>
      <c r="G151" s="325"/>
      <c r="H151" s="867"/>
      <c r="I151" s="868"/>
      <c r="J151" s="336"/>
      <c r="K151" s="336"/>
      <c r="L151" s="336"/>
      <c r="M151" s="336"/>
    </row>
    <row r="152" spans="1:13">
      <c r="A152" s="260">
        <f>+MAX(A$6:A151)+1</f>
        <v>134</v>
      </c>
      <c r="B152" s="177"/>
      <c r="C152" s="422" t="s">
        <v>109</v>
      </c>
      <c r="D152" s="184" t="s">
        <v>108</v>
      </c>
      <c r="E152" s="1035">
        <f t="shared" si="8"/>
        <v>2021</v>
      </c>
      <c r="F152" s="402">
        <v>0</v>
      </c>
      <c r="G152" s="325"/>
      <c r="H152" s="867"/>
      <c r="I152" s="868"/>
      <c r="J152" s="336"/>
      <c r="K152" s="336"/>
      <c r="L152" s="336"/>
      <c r="M152" s="336"/>
    </row>
    <row r="153" spans="1:13">
      <c r="A153" s="260">
        <f>+MAX(A$6:A152)+1</f>
        <v>135</v>
      </c>
      <c r="B153" s="261"/>
      <c r="C153" s="406" t="s">
        <v>107</v>
      </c>
      <c r="D153" s="400" t="s">
        <v>431</v>
      </c>
      <c r="E153" s="1035">
        <f t="shared" si="8"/>
        <v>2021</v>
      </c>
      <c r="F153" s="407">
        <v>0</v>
      </c>
      <c r="G153" s="328"/>
      <c r="H153" s="866"/>
      <c r="I153" s="170"/>
      <c r="J153" s="170"/>
      <c r="K153" s="170"/>
      <c r="L153" s="170"/>
      <c r="M153" s="170"/>
    </row>
    <row r="154" spans="1:13">
      <c r="A154" s="260">
        <f>+MAX(A$6:A153)+1</f>
        <v>136</v>
      </c>
      <c r="B154" s="193"/>
      <c r="C154" s="408" t="s">
        <v>146</v>
      </c>
      <c r="D154" s="193" t="str">
        <f>"(sum lines "&amp;A141&amp;"-"&amp;A153&amp;") /13"</f>
        <v>(sum lines 123-135) /13</v>
      </c>
      <c r="E154" s="596"/>
      <c r="F154" s="409">
        <f>SUM(F141:F153)/13</f>
        <v>0</v>
      </c>
      <c r="G154" s="288"/>
      <c r="H154" s="866"/>
      <c r="I154" s="170"/>
      <c r="J154" s="336"/>
      <c r="K154" s="336"/>
      <c r="L154" s="336"/>
      <c r="M154" s="336"/>
    </row>
    <row r="155" spans="1:13">
      <c r="A155" s="260"/>
      <c r="B155" s="261"/>
      <c r="C155" s="405"/>
      <c r="D155" s="257"/>
      <c r="E155" s="595"/>
      <c r="F155" s="413"/>
      <c r="G155" s="170"/>
      <c r="H155" s="866"/>
      <c r="I155" s="170"/>
      <c r="J155" s="170"/>
      <c r="K155" s="170"/>
      <c r="L155" s="170"/>
      <c r="M155" s="170"/>
    </row>
    <row r="156" spans="1:13">
      <c r="A156" s="260">
        <f>+MAX(A$6:A155)+1</f>
        <v>137</v>
      </c>
      <c r="B156" s="261"/>
      <c r="C156" s="262" t="s">
        <v>118</v>
      </c>
      <c r="D156" s="193" t="s">
        <v>442</v>
      </c>
      <c r="E156" s="597"/>
      <c r="F156" s="411"/>
      <c r="G156" s="170"/>
      <c r="H156" s="866"/>
      <c r="I156" s="170"/>
      <c r="J156" s="336"/>
      <c r="K156" s="336"/>
      <c r="L156" s="336"/>
      <c r="M156" s="336"/>
    </row>
    <row r="157" spans="1:13">
      <c r="A157" s="260">
        <f>+MAX(A$6:A156)+1</f>
        <v>138</v>
      </c>
      <c r="B157" s="261"/>
      <c r="C157" s="177" t="s">
        <v>107</v>
      </c>
      <c r="D157" s="257" t="s">
        <v>433</v>
      </c>
      <c r="E157" s="1035">
        <f>+$E$7</f>
        <v>2020</v>
      </c>
      <c r="F157" s="402">
        <v>0</v>
      </c>
      <c r="G157" s="170"/>
      <c r="H157" s="866"/>
      <c r="I157" s="170"/>
      <c r="J157" s="336"/>
      <c r="K157" s="336"/>
      <c r="L157" s="336"/>
      <c r="M157" s="336"/>
    </row>
    <row r="158" spans="1:13">
      <c r="A158" s="260">
        <f>+MAX(A$6:A157)+1</f>
        <v>139</v>
      </c>
      <c r="B158" s="261"/>
      <c r="C158" s="422" t="s">
        <v>117</v>
      </c>
      <c r="D158" s="184" t="s">
        <v>108</v>
      </c>
      <c r="E158" s="1035">
        <f>+$E$8</f>
        <v>2021</v>
      </c>
      <c r="F158" s="402">
        <v>0</v>
      </c>
      <c r="G158" s="170"/>
      <c r="H158" s="866"/>
      <c r="I158" s="170"/>
      <c r="J158" s="336"/>
      <c r="K158" s="336"/>
      <c r="L158" s="336"/>
      <c r="M158" s="336"/>
    </row>
    <row r="159" spans="1:13">
      <c r="A159" s="260">
        <f>+MAX(A$6:A158)+1</f>
        <v>140</v>
      </c>
      <c r="B159" s="261"/>
      <c r="C159" s="405" t="s">
        <v>116</v>
      </c>
      <c r="D159" s="184" t="s">
        <v>108</v>
      </c>
      <c r="E159" s="1035">
        <f t="shared" ref="E159:E169" si="9">+$E$8</f>
        <v>2021</v>
      </c>
      <c r="F159" s="402">
        <v>0</v>
      </c>
      <c r="G159" s="170"/>
      <c r="H159" s="866"/>
      <c r="I159" s="170"/>
      <c r="J159" s="336"/>
      <c r="K159" s="336"/>
      <c r="L159" s="336"/>
      <c r="M159" s="336"/>
    </row>
    <row r="160" spans="1:13">
      <c r="A160" s="260">
        <f>+MAX(A$6:A159)+1</f>
        <v>141</v>
      </c>
      <c r="B160" s="261"/>
      <c r="C160" s="405" t="s">
        <v>115</v>
      </c>
      <c r="D160" s="184" t="s">
        <v>108</v>
      </c>
      <c r="E160" s="1035">
        <f t="shared" si="9"/>
        <v>2021</v>
      </c>
      <c r="F160" s="402">
        <v>0</v>
      </c>
      <c r="G160" s="170"/>
      <c r="H160" s="866"/>
      <c r="I160" s="170"/>
      <c r="J160" s="336"/>
      <c r="K160" s="336"/>
      <c r="L160" s="336"/>
      <c r="M160" s="336"/>
    </row>
    <row r="161" spans="1:13">
      <c r="A161" s="260">
        <f>+MAX(A$6:A160)+1</f>
        <v>142</v>
      </c>
      <c r="B161" s="261"/>
      <c r="C161" s="422" t="s">
        <v>99</v>
      </c>
      <c r="D161" s="184" t="s">
        <v>108</v>
      </c>
      <c r="E161" s="1035">
        <f t="shared" si="9"/>
        <v>2021</v>
      </c>
      <c r="F161" s="402">
        <v>0</v>
      </c>
      <c r="G161" s="170"/>
      <c r="H161" s="866"/>
      <c r="I161" s="170"/>
      <c r="J161" s="336"/>
      <c r="K161" s="336"/>
      <c r="L161" s="336"/>
      <c r="M161" s="336"/>
    </row>
    <row r="162" spans="1:13">
      <c r="A162" s="260">
        <f>+MAX(A$6:A161)+1</f>
        <v>143</v>
      </c>
      <c r="B162" s="261"/>
      <c r="C162" s="405" t="s">
        <v>98</v>
      </c>
      <c r="D162" s="184" t="s">
        <v>108</v>
      </c>
      <c r="E162" s="1035">
        <f t="shared" si="9"/>
        <v>2021</v>
      </c>
      <c r="F162" s="402">
        <v>0</v>
      </c>
      <c r="G162" s="170"/>
      <c r="H162" s="866"/>
      <c r="I162" s="170"/>
      <c r="J162" s="336"/>
      <c r="K162" s="336"/>
      <c r="L162" s="336"/>
      <c r="M162" s="336"/>
    </row>
    <row r="163" spans="1:13">
      <c r="A163" s="260">
        <f>+MAX(A$6:A162)+1</f>
        <v>144</v>
      </c>
      <c r="B163" s="261"/>
      <c r="C163" s="405" t="s">
        <v>114</v>
      </c>
      <c r="D163" s="184" t="s">
        <v>108</v>
      </c>
      <c r="E163" s="1035">
        <f t="shared" si="9"/>
        <v>2021</v>
      </c>
      <c r="F163" s="402">
        <v>0</v>
      </c>
      <c r="G163" s="170"/>
      <c r="H163" s="866"/>
      <c r="I163" s="170"/>
      <c r="J163" s="336"/>
      <c r="K163" s="336"/>
      <c r="L163" s="336"/>
      <c r="M163" s="336"/>
    </row>
    <row r="164" spans="1:13">
      <c r="A164" s="260">
        <f>+MAX(A$6:A163)+1</f>
        <v>145</v>
      </c>
      <c r="B164" s="261"/>
      <c r="C164" s="422" t="s">
        <v>113</v>
      </c>
      <c r="D164" s="184" t="s">
        <v>108</v>
      </c>
      <c r="E164" s="1035">
        <f t="shared" si="9"/>
        <v>2021</v>
      </c>
      <c r="F164" s="402">
        <v>0</v>
      </c>
      <c r="G164" s="170"/>
      <c r="H164" s="866"/>
      <c r="I164" s="170"/>
      <c r="J164" s="336"/>
      <c r="K164" s="336"/>
      <c r="L164" s="336"/>
      <c r="M164" s="336"/>
    </row>
    <row r="165" spans="1:13">
      <c r="A165" s="260">
        <f>+MAX(A$6:A164)+1</f>
        <v>146</v>
      </c>
      <c r="B165" s="261"/>
      <c r="C165" s="405" t="s">
        <v>112</v>
      </c>
      <c r="D165" s="184" t="s">
        <v>108</v>
      </c>
      <c r="E165" s="1035">
        <f t="shared" si="9"/>
        <v>2021</v>
      </c>
      <c r="F165" s="402">
        <v>0</v>
      </c>
      <c r="G165" s="170"/>
      <c r="H165" s="866"/>
      <c r="I165" s="170"/>
      <c r="J165" s="336"/>
      <c r="K165" s="336"/>
      <c r="L165" s="336"/>
      <c r="M165" s="336"/>
    </row>
    <row r="166" spans="1:13">
      <c r="A166" s="260">
        <f>+MAX(A$6:A165)+1</f>
        <v>147</v>
      </c>
      <c r="B166" s="261"/>
      <c r="C166" s="405" t="s">
        <v>111</v>
      </c>
      <c r="D166" s="184" t="s">
        <v>108</v>
      </c>
      <c r="E166" s="1035">
        <f t="shared" si="9"/>
        <v>2021</v>
      </c>
      <c r="F166" s="402">
        <v>0</v>
      </c>
      <c r="G166" s="170"/>
      <c r="H166" s="866"/>
      <c r="I166" s="170"/>
      <c r="J166" s="336"/>
      <c r="K166" s="336"/>
      <c r="L166" s="336"/>
      <c r="M166" s="336"/>
    </row>
    <row r="167" spans="1:13">
      <c r="A167" s="260">
        <f>+MAX(A$6:A166)+1</f>
        <v>148</v>
      </c>
      <c r="B167" s="261"/>
      <c r="C167" s="422" t="s">
        <v>110</v>
      </c>
      <c r="D167" s="184" t="s">
        <v>108</v>
      </c>
      <c r="E167" s="1035">
        <f t="shared" si="9"/>
        <v>2021</v>
      </c>
      <c r="F167" s="402">
        <v>0</v>
      </c>
      <c r="G167" s="170"/>
      <c r="H167" s="866"/>
      <c r="I167" s="170"/>
      <c r="J167" s="336"/>
      <c r="K167" s="336"/>
      <c r="L167" s="336"/>
      <c r="M167" s="336"/>
    </row>
    <row r="168" spans="1:13">
      <c r="A168" s="260">
        <f>+MAX(A$6:A167)+1</f>
        <v>149</v>
      </c>
      <c r="B168" s="177"/>
      <c r="C168" s="422" t="s">
        <v>109</v>
      </c>
      <c r="D168" s="184" t="s">
        <v>108</v>
      </c>
      <c r="E168" s="1035">
        <f t="shared" si="9"/>
        <v>2021</v>
      </c>
      <c r="F168" s="402">
        <v>0</v>
      </c>
      <c r="G168" s="325"/>
      <c r="H168" s="867"/>
      <c r="I168" s="868"/>
      <c r="J168" s="336"/>
      <c r="K168" s="336"/>
      <c r="L168" s="336"/>
      <c r="M168" s="336"/>
    </row>
    <row r="169" spans="1:13">
      <c r="A169" s="260">
        <f>+MAX(A$6:A168)+1</f>
        <v>150</v>
      </c>
      <c r="B169" s="261"/>
      <c r="C169" s="406" t="s">
        <v>107</v>
      </c>
      <c r="D169" s="400" t="s">
        <v>432</v>
      </c>
      <c r="E169" s="1035">
        <f t="shared" si="9"/>
        <v>2021</v>
      </c>
      <c r="F169" s="407">
        <v>0</v>
      </c>
      <c r="G169" s="328"/>
      <c r="H169" s="866"/>
      <c r="I169" s="170"/>
      <c r="J169" s="170"/>
      <c r="K169" s="170"/>
      <c r="L169" s="170"/>
      <c r="M169" s="170"/>
    </row>
    <row r="170" spans="1:13">
      <c r="A170" s="260">
        <f>+MAX(A$6:A169)+1</f>
        <v>151</v>
      </c>
      <c r="B170" s="193"/>
      <c r="C170" s="408" t="s">
        <v>106</v>
      </c>
      <c r="D170" s="193" t="str">
        <f>"(sum lines "&amp;A157&amp;"-"&amp;A169&amp;") /13"</f>
        <v>(sum lines 138-150) /13</v>
      </c>
      <c r="E170" s="596"/>
      <c r="F170" s="409">
        <f>SUM(F157:F169)/13</f>
        <v>0</v>
      </c>
      <c r="G170" s="288"/>
      <c r="H170" s="866"/>
      <c r="I170" s="170"/>
      <c r="J170" s="336"/>
      <c r="K170" s="336"/>
      <c r="L170" s="336"/>
      <c r="M170" s="336"/>
    </row>
    <row r="171" spans="1:13">
      <c r="A171" s="260"/>
      <c r="B171" s="193"/>
      <c r="C171" s="405"/>
      <c r="D171" s="193"/>
      <c r="E171" s="596"/>
      <c r="F171" s="410"/>
      <c r="G171" s="325"/>
      <c r="H171" s="867"/>
      <c r="I171" s="868"/>
      <c r="J171" s="336"/>
      <c r="K171" s="336"/>
      <c r="L171" s="336"/>
      <c r="M171" s="336"/>
    </row>
    <row r="172" spans="1:13">
      <c r="A172" s="260"/>
      <c r="B172" s="193"/>
      <c r="C172" s="408"/>
      <c r="D172" s="193"/>
      <c r="E172" s="596"/>
      <c r="F172" s="409"/>
      <c r="G172" s="325"/>
      <c r="H172" s="867"/>
      <c r="I172" s="168"/>
      <c r="J172" s="336"/>
      <c r="K172" s="336"/>
      <c r="L172" s="336"/>
      <c r="M172" s="336"/>
    </row>
    <row r="173" spans="1:13" ht="16.5" thickBot="1">
      <c r="A173" s="824">
        <f>+MAX(A$6:A172)+1</f>
        <v>152</v>
      </c>
      <c r="B173" s="825"/>
      <c r="C173" s="826" t="s">
        <v>295</v>
      </c>
      <c r="D173" s="827" t="str">
        <f>"(sum lines "&amp;A106&amp;", "&amp;A122&amp;", "&amp;A138&amp;", "&amp;A154&amp;", &amp; "&amp;A170&amp;")"</f>
        <v>(sum lines 91, 106, 121, 136, &amp; 151)</v>
      </c>
      <c r="E173" s="828"/>
      <c r="F173" s="829">
        <f>F106+F122+F138+F154+F170</f>
        <v>88737.680769230778</v>
      </c>
      <c r="G173" s="161"/>
      <c r="H173" s="873"/>
      <c r="I173" s="170"/>
      <c r="J173" s="170"/>
      <c r="K173" s="170"/>
      <c r="L173" s="170"/>
      <c r="M173" s="170"/>
    </row>
    <row r="174" spans="1:13">
      <c r="A174" s="893"/>
      <c r="B174" s="894"/>
      <c r="C174" s="895"/>
      <c r="D174" s="896"/>
      <c r="E174" s="897"/>
      <c r="F174" s="898"/>
      <c r="G174" s="874"/>
      <c r="H174" s="874"/>
      <c r="I174" s="875"/>
      <c r="J174" s="170"/>
      <c r="K174" s="170"/>
      <c r="L174" s="170"/>
      <c r="M174" s="170"/>
    </row>
    <row r="175" spans="1:13">
      <c r="A175" s="260"/>
      <c r="B175" s="261"/>
      <c r="C175" s="414"/>
      <c r="D175" s="257"/>
      <c r="E175" s="595"/>
      <c r="F175" s="843"/>
      <c r="G175" s="833"/>
      <c r="H175" s="833"/>
      <c r="I175" s="409"/>
      <c r="J175" s="170"/>
      <c r="K175" s="170"/>
      <c r="L175" s="170"/>
      <c r="M175" s="170"/>
    </row>
    <row r="176" spans="1:13" ht="16.5" thickBot="1">
      <c r="A176" s="421" t="s">
        <v>726</v>
      </c>
      <c r="B176" s="177"/>
      <c r="C176" s="177"/>
      <c r="D176" s="177"/>
      <c r="E176" s="593"/>
      <c r="F176" s="590"/>
      <c r="G176" s="876"/>
      <c r="H176" s="876"/>
      <c r="I176" s="877"/>
      <c r="J176" s="170"/>
      <c r="K176" s="170"/>
      <c r="L176" s="170"/>
      <c r="M176" s="170"/>
    </row>
    <row r="177" spans="1:13">
      <c r="A177" s="1101"/>
      <c r="B177" s="1102"/>
      <c r="C177" s="1102"/>
      <c r="D177" s="1102"/>
      <c r="E177" s="1102"/>
      <c r="F177" s="1103"/>
      <c r="G177" s="838"/>
      <c r="H177" s="878"/>
      <c r="I177" s="879"/>
      <c r="J177" s="170"/>
      <c r="K177" s="170"/>
      <c r="L177" s="170"/>
      <c r="M177" s="170"/>
    </row>
    <row r="178" spans="1:13">
      <c r="A178" s="835"/>
      <c r="B178" s="836"/>
      <c r="C178" s="836"/>
      <c r="D178" s="836"/>
      <c r="E178" s="836"/>
      <c r="F178" s="836"/>
      <c r="G178" s="880" t="s">
        <v>730</v>
      </c>
      <c r="H178" s="873"/>
      <c r="I178" s="881" t="s">
        <v>731</v>
      </c>
      <c r="J178" s="170"/>
      <c r="K178" s="170"/>
      <c r="L178" s="170"/>
      <c r="M178" s="170"/>
    </row>
    <row r="179" spans="1:13">
      <c r="A179" s="260"/>
      <c r="B179" s="852"/>
      <c r="C179" s="262" t="s">
        <v>741</v>
      </c>
      <c r="D179" s="193" t="s">
        <v>417</v>
      </c>
      <c r="E179" s="597" t="s">
        <v>100</v>
      </c>
      <c r="F179" s="830" t="s">
        <v>728</v>
      </c>
      <c r="G179" s="880" t="s">
        <v>729</v>
      </c>
      <c r="H179" s="880" t="s">
        <v>727</v>
      </c>
      <c r="I179" s="881" t="s">
        <v>732</v>
      </c>
      <c r="J179" s="170"/>
      <c r="K179" s="170"/>
      <c r="L179" s="170"/>
      <c r="M179" s="170"/>
    </row>
    <row r="180" spans="1:13">
      <c r="A180" s="260">
        <f>+MAX(A$6:A179)+1</f>
        <v>153</v>
      </c>
      <c r="B180" s="177"/>
      <c r="C180" s="177" t="s">
        <v>107</v>
      </c>
      <c r="D180" s="193" t="s">
        <v>108</v>
      </c>
      <c r="E180" s="1035">
        <f>+$E$7</f>
        <v>2020</v>
      </c>
      <c r="F180" s="831">
        <v>0</v>
      </c>
      <c r="G180" s="831">
        <v>0</v>
      </c>
      <c r="H180" s="833">
        <f>+F180-G180</f>
        <v>0</v>
      </c>
      <c r="I180" s="402">
        <v>0</v>
      </c>
      <c r="J180" s="170"/>
      <c r="K180" s="170"/>
      <c r="L180" s="170"/>
      <c r="M180" s="170"/>
    </row>
    <row r="181" spans="1:13">
      <c r="A181" s="260">
        <f>+MAX(A$6:A180)+1</f>
        <v>154</v>
      </c>
      <c r="B181" s="177"/>
      <c r="C181" s="403" t="s">
        <v>117</v>
      </c>
      <c r="D181" s="193" t="s">
        <v>108</v>
      </c>
      <c r="E181" s="1035">
        <f>+$E$8</f>
        <v>2021</v>
      </c>
      <c r="F181" s="831">
        <v>0</v>
      </c>
      <c r="G181" s="831">
        <v>0</v>
      </c>
      <c r="H181" s="833">
        <f>+F181-G181</f>
        <v>0</v>
      </c>
      <c r="I181" s="402">
        <v>0</v>
      </c>
      <c r="J181" s="170"/>
      <c r="K181" s="170"/>
      <c r="L181" s="170"/>
      <c r="M181" s="170"/>
    </row>
    <row r="182" spans="1:13">
      <c r="A182" s="260">
        <f>+MAX(A$6:A181)+1</f>
        <v>155</v>
      </c>
      <c r="B182" s="177"/>
      <c r="C182" s="405" t="s">
        <v>116</v>
      </c>
      <c r="D182" s="193" t="s">
        <v>108</v>
      </c>
      <c r="E182" s="1035">
        <f t="shared" ref="E182:E192" si="10">+$E$8</f>
        <v>2021</v>
      </c>
      <c r="F182" s="831">
        <v>0</v>
      </c>
      <c r="G182" s="831">
        <v>0</v>
      </c>
      <c r="H182" s="833">
        <f>+F182-G182</f>
        <v>0</v>
      </c>
      <c r="I182" s="402">
        <v>0</v>
      </c>
      <c r="J182" s="170"/>
      <c r="K182" s="170"/>
      <c r="L182" s="170"/>
      <c r="M182" s="170"/>
    </row>
    <row r="183" spans="1:13">
      <c r="A183" s="260">
        <f>+MAX(A$6:A182)+1</f>
        <v>156</v>
      </c>
      <c r="B183" s="177"/>
      <c r="C183" s="405" t="s">
        <v>115</v>
      </c>
      <c r="D183" s="193" t="s">
        <v>108</v>
      </c>
      <c r="E183" s="1035">
        <f t="shared" si="10"/>
        <v>2021</v>
      </c>
      <c r="F183" s="831">
        <v>0</v>
      </c>
      <c r="G183" s="831">
        <v>0</v>
      </c>
      <c r="H183" s="833">
        <f>+F183-G183</f>
        <v>0</v>
      </c>
      <c r="I183" s="402">
        <v>0</v>
      </c>
      <c r="J183" s="170"/>
      <c r="K183" s="170"/>
      <c r="L183" s="170"/>
      <c r="M183" s="170"/>
    </row>
    <row r="184" spans="1:13">
      <c r="A184" s="260">
        <f>+MAX(A$6:A183)+1</f>
        <v>157</v>
      </c>
      <c r="B184" s="177"/>
      <c r="C184" s="403" t="s">
        <v>99</v>
      </c>
      <c r="D184" s="193" t="s">
        <v>108</v>
      </c>
      <c r="E184" s="1035">
        <f t="shared" si="10"/>
        <v>2021</v>
      </c>
      <c r="F184" s="831">
        <v>0</v>
      </c>
      <c r="G184" s="831">
        <v>0</v>
      </c>
      <c r="H184" s="833">
        <f t="shared" ref="H184:H192" si="11">+F184-G184</f>
        <v>0</v>
      </c>
      <c r="I184" s="402">
        <v>0</v>
      </c>
      <c r="J184" s="170"/>
      <c r="K184" s="170"/>
      <c r="L184" s="170"/>
      <c r="M184" s="170"/>
    </row>
    <row r="185" spans="1:13">
      <c r="A185" s="260">
        <f>+MAX(A$6:A184)+1</f>
        <v>158</v>
      </c>
      <c r="B185" s="177"/>
      <c r="C185" s="405" t="s">
        <v>98</v>
      </c>
      <c r="D185" s="193" t="s">
        <v>108</v>
      </c>
      <c r="E185" s="1035">
        <f t="shared" si="10"/>
        <v>2021</v>
      </c>
      <c r="F185" s="831">
        <v>0</v>
      </c>
      <c r="G185" s="831">
        <v>0</v>
      </c>
      <c r="H185" s="833">
        <f t="shared" si="11"/>
        <v>0</v>
      </c>
      <c r="I185" s="402">
        <v>0</v>
      </c>
      <c r="J185" s="170"/>
      <c r="K185" s="170"/>
      <c r="L185" s="170"/>
      <c r="M185" s="170"/>
    </row>
    <row r="186" spans="1:13">
      <c r="A186" s="260">
        <f>+MAX(A$6:A185)+1</f>
        <v>159</v>
      </c>
      <c r="B186" s="177"/>
      <c r="C186" s="405" t="s">
        <v>114</v>
      </c>
      <c r="D186" s="193" t="s">
        <v>108</v>
      </c>
      <c r="E186" s="1035">
        <f t="shared" si="10"/>
        <v>2021</v>
      </c>
      <c r="F186" s="831">
        <v>0</v>
      </c>
      <c r="G186" s="831">
        <v>0</v>
      </c>
      <c r="H186" s="833">
        <f t="shared" si="11"/>
        <v>0</v>
      </c>
      <c r="I186" s="402">
        <v>0</v>
      </c>
      <c r="J186" s="170"/>
      <c r="K186" s="170"/>
      <c r="L186" s="170"/>
      <c r="M186" s="170"/>
    </row>
    <row r="187" spans="1:13">
      <c r="A187" s="260">
        <f>+MAX(A$6:A186)+1</f>
        <v>160</v>
      </c>
      <c r="B187" s="177"/>
      <c r="C187" s="403" t="s">
        <v>113</v>
      </c>
      <c r="D187" s="193" t="s">
        <v>108</v>
      </c>
      <c r="E187" s="1035">
        <f t="shared" si="10"/>
        <v>2021</v>
      </c>
      <c r="F187" s="831">
        <v>0</v>
      </c>
      <c r="G187" s="831">
        <v>0</v>
      </c>
      <c r="H187" s="833">
        <f t="shared" si="11"/>
        <v>0</v>
      </c>
      <c r="I187" s="402">
        <v>0</v>
      </c>
      <c r="J187" s="170"/>
      <c r="K187" s="170"/>
      <c r="L187" s="170"/>
      <c r="M187" s="170"/>
    </row>
    <row r="188" spans="1:13">
      <c r="A188" s="260">
        <f>+MAX(A$6:A187)+1</f>
        <v>161</v>
      </c>
      <c r="B188" s="177"/>
      <c r="C188" s="405" t="s">
        <v>112</v>
      </c>
      <c r="D188" s="193" t="s">
        <v>108</v>
      </c>
      <c r="E188" s="1035">
        <f t="shared" si="10"/>
        <v>2021</v>
      </c>
      <c r="F188" s="831">
        <v>0</v>
      </c>
      <c r="G188" s="831">
        <v>0</v>
      </c>
      <c r="H188" s="833">
        <f t="shared" si="11"/>
        <v>0</v>
      </c>
      <c r="I188" s="402">
        <v>0</v>
      </c>
      <c r="J188" s="170"/>
      <c r="K188" s="170"/>
      <c r="L188" s="170"/>
      <c r="M188" s="170"/>
    </row>
    <row r="189" spans="1:13">
      <c r="A189" s="260">
        <f>+MAX(A$6:A188)+1</f>
        <v>162</v>
      </c>
      <c r="B189" s="177"/>
      <c r="C189" s="405" t="s">
        <v>111</v>
      </c>
      <c r="D189" s="193" t="s">
        <v>108</v>
      </c>
      <c r="E189" s="1035">
        <f t="shared" si="10"/>
        <v>2021</v>
      </c>
      <c r="F189" s="831">
        <v>0</v>
      </c>
      <c r="G189" s="831">
        <v>0</v>
      </c>
      <c r="H189" s="833">
        <f t="shared" si="11"/>
        <v>0</v>
      </c>
      <c r="I189" s="402">
        <v>0</v>
      </c>
      <c r="J189" s="170"/>
      <c r="K189" s="170"/>
      <c r="L189" s="170"/>
      <c r="M189" s="170"/>
    </row>
    <row r="190" spans="1:13">
      <c r="A190" s="260">
        <f>+MAX(A$6:A189)+1</f>
        <v>163</v>
      </c>
      <c r="B190" s="177"/>
      <c r="C190" s="403" t="s">
        <v>110</v>
      </c>
      <c r="D190" s="193" t="s">
        <v>108</v>
      </c>
      <c r="E190" s="1035">
        <f t="shared" si="10"/>
        <v>2021</v>
      </c>
      <c r="F190" s="831">
        <v>0</v>
      </c>
      <c r="G190" s="831">
        <v>0</v>
      </c>
      <c r="H190" s="833">
        <f t="shared" si="11"/>
        <v>0</v>
      </c>
      <c r="I190" s="402">
        <v>0</v>
      </c>
      <c r="J190" s="170"/>
      <c r="K190" s="170"/>
      <c r="L190" s="170"/>
      <c r="M190" s="170"/>
    </row>
    <row r="191" spans="1:13">
      <c r="A191" s="260">
        <f>+MAX(A$6:A190)+1</f>
        <v>164</v>
      </c>
      <c r="B191" s="177"/>
      <c r="C191" s="403" t="s">
        <v>109</v>
      </c>
      <c r="D191" s="193" t="s">
        <v>108</v>
      </c>
      <c r="E191" s="1035">
        <f t="shared" si="10"/>
        <v>2021</v>
      </c>
      <c r="F191" s="831">
        <v>0</v>
      </c>
      <c r="G191" s="831">
        <v>0</v>
      </c>
      <c r="H191" s="833">
        <f t="shared" si="11"/>
        <v>0</v>
      </c>
      <c r="I191" s="402">
        <v>0</v>
      </c>
      <c r="J191" s="170"/>
      <c r="K191" s="170"/>
      <c r="L191" s="170"/>
      <c r="M191" s="170"/>
    </row>
    <row r="192" spans="1:13">
      <c r="A192" s="260">
        <f>+MAX(A$6:A191)+1</f>
        <v>165</v>
      </c>
      <c r="B192" s="261"/>
      <c r="C192" s="839" t="s">
        <v>107</v>
      </c>
      <c r="D192" s="823" t="s">
        <v>108</v>
      </c>
      <c r="E192" s="1035">
        <f t="shared" si="10"/>
        <v>2021</v>
      </c>
      <c r="F192" s="831">
        <v>0</v>
      </c>
      <c r="G192" s="831">
        <v>0</v>
      </c>
      <c r="H192" s="833">
        <f t="shared" si="11"/>
        <v>0</v>
      </c>
      <c r="I192" s="402">
        <v>0</v>
      </c>
      <c r="J192" s="170"/>
      <c r="K192" s="170"/>
      <c r="L192" s="170"/>
      <c r="M192" s="170"/>
    </row>
    <row r="193" spans="1:13">
      <c r="A193" s="260">
        <f>+MAX(A$6:A192)+1</f>
        <v>166</v>
      </c>
      <c r="B193" s="193"/>
      <c r="C193" s="408" t="s">
        <v>746</v>
      </c>
      <c r="D193" s="193" t="str">
        <f>"(sum lines "&amp;A180&amp;"-"&amp;A192&amp;") /13"</f>
        <v>(sum lines 153-165) /13</v>
      </c>
      <c r="E193" s="596"/>
      <c r="F193" s="832">
        <f>SUM(F180:F192)/13</f>
        <v>0</v>
      </c>
      <c r="G193" s="832">
        <f>SUM(G180:G192)/13</f>
        <v>0</v>
      </c>
      <c r="H193" s="832">
        <f>SUM(H180:H192)/13</f>
        <v>0</v>
      </c>
      <c r="I193" s="899">
        <f>SUM(I180:I192)</f>
        <v>0</v>
      </c>
      <c r="J193" s="170"/>
      <c r="K193" s="170"/>
      <c r="L193" s="170"/>
      <c r="M193" s="170"/>
    </row>
    <row r="194" spans="1:13" ht="16.5" thickBot="1">
      <c r="A194" s="416"/>
      <c r="B194" s="840"/>
      <c r="C194" s="834"/>
      <c r="D194" s="841"/>
      <c r="E194" s="842"/>
      <c r="F194" s="834"/>
      <c r="G194" s="837"/>
      <c r="H194" s="882"/>
      <c r="I194" s="883"/>
      <c r="J194" s="336"/>
      <c r="K194" s="336"/>
      <c r="L194" s="336"/>
      <c r="M194" s="336"/>
    </row>
    <row r="195" spans="1:13">
      <c r="A195" s="423"/>
      <c r="B195" s="404"/>
      <c r="C195" s="405"/>
      <c r="D195" s="193"/>
      <c r="E195" s="596"/>
      <c r="F195" s="405"/>
      <c r="G195" s="161"/>
      <c r="H195" s="867"/>
      <c r="I195" s="168"/>
      <c r="J195" s="336"/>
      <c r="K195" s="336"/>
      <c r="L195" s="336"/>
      <c r="M195" s="336"/>
    </row>
    <row r="196" spans="1:13">
      <c r="A196" s="258" t="s">
        <v>70</v>
      </c>
      <c r="E196" s="592"/>
      <c r="F196" s="571"/>
      <c r="G196" s="167"/>
    </row>
    <row r="197" spans="1:13">
      <c r="A197" s="258">
        <v>1</v>
      </c>
      <c r="C197" s="136" t="s">
        <v>443</v>
      </c>
      <c r="E197" s="592"/>
      <c r="F197" s="571"/>
      <c r="G197" s="167"/>
    </row>
    <row r="198" spans="1:13">
      <c r="A198" s="258">
        <v>2</v>
      </c>
      <c r="C198" s="136" t="s">
        <v>666</v>
      </c>
      <c r="E198" s="592"/>
      <c r="F198" s="571"/>
      <c r="G198" s="167"/>
    </row>
    <row r="199" spans="1:13">
      <c r="E199" s="592"/>
      <c r="F199" s="572"/>
      <c r="G199" s="167"/>
    </row>
    <row r="200" spans="1:13">
      <c r="E200" s="592"/>
      <c r="F200" s="571"/>
      <c r="G200" s="167"/>
    </row>
    <row r="201" spans="1:13">
      <c r="E201" s="592"/>
      <c r="F201" s="571"/>
      <c r="G201" s="167"/>
    </row>
    <row r="202" spans="1:13">
      <c r="E202" s="592"/>
      <c r="F202" s="177"/>
      <c r="G202" s="167"/>
    </row>
    <row r="203" spans="1:13">
      <c r="E203" s="592"/>
      <c r="F203" s="571"/>
      <c r="G203" s="167"/>
    </row>
    <row r="204" spans="1:13">
      <c r="E204" s="592"/>
      <c r="F204" s="571"/>
      <c r="G204" s="167"/>
    </row>
    <row r="205" spans="1:13">
      <c r="E205" s="592"/>
      <c r="F205" s="571"/>
      <c r="G205" s="167"/>
    </row>
    <row r="206" spans="1:13">
      <c r="E206" s="592"/>
      <c r="F206" s="177"/>
      <c r="G206" s="167"/>
    </row>
    <row r="207" spans="1:13">
      <c r="E207" s="592"/>
      <c r="F207" s="571"/>
      <c r="G207" s="167"/>
    </row>
    <row r="208" spans="1:13">
      <c r="E208" s="592"/>
      <c r="F208" s="571"/>
      <c r="G208" s="167"/>
    </row>
    <row r="209" spans="5:7">
      <c r="E209" s="592"/>
      <c r="F209" s="571"/>
      <c r="G209" s="167"/>
    </row>
    <row r="210" spans="5:7">
      <c r="E210" s="592"/>
      <c r="F210" s="177"/>
      <c r="G210" s="167"/>
    </row>
    <row r="211" spans="5:7">
      <c r="E211" s="592"/>
      <c r="F211" s="177"/>
      <c r="G211" s="167"/>
    </row>
    <row r="212" spans="5:7">
      <c r="E212" s="592"/>
      <c r="F212" s="571"/>
      <c r="G212" s="167"/>
    </row>
    <row r="213" spans="5:7">
      <c r="E213" s="592"/>
      <c r="F213" s="571"/>
      <c r="G213" s="167"/>
    </row>
    <row r="214" spans="5:7">
      <c r="E214" s="592"/>
      <c r="F214" s="573"/>
      <c r="G214" s="167"/>
    </row>
    <row r="215" spans="5:7">
      <c r="E215" s="591"/>
    </row>
    <row r="216" spans="5:7">
      <c r="E216" s="591"/>
      <c r="F216" s="430"/>
    </row>
  </sheetData>
  <mergeCells count="7">
    <mergeCell ref="A1:F1"/>
    <mergeCell ref="A2:F2"/>
    <mergeCell ref="A177:F177"/>
    <mergeCell ref="J5:M5"/>
    <mergeCell ref="A5:F5"/>
    <mergeCell ref="A91:F91"/>
    <mergeCell ref="J91:M91"/>
  </mergeCells>
  <phoneticPr fontId="0" type="noConversion"/>
  <printOptions horizontalCentered="1"/>
  <pageMargins left="0.25" right="0.25" top="0.75" bottom="0.75" header="0.5" footer="0.5"/>
  <pageSetup scale="48" fitToHeight="0" orientation="landscape" r:id="rId1"/>
  <headerFooter alignWithMargins="0"/>
  <rowBreaks count="4" manualBreakCount="4">
    <brk id="36" max="8" man="1"/>
    <brk id="87" max="8" man="1"/>
    <brk id="123" max="8" man="1"/>
    <brk id="17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K164"/>
  <sheetViews>
    <sheetView view="pageBreakPreview" topLeftCell="A94" zoomScale="85" zoomScaleNormal="90" zoomScaleSheetLayoutView="85" workbookViewId="0">
      <selection activeCell="D87" sqref="D87"/>
    </sheetView>
  </sheetViews>
  <sheetFormatPr defaultColWidth="8.88671875" defaultRowHeight="12.75"/>
  <cols>
    <col min="1" max="1" width="5" style="153" customWidth="1"/>
    <col min="2" max="2" width="3.33203125" style="146" customWidth="1"/>
    <col min="3" max="3" width="48.33203125" style="146" customWidth="1"/>
    <col min="4" max="4" width="20.33203125" style="146" customWidth="1"/>
    <col min="5" max="5" width="13.6640625" style="146" customWidth="1"/>
    <col min="6" max="6" width="18.109375" style="146" customWidth="1"/>
    <col min="7" max="7" width="15.33203125" style="146" customWidth="1"/>
    <col min="8" max="8" width="15.5546875" style="146" customWidth="1"/>
    <col min="9" max="9" width="13" style="146" customWidth="1"/>
    <col min="10" max="10" width="10.6640625" style="146" customWidth="1"/>
    <col min="11" max="11" width="9" style="146" customWidth="1"/>
    <col min="12" max="12" width="11.6640625" style="146" bestFit="1" customWidth="1"/>
    <col min="13" max="13" width="7.5546875" style="146" customWidth="1"/>
    <col min="14" max="16384" width="8.88671875" style="146"/>
  </cols>
  <sheetData>
    <row r="1" spans="1:63" ht="18">
      <c r="A1" s="172"/>
      <c r="B1" s="225"/>
      <c r="C1" s="166"/>
      <c r="D1" s="1107" t="s">
        <v>246</v>
      </c>
      <c r="E1" s="1107"/>
      <c r="F1" s="1107"/>
      <c r="G1" s="1107"/>
      <c r="H1" s="1107"/>
      <c r="I1" s="1107"/>
      <c r="J1" s="158"/>
      <c r="K1" s="158"/>
      <c r="L1" s="158"/>
      <c r="M1" s="158"/>
    </row>
    <row r="2" spans="1:63" ht="18.75" thickBot="1">
      <c r="A2" s="163"/>
      <c r="D2" s="1107" t="str">
        <f>Index!$C$7</f>
        <v>LS Power Grid New York Corporation I</v>
      </c>
      <c r="E2" s="1107"/>
      <c r="F2" s="1107"/>
      <c r="G2" s="1107"/>
      <c r="H2" s="1107"/>
      <c r="I2" s="1107"/>
    </row>
    <row r="3" spans="1:63" ht="50.25" customHeight="1" thickBot="1">
      <c r="A3" s="1108"/>
      <c r="B3" s="1109"/>
      <c r="C3" s="1109"/>
      <c r="D3" s="1109"/>
      <c r="E3" s="1109"/>
      <c r="F3" s="1109"/>
      <c r="G3" s="778"/>
      <c r="H3" s="775"/>
      <c r="I3" s="775"/>
      <c r="J3" s="1110"/>
      <c r="K3" s="1111"/>
      <c r="L3" s="1111"/>
      <c r="M3" s="1112"/>
    </row>
    <row r="4" spans="1:63">
      <c r="A4" s="442" t="s">
        <v>318</v>
      </c>
      <c r="B4" s="222"/>
      <c r="C4" s="224"/>
      <c r="D4" s="223"/>
      <c r="E4" s="222" t="s">
        <v>148</v>
      </c>
      <c r="F4" s="221" t="s">
        <v>103</v>
      </c>
      <c r="G4" s="220" t="s">
        <v>149</v>
      </c>
      <c r="H4" s="219"/>
      <c r="I4" s="218"/>
      <c r="J4" s="429"/>
      <c r="K4" s="424"/>
      <c r="L4" s="424"/>
      <c r="M4" s="425"/>
    </row>
    <row r="5" spans="1:63" s="1" customFormat="1" ht="15">
      <c r="A5" s="216">
        <f>+MAX('Att 2 - Cost Support '!A:A)+1</f>
        <v>167</v>
      </c>
      <c r="B5" s="215"/>
      <c r="C5" s="214" t="s">
        <v>162</v>
      </c>
      <c r="D5" s="214" t="s">
        <v>34</v>
      </c>
      <c r="E5" s="165">
        <v>0</v>
      </c>
      <c r="F5" s="165">
        <v>0</v>
      </c>
      <c r="G5" s="431"/>
      <c r="H5" s="211"/>
      <c r="I5" s="210"/>
      <c r="J5" s="210"/>
      <c r="K5" s="210"/>
      <c r="L5" s="209"/>
      <c r="M5" s="110"/>
      <c r="N5" s="95"/>
      <c r="O5" s="34"/>
      <c r="P5" s="19"/>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row>
    <row r="6" spans="1:63" s="1" customFormat="1" ht="15">
      <c r="A6" s="683">
        <f>+MAX(A$5:A5)+1</f>
        <v>168</v>
      </c>
      <c r="B6" s="215"/>
      <c r="C6" s="215" t="s">
        <v>668</v>
      </c>
      <c r="D6" s="214"/>
      <c r="E6" s="165">
        <v>0</v>
      </c>
      <c r="F6" s="165">
        <v>0</v>
      </c>
      <c r="G6" s="255"/>
      <c r="H6" s="211"/>
      <c r="I6" s="210"/>
      <c r="J6" s="210"/>
      <c r="K6" s="210"/>
      <c r="L6" s="209"/>
      <c r="M6" s="110"/>
      <c r="N6" s="95"/>
      <c r="O6" s="34"/>
      <c r="P6" s="19"/>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row>
    <row r="7" spans="1:63" s="1" customFormat="1" ht="15.75" thickBot="1">
      <c r="A7" s="683">
        <f>+MAX(A$5:A6)+1</f>
        <v>169</v>
      </c>
      <c r="B7" s="215"/>
      <c r="C7" s="215" t="s">
        <v>669</v>
      </c>
      <c r="D7" s="214"/>
      <c r="E7" s="776">
        <f>+E5-E6</f>
        <v>0</v>
      </c>
      <c r="F7" s="776">
        <f>+F5-F6</f>
        <v>0</v>
      </c>
      <c r="G7" s="255">
        <f>+(E7+F7)/2</f>
        <v>0</v>
      </c>
      <c r="H7" s="211"/>
      <c r="I7" s="210"/>
      <c r="J7" s="210"/>
      <c r="K7" s="210"/>
      <c r="L7" s="209"/>
      <c r="M7" s="110"/>
      <c r="N7" s="95"/>
      <c r="O7" s="34"/>
      <c r="P7" s="19"/>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row>
    <row r="8" spans="1:63" s="1" customFormat="1" ht="15.75" thickTop="1">
      <c r="A8" s="683"/>
      <c r="B8" s="215"/>
      <c r="C8" s="215"/>
      <c r="D8" s="214"/>
      <c r="E8" s="161"/>
      <c r="F8" s="161"/>
      <c r="G8" s="255"/>
      <c r="H8" s="211"/>
      <c r="I8" s="210"/>
      <c r="J8" s="210"/>
      <c r="K8" s="210"/>
      <c r="L8" s="209"/>
      <c r="M8" s="110"/>
      <c r="N8" s="95"/>
      <c r="O8" s="34"/>
      <c r="P8" s="19"/>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row>
    <row r="9" spans="1:63" s="1" customFormat="1" ht="15">
      <c r="A9" s="683"/>
      <c r="B9" s="215"/>
      <c r="E9" s="784" t="s">
        <v>672</v>
      </c>
      <c r="F9" s="784" t="s">
        <v>673</v>
      </c>
      <c r="G9" s="783" t="s">
        <v>17</v>
      </c>
      <c r="H9" s="211"/>
      <c r="I9" s="210"/>
      <c r="J9" s="210"/>
      <c r="K9" s="210"/>
      <c r="L9" s="209"/>
      <c r="M9" s="110"/>
      <c r="N9" s="95"/>
      <c r="O9" s="34"/>
      <c r="P9" s="19"/>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row>
    <row r="10" spans="1:63" s="1" customFormat="1" ht="15">
      <c r="A10" s="683">
        <f>+MAX(A$5:A9)+1</f>
        <v>170</v>
      </c>
      <c r="B10" s="215"/>
      <c r="C10" s="215" t="s">
        <v>674</v>
      </c>
      <c r="D10" s="214" t="s">
        <v>671</v>
      </c>
      <c r="E10" s="165">
        <v>0</v>
      </c>
      <c r="F10" s="165">
        <v>0</v>
      </c>
      <c r="G10" s="255"/>
      <c r="H10" s="211"/>
      <c r="I10" s="210"/>
      <c r="J10" s="210"/>
      <c r="K10" s="210"/>
      <c r="L10" s="209"/>
      <c r="M10" s="110"/>
      <c r="N10" s="95"/>
      <c r="O10" s="34"/>
      <c r="P10" s="19"/>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row>
    <row r="11" spans="1:63" s="1" customFormat="1" ht="15">
      <c r="A11" s="683">
        <f>+MAX(A$5:A10)+1</f>
        <v>171</v>
      </c>
      <c r="B11" s="215"/>
      <c r="C11" s="215" t="s">
        <v>675</v>
      </c>
      <c r="D11" s="214"/>
      <c r="E11" s="785">
        <v>0</v>
      </c>
      <c r="F11" s="786">
        <v>0</v>
      </c>
      <c r="G11" s="255"/>
      <c r="H11" s="211"/>
      <c r="I11" s="210"/>
      <c r="J11" s="210"/>
      <c r="K11" s="210"/>
      <c r="L11" s="209"/>
      <c r="M11" s="110"/>
      <c r="N11" s="95"/>
      <c r="O11" s="34"/>
      <c r="P11" s="19"/>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row>
    <row r="12" spans="1:63" s="1" customFormat="1" ht="15">
      <c r="A12" s="683">
        <f>+MAX(A$5:A11)+1</f>
        <v>172</v>
      </c>
      <c r="B12" s="215"/>
      <c r="C12" s="215" t="s">
        <v>676</v>
      </c>
      <c r="D12" s="214"/>
      <c r="E12" s="161">
        <f>+E10-E11</f>
        <v>0</v>
      </c>
      <c r="F12" s="161">
        <f>+F10-F11</f>
        <v>0</v>
      </c>
      <c r="G12" s="255"/>
      <c r="H12" s="211"/>
      <c r="I12" s="210"/>
      <c r="J12" s="210"/>
      <c r="K12" s="210"/>
      <c r="L12" s="209"/>
      <c r="M12" s="110"/>
      <c r="N12" s="95"/>
      <c r="O12" s="34"/>
      <c r="P12" s="19"/>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row>
    <row r="13" spans="1:63" s="1" customFormat="1" ht="15">
      <c r="A13" s="683">
        <f>+MAX(A$5:A12)+1</f>
        <v>173</v>
      </c>
      <c r="B13" s="215"/>
      <c r="C13" s="215" t="s">
        <v>677</v>
      </c>
      <c r="D13" s="214"/>
      <c r="E13" s="165">
        <v>0</v>
      </c>
      <c r="F13" s="165">
        <v>0</v>
      </c>
      <c r="G13" s="255"/>
      <c r="H13" s="211"/>
      <c r="I13" s="210"/>
      <c r="J13" s="210"/>
      <c r="K13" s="210"/>
      <c r="L13" s="209"/>
      <c r="M13" s="110"/>
      <c r="N13" s="95"/>
      <c r="O13" s="34"/>
      <c r="P13" s="19"/>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row>
    <row r="14" spans="1:63" s="1" customFormat="1" ht="15.75" thickBot="1">
      <c r="A14" s="683">
        <f>+MAX(A$5:A13)+1</f>
        <v>174</v>
      </c>
      <c r="B14" s="215"/>
      <c r="C14" s="215" t="s">
        <v>678</v>
      </c>
      <c r="D14" s="214"/>
      <c r="E14" s="776">
        <f>+E12*E13</f>
        <v>0</v>
      </c>
      <c r="F14" s="777">
        <f>+F12*F13</f>
        <v>0</v>
      </c>
      <c r="G14" s="255">
        <f>+E14+F14</f>
        <v>0</v>
      </c>
      <c r="H14" s="211"/>
      <c r="I14" s="210"/>
      <c r="J14" s="210"/>
      <c r="K14" s="210"/>
      <c r="L14" s="209"/>
      <c r="M14" s="110"/>
      <c r="N14" s="95"/>
      <c r="O14" s="34"/>
      <c r="P14" s="19"/>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row>
    <row r="15" spans="1:63" s="1" customFormat="1" ht="15.75" thickTop="1">
      <c r="A15" s="683"/>
      <c r="B15" s="215"/>
      <c r="C15" s="215"/>
      <c r="D15" s="214"/>
      <c r="E15" s="161"/>
      <c r="F15" s="161"/>
      <c r="G15" s="255"/>
      <c r="H15" s="211"/>
      <c r="I15" s="210"/>
      <c r="J15" s="210"/>
      <c r="K15" s="210"/>
      <c r="L15" s="209"/>
      <c r="M15" s="110"/>
      <c r="N15" s="95"/>
      <c r="O15" s="34"/>
      <c r="P15" s="19"/>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row>
    <row r="16" spans="1:63" s="1" customFormat="1" ht="15">
      <c r="A16" s="216"/>
      <c r="B16" s="215"/>
      <c r="C16" s="234"/>
      <c r="D16" s="213"/>
      <c r="E16" s="213"/>
      <c r="F16" s="213"/>
      <c r="G16" s="256"/>
      <c r="H16" s="108"/>
      <c r="I16" s="80"/>
      <c r="J16" s="78"/>
      <c r="K16" s="210"/>
      <c r="L16" s="209"/>
      <c r="M16" s="110"/>
      <c r="N16" s="95"/>
      <c r="O16" s="34"/>
      <c r="P16" s="19"/>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row>
    <row r="17" spans="1:63" s="1" customFormat="1" ht="15">
      <c r="A17" s="683">
        <f>+MAX(A$5:A16)+1</f>
        <v>175</v>
      </c>
      <c r="B17" s="215"/>
      <c r="C17" s="319" t="s">
        <v>153</v>
      </c>
      <c r="D17" s="77"/>
      <c r="E17" s="171" t="s">
        <v>72</v>
      </c>
      <c r="F17" s="171" t="s">
        <v>435</v>
      </c>
      <c r="G17" s="256"/>
      <c r="H17" s="108"/>
      <c r="I17" s="80"/>
      <c r="J17" s="80"/>
      <c r="K17" s="210"/>
      <c r="L17" s="209"/>
      <c r="M17" s="110"/>
      <c r="N17" s="95"/>
      <c r="O17" s="34"/>
      <c r="P17" s="19"/>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row>
    <row r="18" spans="1:63" s="1" customFormat="1" ht="15">
      <c r="A18" s="216"/>
      <c r="B18" s="215"/>
      <c r="C18" s="214" t="s">
        <v>197</v>
      </c>
      <c r="D18" s="214"/>
      <c r="E18" s="157" t="s">
        <v>100</v>
      </c>
      <c r="F18" s="162" t="s">
        <v>97</v>
      </c>
      <c r="G18" s="212"/>
      <c r="H18" s="217"/>
      <c r="I18" s="210"/>
      <c r="J18" s="210"/>
      <c r="K18" s="210"/>
      <c r="L18" s="209"/>
      <c r="M18" s="110"/>
      <c r="N18" s="95"/>
      <c r="O18" s="34"/>
      <c r="P18" s="19"/>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row>
    <row r="19" spans="1:63" s="1" customFormat="1" ht="15">
      <c r="A19" s="683">
        <f>+MAX(A$5:A18)+1</f>
        <v>176</v>
      </c>
      <c r="B19" s="172"/>
      <c r="C19" s="156" t="s">
        <v>107</v>
      </c>
      <c r="D19" s="213" t="s">
        <v>218</v>
      </c>
      <c r="E19" s="1037">
        <f>Index!$K$10-1</f>
        <v>2020</v>
      </c>
      <c r="F19" s="1038">
        <v>0</v>
      </c>
      <c r="G19" s="431"/>
      <c r="H19" s="77"/>
      <c r="I19" s="210"/>
      <c r="J19" s="210"/>
      <c r="K19" s="210"/>
      <c r="L19" s="209"/>
      <c r="M19" s="110"/>
      <c r="N19" s="95"/>
      <c r="O19" s="34"/>
      <c r="P19" s="19"/>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row>
    <row r="20" spans="1:63" s="1" customFormat="1" ht="15">
      <c r="A20" s="683">
        <f>+MAX(A$5:A19)+1</f>
        <v>177</v>
      </c>
      <c r="B20" s="172"/>
      <c r="C20" s="182" t="s">
        <v>117</v>
      </c>
      <c r="D20" s="170" t="s">
        <v>108</v>
      </c>
      <c r="E20" s="1037">
        <f>Index!$K$10</f>
        <v>2021</v>
      </c>
      <c r="F20" s="1038">
        <v>0</v>
      </c>
      <c r="G20" s="431"/>
      <c r="H20" s="77"/>
      <c r="I20" s="210"/>
      <c r="J20" s="210"/>
      <c r="K20" s="210"/>
      <c r="L20" s="209"/>
      <c r="M20" s="110"/>
      <c r="N20" s="95"/>
      <c r="O20" s="34"/>
      <c r="P20" s="19"/>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row>
    <row r="21" spans="1:63" s="1" customFormat="1" ht="15">
      <c r="A21" s="683">
        <f>+MAX(A$5:A20)+1</f>
        <v>178</v>
      </c>
      <c r="B21" s="172"/>
      <c r="C21" s="166" t="s">
        <v>116</v>
      </c>
      <c r="D21" s="170" t="s">
        <v>108</v>
      </c>
      <c r="E21" s="1037">
        <f>+$E$20</f>
        <v>2021</v>
      </c>
      <c r="F21" s="1038">
        <v>0</v>
      </c>
      <c r="G21" s="431"/>
      <c r="H21" s="77"/>
      <c r="I21" s="210"/>
      <c r="J21" s="210"/>
      <c r="K21" s="210"/>
      <c r="L21" s="209"/>
      <c r="M21" s="110"/>
      <c r="N21" s="95"/>
      <c r="O21" s="34"/>
      <c r="P21" s="19"/>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row>
    <row r="22" spans="1:63" s="1" customFormat="1" ht="15">
      <c r="A22" s="683">
        <f>+MAX(A$5:A21)+1</f>
        <v>179</v>
      </c>
      <c r="B22" s="172"/>
      <c r="C22" s="166" t="s">
        <v>115</v>
      </c>
      <c r="D22" s="170" t="s">
        <v>108</v>
      </c>
      <c r="E22" s="1037">
        <f t="shared" ref="E22:E31" si="0">+$E$20</f>
        <v>2021</v>
      </c>
      <c r="F22" s="1038">
        <v>0</v>
      </c>
      <c r="G22" s="431"/>
      <c r="H22" s="77"/>
      <c r="I22" s="210"/>
      <c r="J22" s="210"/>
      <c r="K22" s="210"/>
      <c r="L22" s="209"/>
      <c r="M22" s="110"/>
      <c r="N22" s="95"/>
      <c r="O22" s="34"/>
      <c r="P22" s="19"/>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row>
    <row r="23" spans="1:63" s="1" customFormat="1" ht="15">
      <c r="A23" s="683">
        <f>+MAX(A$5:A22)+1</f>
        <v>180</v>
      </c>
      <c r="B23" s="172"/>
      <c r="C23" s="182" t="s">
        <v>99</v>
      </c>
      <c r="D23" s="170" t="s">
        <v>108</v>
      </c>
      <c r="E23" s="1037">
        <f t="shared" si="0"/>
        <v>2021</v>
      </c>
      <c r="F23" s="1038">
        <v>0</v>
      </c>
      <c r="G23" s="431"/>
      <c r="H23" s="77"/>
      <c r="I23" s="210"/>
      <c r="J23" s="210"/>
      <c r="K23" s="210"/>
      <c r="L23" s="209"/>
      <c r="M23" s="110"/>
      <c r="N23" s="95"/>
      <c r="O23" s="34"/>
      <c r="P23" s="19"/>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row>
    <row r="24" spans="1:63" s="1" customFormat="1" ht="15">
      <c r="A24" s="683">
        <f>+MAX(A$5:A23)+1</f>
        <v>181</v>
      </c>
      <c r="B24" s="172"/>
      <c r="C24" s="166" t="s">
        <v>98</v>
      </c>
      <c r="D24" s="170" t="s">
        <v>108</v>
      </c>
      <c r="E24" s="1037">
        <f t="shared" si="0"/>
        <v>2021</v>
      </c>
      <c r="F24" s="1038">
        <v>0</v>
      </c>
      <c r="G24" s="431"/>
      <c r="H24" s="77"/>
      <c r="I24" s="210"/>
      <c r="J24" s="210"/>
      <c r="K24" s="210"/>
      <c r="L24" s="209"/>
      <c r="M24" s="110"/>
      <c r="N24" s="95"/>
      <c r="O24" s="34"/>
      <c r="P24" s="19"/>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row>
    <row r="25" spans="1:63" s="1" customFormat="1" ht="15">
      <c r="A25" s="683">
        <f>+MAX(A$5:A24)+1</f>
        <v>182</v>
      </c>
      <c r="B25" s="172"/>
      <c r="C25" s="166" t="s">
        <v>114</v>
      </c>
      <c r="D25" s="170" t="s">
        <v>108</v>
      </c>
      <c r="E25" s="1037">
        <f t="shared" si="0"/>
        <v>2021</v>
      </c>
      <c r="F25" s="1038">
        <v>96250</v>
      </c>
      <c r="G25" s="431"/>
      <c r="H25" s="77"/>
      <c r="I25" s="210"/>
      <c r="J25" s="210"/>
      <c r="K25" s="210"/>
      <c r="L25" s="209"/>
      <c r="M25" s="110"/>
      <c r="N25" s="95"/>
      <c r="O25" s="34"/>
      <c r="P25" s="19"/>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row>
    <row r="26" spans="1:63" s="1" customFormat="1" ht="15">
      <c r="A26" s="683">
        <f>+MAX(A$5:A25)+1</f>
        <v>183</v>
      </c>
      <c r="B26" s="172"/>
      <c r="C26" s="182" t="s">
        <v>113</v>
      </c>
      <c r="D26" s="170" t="s">
        <v>108</v>
      </c>
      <c r="E26" s="1037">
        <f t="shared" si="0"/>
        <v>2021</v>
      </c>
      <c r="F26" s="1038">
        <v>87500</v>
      </c>
      <c r="G26" s="431"/>
      <c r="H26" s="77"/>
      <c r="I26" s="210"/>
      <c r="J26" s="210"/>
      <c r="K26" s="210"/>
      <c r="L26" s="209"/>
      <c r="M26" s="110"/>
      <c r="N26" s="95"/>
      <c r="O26" s="34"/>
      <c r="P26" s="19"/>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row>
    <row r="27" spans="1:63" s="1" customFormat="1" ht="15">
      <c r="A27" s="683">
        <f>+MAX(A$5:A26)+1</f>
        <v>184</v>
      </c>
      <c r="B27" s="172"/>
      <c r="C27" s="166" t="s">
        <v>112</v>
      </c>
      <c r="D27" s="170" t="s">
        <v>108</v>
      </c>
      <c r="E27" s="1037">
        <f t="shared" si="0"/>
        <v>2021</v>
      </c>
      <c r="F27" s="1038">
        <v>78750</v>
      </c>
      <c r="G27" s="431"/>
      <c r="H27" s="77"/>
      <c r="I27" s="210"/>
      <c r="J27" s="210"/>
      <c r="K27" s="210"/>
      <c r="L27" s="209"/>
      <c r="M27" s="110"/>
      <c r="N27" s="95"/>
      <c r="O27" s="34"/>
      <c r="P27" s="19"/>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row>
    <row r="28" spans="1:63" s="1" customFormat="1" ht="15">
      <c r="A28" s="683">
        <f>+MAX(A$5:A27)+1</f>
        <v>185</v>
      </c>
      <c r="B28" s="172"/>
      <c r="C28" s="166" t="s">
        <v>111</v>
      </c>
      <c r="D28" s="170" t="s">
        <v>108</v>
      </c>
      <c r="E28" s="1037">
        <f t="shared" si="0"/>
        <v>2021</v>
      </c>
      <c r="F28" s="1038">
        <v>71758.3</v>
      </c>
      <c r="G28" s="431"/>
      <c r="H28" s="77"/>
      <c r="I28" s="210"/>
      <c r="J28" s="210"/>
      <c r="K28" s="210"/>
      <c r="L28" s="209"/>
      <c r="M28" s="110"/>
      <c r="N28" s="95"/>
      <c r="O28" s="34"/>
      <c r="P28" s="19"/>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row>
    <row r="29" spans="1:63" s="1" customFormat="1" ht="15">
      <c r="A29" s="683">
        <f>+MAX(A$5:A28)+1</f>
        <v>186</v>
      </c>
      <c r="B29" s="172"/>
      <c r="C29" s="182" t="s">
        <v>110</v>
      </c>
      <c r="D29" s="170" t="s">
        <v>108</v>
      </c>
      <c r="E29" s="1037">
        <f t="shared" si="0"/>
        <v>2021</v>
      </c>
      <c r="F29" s="1038">
        <v>95657.18</v>
      </c>
      <c r="G29" s="431"/>
      <c r="H29" s="77"/>
      <c r="I29" s="210"/>
      <c r="J29" s="210"/>
      <c r="K29" s="210"/>
      <c r="L29" s="209"/>
      <c r="M29" s="110"/>
      <c r="N29" s="95"/>
      <c r="O29" s="34"/>
      <c r="P29" s="19"/>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row>
    <row r="30" spans="1:63" s="1" customFormat="1" ht="15">
      <c r="A30" s="683">
        <f>+MAX(A$5:A29)+1</f>
        <v>187</v>
      </c>
      <c r="B30" s="172"/>
      <c r="C30" s="182" t="s">
        <v>109</v>
      </c>
      <c r="D30" s="170" t="s">
        <v>108</v>
      </c>
      <c r="E30" s="1037">
        <f t="shared" si="0"/>
        <v>2021</v>
      </c>
      <c r="F30" s="1038">
        <v>79908.600000000006</v>
      </c>
      <c r="G30" s="431"/>
      <c r="H30" s="77"/>
      <c r="I30" s="210"/>
      <c r="J30" s="210"/>
      <c r="K30" s="210"/>
      <c r="L30" s="209"/>
      <c r="M30" s="110"/>
      <c r="N30" s="95"/>
      <c r="O30" s="34"/>
      <c r="P30" s="19"/>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row>
    <row r="31" spans="1:63" s="1" customFormat="1" ht="15">
      <c r="A31" s="683">
        <f>+MAX(A$5:A30)+1</f>
        <v>188</v>
      </c>
      <c r="B31" s="172"/>
      <c r="C31" s="164" t="s">
        <v>107</v>
      </c>
      <c r="D31" s="318" t="s">
        <v>36</v>
      </c>
      <c r="E31" s="1037">
        <f t="shared" si="0"/>
        <v>2021</v>
      </c>
      <c r="F31" s="1039">
        <v>80452</v>
      </c>
      <c r="G31" s="431"/>
      <c r="H31" s="77"/>
      <c r="I31" s="210"/>
      <c r="J31" s="210"/>
      <c r="K31" s="210"/>
      <c r="L31" s="209"/>
      <c r="M31" s="110"/>
      <c r="N31" s="95"/>
      <c r="O31" s="34"/>
      <c r="P31" s="19"/>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row>
    <row r="32" spans="1:63" s="1" customFormat="1" ht="15">
      <c r="A32" s="683">
        <f>+MAX(A$5:A31)+1</f>
        <v>189</v>
      </c>
      <c r="B32" s="172"/>
      <c r="C32" s="190" t="s">
        <v>217</v>
      </c>
      <c r="D32" s="170" t="str">
        <f>"(sum lines "&amp;A19&amp;"-"&amp;A31&amp;") /13"</f>
        <v>(sum lines 176-188) /13</v>
      </c>
      <c r="E32" s="189"/>
      <c r="F32" s="1057">
        <f>SUM(F19:F31)/13</f>
        <v>45405.852307692301</v>
      </c>
      <c r="G32" s="431"/>
      <c r="H32" s="77"/>
      <c r="I32" s="210"/>
      <c r="J32" s="210"/>
      <c r="K32" s="210"/>
      <c r="L32" s="209"/>
      <c r="M32" s="110"/>
      <c r="N32" s="95"/>
      <c r="O32" s="34"/>
      <c r="P32" s="19"/>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row>
    <row r="33" spans="1:63" s="1" customFormat="1" ht="15">
      <c r="A33" s="216"/>
      <c r="B33" s="215"/>
      <c r="C33" s="214"/>
      <c r="D33" s="214"/>
      <c r="E33" s="213"/>
      <c r="F33" s="213"/>
      <c r="G33" s="431"/>
      <c r="H33" s="77"/>
      <c r="I33" s="210"/>
      <c r="J33" s="210"/>
      <c r="K33" s="210"/>
      <c r="L33" s="209"/>
      <c r="M33" s="110"/>
      <c r="N33" s="95"/>
      <c r="O33" s="34"/>
      <c r="P33" s="19"/>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row>
    <row r="34" spans="1:63" ht="13.5" thickBot="1">
      <c r="A34" s="180"/>
      <c r="B34" s="179"/>
      <c r="C34" s="428"/>
      <c r="D34" s="331"/>
      <c r="E34" s="204"/>
      <c r="F34" s="588"/>
      <c r="G34" s="332"/>
      <c r="H34" s="779"/>
      <c r="I34" s="780"/>
      <c r="J34" s="781"/>
      <c r="K34" s="782"/>
      <c r="L34" s="782"/>
      <c r="M34" s="333"/>
    </row>
    <row r="35" spans="1:63">
      <c r="A35" s="208"/>
      <c r="B35" s="208"/>
      <c r="C35" s="208"/>
      <c r="D35" s="208"/>
      <c r="E35" s="156"/>
      <c r="F35" s="207"/>
      <c r="G35" s="152"/>
      <c r="H35" s="171"/>
      <c r="I35" s="206"/>
      <c r="J35" s="205"/>
      <c r="K35" s="361"/>
      <c r="L35" s="361"/>
      <c r="M35" s="361"/>
    </row>
    <row r="36" spans="1:63">
      <c r="A36" s="208"/>
      <c r="B36" s="208"/>
      <c r="C36" s="208"/>
      <c r="D36" s="208"/>
      <c r="E36" s="156"/>
      <c r="F36" s="207"/>
      <c r="G36" s="152"/>
      <c r="H36" s="171"/>
      <c r="I36" s="206"/>
      <c r="J36" s="205"/>
      <c r="K36" s="608"/>
      <c r="L36" s="608"/>
      <c r="M36" s="608"/>
    </row>
    <row r="37" spans="1:63" ht="13.5" thickBot="1">
      <c r="A37" s="680" t="s">
        <v>607</v>
      </c>
    </row>
    <row r="38" spans="1:63">
      <c r="A38" s="1113"/>
      <c r="B38" s="1114"/>
      <c r="C38" s="1114"/>
      <c r="D38" s="1114"/>
      <c r="E38" s="1114"/>
      <c r="F38" s="1114"/>
      <c r="G38" s="578"/>
      <c r="H38" s="578"/>
      <c r="I38" s="578"/>
      <c r="J38" s="1118"/>
      <c r="K38" s="1119"/>
      <c r="L38" s="1119"/>
      <c r="M38" s="1120"/>
    </row>
    <row r="39" spans="1:63">
      <c r="A39" s="683" t="str">
        <f>+A32&amp;"a"</f>
        <v>189a</v>
      </c>
      <c r="B39" s="681"/>
      <c r="C39" s="684" t="s">
        <v>222</v>
      </c>
      <c r="D39" s="684" t="s">
        <v>231</v>
      </c>
      <c r="E39" s="684" t="s">
        <v>239</v>
      </c>
      <c r="F39" s="684" t="s">
        <v>240</v>
      </c>
      <c r="G39" s="684" t="s">
        <v>241</v>
      </c>
      <c r="H39" s="684" t="s">
        <v>242</v>
      </c>
      <c r="I39" s="684" t="s">
        <v>243</v>
      </c>
      <c r="J39" s="1121"/>
      <c r="K39" s="1122"/>
      <c r="L39" s="1122"/>
      <c r="M39" s="1123"/>
    </row>
    <row r="40" spans="1:63" ht="76.5">
      <c r="A40" s="683"/>
      <c r="B40" s="253"/>
      <c r="C40" s="697" t="s">
        <v>618</v>
      </c>
      <c r="D40" s="685" t="s">
        <v>14</v>
      </c>
      <c r="E40" s="685" t="s">
        <v>616</v>
      </c>
      <c r="F40" s="685" t="s">
        <v>608</v>
      </c>
      <c r="G40" s="685" t="s">
        <v>619</v>
      </c>
      <c r="H40" s="686" t="s">
        <v>609</v>
      </c>
      <c r="I40" s="686" t="s">
        <v>610</v>
      </c>
      <c r="J40" s="253"/>
      <c r="K40" s="253"/>
      <c r="L40" s="253"/>
      <c r="M40" s="682"/>
    </row>
    <row r="41" spans="1:63">
      <c r="A41" s="683">
        <f>+MAX(A$5:A40)+1</f>
        <v>190</v>
      </c>
      <c r="B41" s="253"/>
      <c r="C41" s="687" t="s">
        <v>611</v>
      </c>
      <c r="D41" s="688">
        <v>0</v>
      </c>
      <c r="E41" s="688">
        <v>0</v>
      </c>
      <c r="F41" s="688">
        <v>0</v>
      </c>
      <c r="G41" s="688">
        <v>0</v>
      </c>
      <c r="H41" s="688">
        <v>0</v>
      </c>
      <c r="I41" s="689">
        <f t="shared" ref="I41:I46" si="1">+H41*E41*D41*F41*G41</f>
        <v>0</v>
      </c>
      <c r="J41" s="253"/>
      <c r="K41" s="253"/>
      <c r="L41" s="253"/>
      <c r="M41" s="682"/>
    </row>
    <row r="42" spans="1:63">
      <c r="A42" s="683" t="str">
        <f>+A$41&amp;"a"</f>
        <v>190a</v>
      </c>
      <c r="B42" s="253"/>
      <c r="C42" s="687" t="s">
        <v>612</v>
      </c>
      <c r="D42" s="690">
        <v>0</v>
      </c>
      <c r="E42" s="690">
        <v>0</v>
      </c>
      <c r="F42" s="690">
        <v>0</v>
      </c>
      <c r="G42" s="690">
        <v>0</v>
      </c>
      <c r="H42" s="690">
        <v>0</v>
      </c>
      <c r="I42" s="689">
        <f t="shared" si="1"/>
        <v>0</v>
      </c>
      <c r="J42" s="253"/>
      <c r="K42" s="253"/>
      <c r="L42" s="253"/>
      <c r="M42" s="682"/>
    </row>
    <row r="43" spans="1:63">
      <c r="A43" s="683" t="str">
        <f>+A$41&amp;"b"</f>
        <v>190b</v>
      </c>
      <c r="B43" s="253"/>
      <c r="C43" s="687" t="s">
        <v>613</v>
      </c>
      <c r="D43" s="690">
        <v>0</v>
      </c>
      <c r="E43" s="690">
        <v>0</v>
      </c>
      <c r="F43" s="690">
        <v>0</v>
      </c>
      <c r="G43" s="690">
        <v>0</v>
      </c>
      <c r="H43" s="690">
        <v>0</v>
      </c>
      <c r="I43" s="689">
        <f t="shared" si="1"/>
        <v>0</v>
      </c>
      <c r="J43" s="253"/>
      <c r="K43" s="253"/>
      <c r="L43" s="253"/>
      <c r="M43" s="682"/>
    </row>
    <row r="44" spans="1:63">
      <c r="A44" s="683" t="str">
        <f>+A$41&amp;"c"</f>
        <v>190c</v>
      </c>
      <c r="B44" s="253"/>
      <c r="C44" s="687" t="s">
        <v>614</v>
      </c>
      <c r="D44" s="690">
        <v>0</v>
      </c>
      <c r="E44" s="690">
        <v>0</v>
      </c>
      <c r="F44" s="690">
        <v>0</v>
      </c>
      <c r="G44" s="690">
        <v>0</v>
      </c>
      <c r="H44" s="690">
        <v>0</v>
      </c>
      <c r="I44" s="689">
        <f t="shared" si="1"/>
        <v>0</v>
      </c>
      <c r="J44" s="253"/>
      <c r="K44" s="253"/>
      <c r="L44" s="253"/>
      <c r="M44" s="682"/>
    </row>
    <row r="45" spans="1:63">
      <c r="A45" s="683" t="str">
        <f>+A$41&amp;"d"</f>
        <v>190d</v>
      </c>
      <c r="B45" s="253"/>
      <c r="C45" s="687" t="s">
        <v>201</v>
      </c>
      <c r="D45" s="690">
        <v>0</v>
      </c>
      <c r="E45" s="690">
        <v>0</v>
      </c>
      <c r="F45" s="690">
        <v>0</v>
      </c>
      <c r="G45" s="690">
        <v>0</v>
      </c>
      <c r="H45" s="690">
        <v>0</v>
      </c>
      <c r="I45" s="689">
        <f t="shared" si="1"/>
        <v>0</v>
      </c>
      <c r="J45" s="253"/>
      <c r="K45" s="253"/>
      <c r="L45" s="253"/>
      <c r="M45" s="682"/>
    </row>
    <row r="46" spans="1:63">
      <c r="A46" s="683" t="str">
        <f>+A$41&amp;"e"</f>
        <v>190e</v>
      </c>
      <c r="B46" s="253"/>
      <c r="C46" s="691" t="s">
        <v>201</v>
      </c>
      <c r="D46" s="692">
        <v>0</v>
      </c>
      <c r="E46" s="692">
        <v>0</v>
      </c>
      <c r="F46" s="692">
        <v>0</v>
      </c>
      <c r="G46" s="692">
        <v>0</v>
      </c>
      <c r="H46" s="692">
        <v>0</v>
      </c>
      <c r="I46" s="693">
        <f t="shared" si="1"/>
        <v>0</v>
      </c>
      <c r="J46" s="253"/>
      <c r="K46" s="253"/>
      <c r="L46" s="253"/>
      <c r="M46" s="682"/>
    </row>
    <row r="47" spans="1:63">
      <c r="A47" s="683"/>
      <c r="B47" s="253"/>
      <c r="C47" s="146" t="s">
        <v>17</v>
      </c>
      <c r="D47" s="694"/>
      <c r="E47" s="695"/>
      <c r="F47" s="696"/>
      <c r="G47" s="696"/>
      <c r="H47" s="695"/>
      <c r="I47" s="689">
        <f>SUM(I41:I46)</f>
        <v>0</v>
      </c>
      <c r="J47" s="253"/>
      <c r="K47" s="253"/>
      <c r="L47" s="253"/>
      <c r="M47" s="682"/>
    </row>
    <row r="48" spans="1:63">
      <c r="A48" s="683"/>
      <c r="B48" s="253"/>
      <c r="D48" s="694"/>
      <c r="E48" s="695"/>
      <c r="F48" s="696"/>
      <c r="G48" s="696"/>
      <c r="H48" s="695"/>
      <c r="I48" s="689"/>
      <c r="J48" s="253"/>
      <c r="K48" s="253"/>
      <c r="L48" s="253"/>
      <c r="M48" s="682"/>
    </row>
    <row r="49" spans="1:13">
      <c r="A49" s="683"/>
      <c r="B49" s="253"/>
      <c r="C49" s="1124" t="s">
        <v>615</v>
      </c>
      <c r="D49" s="1124"/>
      <c r="E49" s="1124"/>
      <c r="F49" s="1124"/>
      <c r="G49" s="1124"/>
      <c r="H49" s="1124"/>
      <c r="I49" s="1124"/>
      <c r="J49" s="1124"/>
      <c r="K49" s="253"/>
      <c r="L49" s="253"/>
      <c r="M49" s="682"/>
    </row>
    <row r="50" spans="1:13">
      <c r="A50" s="683"/>
      <c r="B50" s="253"/>
      <c r="C50" s="1124"/>
      <c r="D50" s="1124"/>
      <c r="E50" s="1124"/>
      <c r="F50" s="1124"/>
      <c r="G50" s="1124"/>
      <c r="H50" s="1124"/>
      <c r="I50" s="1124"/>
      <c r="J50" s="1124"/>
      <c r="K50" s="253"/>
      <c r="L50" s="253"/>
      <c r="M50" s="682"/>
    </row>
    <row r="51" spans="1:13">
      <c r="A51" s="683"/>
      <c r="B51" s="253"/>
      <c r="C51" s="1124"/>
      <c r="D51" s="1124"/>
      <c r="E51" s="1124"/>
      <c r="F51" s="1124"/>
      <c r="G51" s="1124"/>
      <c r="H51" s="1124"/>
      <c r="I51" s="1124"/>
      <c r="J51" s="1124"/>
      <c r="K51" s="253"/>
      <c r="L51" s="253"/>
      <c r="M51" s="682"/>
    </row>
    <row r="52" spans="1:13">
      <c r="A52" s="683"/>
      <c r="B52" s="253"/>
      <c r="C52" s="1124"/>
      <c r="D52" s="1124"/>
      <c r="E52" s="1124"/>
      <c r="F52" s="1124"/>
      <c r="G52" s="1124"/>
      <c r="H52" s="1124"/>
      <c r="I52" s="1124"/>
      <c r="J52" s="1124"/>
      <c r="K52" s="253"/>
      <c r="L52" s="253"/>
      <c r="M52" s="682"/>
    </row>
    <row r="53" spans="1:13">
      <c r="A53" s="683"/>
      <c r="B53" s="253"/>
      <c r="C53" s="1124"/>
      <c r="D53" s="1124"/>
      <c r="E53" s="1124"/>
      <c r="F53" s="1124"/>
      <c r="G53" s="1124"/>
      <c r="H53" s="1124"/>
      <c r="I53" s="1124"/>
      <c r="J53" s="1124"/>
      <c r="K53" s="253"/>
      <c r="L53" s="253"/>
      <c r="M53" s="682"/>
    </row>
    <row r="54" spans="1:13">
      <c r="A54" s="169"/>
      <c r="B54" s="699"/>
      <c r="C54" s="700"/>
      <c r="D54" s="700"/>
      <c r="E54" s="700"/>
      <c r="F54" s="700"/>
      <c r="G54" s="698"/>
      <c r="H54" s="698"/>
      <c r="I54" s="698"/>
      <c r="J54" s="698"/>
      <c r="K54" s="253"/>
      <c r="L54" s="253"/>
      <c r="M54" s="682"/>
    </row>
    <row r="55" spans="1:13">
      <c r="A55" s="169"/>
      <c r="B55" s="699"/>
      <c r="D55" s="700"/>
      <c r="E55" s="700"/>
      <c r="F55" s="700"/>
      <c r="G55" s="698"/>
      <c r="H55" s="698"/>
      <c r="I55" s="698"/>
      <c r="J55" s="698"/>
      <c r="K55" s="253"/>
      <c r="L55" s="253"/>
      <c r="M55" s="682"/>
    </row>
    <row r="56" spans="1:13" ht="25.5">
      <c r="A56" s="701"/>
      <c r="C56" s="702" t="s">
        <v>394</v>
      </c>
      <c r="D56" s="702"/>
      <c r="E56" s="702" t="s">
        <v>620</v>
      </c>
      <c r="F56" s="702" t="s">
        <v>1</v>
      </c>
      <c r="G56" s="698"/>
      <c r="H56" s="698"/>
      <c r="I56" s="698"/>
      <c r="J56" s="698"/>
      <c r="K56" s="253"/>
      <c r="L56" s="253"/>
      <c r="M56" s="682"/>
    </row>
    <row r="57" spans="1:13">
      <c r="A57" s="701"/>
      <c r="C57" s="703" t="s">
        <v>221</v>
      </c>
      <c r="D57" s="703"/>
      <c r="E57" s="703" t="s">
        <v>222</v>
      </c>
      <c r="F57" s="704" t="s">
        <v>621</v>
      </c>
      <c r="G57" s="698"/>
      <c r="H57" s="698"/>
      <c r="I57" s="698"/>
      <c r="J57" s="698"/>
      <c r="K57" s="253"/>
      <c r="L57" s="253"/>
      <c r="M57" s="682"/>
    </row>
    <row r="58" spans="1:13">
      <c r="A58" s="701"/>
      <c r="C58" s="705"/>
      <c r="D58" s="705"/>
      <c r="E58" s="702" t="str">
        <f>"Note "&amp;$B$108</f>
        <v>Note A</v>
      </c>
      <c r="F58" s="702" t="str">
        <f>"Note "&amp;$B$109</f>
        <v>Note B</v>
      </c>
      <c r="G58" s="698"/>
      <c r="H58" s="698"/>
      <c r="I58" s="698"/>
      <c r="J58" s="698"/>
      <c r="K58" s="253"/>
      <c r="L58" s="253"/>
      <c r="M58" s="682"/>
    </row>
    <row r="59" spans="1:13">
      <c r="A59" s="683">
        <f>+MAX(A$5:A58)+1</f>
        <v>191</v>
      </c>
      <c r="C59" s="701" t="s">
        <v>107</v>
      </c>
      <c r="D59" s="710">
        <f>+Index!$K$10-1</f>
        <v>2020</v>
      </c>
      <c r="E59" s="709">
        <v>0</v>
      </c>
      <c r="F59" s="709">
        <v>0</v>
      </c>
      <c r="G59" s="698"/>
      <c r="H59" s="698"/>
      <c r="I59" s="698"/>
      <c r="J59" s="698"/>
      <c r="K59" s="253"/>
      <c r="L59" s="253"/>
      <c r="M59" s="682"/>
    </row>
    <row r="60" spans="1:13">
      <c r="A60" s="683">
        <f>+MAX(A$5:A59)+1</f>
        <v>192</v>
      </c>
      <c r="C60" s="701" t="s">
        <v>117</v>
      </c>
      <c r="D60" s="710">
        <f>+Index!$K$10</f>
        <v>2021</v>
      </c>
      <c r="E60" s="709">
        <v>0</v>
      </c>
      <c r="F60" s="709">
        <v>0</v>
      </c>
      <c r="G60" s="698"/>
      <c r="H60" s="698"/>
      <c r="I60" s="698"/>
      <c r="J60" s="698"/>
      <c r="K60" s="253"/>
      <c r="L60" s="253"/>
      <c r="M60" s="682"/>
    </row>
    <row r="61" spans="1:13">
      <c r="A61" s="683">
        <f>+MAX(A$5:A60)+1</f>
        <v>193</v>
      </c>
      <c r="C61" s="701" t="s">
        <v>116</v>
      </c>
      <c r="D61" s="710">
        <f>+Index!$K$10</f>
        <v>2021</v>
      </c>
      <c r="E61" s="709">
        <v>0</v>
      </c>
      <c r="F61" s="709">
        <v>0</v>
      </c>
      <c r="G61" s="698"/>
      <c r="H61" s="698"/>
      <c r="I61" s="698"/>
      <c r="J61" s="698"/>
      <c r="K61" s="253"/>
      <c r="L61" s="253"/>
      <c r="M61" s="682"/>
    </row>
    <row r="62" spans="1:13">
      <c r="A62" s="683">
        <f>+MAX(A$5:A61)+1</f>
        <v>194</v>
      </c>
      <c r="C62" s="701" t="s">
        <v>115</v>
      </c>
      <c r="D62" s="710">
        <f>+Index!$K$10</f>
        <v>2021</v>
      </c>
      <c r="E62" s="709">
        <v>0</v>
      </c>
      <c r="F62" s="709">
        <v>0</v>
      </c>
      <c r="G62" s="698"/>
      <c r="H62" s="698"/>
      <c r="I62" s="698"/>
      <c r="J62" s="698"/>
      <c r="K62" s="253"/>
      <c r="L62" s="253"/>
      <c r="M62" s="682"/>
    </row>
    <row r="63" spans="1:13">
      <c r="A63" s="683">
        <f>+MAX(A$5:A62)+1</f>
        <v>195</v>
      </c>
      <c r="C63" s="701" t="s">
        <v>99</v>
      </c>
      <c r="D63" s="710">
        <f>+Index!$K$10</f>
        <v>2021</v>
      </c>
      <c r="E63" s="709">
        <v>0</v>
      </c>
      <c r="F63" s="709">
        <v>0</v>
      </c>
      <c r="G63" s="698"/>
      <c r="H63" s="698"/>
      <c r="I63" s="698"/>
      <c r="J63" s="698"/>
      <c r="K63" s="253"/>
      <c r="L63" s="253"/>
      <c r="M63" s="682"/>
    </row>
    <row r="64" spans="1:13">
      <c r="A64" s="683">
        <f>+MAX(A$5:A63)+1</f>
        <v>196</v>
      </c>
      <c r="C64" s="701" t="s">
        <v>98</v>
      </c>
      <c r="D64" s="710">
        <f>+Index!$K$10</f>
        <v>2021</v>
      </c>
      <c r="E64" s="709">
        <v>0</v>
      </c>
      <c r="F64" s="709">
        <v>0</v>
      </c>
      <c r="G64" s="698"/>
      <c r="H64" s="698"/>
      <c r="I64" s="698"/>
      <c r="J64" s="698"/>
      <c r="K64" s="253"/>
      <c r="L64" s="253"/>
      <c r="M64" s="682"/>
    </row>
    <row r="65" spans="1:17">
      <c r="A65" s="683">
        <f>+MAX(A$5:A64)+1</f>
        <v>197</v>
      </c>
      <c r="C65" s="701" t="s">
        <v>159</v>
      </c>
      <c r="D65" s="710">
        <f>+Index!$K$10</f>
        <v>2021</v>
      </c>
      <c r="E65" s="709">
        <v>0</v>
      </c>
      <c r="F65" s="709">
        <v>0</v>
      </c>
      <c r="G65" s="698"/>
      <c r="H65" s="698"/>
      <c r="I65" s="698"/>
      <c r="J65" s="698"/>
      <c r="K65" s="253"/>
      <c r="L65" s="253"/>
      <c r="M65" s="682"/>
    </row>
    <row r="66" spans="1:17">
      <c r="A66" s="683">
        <f>+MAX(A$5:A65)+1</f>
        <v>198</v>
      </c>
      <c r="C66" s="701" t="s">
        <v>113</v>
      </c>
      <c r="D66" s="710">
        <f>+Index!$K$10</f>
        <v>2021</v>
      </c>
      <c r="E66" s="709">
        <v>0</v>
      </c>
      <c r="F66" s="709">
        <v>0</v>
      </c>
      <c r="G66" s="698"/>
      <c r="H66" s="698"/>
      <c r="I66" s="698"/>
      <c r="J66" s="698"/>
      <c r="K66" s="253"/>
      <c r="L66" s="253"/>
      <c r="M66" s="682"/>
    </row>
    <row r="67" spans="1:17">
      <c r="A67" s="683">
        <f>+MAX(A$5:A66)+1</f>
        <v>199</v>
      </c>
      <c r="C67" s="701" t="s">
        <v>112</v>
      </c>
      <c r="D67" s="710">
        <f>+Index!$K$10</f>
        <v>2021</v>
      </c>
      <c r="E67" s="709">
        <v>0</v>
      </c>
      <c r="F67" s="709">
        <v>0</v>
      </c>
      <c r="G67" s="698"/>
      <c r="H67" s="698"/>
      <c r="I67" s="698"/>
      <c r="J67" s="698"/>
      <c r="K67" s="253"/>
      <c r="L67" s="253"/>
      <c r="M67" s="682"/>
    </row>
    <row r="68" spans="1:17">
      <c r="A68" s="683">
        <f>+MAX(A$5:A67)+1</f>
        <v>200</v>
      </c>
      <c r="C68" s="701" t="s">
        <v>111</v>
      </c>
      <c r="D68" s="710">
        <f>+Index!$K$10</f>
        <v>2021</v>
      </c>
      <c r="E68" s="709">
        <v>0</v>
      </c>
      <c r="F68" s="709">
        <v>0</v>
      </c>
      <c r="G68" s="698"/>
      <c r="H68" s="698"/>
      <c r="I68" s="698"/>
      <c r="J68" s="698"/>
      <c r="K68" s="253"/>
      <c r="L68" s="253"/>
      <c r="M68" s="682"/>
    </row>
    <row r="69" spans="1:17">
      <c r="A69" s="683">
        <f>+MAX(A$5:A68)+1</f>
        <v>201</v>
      </c>
      <c r="C69" s="701" t="s">
        <v>124</v>
      </c>
      <c r="D69" s="710">
        <f>+Index!$K$10</f>
        <v>2021</v>
      </c>
      <c r="E69" s="709">
        <v>0</v>
      </c>
      <c r="F69" s="709">
        <v>0</v>
      </c>
      <c r="G69" s="698"/>
      <c r="H69" s="698"/>
      <c r="I69" s="698"/>
      <c r="J69" s="698"/>
      <c r="K69" s="253"/>
      <c r="L69" s="253"/>
      <c r="M69" s="682"/>
    </row>
    <row r="70" spans="1:17">
      <c r="A70" s="683">
        <f>+MAX(A$5:A69)+1</f>
        <v>202</v>
      </c>
      <c r="C70" s="701" t="s">
        <v>109</v>
      </c>
      <c r="D70" s="710">
        <f>+Index!$K$10</f>
        <v>2021</v>
      </c>
      <c r="E70" s="709">
        <v>0</v>
      </c>
      <c r="F70" s="709">
        <v>0</v>
      </c>
      <c r="G70" s="698"/>
      <c r="H70" s="698"/>
      <c r="I70" s="698"/>
      <c r="J70" s="698"/>
      <c r="K70" s="253"/>
      <c r="L70" s="253"/>
      <c r="M70" s="682"/>
    </row>
    <row r="71" spans="1:17">
      <c r="A71" s="683">
        <f>+MAX(A$5:A70)+1</f>
        <v>203</v>
      </c>
      <c r="C71" s="701" t="s">
        <v>107</v>
      </c>
      <c r="D71" s="710">
        <f>+Index!$K$10</f>
        <v>2021</v>
      </c>
      <c r="E71" s="709">
        <v>0</v>
      </c>
      <c r="F71" s="709">
        <v>0</v>
      </c>
      <c r="G71" s="698"/>
      <c r="H71" s="698"/>
      <c r="I71" s="698"/>
      <c r="J71" s="698"/>
      <c r="K71" s="253"/>
      <c r="L71" s="253"/>
      <c r="M71" s="682"/>
    </row>
    <row r="72" spans="1:17" ht="13.5" thickBot="1">
      <c r="A72" s="683">
        <f>+MAX(A$5:A71)+1</f>
        <v>204</v>
      </c>
      <c r="C72" s="711" t="s">
        <v>622</v>
      </c>
      <c r="D72" s="707"/>
      <c r="E72" s="708">
        <f>AVERAGE(E59:E71)</f>
        <v>0</v>
      </c>
      <c r="F72" s="708">
        <f>AVERAGE(F59:F71)</f>
        <v>0</v>
      </c>
      <c r="G72" s="698"/>
      <c r="H72" s="698"/>
      <c r="I72" s="698"/>
      <c r="J72" s="698"/>
      <c r="K72" s="253"/>
      <c r="L72" s="253"/>
      <c r="M72" s="682"/>
    </row>
    <row r="73" spans="1:17" ht="13.5" thickTop="1">
      <c r="A73" s="683"/>
      <c r="C73" s="711"/>
      <c r="D73" s="707"/>
      <c r="E73" s="712"/>
      <c r="F73" s="712"/>
      <c r="G73" s="698"/>
      <c r="H73" s="698"/>
      <c r="I73" s="698"/>
      <c r="J73" s="698"/>
      <c r="K73" s="253"/>
      <c r="L73" s="253"/>
      <c r="M73" s="682"/>
    </row>
    <row r="74" spans="1:17">
      <c r="A74" s="683">
        <f>+MAX(A$5:A73)+1</f>
        <v>205</v>
      </c>
      <c r="B74" s="699"/>
      <c r="C74" s="700" t="s">
        <v>623</v>
      </c>
      <c r="D74" s="700"/>
      <c r="E74" s="700"/>
      <c r="F74" s="709">
        <v>0</v>
      </c>
      <c r="H74" s="698"/>
      <c r="I74" s="698"/>
      <c r="J74" s="698"/>
      <c r="K74" s="253"/>
      <c r="L74" s="253"/>
      <c r="M74" s="682"/>
    </row>
    <row r="76" spans="1:17" ht="13.5" thickBot="1">
      <c r="A76" s="163" t="s">
        <v>452</v>
      </c>
    </row>
    <row r="77" spans="1:17">
      <c r="A77" s="1113"/>
      <c r="B77" s="1114"/>
      <c r="C77" s="1114"/>
      <c r="D77" s="1114"/>
      <c r="E77" s="1114"/>
      <c r="F77" s="1115"/>
      <c r="G77" s="578" t="s">
        <v>248</v>
      </c>
      <c r="H77" s="578" t="s">
        <v>96</v>
      </c>
      <c r="I77" s="578" t="s">
        <v>95</v>
      </c>
      <c r="J77" s="578" t="s">
        <v>94</v>
      </c>
      <c r="K77" s="578" t="s">
        <v>93</v>
      </c>
      <c r="L77" s="1116" t="s">
        <v>157</v>
      </c>
      <c r="M77" s="1117"/>
    </row>
    <row r="78" spans="1:17">
      <c r="A78" s="202" t="s">
        <v>4</v>
      </c>
      <c r="B78" s="201" t="s">
        <v>92</v>
      </c>
      <c r="C78" s="159"/>
      <c r="D78" s="159"/>
      <c r="E78" s="160"/>
      <c r="F78" s="200"/>
      <c r="G78" s="156"/>
      <c r="H78" s="156"/>
      <c r="I78" s="156"/>
      <c r="J78" s="156"/>
      <c r="K78" s="156"/>
      <c r="L78" s="156"/>
      <c r="M78" s="155"/>
      <c r="Q78" s="203"/>
    </row>
    <row r="79" spans="1:17">
      <c r="A79" s="202"/>
      <c r="B79" s="201"/>
      <c r="C79" s="159" t="s">
        <v>297</v>
      </c>
      <c r="D79" s="159"/>
      <c r="E79" s="160"/>
      <c r="F79" s="200"/>
      <c r="G79" s="1041">
        <v>1</v>
      </c>
      <c r="H79" s="243"/>
      <c r="I79" s="243"/>
      <c r="J79" s="243"/>
      <c r="K79" s="243"/>
      <c r="L79" s="198"/>
      <c r="M79" s="199"/>
    </row>
    <row r="80" spans="1:17">
      <c r="A80" s="683">
        <f>+MAX(A$5:A79)+1</f>
        <v>206</v>
      </c>
      <c r="B80" s="201"/>
      <c r="C80" s="247" t="s">
        <v>453</v>
      </c>
      <c r="D80" s="159"/>
      <c r="E80" s="160"/>
      <c r="F80" s="200"/>
      <c r="G80" s="1042">
        <v>6.5000000000000002E-2</v>
      </c>
      <c r="H80" s="248"/>
      <c r="I80" s="249"/>
      <c r="J80" s="249"/>
      <c r="K80" s="243"/>
      <c r="L80" s="156"/>
      <c r="M80" s="722">
        <f>IF(SUM(G79:K79)+SUM(G80:K80)=0,0,(G80*G79+H80*H79+I80*I79+J80*J79+K80*K79)/($G79+$H79+$I79+$J79+$K79))</f>
        <v>6.5000000000000002E-2</v>
      </c>
    </row>
    <row r="81" spans="1:15">
      <c r="A81" s="202"/>
      <c r="B81" s="201"/>
      <c r="C81" s="167" t="s">
        <v>454</v>
      </c>
      <c r="D81" s="159"/>
      <c r="E81" s="160"/>
      <c r="F81" s="200"/>
      <c r="G81" s="581"/>
      <c r="H81" s="582"/>
      <c r="I81" s="583"/>
      <c r="J81" s="583"/>
      <c r="K81" s="168"/>
      <c r="L81" s="167"/>
      <c r="M81" s="580"/>
    </row>
    <row r="82" spans="1:15">
      <c r="A82" s="202"/>
      <c r="B82" s="201"/>
      <c r="C82" s="156"/>
      <c r="D82" s="159"/>
      <c r="E82" s="160"/>
      <c r="F82" s="200"/>
      <c r="G82" s="581"/>
      <c r="H82" s="582"/>
      <c r="I82" s="583"/>
      <c r="J82" s="583"/>
      <c r="K82" s="168"/>
      <c r="L82" s="167"/>
      <c r="M82" s="580"/>
    </row>
    <row r="83" spans="1:15">
      <c r="A83" s="683">
        <f>+MAX(A$5:A82)+1</f>
        <v>207</v>
      </c>
      <c r="B83" s="201"/>
      <c r="C83" s="1005" t="s">
        <v>660</v>
      </c>
      <c r="D83" s="159"/>
      <c r="E83" s="160"/>
      <c r="F83" s="200"/>
      <c r="G83" s="581"/>
      <c r="H83" s="582"/>
      <c r="I83" s="583"/>
      <c r="J83" s="583"/>
      <c r="K83" s="168"/>
      <c r="L83" s="167"/>
      <c r="M83" s="1043">
        <f>'WP - Tax Perm Diff'!$C$18</f>
        <v>918.12254999999993</v>
      </c>
    </row>
    <row r="84" spans="1:15">
      <c r="A84" s="172"/>
      <c r="B84" s="172"/>
      <c r="C84" s="172"/>
      <c r="D84" s="172"/>
      <c r="E84" s="197"/>
      <c r="F84" s="172"/>
      <c r="G84" s="156"/>
      <c r="H84" s="156"/>
      <c r="I84" s="156"/>
      <c r="J84" s="156"/>
      <c r="K84" s="196"/>
      <c r="L84" s="156"/>
      <c r="M84" s="156"/>
    </row>
    <row r="85" spans="1:15" ht="13.5" thickBot="1">
      <c r="A85" s="163" t="s">
        <v>104</v>
      </c>
      <c r="F85" s="154"/>
      <c r="G85" s="156"/>
      <c r="H85" s="156"/>
      <c r="N85" s="135"/>
    </row>
    <row r="86" spans="1:15">
      <c r="A86" s="192"/>
      <c r="B86" s="338"/>
      <c r="C86" s="338"/>
      <c r="D86" s="191"/>
      <c r="E86" s="191"/>
      <c r="F86" s="191"/>
      <c r="G86" s="339"/>
      <c r="H86" s="339"/>
      <c r="I86" s="339"/>
      <c r="J86" s="339"/>
      <c r="K86" s="339"/>
      <c r="L86" s="339"/>
      <c r="M86" s="340"/>
      <c r="N86" s="195"/>
    </row>
    <row r="87" spans="1:15" ht="31.5">
      <c r="A87" s="134"/>
      <c r="B87" s="190"/>
      <c r="C87" s="230"/>
      <c r="D87" s="231"/>
      <c r="E87" s="263" t="s">
        <v>102</v>
      </c>
      <c r="F87" s="263" t="s">
        <v>147</v>
      </c>
      <c r="G87" s="347" t="s">
        <v>17</v>
      </c>
      <c r="H87" s="194"/>
      <c r="I87" s="188"/>
      <c r="J87" s="170"/>
      <c r="K87" s="187"/>
      <c r="L87" s="170"/>
      <c r="M87" s="186"/>
      <c r="N87" s="135"/>
    </row>
    <row r="88" spans="1:15" s="135" customFormat="1" ht="15.75">
      <c r="A88" s="169"/>
      <c r="B88" s="167"/>
      <c r="C88" s="152" t="s">
        <v>228</v>
      </c>
      <c r="D88" s="167"/>
      <c r="E88" s="347" t="s">
        <v>225</v>
      </c>
      <c r="F88" s="347" t="s">
        <v>226</v>
      </c>
      <c r="G88" s="156"/>
      <c r="L88" s="336"/>
      <c r="M88" s="337"/>
    </row>
    <row r="89" spans="1:15" ht="17.25" customHeight="1">
      <c r="A89" s="173"/>
      <c r="B89" s="172"/>
      <c r="C89" s="156" t="s">
        <v>227</v>
      </c>
      <c r="D89" s="156"/>
      <c r="E89" s="198" t="s">
        <v>221</v>
      </c>
      <c r="F89" s="269" t="s">
        <v>222</v>
      </c>
      <c r="G89" s="198" t="s">
        <v>656</v>
      </c>
      <c r="I89" s="152"/>
      <c r="J89" s="185"/>
      <c r="K89" s="183"/>
      <c r="L89" s="182"/>
      <c r="M89" s="181"/>
      <c r="O89" s="366"/>
    </row>
    <row r="90" spans="1:15" ht="17.25" customHeight="1">
      <c r="A90" s="683">
        <f>+MAX(A$5:A89)+1</f>
        <v>208</v>
      </c>
      <c r="B90" s="172"/>
      <c r="C90" s="156" t="s">
        <v>107</v>
      </c>
      <c r="D90" s="156" t="s">
        <v>223</v>
      </c>
      <c r="E90" s="344">
        <v>0</v>
      </c>
      <c r="F90" s="345">
        <v>0</v>
      </c>
      <c r="G90" s="288">
        <f>+E90+F90</f>
        <v>0</v>
      </c>
      <c r="I90" s="156"/>
      <c r="J90" s="185"/>
      <c r="K90" s="183"/>
      <c r="L90" s="182"/>
      <c r="M90" s="181"/>
    </row>
    <row r="91" spans="1:15" ht="17.25" customHeight="1">
      <c r="A91" s="683">
        <f>+MAX(A$5:A90)+1</f>
        <v>209</v>
      </c>
      <c r="B91" s="172"/>
      <c r="C91" s="182" t="s">
        <v>117</v>
      </c>
      <c r="D91" s="156" t="s">
        <v>296</v>
      </c>
      <c r="E91" s="267">
        <v>0</v>
      </c>
      <c r="F91" s="334">
        <v>0</v>
      </c>
      <c r="G91" s="288">
        <f>+E91+F91</f>
        <v>0</v>
      </c>
      <c r="I91" s="152"/>
      <c r="J91" s="185"/>
      <c r="K91" s="183"/>
      <c r="L91" s="182"/>
      <c r="M91" s="181"/>
    </row>
    <row r="92" spans="1:15" ht="17.25" customHeight="1">
      <c r="A92" s="683">
        <f>+MAX(A$5:A91)+1</f>
        <v>210</v>
      </c>
      <c r="B92" s="172"/>
      <c r="C92" s="166" t="s">
        <v>116</v>
      </c>
      <c r="D92" s="156" t="s">
        <v>296</v>
      </c>
      <c r="E92" s="267">
        <v>0</v>
      </c>
      <c r="F92" s="334">
        <v>0</v>
      </c>
      <c r="G92" s="288">
        <f>+E92+F92</f>
        <v>0</v>
      </c>
      <c r="I92" s="152"/>
      <c r="J92" s="185"/>
      <c r="K92" s="183"/>
      <c r="L92" s="182"/>
      <c r="M92" s="181"/>
    </row>
    <row r="93" spans="1:15" ht="17.25" customHeight="1">
      <c r="A93" s="683">
        <f>+MAX(A$5:A92)+1</f>
        <v>211</v>
      </c>
      <c r="B93" s="172"/>
      <c r="C93" s="166" t="s">
        <v>115</v>
      </c>
      <c r="D93" s="156" t="s">
        <v>296</v>
      </c>
      <c r="E93" s="267">
        <v>0</v>
      </c>
      <c r="F93" s="334">
        <v>0</v>
      </c>
      <c r="G93" s="288">
        <f t="shared" ref="G93:G101" si="2">+E93+F93</f>
        <v>0</v>
      </c>
      <c r="I93" s="152"/>
      <c r="J93" s="185"/>
      <c r="K93" s="183"/>
      <c r="L93" s="182"/>
      <c r="M93" s="181"/>
    </row>
    <row r="94" spans="1:15" ht="17.25" customHeight="1">
      <c r="A94" s="683">
        <f>+MAX(A$5:A93)+1</f>
        <v>212</v>
      </c>
      <c r="B94" s="172"/>
      <c r="C94" s="182" t="s">
        <v>99</v>
      </c>
      <c r="D94" s="156" t="s">
        <v>296</v>
      </c>
      <c r="E94" s="267">
        <v>0</v>
      </c>
      <c r="F94" s="334">
        <v>0</v>
      </c>
      <c r="G94" s="288">
        <f>+E94+F94</f>
        <v>0</v>
      </c>
      <c r="I94" s="152"/>
      <c r="J94" s="185"/>
      <c r="K94" s="183"/>
      <c r="L94" s="182"/>
      <c r="M94" s="181"/>
    </row>
    <row r="95" spans="1:15" ht="17.25" customHeight="1">
      <c r="A95" s="683">
        <f>+MAX(A$5:A94)+1</f>
        <v>213</v>
      </c>
      <c r="B95" s="172"/>
      <c r="C95" s="166" t="s">
        <v>98</v>
      </c>
      <c r="D95" s="156" t="s">
        <v>296</v>
      </c>
      <c r="E95" s="267">
        <v>0</v>
      </c>
      <c r="F95" s="334">
        <v>0</v>
      </c>
      <c r="G95" s="288">
        <f t="shared" si="2"/>
        <v>0</v>
      </c>
      <c r="I95" s="152"/>
      <c r="J95" s="185"/>
      <c r="K95" s="183"/>
      <c r="L95" s="182"/>
      <c r="M95" s="181"/>
    </row>
    <row r="96" spans="1:15" ht="17.25" customHeight="1">
      <c r="A96" s="683">
        <f>+MAX(A$5:A95)+1</f>
        <v>214</v>
      </c>
      <c r="B96" s="172"/>
      <c r="C96" s="166" t="s">
        <v>114</v>
      </c>
      <c r="D96" s="156" t="s">
        <v>296</v>
      </c>
      <c r="E96" s="267">
        <v>0</v>
      </c>
      <c r="F96" s="334">
        <v>0</v>
      </c>
      <c r="G96" s="288">
        <f t="shared" si="2"/>
        <v>0</v>
      </c>
      <c r="I96" s="152"/>
      <c r="J96" s="185"/>
      <c r="K96" s="183"/>
      <c r="L96" s="182"/>
      <c r="M96" s="181"/>
    </row>
    <row r="97" spans="1:14" ht="17.25" customHeight="1">
      <c r="A97" s="683">
        <f>+MAX(A$5:A96)+1</f>
        <v>215</v>
      </c>
      <c r="B97" s="172"/>
      <c r="C97" s="182" t="s">
        <v>113</v>
      </c>
      <c r="D97" s="156" t="s">
        <v>296</v>
      </c>
      <c r="E97" s="267">
        <v>0</v>
      </c>
      <c r="F97" s="334">
        <v>0</v>
      </c>
      <c r="G97" s="288">
        <f t="shared" si="2"/>
        <v>0</v>
      </c>
      <c r="I97" s="152"/>
      <c r="J97" s="185"/>
      <c r="K97" s="183"/>
      <c r="L97" s="182"/>
      <c r="M97" s="181"/>
    </row>
    <row r="98" spans="1:14" ht="17.25" customHeight="1">
      <c r="A98" s="683">
        <f>+MAX(A$5:A97)+1</f>
        <v>216</v>
      </c>
      <c r="B98" s="172"/>
      <c r="C98" s="166" t="s">
        <v>112</v>
      </c>
      <c r="D98" s="156" t="s">
        <v>296</v>
      </c>
      <c r="E98" s="267">
        <v>0</v>
      </c>
      <c r="F98" s="334">
        <v>0</v>
      </c>
      <c r="G98" s="288">
        <f>+E98+F98</f>
        <v>0</v>
      </c>
      <c r="I98" s="152"/>
      <c r="J98" s="185"/>
      <c r="K98" s="183"/>
      <c r="L98" s="182"/>
      <c r="M98" s="181"/>
    </row>
    <row r="99" spans="1:14" ht="17.25" customHeight="1">
      <c r="A99" s="683">
        <f>+MAX(A$5:A98)+1</f>
        <v>217</v>
      </c>
      <c r="B99" s="172"/>
      <c r="C99" s="166" t="s">
        <v>111</v>
      </c>
      <c r="D99" s="156" t="s">
        <v>296</v>
      </c>
      <c r="E99" s="267">
        <v>0</v>
      </c>
      <c r="F99" s="334">
        <v>0</v>
      </c>
      <c r="G99" s="288">
        <f t="shared" si="2"/>
        <v>0</v>
      </c>
      <c r="I99" s="152"/>
      <c r="J99" s="185"/>
      <c r="K99" s="183"/>
      <c r="L99" s="182"/>
      <c r="M99" s="181"/>
    </row>
    <row r="100" spans="1:14" ht="15">
      <c r="A100" s="683">
        <f>+MAX(A$5:A99)+1</f>
        <v>218</v>
      </c>
      <c r="B100" s="172"/>
      <c r="C100" s="182" t="s">
        <v>110</v>
      </c>
      <c r="D100" s="156" t="s">
        <v>296</v>
      </c>
      <c r="E100" s="267">
        <v>0</v>
      </c>
      <c r="F100" s="334">
        <v>0</v>
      </c>
      <c r="G100" s="288">
        <f t="shared" si="2"/>
        <v>0</v>
      </c>
      <c r="I100" s="152"/>
      <c r="J100" s="185"/>
      <c r="K100" s="183"/>
      <c r="L100" s="182"/>
      <c r="M100" s="181"/>
    </row>
    <row r="101" spans="1:14" ht="17.25" customHeight="1">
      <c r="A101" s="683">
        <f>+MAX(A$5:A100)+1</f>
        <v>219</v>
      </c>
      <c r="B101" s="172"/>
      <c r="C101" s="182" t="s">
        <v>109</v>
      </c>
      <c r="D101" s="156" t="s">
        <v>296</v>
      </c>
      <c r="E101" s="267">
        <v>0</v>
      </c>
      <c r="F101" s="334">
        <v>0</v>
      </c>
      <c r="G101" s="288">
        <f t="shared" si="2"/>
        <v>0</v>
      </c>
      <c r="I101" s="152"/>
      <c r="J101" s="185"/>
      <c r="K101" s="183"/>
      <c r="L101" s="182"/>
      <c r="M101" s="181"/>
    </row>
    <row r="102" spans="1:14" ht="17.25" customHeight="1">
      <c r="A102" s="683">
        <f>+MAX(A$5:A101)+1</f>
        <v>220</v>
      </c>
      <c r="B102" s="172"/>
      <c r="C102" s="166" t="s">
        <v>107</v>
      </c>
      <c r="D102" s="156" t="s">
        <v>224</v>
      </c>
      <c r="E102" s="267">
        <v>0</v>
      </c>
      <c r="F102" s="334">
        <v>0</v>
      </c>
      <c r="G102" s="288">
        <f>+E102+F102</f>
        <v>0</v>
      </c>
      <c r="I102" s="152"/>
      <c r="J102" s="185"/>
      <c r="K102" s="183"/>
      <c r="L102" s="167"/>
      <c r="M102" s="181"/>
    </row>
    <row r="103" spans="1:14" ht="17.25" customHeight="1">
      <c r="A103" s="173"/>
      <c r="B103" s="172"/>
      <c r="C103" s="166"/>
      <c r="D103" s="156"/>
      <c r="E103" s="268"/>
      <c r="F103" s="343"/>
      <c r="G103" s="288"/>
      <c r="I103" s="152"/>
      <c r="J103" s="185"/>
      <c r="K103" s="183"/>
      <c r="L103" s="167"/>
      <c r="M103" s="181"/>
    </row>
    <row r="104" spans="1:14" ht="16.5" thickBot="1">
      <c r="A104" s="683">
        <f>+MAX(A$5:A103)+1</f>
        <v>221</v>
      </c>
      <c r="B104" s="179"/>
      <c r="C104" s="346" t="s">
        <v>143</v>
      </c>
      <c r="D104" s="588" t="str">
        <f>"sum line "&amp;$A$90&amp;" to "&amp;$A$102&amp;" divided by 13"</f>
        <v>sum line 208 to 220 divided by 13</v>
      </c>
      <c r="E104" s="590"/>
      <c r="F104" s="590"/>
      <c r="G104" s="589">
        <f>SUM(G90:G102)/13</f>
        <v>0</v>
      </c>
      <c r="H104" s="588"/>
      <c r="I104" s="587"/>
      <c r="J104" s="330"/>
      <c r="K104" s="330"/>
      <c r="L104" s="341"/>
      <c r="M104" s="342"/>
    </row>
    <row r="105" spans="1:14" ht="15.75">
      <c r="A105" s="172"/>
      <c r="B105" s="172"/>
      <c r="C105" s="178"/>
      <c r="D105" s="177"/>
      <c r="E105" s="177"/>
      <c r="F105" s="177"/>
      <c r="G105" s="176"/>
      <c r="H105" s="174"/>
      <c r="I105" s="175"/>
      <c r="J105" s="174"/>
      <c r="K105" s="174"/>
      <c r="L105" s="158"/>
      <c r="M105" s="158"/>
    </row>
    <row r="106" spans="1:14" ht="15.75">
      <c r="A106" s="156"/>
      <c r="B106" s="177"/>
      <c r="C106" s="177"/>
      <c r="D106" s="177"/>
      <c r="E106" s="177"/>
      <c r="F106" s="177"/>
      <c r="G106" s="177"/>
      <c r="H106" s="177"/>
      <c r="I106" s="177"/>
      <c r="J106" s="177"/>
      <c r="K106" s="177"/>
      <c r="L106" s="177"/>
      <c r="M106" s="177"/>
      <c r="N106" s="136"/>
    </row>
    <row r="107" spans="1:14" ht="15.75">
      <c r="A107" s="146"/>
      <c r="B107" s="136"/>
      <c r="C107" s="136" t="s">
        <v>643</v>
      </c>
      <c r="D107" s="136"/>
      <c r="E107" s="136"/>
      <c r="F107" s="136"/>
      <c r="G107" s="136"/>
      <c r="H107" s="136"/>
      <c r="I107" s="136"/>
      <c r="J107" s="136"/>
      <c r="K107" s="136"/>
      <c r="L107" s="136"/>
      <c r="M107" s="136"/>
      <c r="N107" s="136"/>
    </row>
    <row r="108" spans="1:14" ht="15.75">
      <c r="A108" s="146"/>
      <c r="B108" s="258" t="s">
        <v>72</v>
      </c>
      <c r="C108" s="136" t="s">
        <v>742</v>
      </c>
      <c r="D108" s="136"/>
      <c r="E108" s="136"/>
      <c r="F108" s="136"/>
      <c r="G108" s="136"/>
      <c r="H108" s="136"/>
      <c r="I108" s="136"/>
      <c r="J108" s="136"/>
      <c r="K108" s="136"/>
      <c r="L108" s="136"/>
      <c r="M108" s="136"/>
      <c r="N108" s="136"/>
    </row>
    <row r="109" spans="1:14" ht="15.75">
      <c r="A109" s="146"/>
      <c r="B109" s="258" t="s">
        <v>73</v>
      </c>
      <c r="C109" s="136" t="s">
        <v>655</v>
      </c>
      <c r="D109" s="136"/>
      <c r="E109" s="136"/>
      <c r="F109" s="136"/>
      <c r="G109" s="136"/>
      <c r="H109" s="136"/>
      <c r="I109" s="136"/>
      <c r="J109" s="136"/>
      <c r="K109" s="136"/>
      <c r="L109" s="136"/>
      <c r="M109" s="136"/>
      <c r="N109" s="136"/>
    </row>
    <row r="110" spans="1:14" ht="15.75">
      <c r="A110" s="146"/>
      <c r="B110" s="258"/>
      <c r="C110" s="136"/>
      <c r="D110" s="136"/>
      <c r="E110" s="136"/>
      <c r="F110" s="136"/>
      <c r="G110" s="136"/>
      <c r="H110" s="136"/>
      <c r="I110" s="136"/>
      <c r="J110" s="136"/>
      <c r="K110" s="136"/>
      <c r="L110" s="136"/>
      <c r="M110" s="136"/>
      <c r="N110" s="136"/>
    </row>
    <row r="111" spans="1:14" ht="15.75">
      <c r="A111" s="146"/>
      <c r="B111" s="258"/>
      <c r="C111" s="136"/>
      <c r="D111" s="136"/>
      <c r="E111" s="136"/>
      <c r="F111" s="136"/>
      <c r="G111" s="136"/>
      <c r="H111" s="136"/>
      <c r="I111" s="136"/>
      <c r="J111" s="136"/>
      <c r="K111" s="136"/>
      <c r="L111" s="136"/>
      <c r="M111" s="136"/>
      <c r="N111" s="136"/>
    </row>
    <row r="112" spans="1:14" ht="15.75">
      <c r="A112" s="146"/>
      <c r="B112" s="258"/>
      <c r="C112" s="136"/>
      <c r="D112" s="136"/>
      <c r="E112" s="136"/>
      <c r="F112" s="136"/>
      <c r="G112" s="136"/>
      <c r="H112" s="136"/>
      <c r="I112" s="136"/>
      <c r="J112" s="136"/>
      <c r="K112" s="136"/>
      <c r="L112" s="136"/>
      <c r="M112" s="136"/>
      <c r="N112" s="136"/>
    </row>
    <row r="113" spans="1:14" ht="15.75">
      <c r="A113" s="146"/>
      <c r="B113" s="258"/>
      <c r="C113" s="136"/>
      <c r="D113" s="136"/>
      <c r="E113" s="136"/>
      <c r="F113" s="136"/>
      <c r="G113" s="136"/>
      <c r="H113" s="136"/>
      <c r="I113" s="136"/>
      <c r="J113" s="136"/>
      <c r="K113" s="136"/>
      <c r="L113" s="136"/>
      <c r="M113" s="136"/>
      <c r="N113" s="136"/>
    </row>
    <row r="114" spans="1:14" ht="15.75">
      <c r="A114" s="146"/>
      <c r="B114" s="258"/>
      <c r="C114" s="136"/>
      <c r="D114" s="136"/>
      <c r="E114" s="136"/>
      <c r="F114" s="136"/>
      <c r="G114" s="136"/>
      <c r="H114" s="136"/>
      <c r="I114" s="136"/>
      <c r="J114" s="136"/>
      <c r="K114" s="136"/>
      <c r="L114" s="136"/>
      <c r="M114" s="136"/>
      <c r="N114" s="136"/>
    </row>
    <row r="115" spans="1:14" ht="15.75">
      <c r="A115" s="146"/>
      <c r="B115" s="136"/>
      <c r="C115" s="136"/>
      <c r="D115" s="136"/>
      <c r="E115" s="136"/>
      <c r="F115" s="136"/>
      <c r="G115" s="136"/>
      <c r="H115" s="136"/>
      <c r="I115" s="136"/>
      <c r="J115" s="136"/>
      <c r="K115" s="136"/>
      <c r="L115" s="136"/>
      <c r="M115" s="136"/>
      <c r="N115" s="136"/>
    </row>
    <row r="116" spans="1:14" ht="15.75">
      <c r="A116" s="146"/>
      <c r="B116" s="136"/>
      <c r="C116" s="136"/>
      <c r="D116" s="136"/>
      <c r="E116" s="136"/>
      <c r="F116" s="136"/>
      <c r="G116" s="136"/>
      <c r="H116" s="136"/>
      <c r="I116" s="136"/>
      <c r="J116" s="136"/>
      <c r="K116" s="136"/>
      <c r="L116" s="136"/>
      <c r="M116" s="136"/>
      <c r="N116" s="136"/>
    </row>
    <row r="117" spans="1:14" ht="15.75">
      <c r="A117" s="146"/>
      <c r="B117" s="136"/>
      <c r="C117" s="136"/>
      <c r="D117" s="136"/>
      <c r="E117" s="136"/>
      <c r="F117" s="136"/>
      <c r="G117" s="136"/>
      <c r="H117" s="136"/>
      <c r="I117" s="136"/>
      <c r="J117" s="136"/>
      <c r="K117" s="136"/>
      <c r="L117" s="136"/>
      <c r="M117" s="136"/>
      <c r="N117" s="136"/>
    </row>
    <row r="118" spans="1:14" ht="15.75">
      <c r="A118" s="146"/>
      <c r="B118" s="136"/>
      <c r="C118" s="136"/>
      <c r="D118" s="136"/>
      <c r="E118" s="136"/>
      <c r="F118" s="136"/>
      <c r="G118" s="136"/>
      <c r="H118" s="136"/>
      <c r="I118" s="136"/>
      <c r="J118" s="136"/>
      <c r="K118" s="136"/>
      <c r="L118" s="136"/>
      <c r="M118" s="136"/>
      <c r="N118" s="136"/>
    </row>
    <row r="119" spans="1:14" ht="15.75">
      <c r="A119" s="146"/>
      <c r="B119" s="136"/>
      <c r="C119" s="136"/>
      <c r="D119" s="136"/>
      <c r="E119" s="136"/>
      <c r="F119" s="136"/>
      <c r="G119" s="136"/>
      <c r="H119" s="136"/>
      <c r="I119" s="136"/>
      <c r="J119" s="136"/>
      <c r="K119" s="136"/>
      <c r="L119" s="136"/>
      <c r="M119" s="136"/>
      <c r="N119" s="136"/>
    </row>
    <row r="120" spans="1:14" ht="15.75">
      <c r="A120" s="146"/>
      <c r="B120" s="136"/>
      <c r="C120" s="136"/>
      <c r="D120" s="136"/>
      <c r="E120" s="136"/>
      <c r="F120" s="136"/>
      <c r="G120" s="136"/>
      <c r="H120" s="136"/>
      <c r="I120" s="136"/>
      <c r="J120" s="136"/>
      <c r="K120" s="136"/>
      <c r="L120" s="136"/>
      <c r="M120" s="136"/>
      <c r="N120" s="136"/>
    </row>
    <row r="121" spans="1:14" ht="15.75">
      <c r="A121" s="146"/>
      <c r="B121" s="136"/>
      <c r="C121" s="136"/>
      <c r="D121" s="136"/>
      <c r="E121" s="136"/>
      <c r="F121" s="136"/>
      <c r="G121" s="136"/>
      <c r="H121" s="136"/>
      <c r="I121" s="136"/>
      <c r="J121" s="136"/>
      <c r="K121" s="136"/>
      <c r="L121" s="136"/>
      <c r="M121" s="136"/>
      <c r="N121" s="136"/>
    </row>
    <row r="122" spans="1:14" ht="15.75">
      <c r="A122" s="146"/>
      <c r="B122" s="136"/>
      <c r="C122" s="136"/>
      <c r="D122" s="136"/>
      <c r="E122" s="136"/>
      <c r="F122" s="136"/>
      <c r="G122" s="136"/>
      <c r="H122" s="136"/>
      <c r="I122" s="136"/>
      <c r="J122" s="136"/>
      <c r="K122" s="136"/>
      <c r="L122" s="136"/>
      <c r="M122" s="136"/>
      <c r="N122" s="136"/>
    </row>
    <row r="123" spans="1:14" ht="15.75">
      <c r="B123" s="136"/>
      <c r="C123" s="136"/>
      <c r="D123" s="136"/>
      <c r="E123" s="136"/>
      <c r="F123" s="136"/>
      <c r="G123" s="136"/>
      <c r="H123" s="136"/>
      <c r="I123" s="136"/>
      <c r="J123" s="136"/>
      <c r="K123" s="136"/>
      <c r="L123" s="136"/>
      <c r="M123" s="136"/>
      <c r="N123" s="136"/>
    </row>
    <row r="124" spans="1:14" ht="15.75">
      <c r="B124" s="136"/>
      <c r="C124" s="136"/>
      <c r="D124" s="136"/>
      <c r="E124" s="136"/>
      <c r="F124" s="136"/>
      <c r="G124" s="136"/>
      <c r="H124" s="136"/>
      <c r="I124" s="136"/>
      <c r="J124" s="136"/>
      <c r="K124" s="136"/>
      <c r="L124" s="136"/>
      <c r="M124" s="136"/>
      <c r="N124" s="136"/>
    </row>
    <row r="125" spans="1:14" ht="15.75">
      <c r="B125" s="136"/>
      <c r="C125" s="136"/>
      <c r="D125" s="136"/>
      <c r="E125" s="136"/>
      <c r="F125" s="136"/>
      <c r="G125" s="136"/>
      <c r="H125" s="136"/>
      <c r="I125" s="136"/>
      <c r="J125" s="136"/>
      <c r="K125" s="136"/>
      <c r="L125" s="136"/>
      <c r="M125" s="136"/>
      <c r="N125" s="136"/>
    </row>
    <row r="126" spans="1:14" ht="15.75">
      <c r="B126" s="136"/>
      <c r="C126" s="136"/>
      <c r="D126" s="136"/>
      <c r="E126" s="136"/>
      <c r="F126" s="136"/>
      <c r="G126" s="136"/>
      <c r="H126" s="136"/>
      <c r="I126" s="136"/>
      <c r="J126" s="136"/>
      <c r="K126" s="136"/>
      <c r="L126" s="136"/>
      <c r="M126" s="136"/>
      <c r="N126" s="136"/>
    </row>
    <row r="127" spans="1:14" ht="15.75">
      <c r="B127" s="136"/>
      <c r="C127" s="136"/>
      <c r="D127" s="136"/>
      <c r="E127" s="136"/>
      <c r="F127" s="136"/>
      <c r="G127" s="136"/>
      <c r="H127" s="136"/>
      <c r="I127" s="136"/>
      <c r="J127" s="136"/>
      <c r="K127" s="136"/>
      <c r="L127" s="136"/>
      <c r="M127" s="136"/>
      <c r="N127" s="136"/>
    </row>
    <row r="128" spans="1:14" ht="15.75">
      <c r="B128" s="136"/>
      <c r="C128" s="136"/>
      <c r="D128" s="136"/>
      <c r="E128" s="136"/>
      <c r="F128" s="136"/>
      <c r="G128" s="136"/>
      <c r="H128" s="136"/>
      <c r="I128" s="136"/>
      <c r="J128" s="136"/>
      <c r="K128" s="136"/>
      <c r="L128" s="136"/>
      <c r="M128" s="136"/>
      <c r="N128" s="136"/>
    </row>
    <row r="129" spans="2:14" ht="15.75">
      <c r="B129" s="136"/>
      <c r="C129" s="136"/>
      <c r="D129" s="136"/>
      <c r="E129" s="136"/>
      <c r="F129" s="136"/>
      <c r="G129" s="136"/>
      <c r="H129" s="136"/>
      <c r="I129" s="136"/>
      <c r="J129" s="136"/>
      <c r="K129" s="136"/>
      <c r="L129" s="136"/>
      <c r="M129" s="136"/>
      <c r="N129" s="136"/>
    </row>
    <row r="130" spans="2:14" ht="15.75">
      <c r="B130" s="136"/>
      <c r="C130" s="136"/>
      <c r="D130" s="136"/>
      <c r="E130" s="136"/>
      <c r="F130" s="136"/>
      <c r="G130" s="136"/>
      <c r="H130" s="136"/>
      <c r="I130" s="136"/>
      <c r="J130" s="136"/>
      <c r="K130" s="136"/>
      <c r="L130" s="136"/>
      <c r="M130" s="136"/>
      <c r="N130" s="136"/>
    </row>
    <row r="131" spans="2:14" ht="15.75">
      <c r="B131" s="136"/>
      <c r="C131" s="136"/>
      <c r="D131" s="136"/>
      <c r="E131" s="136"/>
      <c r="F131" s="136"/>
      <c r="G131" s="136"/>
      <c r="H131" s="136"/>
      <c r="I131" s="136"/>
      <c r="J131" s="136"/>
      <c r="K131" s="136"/>
      <c r="L131" s="136"/>
      <c r="M131" s="136"/>
      <c r="N131" s="136"/>
    </row>
    <row r="132" spans="2:14" ht="15.75">
      <c r="B132" s="136"/>
      <c r="C132" s="136"/>
      <c r="D132" s="136"/>
      <c r="E132" s="136"/>
      <c r="F132" s="136"/>
      <c r="G132" s="136"/>
      <c r="H132" s="136"/>
      <c r="I132" s="136"/>
      <c r="J132" s="136"/>
      <c r="K132" s="136"/>
      <c r="L132" s="136"/>
      <c r="M132" s="136"/>
      <c r="N132" s="136"/>
    </row>
    <row r="133" spans="2:14" ht="15.75">
      <c r="B133" s="136"/>
      <c r="C133" s="136"/>
      <c r="D133" s="136"/>
      <c r="E133" s="136"/>
      <c r="F133" s="136"/>
      <c r="G133" s="136"/>
      <c r="H133" s="136"/>
      <c r="I133" s="136"/>
      <c r="J133" s="136"/>
      <c r="K133" s="136"/>
      <c r="L133" s="136"/>
      <c r="M133" s="136"/>
      <c r="N133" s="136"/>
    </row>
    <row r="134" spans="2:14" ht="15.75">
      <c r="B134" s="136"/>
      <c r="C134" s="136"/>
      <c r="D134" s="136"/>
      <c r="E134" s="136"/>
      <c r="F134" s="136"/>
      <c r="G134" s="136"/>
      <c r="H134" s="136"/>
      <c r="I134" s="136"/>
      <c r="J134" s="136"/>
      <c r="K134" s="136"/>
      <c r="L134" s="136"/>
      <c r="M134" s="136"/>
      <c r="N134" s="136"/>
    </row>
    <row r="135" spans="2:14" ht="15.75">
      <c r="B135" s="136"/>
      <c r="C135" s="136"/>
      <c r="D135" s="136"/>
      <c r="E135" s="136"/>
      <c r="F135" s="136"/>
      <c r="G135" s="136"/>
      <c r="H135" s="136"/>
      <c r="I135" s="136"/>
      <c r="J135" s="136"/>
      <c r="K135" s="136"/>
      <c r="L135" s="136"/>
      <c r="M135" s="136"/>
      <c r="N135" s="136"/>
    </row>
    <row r="136" spans="2:14" ht="15.75">
      <c r="B136" s="136"/>
      <c r="C136" s="136"/>
      <c r="D136" s="136"/>
      <c r="E136" s="136"/>
      <c r="F136" s="136"/>
      <c r="G136" s="136"/>
      <c r="H136" s="136"/>
      <c r="I136" s="136"/>
      <c r="J136" s="136"/>
      <c r="K136" s="136"/>
      <c r="L136" s="136"/>
      <c r="M136" s="136"/>
      <c r="N136" s="136"/>
    </row>
    <row r="137" spans="2:14" ht="15.75">
      <c r="B137" s="136"/>
      <c r="C137" s="136"/>
      <c r="D137" s="136"/>
      <c r="E137" s="136"/>
      <c r="F137" s="136"/>
      <c r="G137" s="136"/>
      <c r="H137" s="136"/>
      <c r="I137" s="136"/>
      <c r="J137" s="136"/>
      <c r="K137" s="136"/>
      <c r="L137" s="136"/>
      <c r="M137" s="136"/>
      <c r="N137" s="136"/>
    </row>
    <row r="138" spans="2:14" ht="15.75">
      <c r="B138" s="136"/>
      <c r="C138" s="136"/>
      <c r="D138" s="136"/>
      <c r="E138" s="136"/>
      <c r="F138" s="136"/>
      <c r="G138" s="136"/>
      <c r="H138" s="136"/>
      <c r="I138" s="136"/>
      <c r="J138" s="136"/>
      <c r="K138" s="136"/>
      <c r="L138" s="136"/>
      <c r="M138" s="136"/>
      <c r="N138" s="136"/>
    </row>
    <row r="139" spans="2:14" ht="15.75">
      <c r="B139" s="136"/>
      <c r="C139" s="136"/>
      <c r="D139" s="136"/>
      <c r="E139" s="136"/>
      <c r="F139" s="136"/>
      <c r="G139" s="136"/>
      <c r="H139" s="136"/>
      <c r="I139" s="136"/>
      <c r="J139" s="136"/>
      <c r="K139" s="136"/>
      <c r="L139" s="136"/>
      <c r="M139" s="136"/>
      <c r="N139" s="136"/>
    </row>
    <row r="140" spans="2:14" ht="15.75">
      <c r="B140" s="136"/>
      <c r="C140" s="136"/>
      <c r="D140" s="136"/>
      <c r="E140" s="136"/>
      <c r="F140" s="136"/>
      <c r="G140" s="136"/>
      <c r="H140" s="136"/>
      <c r="I140" s="136"/>
      <c r="J140" s="136"/>
      <c r="K140" s="136"/>
      <c r="L140" s="136"/>
      <c r="M140" s="136"/>
      <c r="N140" s="136"/>
    </row>
    <row r="141" spans="2:14" ht="15.75">
      <c r="B141" s="136"/>
      <c r="C141" s="136"/>
      <c r="D141" s="136"/>
      <c r="E141" s="136"/>
      <c r="F141" s="136"/>
      <c r="G141" s="136"/>
      <c r="H141" s="136"/>
      <c r="I141" s="136"/>
      <c r="J141" s="136"/>
      <c r="K141" s="136"/>
      <c r="L141" s="136"/>
      <c r="M141" s="136"/>
      <c r="N141" s="136"/>
    </row>
    <row r="142" spans="2:14" ht="15.75">
      <c r="B142" s="136"/>
      <c r="C142" s="136"/>
      <c r="D142" s="136"/>
      <c r="E142" s="136"/>
      <c r="F142" s="136"/>
      <c r="G142" s="136"/>
      <c r="H142" s="136"/>
      <c r="I142" s="136"/>
      <c r="J142" s="136"/>
      <c r="K142" s="136"/>
      <c r="L142" s="136"/>
      <c r="M142" s="136"/>
      <c r="N142" s="136"/>
    </row>
    <row r="143" spans="2:14" ht="15.75">
      <c r="B143" s="136"/>
      <c r="C143" s="136"/>
      <c r="D143" s="136"/>
      <c r="E143" s="136"/>
      <c r="F143" s="136"/>
      <c r="G143" s="136"/>
      <c r="H143" s="136"/>
      <c r="I143" s="136"/>
      <c r="J143" s="136"/>
      <c r="K143" s="136"/>
      <c r="L143" s="136"/>
      <c r="M143" s="136"/>
      <c r="N143" s="136"/>
    </row>
    <row r="144" spans="2:14" ht="15.75">
      <c r="B144" s="136"/>
      <c r="C144" s="136"/>
      <c r="D144" s="136"/>
      <c r="E144" s="136"/>
      <c r="F144" s="136"/>
      <c r="G144" s="136"/>
      <c r="H144" s="136"/>
      <c r="I144" s="136"/>
      <c r="J144" s="136"/>
      <c r="K144" s="136"/>
      <c r="L144" s="136"/>
      <c r="M144" s="136"/>
      <c r="N144" s="136"/>
    </row>
    <row r="145" spans="2:14" ht="15.75">
      <c r="B145" s="136"/>
      <c r="C145" s="136"/>
      <c r="D145" s="136"/>
      <c r="E145" s="136"/>
      <c r="F145" s="136"/>
      <c r="G145" s="136"/>
      <c r="H145" s="136"/>
      <c r="I145" s="136"/>
      <c r="J145" s="136"/>
      <c r="K145" s="136"/>
      <c r="L145" s="136"/>
      <c r="M145" s="136"/>
      <c r="N145" s="136"/>
    </row>
    <row r="146" spans="2:14" ht="15.75">
      <c r="B146" s="136"/>
      <c r="C146" s="136"/>
      <c r="D146" s="136"/>
      <c r="E146" s="136"/>
      <c r="F146" s="136"/>
      <c r="G146" s="136"/>
      <c r="H146" s="136"/>
      <c r="I146" s="136"/>
      <c r="J146" s="136"/>
      <c r="K146" s="136"/>
      <c r="L146" s="136"/>
      <c r="M146" s="136"/>
      <c r="N146" s="136"/>
    </row>
    <row r="147" spans="2:14" ht="15.75">
      <c r="B147" s="136"/>
      <c r="C147" s="136"/>
      <c r="D147" s="136"/>
      <c r="E147" s="136"/>
      <c r="F147" s="136"/>
      <c r="G147" s="136"/>
      <c r="H147" s="136"/>
      <c r="I147" s="136"/>
      <c r="J147" s="136"/>
      <c r="K147" s="136"/>
      <c r="L147" s="136"/>
      <c r="M147" s="136"/>
      <c r="N147" s="136"/>
    </row>
    <row r="148" spans="2:14" ht="15.75">
      <c r="B148" s="136"/>
      <c r="C148" s="136"/>
      <c r="D148" s="136"/>
      <c r="E148" s="136"/>
      <c r="F148" s="136"/>
      <c r="G148" s="136"/>
      <c r="H148" s="136"/>
      <c r="I148" s="136"/>
      <c r="J148" s="136"/>
      <c r="K148" s="136"/>
      <c r="L148" s="136"/>
      <c r="M148" s="136"/>
      <c r="N148" s="136"/>
    </row>
    <row r="149" spans="2:14" ht="15.75">
      <c r="B149" s="136"/>
      <c r="C149" s="136"/>
      <c r="D149" s="136"/>
      <c r="E149" s="136"/>
      <c r="F149" s="136"/>
      <c r="G149" s="136"/>
      <c r="H149" s="136"/>
      <c r="I149" s="136"/>
      <c r="J149" s="136"/>
      <c r="K149" s="136"/>
      <c r="L149" s="136"/>
      <c r="M149" s="136"/>
      <c r="N149" s="136"/>
    </row>
    <row r="150" spans="2:14" ht="15.75">
      <c r="B150" s="136"/>
      <c r="C150" s="136"/>
      <c r="D150" s="136"/>
      <c r="E150" s="136"/>
      <c r="F150" s="136"/>
      <c r="G150" s="136"/>
      <c r="H150" s="136"/>
      <c r="I150" s="136"/>
      <c r="J150" s="136"/>
      <c r="K150" s="136"/>
      <c r="L150" s="136"/>
      <c r="M150" s="136"/>
      <c r="N150" s="136"/>
    </row>
    <row r="151" spans="2:14" ht="15.75">
      <c r="B151" s="136"/>
      <c r="C151" s="136"/>
      <c r="D151" s="136"/>
      <c r="E151" s="136"/>
      <c r="F151" s="136"/>
      <c r="G151" s="136"/>
      <c r="H151" s="136"/>
      <c r="I151" s="136"/>
      <c r="J151" s="136"/>
      <c r="K151" s="136"/>
      <c r="L151" s="136"/>
      <c r="M151" s="136"/>
      <c r="N151" s="136"/>
    </row>
    <row r="152" spans="2:14" ht="15.75">
      <c r="B152" s="136"/>
      <c r="C152" s="136"/>
      <c r="D152" s="136"/>
      <c r="E152" s="136"/>
      <c r="F152" s="136"/>
      <c r="G152" s="136"/>
      <c r="H152" s="136"/>
      <c r="I152" s="136"/>
      <c r="J152" s="136"/>
      <c r="K152" s="136"/>
      <c r="L152" s="136"/>
      <c r="M152" s="136"/>
      <c r="N152" s="136"/>
    </row>
    <row r="153" spans="2:14" ht="15.75">
      <c r="B153" s="136"/>
      <c r="C153" s="136"/>
      <c r="D153" s="136"/>
      <c r="E153" s="136"/>
      <c r="F153" s="136"/>
      <c r="G153" s="136"/>
      <c r="H153" s="136"/>
      <c r="I153" s="136"/>
      <c r="J153" s="136"/>
      <c r="K153" s="136"/>
      <c r="L153" s="136"/>
      <c r="M153" s="136"/>
      <c r="N153" s="136"/>
    </row>
    <row r="154" spans="2:14" ht="15.75">
      <c r="B154" s="136"/>
      <c r="C154" s="136"/>
      <c r="D154" s="136"/>
      <c r="E154" s="136"/>
      <c r="F154" s="136"/>
      <c r="G154" s="136"/>
      <c r="H154" s="136"/>
      <c r="I154" s="136"/>
      <c r="J154" s="136"/>
      <c r="K154" s="136"/>
      <c r="L154" s="136"/>
      <c r="M154" s="136"/>
      <c r="N154" s="136"/>
    </row>
    <row r="155" spans="2:14" ht="15.75">
      <c r="B155" s="136"/>
      <c r="C155" s="136"/>
      <c r="D155" s="136"/>
      <c r="E155" s="136"/>
      <c r="F155" s="136"/>
      <c r="G155" s="136"/>
      <c r="H155" s="136"/>
      <c r="I155" s="136"/>
      <c r="J155" s="136"/>
      <c r="K155" s="136"/>
      <c r="L155" s="136"/>
      <c r="M155" s="136"/>
      <c r="N155" s="136"/>
    </row>
    <row r="156" spans="2:14" ht="15.75">
      <c r="B156" s="136"/>
      <c r="C156" s="136"/>
      <c r="D156" s="136"/>
      <c r="E156" s="136"/>
      <c r="F156" s="136"/>
      <c r="G156" s="136"/>
      <c r="H156" s="136"/>
      <c r="I156" s="136"/>
      <c r="J156" s="136"/>
      <c r="K156" s="136"/>
      <c r="L156" s="136"/>
      <c r="M156" s="136"/>
      <c r="N156" s="136"/>
    </row>
    <row r="157" spans="2:14" ht="15.75">
      <c r="B157" s="136"/>
      <c r="C157" s="136"/>
      <c r="D157" s="136"/>
      <c r="E157" s="136"/>
      <c r="F157" s="136"/>
      <c r="G157" s="136"/>
      <c r="H157" s="136"/>
      <c r="I157" s="136"/>
      <c r="J157" s="136"/>
      <c r="K157" s="136"/>
      <c r="L157" s="136"/>
      <c r="M157" s="136"/>
      <c r="N157" s="136"/>
    </row>
    <row r="158" spans="2:14" ht="15.75">
      <c r="B158" s="136"/>
      <c r="C158" s="136"/>
      <c r="D158" s="136"/>
      <c r="E158" s="136"/>
      <c r="F158" s="136"/>
      <c r="G158" s="136"/>
      <c r="H158" s="136"/>
      <c r="I158" s="136"/>
      <c r="J158" s="136"/>
      <c r="K158" s="136"/>
      <c r="L158" s="136"/>
      <c r="M158" s="136"/>
      <c r="N158" s="136"/>
    </row>
    <row r="159" spans="2:14" ht="15.75">
      <c r="B159" s="136"/>
      <c r="C159" s="136"/>
      <c r="D159" s="136"/>
      <c r="E159" s="136"/>
      <c r="F159" s="136"/>
      <c r="G159" s="136"/>
      <c r="H159" s="136"/>
      <c r="I159" s="136"/>
      <c r="J159" s="136"/>
      <c r="K159" s="136"/>
      <c r="L159" s="136"/>
      <c r="M159" s="136"/>
      <c r="N159" s="136"/>
    </row>
    <row r="160" spans="2:14" ht="15.75">
      <c r="B160" s="136"/>
      <c r="C160" s="136"/>
      <c r="D160" s="136"/>
      <c r="E160" s="136"/>
      <c r="F160" s="136"/>
      <c r="G160" s="136"/>
      <c r="H160" s="136"/>
      <c r="I160" s="136"/>
      <c r="J160" s="136"/>
      <c r="K160" s="136"/>
      <c r="L160" s="136"/>
      <c r="M160" s="136"/>
      <c r="N160" s="136"/>
    </row>
    <row r="161" spans="2:14" ht="15.75">
      <c r="B161" s="136"/>
      <c r="C161" s="136"/>
      <c r="D161" s="136"/>
      <c r="E161" s="136"/>
      <c r="F161" s="136"/>
      <c r="G161" s="136"/>
      <c r="H161" s="136"/>
      <c r="I161" s="136"/>
      <c r="J161" s="136"/>
      <c r="K161" s="136"/>
      <c r="L161" s="136"/>
      <c r="M161" s="136"/>
      <c r="N161" s="136"/>
    </row>
    <row r="162" spans="2:14" ht="15.75">
      <c r="B162" s="136"/>
      <c r="C162" s="136"/>
      <c r="D162" s="136"/>
      <c r="E162" s="136"/>
      <c r="F162" s="136"/>
      <c r="G162" s="136"/>
      <c r="H162" s="136"/>
      <c r="I162" s="136"/>
      <c r="J162" s="136"/>
      <c r="K162" s="136"/>
      <c r="L162" s="136"/>
      <c r="M162" s="136"/>
      <c r="N162" s="136"/>
    </row>
    <row r="163" spans="2:14" ht="15.75">
      <c r="B163" s="136"/>
      <c r="C163" s="136"/>
      <c r="D163" s="136"/>
      <c r="E163" s="136"/>
      <c r="F163" s="136"/>
      <c r="G163" s="136"/>
      <c r="H163" s="136"/>
      <c r="I163" s="136"/>
      <c r="J163" s="136"/>
      <c r="K163" s="136"/>
      <c r="L163" s="136"/>
      <c r="M163" s="136"/>
      <c r="N163" s="136"/>
    </row>
    <row r="164" spans="2:14" ht="15.75">
      <c r="B164" s="136"/>
      <c r="C164" s="136"/>
      <c r="D164" s="136"/>
      <c r="E164" s="136"/>
      <c r="F164" s="136"/>
      <c r="G164" s="136"/>
      <c r="H164" s="136"/>
      <c r="I164" s="136"/>
      <c r="J164" s="136"/>
      <c r="K164" s="136"/>
      <c r="L164" s="136"/>
      <c r="M164" s="136"/>
      <c r="N164" s="136"/>
    </row>
  </sheetData>
  <mergeCells count="10">
    <mergeCell ref="D1:I1"/>
    <mergeCell ref="D2:I2"/>
    <mergeCell ref="A3:F3"/>
    <mergeCell ref="J3:M3"/>
    <mergeCell ref="A77:F77"/>
    <mergeCell ref="L77:M77"/>
    <mergeCell ref="A38:F38"/>
    <mergeCell ref="J38:M38"/>
    <mergeCell ref="J39:M39"/>
    <mergeCell ref="C49:J53"/>
  </mergeCells>
  <printOptions horizontalCentered="1"/>
  <pageMargins left="0.25" right="0.25" top="0.75" bottom="0.75" header="0.5" footer="0.5"/>
  <pageSetup scale="55" fitToHeight="0" orientation="landscape" r:id="rId1"/>
  <headerFooter alignWithMargins="0"/>
  <rowBreaks count="1" manualBreakCount="1">
    <brk id="55"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T51"/>
  <sheetViews>
    <sheetView view="pageBreakPreview" zoomScale="80" zoomScaleNormal="50" zoomScaleSheetLayoutView="80" workbookViewId="0"/>
  </sheetViews>
  <sheetFormatPr defaultRowHeight="15.75"/>
  <cols>
    <col min="1" max="1" width="8.88671875" style="368"/>
    <col min="2" max="2" width="41.33203125" style="368" customWidth="1"/>
    <col min="3" max="3" width="15.88671875" style="368" customWidth="1"/>
    <col min="4" max="6" width="12.21875" style="368" customWidth="1"/>
    <col min="7" max="7" width="10" style="368" customWidth="1"/>
    <col min="8" max="8" width="11.109375" style="368" customWidth="1"/>
    <col min="9" max="9" width="15.44140625" style="368" customWidth="1"/>
    <col min="10" max="10" width="13.109375" style="368" bestFit="1" customWidth="1"/>
    <col min="11" max="12" width="13.44140625" style="368" bestFit="1" customWidth="1"/>
    <col min="13" max="13" width="14.21875" style="368" bestFit="1" customWidth="1"/>
    <col min="14" max="14" width="13.21875" style="368" customWidth="1"/>
    <col min="15" max="15" width="13.88671875" style="368" customWidth="1"/>
    <col min="16" max="16" width="14" style="368" customWidth="1"/>
    <col min="17" max="17" width="15.21875" style="368" customWidth="1"/>
    <col min="18" max="18" width="8.88671875" style="368"/>
  </cols>
  <sheetData>
    <row r="1" spans="1:19" ht="18">
      <c r="E1" s="1107" t="s">
        <v>246</v>
      </c>
      <c r="F1" s="1107"/>
      <c r="G1" s="1107"/>
      <c r="H1" s="1107"/>
      <c r="I1" s="1107"/>
      <c r="J1" s="1107"/>
      <c r="O1" s="136"/>
    </row>
    <row r="2" spans="1:19" ht="18">
      <c r="A2" s="380" t="s">
        <v>282</v>
      </c>
      <c r="E2" s="1107" t="str">
        <f>Index!$C$7</f>
        <v>LS Power Grid New York Corporation I</v>
      </c>
      <c r="F2" s="1107"/>
      <c r="G2" s="1107"/>
      <c r="H2" s="1107"/>
      <c r="I2" s="1107"/>
      <c r="J2" s="1107"/>
    </row>
    <row r="3" spans="1:19" ht="16.5" thickBot="1">
      <c r="A3" s="1125"/>
      <c r="B3" s="1125"/>
      <c r="C3" s="1125"/>
      <c r="D3" s="1125"/>
      <c r="E3" s="1125"/>
      <c r="F3" s="1125"/>
      <c r="G3" s="372"/>
      <c r="H3" s="1126"/>
      <c r="I3" s="1127"/>
      <c r="J3" s="1127"/>
      <c r="K3" s="1127"/>
      <c r="L3" s="1127"/>
      <c r="M3" s="1127"/>
      <c r="N3" s="373"/>
      <c r="O3" s="373"/>
      <c r="P3" s="373"/>
      <c r="Q3" s="373"/>
    </row>
    <row r="4" spans="1:19">
      <c r="A4" s="374"/>
      <c r="B4" s="375"/>
      <c r="C4" s="376"/>
      <c r="D4" s="377"/>
      <c r="E4" s="378"/>
      <c r="F4" s="378"/>
      <c r="G4" s="378"/>
      <c r="H4" s="377"/>
      <c r="I4" s="377"/>
      <c r="J4" s="377"/>
      <c r="K4" s="377"/>
      <c r="L4" s="377"/>
      <c r="M4" s="713"/>
      <c r="N4" s="109"/>
      <c r="O4" s="109"/>
      <c r="P4" s="109"/>
      <c r="Q4" s="109"/>
    </row>
    <row r="5" spans="1:19">
      <c r="A5" s="714"/>
      <c r="B5" s="371"/>
      <c r="C5" s="371"/>
      <c r="D5" s="369"/>
      <c r="E5" s="369"/>
      <c r="F5" s="369"/>
      <c r="G5" s="369"/>
      <c r="H5" s="369"/>
      <c r="I5" s="369"/>
      <c r="J5" s="369"/>
      <c r="K5" s="369"/>
      <c r="L5" s="369"/>
      <c r="M5" s="370"/>
      <c r="N5" s="369"/>
      <c r="O5" s="369"/>
      <c r="P5" s="369"/>
      <c r="Q5" s="369"/>
    </row>
    <row r="6" spans="1:19">
      <c r="A6" s="972"/>
      <c r="B6" s="973" t="s">
        <v>624</v>
      </c>
      <c r="C6" s="973"/>
      <c r="D6" s="973"/>
      <c r="E6" s="973"/>
      <c r="F6" s="973"/>
      <c r="G6" s="973"/>
      <c r="H6" s="973"/>
      <c r="I6" s="973"/>
      <c r="J6" s="973"/>
      <c r="K6" s="974"/>
      <c r="L6" s="369"/>
      <c r="M6" s="370"/>
      <c r="N6" s="369"/>
      <c r="O6" s="369"/>
      <c r="P6" s="369"/>
      <c r="Q6" s="369"/>
    </row>
    <row r="7" spans="1:19">
      <c r="A7" s="975"/>
      <c r="B7" s="973"/>
      <c r="C7" s="973"/>
      <c r="D7" s="973"/>
      <c r="E7" s="973"/>
      <c r="F7" s="976" t="s">
        <v>56</v>
      </c>
      <c r="G7" s="973"/>
      <c r="H7" s="973"/>
      <c r="I7" s="973"/>
      <c r="J7" s="973"/>
      <c r="K7" s="974"/>
      <c r="L7" s="369"/>
      <c r="M7" s="370"/>
      <c r="N7" s="369"/>
      <c r="O7" s="369"/>
      <c r="P7" s="369"/>
      <c r="Q7" s="369"/>
    </row>
    <row r="8" spans="1:19">
      <c r="A8" s="977">
        <f>+MAX('Att 3 - Cost Support'!A:A)+1</f>
        <v>222</v>
      </c>
      <c r="B8" s="973" t="str">
        <f>"Long Term Interest (117, sum of 62.c through 67.c) (Note "&amp;A46&amp;")"</f>
        <v>Long Term Interest (117, sum of 62.c through 67.c) (Note D)</v>
      </c>
      <c r="C8" s="973"/>
      <c r="D8" s="973"/>
      <c r="E8" s="973"/>
      <c r="F8" s="992">
        <f>826633+521771</f>
        <v>1348404</v>
      </c>
      <c r="G8" s="973"/>
      <c r="H8" s="973"/>
      <c r="I8" s="973"/>
      <c r="J8" s="973"/>
      <c r="K8" s="974"/>
      <c r="L8" s="369"/>
      <c r="M8" s="370"/>
      <c r="N8" s="369"/>
      <c r="O8" s="369"/>
      <c r="P8" s="369"/>
      <c r="Q8" s="369"/>
    </row>
    <row r="9" spans="1:19">
      <c r="A9" s="977"/>
      <c r="B9" s="973"/>
      <c r="C9" s="973"/>
      <c r="D9" s="973"/>
      <c r="E9" s="973"/>
      <c r="F9" s="973"/>
      <c r="G9" s="973"/>
      <c r="H9" s="973"/>
      <c r="I9" s="973"/>
      <c r="J9" s="973"/>
      <c r="K9" s="974"/>
      <c r="L9" s="369"/>
      <c r="M9" s="370"/>
      <c r="N9" s="369"/>
      <c r="O9" s="369"/>
      <c r="P9" s="369"/>
      <c r="Q9" s="369"/>
    </row>
    <row r="10" spans="1:19">
      <c r="A10" s="977">
        <f>+MAX(A$8:A9)+1</f>
        <v>223</v>
      </c>
      <c r="B10" s="973" t="s">
        <v>625</v>
      </c>
      <c r="C10" s="973"/>
      <c r="D10" s="973"/>
      <c r="E10" s="973"/>
      <c r="F10" s="978">
        <v>0</v>
      </c>
      <c r="G10" s="973"/>
      <c r="H10" s="973"/>
      <c r="I10" s="973"/>
      <c r="J10" s="973"/>
      <c r="K10" s="974"/>
      <c r="L10" s="369"/>
      <c r="M10" s="370"/>
      <c r="N10" s="369"/>
      <c r="O10" s="369"/>
      <c r="P10" s="369"/>
      <c r="Q10" s="369"/>
    </row>
    <row r="11" spans="1:19">
      <c r="A11" s="977"/>
      <c r="B11" s="973"/>
      <c r="C11" s="973"/>
      <c r="D11" s="973"/>
      <c r="E11" s="973"/>
      <c r="F11" s="973"/>
      <c r="G11" s="973"/>
      <c r="H11" s="973"/>
      <c r="I11" s="973"/>
      <c r="J11" s="973"/>
      <c r="K11" s="974"/>
      <c r="L11" s="369"/>
      <c r="M11" s="370"/>
      <c r="N11" s="369"/>
      <c r="O11" s="369"/>
      <c r="P11" s="369"/>
      <c r="Q11" s="369"/>
    </row>
    <row r="12" spans="1:19">
      <c r="A12" s="977">
        <f>+MAX(A$8:A11)+1</f>
        <v>224</v>
      </c>
      <c r="B12" s="973" t="s">
        <v>626</v>
      </c>
      <c r="C12" s="973"/>
      <c r="D12" s="973"/>
      <c r="E12" s="973"/>
      <c r="F12" s="712">
        <f>E40</f>
        <v>128923718.92307693</v>
      </c>
      <c r="G12" s="979"/>
      <c r="H12" s="973"/>
      <c r="I12" s="973"/>
      <c r="J12" s="973"/>
      <c r="K12" s="974"/>
      <c r="L12" s="369"/>
      <c r="M12" s="370"/>
      <c r="N12" s="369"/>
      <c r="O12" s="369"/>
      <c r="P12" s="369"/>
      <c r="Q12" s="369"/>
    </row>
    <row r="13" spans="1:19">
      <c r="A13" s="977">
        <f>+MAX(A$8:A12)+1</f>
        <v>225</v>
      </c>
      <c r="B13" s="973" t="s">
        <v>627</v>
      </c>
      <c r="C13" s="973"/>
      <c r="D13" s="973"/>
      <c r="E13" s="973"/>
      <c r="F13" s="712">
        <f>-F21</f>
        <v>0</v>
      </c>
      <c r="G13" s="973"/>
      <c r="H13" s="973"/>
      <c r="I13" s="973"/>
      <c r="J13" s="973"/>
      <c r="K13" s="974"/>
      <c r="L13" s="369"/>
      <c r="M13" s="370"/>
      <c r="N13" s="369"/>
      <c r="O13" s="369"/>
      <c r="P13" s="369"/>
      <c r="Q13" s="369"/>
    </row>
    <row r="14" spans="1:19">
      <c r="A14" s="977">
        <f>+MAX(A$8:A13)+1</f>
        <v>226</v>
      </c>
      <c r="B14" s="973" t="s">
        <v>628</v>
      </c>
      <c r="C14" s="973"/>
      <c r="D14" s="973"/>
      <c r="E14" s="973"/>
      <c r="F14" s="712">
        <f>-F40</f>
        <v>0</v>
      </c>
      <c r="G14" s="973"/>
      <c r="H14" s="973"/>
      <c r="I14" s="973"/>
      <c r="J14" s="973"/>
      <c r="K14" s="974"/>
      <c r="L14" s="369"/>
      <c r="M14" s="370"/>
      <c r="N14" s="369"/>
      <c r="O14" s="369"/>
      <c r="P14" s="369"/>
      <c r="Q14" s="369"/>
    </row>
    <row r="15" spans="1:19">
      <c r="A15" s="977">
        <f>+MAX(A$8:A14)+1</f>
        <v>227</v>
      </c>
      <c r="B15" s="973" t="s">
        <v>629</v>
      </c>
      <c r="C15" s="973"/>
      <c r="D15" s="973"/>
      <c r="E15" s="973"/>
      <c r="F15" s="712">
        <f>-G40</f>
        <v>0</v>
      </c>
      <c r="G15" s="973"/>
      <c r="H15" s="973"/>
      <c r="I15" s="973"/>
      <c r="J15" s="973"/>
      <c r="K15" s="974"/>
      <c r="L15" s="369"/>
      <c r="M15" s="370"/>
      <c r="N15" s="369"/>
      <c r="O15" s="369"/>
      <c r="P15" s="369"/>
      <c r="Q15" s="369"/>
      <c r="S15" s="606"/>
    </row>
    <row r="16" spans="1:19">
      <c r="A16" s="977">
        <f>+MAX(A$8:A15)+1</f>
        <v>228</v>
      </c>
      <c r="B16" s="973" t="s">
        <v>630</v>
      </c>
      <c r="C16" s="973" t="str">
        <f>"(Sum of Lines "&amp;A12&amp;" through "&amp;A15&amp;")"</f>
        <v>(Sum of Lines 224 through 227)</v>
      </c>
      <c r="D16" s="973"/>
      <c r="E16" s="973"/>
      <c r="F16" s="712">
        <f>SUM(F12:F15)</f>
        <v>128923718.92307693</v>
      </c>
      <c r="G16" s="973"/>
      <c r="H16" s="973"/>
      <c r="I16" s="973"/>
      <c r="J16" s="973"/>
      <c r="K16" s="974"/>
      <c r="L16" s="369"/>
      <c r="M16" s="370"/>
      <c r="N16" s="369"/>
      <c r="O16" s="369"/>
      <c r="P16" s="369"/>
      <c r="Q16" s="369"/>
    </row>
    <row r="17" spans="1:17">
      <c r="A17" s="977"/>
      <c r="B17" s="973"/>
      <c r="C17" s="973"/>
      <c r="D17" s="973"/>
      <c r="E17" s="973"/>
      <c r="F17" s="973"/>
      <c r="G17" s="973"/>
      <c r="H17" s="973"/>
      <c r="I17" s="973"/>
      <c r="J17" s="973"/>
      <c r="K17" s="974"/>
      <c r="L17" s="369"/>
      <c r="M17" s="370"/>
      <c r="N17" s="369"/>
      <c r="O17" s="369"/>
      <c r="P17" s="369"/>
      <c r="Q17" s="369"/>
    </row>
    <row r="18" spans="1:17">
      <c r="A18" s="977"/>
      <c r="B18" s="973"/>
      <c r="C18" s="973"/>
      <c r="D18" s="973"/>
      <c r="E18" s="973"/>
      <c r="F18" s="973"/>
      <c r="G18" s="973"/>
      <c r="H18" s="973"/>
      <c r="I18" s="973"/>
      <c r="J18" s="973"/>
      <c r="K18" s="974"/>
      <c r="L18" s="369"/>
      <c r="M18" s="370"/>
      <c r="N18" s="369"/>
      <c r="O18" s="369"/>
      <c r="P18" s="369"/>
      <c r="Q18" s="369"/>
    </row>
    <row r="19" spans="1:17">
      <c r="A19" s="977"/>
      <c r="B19" s="973"/>
      <c r="C19" s="973"/>
      <c r="D19" s="973"/>
      <c r="E19" s="973"/>
      <c r="F19" s="976" t="s">
        <v>56</v>
      </c>
      <c r="G19" s="976" t="s">
        <v>65</v>
      </c>
      <c r="H19" s="976" t="s">
        <v>64</v>
      </c>
      <c r="I19" s="976" t="s">
        <v>66</v>
      </c>
      <c r="J19" s="976"/>
      <c r="K19" s="974"/>
      <c r="L19" s="369"/>
      <c r="M19" s="370"/>
      <c r="N19" s="369"/>
      <c r="O19" s="369"/>
      <c r="P19" s="369"/>
      <c r="Q19" s="369"/>
    </row>
    <row r="20" spans="1:17">
      <c r="A20" s="977">
        <f>+MAX(A$8:A19)+1</f>
        <v>229</v>
      </c>
      <c r="B20" s="973" t="s">
        <v>631</v>
      </c>
      <c r="C20" s="973" t="str">
        <f>"Line "&amp;$A$40&amp;" col (a), Note "&amp;$A$43&amp;" and Appendix A Note "&amp;'Appendix A'!$A$313</f>
        <v>Line 246 col (a), Note A and Appendix A Note P</v>
      </c>
      <c r="D20" s="973"/>
      <c r="E20" s="973"/>
      <c r="F20" s="980">
        <f>C40</f>
        <v>27315384.615384616</v>
      </c>
      <c r="G20" s="981">
        <f>1-G22</f>
        <v>0.47</v>
      </c>
      <c r="H20" s="982">
        <v>3.6110723121731199E-2</v>
      </c>
      <c r="I20" s="982">
        <f>IFERROR(G20*H20,0)</f>
        <v>1.6972039867213663E-2</v>
      </c>
      <c r="J20" s="983" t="s">
        <v>67</v>
      </c>
      <c r="K20" s="974"/>
      <c r="L20" s="369"/>
      <c r="M20" s="370"/>
      <c r="N20" s="369"/>
      <c r="O20" s="369"/>
      <c r="P20" s="369"/>
      <c r="Q20" s="369"/>
    </row>
    <row r="21" spans="1:17">
      <c r="A21" s="977">
        <f>+MAX(A$8:A20)+1</f>
        <v>230</v>
      </c>
      <c r="B21" s="973" t="s">
        <v>632</v>
      </c>
      <c r="C21" s="973" t="str">
        <f>"Line "&amp;$A$40&amp;" col (b), Note "&amp;$A$44&amp;" and Appendix A Note "&amp;'Appendix A'!$A$313</f>
        <v>Line 246 col (b), Note B and Appendix A Note P</v>
      </c>
      <c r="D21" s="973"/>
      <c r="E21" s="973"/>
      <c r="F21" s="712">
        <f>D40</f>
        <v>0</v>
      </c>
      <c r="G21" s="981">
        <v>0</v>
      </c>
      <c r="H21" s="981">
        <v>0</v>
      </c>
      <c r="I21" s="982">
        <f>G21*H21</f>
        <v>0</v>
      </c>
      <c r="J21" s="973"/>
      <c r="K21" s="974"/>
      <c r="L21" s="369"/>
      <c r="M21" s="370"/>
      <c r="N21" s="369"/>
      <c r="O21" s="369"/>
      <c r="P21" s="369"/>
      <c r="Q21" s="369"/>
    </row>
    <row r="22" spans="1:17">
      <c r="A22" s="977">
        <f>+MAX(A$8:A21)+1</f>
        <v>231</v>
      </c>
      <c r="B22" s="973" t="s">
        <v>630</v>
      </c>
      <c r="C22" s="973" t="str">
        <f>"Line "&amp;$A$16&amp;" col (b), Note "&amp;$A$45&amp;" and Appendix A Notes "&amp;'Appendix A'!$A$312&amp;" and "&amp;'Appendix A'!$A$313</f>
        <v>Line 228 col (b), Note C and Appendix A Notes O and P</v>
      </c>
      <c r="D22" s="973"/>
      <c r="E22" s="973"/>
      <c r="F22" s="980">
        <f>F16</f>
        <v>128923718.92307693</v>
      </c>
      <c r="G22" s="981">
        <f>IF((F22/F23)&gt;0.53,0.53,(F22/F23))</f>
        <v>0.53</v>
      </c>
      <c r="H22" s="981">
        <v>9.6500000000000002E-2</v>
      </c>
      <c r="I22" s="982">
        <f>IFERROR(G22*H22,0)</f>
        <v>5.1145000000000003E-2</v>
      </c>
      <c r="J22" s="973"/>
      <c r="K22" s="974"/>
      <c r="L22" s="369"/>
      <c r="M22" s="370"/>
      <c r="N22" s="369"/>
      <c r="O22" s="369"/>
      <c r="P22" s="369"/>
      <c r="Q22" s="369"/>
    </row>
    <row r="23" spans="1:17">
      <c r="A23" s="977">
        <f>+MAX(A$8:A22)+1</f>
        <v>232</v>
      </c>
      <c r="B23" s="973" t="s">
        <v>17</v>
      </c>
      <c r="C23" s="973" t="str">
        <f>"(Sum of Lines "&amp;A20&amp;" through "&amp;A22&amp;")"</f>
        <v>(Sum of Lines 229 through 231)</v>
      </c>
      <c r="D23" s="973"/>
      <c r="E23" s="973"/>
      <c r="F23" s="712">
        <f>SUM(F20:F22)</f>
        <v>156239103.53846154</v>
      </c>
      <c r="G23" s="973"/>
      <c r="H23" s="973"/>
      <c r="I23" s="982">
        <f>SUM(I20:I22)</f>
        <v>6.8117039867213666E-2</v>
      </c>
      <c r="J23" s="983" t="s">
        <v>68</v>
      </c>
      <c r="K23" s="974"/>
      <c r="L23" s="369"/>
      <c r="M23" s="370"/>
      <c r="N23" s="369"/>
      <c r="O23" s="369"/>
      <c r="P23" s="369"/>
      <c r="Q23" s="369"/>
    </row>
    <row r="24" spans="1:17">
      <c r="A24" s="977"/>
      <c r="B24" s="973"/>
      <c r="C24" s="973"/>
      <c r="D24" s="973"/>
      <c r="E24" s="973"/>
      <c r="F24" s="973"/>
      <c r="G24" s="973"/>
      <c r="H24" s="973"/>
      <c r="I24" s="973"/>
      <c r="J24" s="973"/>
      <c r="K24" s="974"/>
      <c r="L24" s="369"/>
      <c r="M24" s="370"/>
      <c r="N24" s="369"/>
      <c r="O24" s="369"/>
      <c r="P24" s="369"/>
      <c r="Q24" s="369"/>
    </row>
    <row r="25" spans="1:17">
      <c r="A25" s="977"/>
      <c r="B25" s="973"/>
      <c r="C25" s="976" t="s">
        <v>221</v>
      </c>
      <c r="D25" s="976" t="s">
        <v>222</v>
      </c>
      <c r="E25" s="976" t="s">
        <v>633</v>
      </c>
      <c r="F25" s="976" t="s">
        <v>634</v>
      </c>
      <c r="G25" s="976" t="s">
        <v>635</v>
      </c>
      <c r="H25" s="973"/>
      <c r="I25" s="973"/>
      <c r="J25" s="973"/>
      <c r="K25" s="974"/>
      <c r="L25" s="369"/>
      <c r="M25" s="370"/>
      <c r="N25" s="369"/>
      <c r="O25" s="369"/>
      <c r="P25" s="369"/>
      <c r="Q25" s="369"/>
    </row>
    <row r="26" spans="1:17" ht="51.75">
      <c r="A26" s="984"/>
      <c r="B26" s="985" t="s">
        <v>636</v>
      </c>
      <c r="C26" s="985" t="s">
        <v>657</v>
      </c>
      <c r="D26" s="985" t="s">
        <v>637</v>
      </c>
      <c r="E26" s="985" t="s">
        <v>638</v>
      </c>
      <c r="F26" s="985" t="s">
        <v>639</v>
      </c>
      <c r="G26" s="985" t="s">
        <v>640</v>
      </c>
      <c r="H26" s="973"/>
      <c r="I26" s="987"/>
      <c r="J26" s="973"/>
      <c r="K26" s="974"/>
      <c r="L26" s="369"/>
      <c r="M26" s="370"/>
      <c r="N26" s="369"/>
      <c r="O26" s="369"/>
      <c r="P26" s="369"/>
      <c r="Q26" s="369"/>
    </row>
    <row r="27" spans="1:17">
      <c r="A27" s="977">
        <f>+MAX(A$8:A26)+1</f>
        <v>233</v>
      </c>
      <c r="B27" s="973" t="s">
        <v>641</v>
      </c>
      <c r="C27" s="986">
        <v>0</v>
      </c>
      <c r="D27" s="986">
        <v>0</v>
      </c>
      <c r="E27" s="986">
        <v>37143763</v>
      </c>
      <c r="F27" s="986">
        <v>0</v>
      </c>
      <c r="G27" s="986">
        <v>0</v>
      </c>
      <c r="H27" s="973"/>
      <c r="I27" s="1055"/>
      <c r="J27" s="973"/>
      <c r="K27" s="974"/>
      <c r="L27" s="369"/>
      <c r="M27" s="370"/>
      <c r="N27" s="369"/>
      <c r="O27" s="369"/>
      <c r="P27" s="369"/>
      <c r="Q27" s="369"/>
    </row>
    <row r="28" spans="1:17">
      <c r="A28" s="977">
        <f>+MAX(A$8:A27)+1</f>
        <v>234</v>
      </c>
      <c r="B28" s="973" t="s">
        <v>117</v>
      </c>
      <c r="C28" s="986">
        <v>0</v>
      </c>
      <c r="D28" s="986">
        <v>0</v>
      </c>
      <c r="E28" s="986">
        <v>37189703</v>
      </c>
      <c r="F28" s="986">
        <v>0</v>
      </c>
      <c r="G28" s="986">
        <v>0</v>
      </c>
      <c r="H28" s="973"/>
      <c r="I28" s="1055"/>
      <c r="J28" s="973"/>
      <c r="K28" s="974"/>
      <c r="L28" s="369"/>
      <c r="M28" s="370"/>
      <c r="N28" s="369"/>
      <c r="O28" s="369"/>
      <c r="P28" s="369"/>
      <c r="Q28" s="369"/>
    </row>
    <row r="29" spans="1:17">
      <c r="A29" s="977">
        <f>+MAX(A$8:A28)+1</f>
        <v>235</v>
      </c>
      <c r="B29" s="973" t="s">
        <v>116</v>
      </c>
      <c r="C29" s="986">
        <v>0</v>
      </c>
      <c r="D29" s="986">
        <v>0</v>
      </c>
      <c r="E29" s="986">
        <v>73294256</v>
      </c>
      <c r="F29" s="986">
        <v>0</v>
      </c>
      <c r="G29" s="986">
        <v>0</v>
      </c>
      <c r="H29" s="973"/>
      <c r="I29" s="1055"/>
      <c r="J29" s="973"/>
      <c r="K29" s="974"/>
      <c r="L29" s="369"/>
      <c r="M29" s="370"/>
      <c r="N29" s="369"/>
      <c r="O29" s="369"/>
      <c r="P29" s="369"/>
      <c r="Q29" s="369"/>
    </row>
    <row r="30" spans="1:17">
      <c r="A30" s="977">
        <f>+MAX(A$8:A29)+1</f>
        <v>236</v>
      </c>
      <c r="B30" s="973" t="s">
        <v>115</v>
      </c>
      <c r="C30" s="986">
        <v>0</v>
      </c>
      <c r="D30" s="986">
        <v>0</v>
      </c>
      <c r="E30" s="986">
        <v>105221725</v>
      </c>
      <c r="F30" s="986">
        <v>0</v>
      </c>
      <c r="G30" s="986">
        <v>0</v>
      </c>
      <c r="H30" s="973"/>
      <c r="I30" s="1055"/>
      <c r="J30" s="973"/>
      <c r="K30" s="974"/>
      <c r="L30" s="369"/>
      <c r="M30" s="370"/>
      <c r="N30" s="369"/>
      <c r="O30" s="369"/>
      <c r="P30" s="369"/>
      <c r="Q30" s="369"/>
    </row>
    <row r="31" spans="1:17">
      <c r="A31" s="977">
        <f>+MAX(A$8:A30)+1</f>
        <v>237</v>
      </c>
      <c r="B31" s="973" t="s">
        <v>99</v>
      </c>
      <c r="C31" s="986">
        <v>0</v>
      </c>
      <c r="D31" s="986">
        <v>0</v>
      </c>
      <c r="E31" s="986">
        <v>110544139</v>
      </c>
      <c r="F31" s="986">
        <v>0</v>
      </c>
      <c r="G31" s="986">
        <v>0</v>
      </c>
      <c r="H31" s="973"/>
      <c r="I31" s="1055"/>
      <c r="J31" s="973"/>
      <c r="K31" s="974"/>
      <c r="L31" s="369"/>
      <c r="M31" s="370"/>
      <c r="N31" s="369"/>
      <c r="O31" s="369"/>
      <c r="P31" s="369"/>
      <c r="Q31" s="369"/>
    </row>
    <row r="32" spans="1:17">
      <c r="A32" s="977">
        <f>+MAX(A$8:A31)+1</f>
        <v>238</v>
      </c>
      <c r="B32" s="973" t="s">
        <v>98</v>
      </c>
      <c r="C32" s="986">
        <v>0</v>
      </c>
      <c r="D32" s="986">
        <v>0</v>
      </c>
      <c r="E32" s="986">
        <v>139042454</v>
      </c>
      <c r="F32" s="986">
        <v>0</v>
      </c>
      <c r="G32" s="986">
        <v>0</v>
      </c>
      <c r="H32" s="973"/>
      <c r="I32" s="1055"/>
      <c r="J32" s="973"/>
      <c r="K32" s="974"/>
      <c r="L32" s="369"/>
      <c r="M32" s="370"/>
      <c r="N32" s="369"/>
      <c r="O32" s="369"/>
      <c r="P32" s="369"/>
      <c r="Q32" s="369"/>
    </row>
    <row r="33" spans="1:20">
      <c r="A33" s="977">
        <f>+MAX(A$8:A32)+1</f>
        <v>239</v>
      </c>
      <c r="B33" s="973" t="s">
        <v>159</v>
      </c>
      <c r="C33" s="986">
        <v>0</v>
      </c>
      <c r="D33" s="986">
        <v>0</v>
      </c>
      <c r="E33" s="986">
        <v>159048990</v>
      </c>
      <c r="F33" s="986">
        <v>0</v>
      </c>
      <c r="G33" s="986">
        <v>0</v>
      </c>
      <c r="H33" s="973"/>
      <c r="I33" s="1055"/>
      <c r="J33" s="973"/>
      <c r="K33" s="974"/>
      <c r="L33" s="369"/>
      <c r="M33" s="370"/>
      <c r="N33" s="369"/>
      <c r="O33" s="369"/>
      <c r="P33" s="369"/>
      <c r="Q33" s="369"/>
      <c r="S33" s="606"/>
    </row>
    <row r="34" spans="1:20">
      <c r="A34" s="977">
        <f>+MAX(A$8:A33)+1</f>
        <v>240</v>
      </c>
      <c r="B34" s="973" t="s">
        <v>113</v>
      </c>
      <c r="C34" s="986">
        <v>16500000</v>
      </c>
      <c r="D34" s="986">
        <v>0</v>
      </c>
      <c r="E34" s="986">
        <v>166765122</v>
      </c>
      <c r="F34" s="986">
        <v>0</v>
      </c>
      <c r="G34" s="986">
        <v>0</v>
      </c>
      <c r="H34" s="973"/>
      <c r="I34" s="1055"/>
      <c r="J34" s="973"/>
      <c r="K34" s="974"/>
      <c r="L34" s="369"/>
      <c r="M34" s="370"/>
      <c r="N34" s="369"/>
      <c r="O34" s="369"/>
      <c r="P34" s="369"/>
      <c r="Q34" s="369"/>
    </row>
    <row r="35" spans="1:20">
      <c r="A35" s="977">
        <f>+MAX(A$8:A34)+1</f>
        <v>241</v>
      </c>
      <c r="B35" s="973" t="s">
        <v>112</v>
      </c>
      <c r="C35" s="986">
        <v>35200000</v>
      </c>
      <c r="D35" s="986">
        <v>0</v>
      </c>
      <c r="E35" s="986">
        <v>167568721</v>
      </c>
      <c r="F35" s="986">
        <v>0</v>
      </c>
      <c r="G35" s="986">
        <v>0</v>
      </c>
      <c r="H35" s="973"/>
      <c r="I35" s="1055"/>
      <c r="J35" s="973"/>
      <c r="K35" s="974"/>
      <c r="L35" s="369"/>
      <c r="M35" s="370"/>
      <c r="N35" s="369"/>
      <c r="O35" s="369"/>
      <c r="P35" s="369"/>
      <c r="Q35" s="369"/>
      <c r="T35" s="605"/>
    </row>
    <row r="36" spans="1:20">
      <c r="A36" s="977">
        <f>+MAX(A$8:A35)+1</f>
        <v>242</v>
      </c>
      <c r="B36" s="973" t="s">
        <v>111</v>
      </c>
      <c r="C36" s="986">
        <v>51500000</v>
      </c>
      <c r="D36" s="986">
        <v>0</v>
      </c>
      <c r="E36" s="986">
        <v>168280910</v>
      </c>
      <c r="F36" s="986">
        <v>0</v>
      </c>
      <c r="G36" s="986">
        <v>0</v>
      </c>
      <c r="H36" s="973"/>
      <c r="I36" s="1055"/>
      <c r="J36" s="973"/>
      <c r="K36" s="974"/>
      <c r="L36" s="369"/>
      <c r="M36" s="370"/>
      <c r="N36" s="369"/>
      <c r="O36" s="369"/>
      <c r="P36" s="369"/>
      <c r="Q36" s="369"/>
    </row>
    <row r="37" spans="1:20">
      <c r="A37" s="977">
        <f>+MAX(A$8:A36)+1</f>
        <v>243</v>
      </c>
      <c r="B37" s="973" t="s">
        <v>124</v>
      </c>
      <c r="C37" s="986">
        <v>62500000</v>
      </c>
      <c r="D37" s="986">
        <v>0</v>
      </c>
      <c r="E37" s="986">
        <v>169303789</v>
      </c>
      <c r="F37" s="986">
        <v>0</v>
      </c>
      <c r="G37" s="986">
        <v>0</v>
      </c>
      <c r="H37" s="973"/>
      <c r="I37" s="1055"/>
      <c r="J37" s="973"/>
      <c r="K37" s="974"/>
      <c r="L37" s="369"/>
      <c r="M37" s="370"/>
      <c r="N37" s="369"/>
      <c r="O37" s="369"/>
      <c r="P37" s="369"/>
      <c r="Q37" s="369"/>
    </row>
    <row r="38" spans="1:20">
      <c r="A38" s="977">
        <f>+MAX(A$8:A37)+1</f>
        <v>244</v>
      </c>
      <c r="B38" s="973" t="s">
        <v>109</v>
      </c>
      <c r="C38" s="986">
        <v>85900000</v>
      </c>
      <c r="D38" s="986">
        <v>0</v>
      </c>
      <c r="E38" s="986">
        <v>170567062</v>
      </c>
      <c r="F38" s="986">
        <v>0</v>
      </c>
      <c r="G38" s="986">
        <v>0</v>
      </c>
      <c r="H38" s="973"/>
      <c r="I38" s="1055"/>
      <c r="J38" s="973"/>
      <c r="K38" s="974"/>
      <c r="L38" s="109"/>
      <c r="M38" s="379"/>
      <c r="N38" s="109"/>
      <c r="O38" s="109"/>
      <c r="P38" s="109"/>
      <c r="Q38" s="109"/>
      <c r="T38" s="809"/>
    </row>
    <row r="39" spans="1:20">
      <c r="A39" s="977">
        <f>+MAX(A$8:A38)+1</f>
        <v>245</v>
      </c>
      <c r="B39" s="973" t="s">
        <v>107</v>
      </c>
      <c r="C39" s="986">
        <v>103500000</v>
      </c>
      <c r="D39" s="986">
        <v>0</v>
      </c>
      <c r="E39" s="986">
        <v>172037712</v>
      </c>
      <c r="F39" s="986">
        <v>0</v>
      </c>
      <c r="G39" s="986">
        <v>0</v>
      </c>
      <c r="H39" s="973"/>
      <c r="I39" s="1055"/>
      <c r="J39" s="1055"/>
      <c r="K39" s="974"/>
      <c r="L39" s="109"/>
      <c r="M39" s="379"/>
      <c r="N39" s="109"/>
      <c r="O39" s="109"/>
      <c r="P39" s="109"/>
      <c r="Q39" s="109"/>
      <c r="T39" s="809"/>
    </row>
    <row r="40" spans="1:20">
      <c r="A40" s="977">
        <f>+MAX(A$8:A39)+1</f>
        <v>246</v>
      </c>
      <c r="B40" s="987" t="s">
        <v>642</v>
      </c>
      <c r="C40" s="993">
        <f>AVERAGE(C27:C39)</f>
        <v>27315384.615384616</v>
      </c>
      <c r="D40" s="993">
        <f>AVERAGE(D27:D39)</f>
        <v>0</v>
      </c>
      <c r="E40" s="993">
        <f>AVERAGE(E27:E39)</f>
        <v>128923718.92307693</v>
      </c>
      <c r="F40" s="993">
        <f>AVERAGE(F27:F39)</f>
        <v>0</v>
      </c>
      <c r="G40" s="993">
        <f>AVERAGE(G27:G39)</f>
        <v>0</v>
      </c>
      <c r="H40" s="973"/>
      <c r="I40" s="973"/>
      <c r="J40" s="973"/>
      <c r="K40" s="974"/>
      <c r="L40" s="109"/>
      <c r="M40" s="379"/>
      <c r="N40" s="109"/>
      <c r="O40" s="109"/>
      <c r="P40" s="109"/>
      <c r="Q40" s="109"/>
      <c r="T40" s="809"/>
    </row>
    <row r="41" spans="1:20">
      <c r="A41" s="975"/>
      <c r="B41" s="973"/>
      <c r="C41" s="973"/>
      <c r="D41" s="973"/>
      <c r="E41" s="973"/>
      <c r="F41" s="973"/>
      <c r="G41" s="973"/>
      <c r="H41" s="973"/>
      <c r="I41" s="973"/>
      <c r="J41" s="973"/>
      <c r="K41" s="974"/>
      <c r="L41" s="109"/>
      <c r="M41" s="379"/>
      <c r="N41" s="109"/>
      <c r="O41" s="109"/>
      <c r="P41" s="994"/>
      <c r="Q41" s="109"/>
      <c r="T41" s="809"/>
    </row>
    <row r="42" spans="1:20">
      <c r="A42" s="975" t="s">
        <v>643</v>
      </c>
      <c r="B42" s="973"/>
      <c r="C42" s="973"/>
      <c r="D42" s="973"/>
      <c r="E42" s="973"/>
      <c r="F42" s="973"/>
      <c r="G42" s="973"/>
      <c r="H42" s="973"/>
      <c r="I42" s="973"/>
      <c r="J42" s="973"/>
      <c r="K42" s="974"/>
      <c r="L42" s="109"/>
      <c r="M42" s="379"/>
      <c r="N42" s="109"/>
      <c r="O42" s="109"/>
      <c r="P42" s="109"/>
      <c r="Q42" s="109"/>
      <c r="T42" s="809"/>
    </row>
    <row r="43" spans="1:20" ht="15.75" customHeight="1">
      <c r="A43" s="975" t="s">
        <v>72</v>
      </c>
      <c r="B43" s="988" t="s">
        <v>820</v>
      </c>
      <c r="C43" s="989"/>
      <c r="D43" s="989"/>
      <c r="E43" s="989"/>
      <c r="F43" s="989"/>
      <c r="G43" s="989"/>
      <c r="H43" s="989"/>
      <c r="I43" s="989"/>
      <c r="J43" s="989"/>
      <c r="K43" s="973"/>
      <c r="L43" s="602"/>
      <c r="M43" s="990"/>
      <c r="N43" s="602"/>
      <c r="O43" s="109"/>
      <c r="P43" s="109"/>
      <c r="Q43" s="109"/>
      <c r="T43" s="809"/>
    </row>
    <row r="44" spans="1:20">
      <c r="A44" s="975" t="s">
        <v>73</v>
      </c>
      <c r="B44" s="973" t="s">
        <v>644</v>
      </c>
      <c r="C44" s="973"/>
      <c r="D44" s="973"/>
      <c r="E44" s="973"/>
      <c r="F44" s="973"/>
      <c r="G44" s="973"/>
      <c r="H44" s="973"/>
      <c r="I44" s="973"/>
      <c r="J44" s="973"/>
      <c r="K44" s="973"/>
      <c r="L44" s="109"/>
      <c r="M44" s="379"/>
      <c r="N44" s="109"/>
      <c r="O44" s="109"/>
      <c r="P44" s="109"/>
      <c r="Q44" s="109"/>
      <c r="T44" s="809"/>
    </row>
    <row r="45" spans="1:20">
      <c r="A45" s="975" t="s">
        <v>74</v>
      </c>
      <c r="B45" s="973" t="s">
        <v>645</v>
      </c>
      <c r="C45" s="973"/>
      <c r="D45" s="973"/>
      <c r="E45" s="973"/>
      <c r="F45" s="973"/>
      <c r="G45" s="973"/>
      <c r="H45" s="973"/>
      <c r="I45" s="973"/>
      <c r="J45" s="973"/>
      <c r="K45" s="973"/>
      <c r="L45" s="109"/>
      <c r="M45" s="379"/>
      <c r="N45" s="109"/>
      <c r="O45" s="109"/>
      <c r="P45" s="109"/>
      <c r="Q45" s="109"/>
      <c r="T45" s="809"/>
    </row>
    <row r="46" spans="1:20" ht="16.5" thickBot="1">
      <c r="A46" s="991" t="s">
        <v>75</v>
      </c>
      <c r="B46" s="720" t="s">
        <v>646</v>
      </c>
      <c r="C46" s="720"/>
      <c r="D46" s="720"/>
      <c r="E46" s="720"/>
      <c r="F46" s="720"/>
      <c r="G46" s="720"/>
      <c r="H46" s="720"/>
      <c r="I46" s="720"/>
      <c r="J46" s="720"/>
      <c r="K46" s="717"/>
      <c r="L46" s="718"/>
      <c r="M46" s="719"/>
      <c r="N46" s="109"/>
      <c r="O46" s="109"/>
      <c r="P46" s="109"/>
      <c r="Q46" s="109"/>
      <c r="T46" s="809"/>
    </row>
    <row r="47" spans="1:20">
      <c r="A47" s="706"/>
      <c r="B47" s="701"/>
      <c r="C47" s="701"/>
      <c r="D47" s="701"/>
      <c r="E47" s="701"/>
      <c r="F47" s="701"/>
      <c r="G47" s="701"/>
      <c r="H47" s="701"/>
      <c r="I47" s="701"/>
      <c r="J47" s="701"/>
      <c r="K47" s="701"/>
      <c r="L47" s="109"/>
      <c r="M47" s="109"/>
      <c r="N47" s="109"/>
      <c r="O47" s="109"/>
      <c r="P47" s="109"/>
      <c r="T47" s="809"/>
    </row>
    <row r="48" spans="1:20">
      <c r="A48" s="716"/>
      <c r="B48" s="715"/>
      <c r="C48" s="715"/>
      <c r="D48" s="715"/>
      <c r="E48" s="715"/>
      <c r="F48" s="715"/>
      <c r="G48" s="715"/>
      <c r="H48" s="715"/>
      <c r="I48" s="715"/>
      <c r="J48" s="715"/>
      <c r="K48" s="715"/>
      <c r="T48" s="809"/>
    </row>
    <row r="49" spans="1:11">
      <c r="A49" s="716"/>
      <c r="B49" s="715"/>
      <c r="C49" s="715"/>
      <c r="D49" s="715"/>
      <c r="E49" s="715"/>
      <c r="F49" s="715"/>
      <c r="G49" s="715"/>
      <c r="H49" s="715"/>
      <c r="I49" s="715"/>
      <c r="J49" s="715"/>
      <c r="K49" s="715"/>
    </row>
    <row r="50" spans="1:11">
      <c r="A50" s="715"/>
      <c r="B50" s="715"/>
      <c r="C50" s="715"/>
      <c r="D50" s="715"/>
      <c r="E50" s="715"/>
      <c r="F50" s="715"/>
      <c r="G50" s="715"/>
      <c r="H50" s="715"/>
      <c r="I50" s="715"/>
      <c r="J50" s="715"/>
      <c r="K50" s="715"/>
    </row>
    <row r="51" spans="1:11">
      <c r="A51" s="715"/>
      <c r="B51" s="715"/>
      <c r="C51" s="715"/>
      <c r="D51" s="715"/>
      <c r="E51" s="715"/>
      <c r="F51" s="715"/>
      <c r="G51" s="715"/>
      <c r="H51" s="715"/>
      <c r="I51" s="715"/>
      <c r="J51" s="715"/>
      <c r="K51" s="715"/>
    </row>
  </sheetData>
  <mergeCells count="4">
    <mergeCell ref="A3:F3"/>
    <mergeCell ref="H3:M3"/>
    <mergeCell ref="E1:J1"/>
    <mergeCell ref="E2:J2"/>
  </mergeCells>
  <pageMargins left="0.7" right="0.7" top="0.75" bottom="0.75" header="0.3" footer="0.3"/>
  <pageSetup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2:S152"/>
  <sheetViews>
    <sheetView view="pageBreakPreview" zoomScale="60" zoomScaleNormal="80" workbookViewId="0"/>
  </sheetViews>
  <sheetFormatPr defaultColWidth="8.88671875" defaultRowHeight="15.75"/>
  <cols>
    <col min="1" max="1" width="8.88671875" style="436"/>
    <col min="2" max="2" width="23.5546875" style="291" customWidth="1"/>
    <col min="3" max="3" width="43.88671875" style="291" customWidth="1"/>
    <col min="4" max="4" width="11.109375" style="291" customWidth="1"/>
    <col min="5" max="5" width="10.88671875" style="291" customWidth="1"/>
    <col min="6" max="6" width="11.33203125" style="291" customWidth="1"/>
    <col min="7" max="7" width="10.77734375" style="291" customWidth="1"/>
    <col min="8" max="8" width="11.88671875" style="291" customWidth="1"/>
    <col min="9" max="9" width="13.44140625" style="291" bestFit="1" customWidth="1"/>
    <col min="10" max="10" width="17.33203125" style="291" customWidth="1"/>
    <col min="11" max="11" width="17" style="291" customWidth="1"/>
    <col min="12" max="12" width="23.44140625" style="291" customWidth="1"/>
    <col min="13" max="13" width="13.109375" style="291" customWidth="1"/>
    <col min="14" max="14" width="12.44140625" style="291" customWidth="1"/>
    <col min="15" max="15" width="16.21875" style="291" customWidth="1"/>
    <col min="16" max="17" width="14.77734375" style="291" customWidth="1"/>
    <col min="18" max="18" width="14.6640625" style="291" customWidth="1"/>
    <col min="19" max="19" width="8.88671875" style="291"/>
    <col min="20" max="16384" width="8.88671875" style="855"/>
  </cols>
  <sheetData>
    <row r="2" spans="1:10">
      <c r="E2" s="520"/>
      <c r="F2" s="1027" t="str">
        <f>Index!$C$7</f>
        <v>LS Power Grid New York Corporation I</v>
      </c>
      <c r="G2" s="520"/>
    </row>
    <row r="3" spans="1:10">
      <c r="F3" s="521" t="s">
        <v>405</v>
      </c>
    </row>
    <row r="4" spans="1:10">
      <c r="A4" s="522"/>
      <c r="B4" s="523"/>
      <c r="C4" s="520"/>
      <c r="D4" s="520"/>
      <c r="F4" s="464" t="s">
        <v>245</v>
      </c>
      <c r="H4" s="520"/>
      <c r="I4" s="520"/>
      <c r="J4" s="1033" t="str">
        <f>Index!$K$6</f>
        <v>For the 12 months ended 12/31/2021</v>
      </c>
    </row>
    <row r="5" spans="1:10">
      <c r="A5" s="522"/>
      <c r="B5" s="524" t="s">
        <v>661</v>
      </c>
      <c r="C5" s="520"/>
      <c r="D5" s="523" t="s">
        <v>4</v>
      </c>
      <c r="G5" s="523"/>
      <c r="H5" s="523"/>
      <c r="I5" s="523"/>
      <c r="J5" s="525"/>
    </row>
    <row r="6" spans="1:10">
      <c r="A6" s="522"/>
      <c r="B6" s="467"/>
      <c r="C6" s="467"/>
      <c r="D6" s="467"/>
      <c r="E6" s="467"/>
      <c r="F6" s="467"/>
      <c r="G6" s="467"/>
      <c r="H6" s="467"/>
      <c r="I6" s="467"/>
      <c r="J6" s="467"/>
    </row>
    <row r="7" spans="1:10">
      <c r="A7" s="522"/>
      <c r="B7" s="467" t="s">
        <v>414</v>
      </c>
      <c r="C7" s="467"/>
      <c r="D7" s="467"/>
      <c r="E7" s="467"/>
      <c r="F7" s="467"/>
      <c r="G7" s="467"/>
      <c r="H7" s="467"/>
      <c r="I7" s="467"/>
      <c r="J7" s="467"/>
    </row>
    <row r="8" spans="1:10">
      <c r="A8" s="522"/>
      <c r="B8" s="467" t="s">
        <v>440</v>
      </c>
      <c r="C8" s="467"/>
      <c r="D8" s="467"/>
      <c r="E8" s="467"/>
      <c r="F8" s="467"/>
      <c r="G8" s="467"/>
      <c r="H8" s="467"/>
      <c r="I8" s="467"/>
      <c r="J8" s="467"/>
    </row>
    <row r="9" spans="1:10">
      <c r="A9" s="522"/>
      <c r="B9" s="467" t="s">
        <v>415</v>
      </c>
      <c r="C9" s="467"/>
      <c r="D9" s="467"/>
      <c r="E9" s="467"/>
      <c r="F9" s="467"/>
      <c r="G9" s="467"/>
      <c r="H9" s="467"/>
      <c r="I9" s="467"/>
      <c r="J9" s="467"/>
    </row>
    <row r="10" spans="1:10">
      <c r="A10" s="522"/>
      <c r="B10" s="296"/>
      <c r="C10" s="467"/>
      <c r="D10" s="467"/>
      <c r="E10" s="467"/>
      <c r="F10" s="467"/>
      <c r="G10" s="467"/>
      <c r="H10" s="467"/>
      <c r="I10" s="467"/>
      <c r="J10" s="467"/>
    </row>
    <row r="11" spans="1:10">
      <c r="A11" s="522"/>
      <c r="B11" s="467"/>
      <c r="C11" s="467"/>
      <c r="D11" s="467"/>
      <c r="E11" s="467"/>
      <c r="F11" s="290"/>
      <c r="G11" s="467"/>
      <c r="H11" s="467"/>
      <c r="I11" s="467"/>
      <c r="J11" s="467"/>
    </row>
    <row r="12" spans="1:10">
      <c r="A12" s="526" t="s">
        <v>234</v>
      </c>
      <c r="B12" s="467"/>
      <c r="C12" s="467"/>
      <c r="D12" s="467"/>
      <c r="E12" s="467"/>
      <c r="F12" s="290"/>
      <c r="G12" s="467"/>
      <c r="H12" s="467"/>
      <c r="I12" s="467"/>
      <c r="J12" s="467"/>
    </row>
    <row r="13" spans="1:10">
      <c r="A13" s="522"/>
      <c r="F13" s="601" t="s">
        <v>18</v>
      </c>
      <c r="J13" s="432" t="s">
        <v>298</v>
      </c>
    </row>
    <row r="14" spans="1:10">
      <c r="A14" s="522">
        <v>1</v>
      </c>
      <c r="B14" s="291" t="s">
        <v>199</v>
      </c>
      <c r="J14" s="600">
        <f>+'Appendix A'!J121</f>
        <v>19293654.967748325</v>
      </c>
    </row>
    <row r="15" spans="1:10">
      <c r="A15" s="522"/>
      <c r="J15" s="600"/>
    </row>
    <row r="16" spans="1:10">
      <c r="A16" s="434">
        <f>+A14+1</f>
        <v>2</v>
      </c>
      <c r="B16" s="294" t="s">
        <v>299</v>
      </c>
      <c r="C16" s="295"/>
      <c r="D16" s="295"/>
      <c r="E16" s="295"/>
      <c r="F16" s="295"/>
      <c r="G16" s="295"/>
      <c r="H16" s="295"/>
      <c r="I16" s="453"/>
      <c r="J16" s="600"/>
    </row>
    <row r="17" spans="1:10">
      <c r="A17" s="434"/>
      <c r="B17" s="296"/>
      <c r="C17" s="295"/>
      <c r="D17" s="295"/>
      <c r="E17" s="295"/>
      <c r="F17" s="295"/>
      <c r="G17" s="297"/>
      <c r="H17" s="295"/>
      <c r="I17" s="295"/>
      <c r="J17" s="600"/>
    </row>
    <row r="18" spans="1:10" ht="16.5" thickBot="1">
      <c r="A18" s="434"/>
      <c r="B18" s="296"/>
      <c r="C18" s="295"/>
      <c r="D18" s="298" t="s">
        <v>56</v>
      </c>
      <c r="E18" s="298" t="s">
        <v>65</v>
      </c>
      <c r="F18" s="295"/>
      <c r="G18" s="298" t="s">
        <v>64</v>
      </c>
      <c r="H18" s="295"/>
      <c r="I18" s="298" t="s">
        <v>66</v>
      </c>
      <c r="J18" s="600"/>
    </row>
    <row r="19" spans="1:10">
      <c r="A19" s="434">
        <f>+A16+1</f>
        <v>3</v>
      </c>
      <c r="B19" s="294" t="s">
        <v>206</v>
      </c>
      <c r="C19" s="301" t="str">
        <f>"(Appendix A, Line "&amp;'Appendix A'!A233&amp;")"</f>
        <v>(Appendix A, Line 96)</v>
      </c>
      <c r="D19" s="1045">
        <f>+'Appendix A'!F233</f>
        <v>27315384.615384616</v>
      </c>
      <c r="E19" s="426">
        <f>+'Appendix A'!G233</f>
        <v>0.47</v>
      </c>
      <c r="F19" s="293"/>
      <c r="G19" s="426">
        <f>+'Appendix A'!I233</f>
        <v>3.6110723121731199E-2</v>
      </c>
      <c r="H19" s="301"/>
      <c r="I19" s="427">
        <f>IFERROR(E19*G19,0)</f>
        <v>1.6972039867213663E-2</v>
      </c>
      <c r="J19" s="600"/>
    </row>
    <row r="20" spans="1:10">
      <c r="A20" s="434">
        <f>+A19+1</f>
        <v>4</v>
      </c>
      <c r="B20" s="294" t="s">
        <v>207</v>
      </c>
      <c r="C20" s="301" t="str">
        <f>"(Appendix A, Line "&amp;'Appendix A'!A234&amp;")"</f>
        <v>(Appendix A, Line 97)</v>
      </c>
      <c r="D20" s="1045">
        <f>+'Appendix A'!F234</f>
        <v>0</v>
      </c>
      <c r="E20" s="426">
        <f>+'Appendix A'!G234</f>
        <v>0</v>
      </c>
      <c r="F20" s="293"/>
      <c r="G20" s="584">
        <f>+'Appendix A'!I234</f>
        <v>0</v>
      </c>
      <c r="H20" s="301"/>
      <c r="I20" s="427">
        <f>E20*G20</f>
        <v>0</v>
      </c>
      <c r="J20" s="600"/>
    </row>
    <row r="21" spans="1:10" ht="16.5" thickBot="1">
      <c r="A21" s="434">
        <f>+A20+1</f>
        <v>5</v>
      </c>
      <c r="B21" s="294" t="s">
        <v>244</v>
      </c>
      <c r="C21" s="301" t="str">
        <f>"(Appendix A, Line "&amp;'Appendix A'!A235&amp;")"</f>
        <v>(Appendix A, Line 98)</v>
      </c>
      <c r="D21" s="1046">
        <f>+'Appendix A'!F235</f>
        <v>128923718.92307693</v>
      </c>
      <c r="E21" s="426">
        <f>+'Appendix A'!G235</f>
        <v>0.53</v>
      </c>
      <c r="F21" s="293"/>
      <c r="G21" s="362">
        <f>+'Att 3 - Cost Support (cont.)'!H22</f>
        <v>9.6500000000000002E-2</v>
      </c>
      <c r="H21" s="301"/>
      <c r="I21" s="854">
        <f>IFERROR(E21*G21,0)</f>
        <v>5.1145000000000003E-2</v>
      </c>
      <c r="J21" s="600"/>
    </row>
    <row r="22" spans="1:10">
      <c r="A22" s="434">
        <f>+A21+1</f>
        <v>6</v>
      </c>
      <c r="B22" s="296" t="s">
        <v>220</v>
      </c>
      <c r="C22" s="301"/>
      <c r="D22" s="1045">
        <f>SUM(D19:D21)</f>
        <v>156239103.53846154</v>
      </c>
      <c r="E22" s="426" t="s">
        <v>4</v>
      </c>
      <c r="F22" s="293"/>
      <c r="G22" s="295"/>
      <c r="H22" s="295"/>
      <c r="I22" s="427">
        <f>SUM(I19:I21)</f>
        <v>6.8117039867213666E-2</v>
      </c>
      <c r="J22" s="600"/>
    </row>
    <row r="23" spans="1:10">
      <c r="A23" s="434">
        <f t="shared" ref="A23:A35" si="0">+A22+1</f>
        <v>7</v>
      </c>
      <c r="B23" s="296" t="s">
        <v>235</v>
      </c>
      <c r="C23" s="301"/>
      <c r="D23" s="302"/>
      <c r="E23" s="295"/>
      <c r="F23" s="295"/>
      <c r="G23" s="295"/>
      <c r="H23" s="295"/>
      <c r="I23" s="427"/>
      <c r="J23" s="600">
        <f>+I22*J14</f>
        <v>1314226.6646223776</v>
      </c>
    </row>
    <row r="24" spans="1:10">
      <c r="A24" s="434"/>
      <c r="J24" s="600"/>
    </row>
    <row r="25" spans="1:10">
      <c r="A25" s="434">
        <f>+A23+1</f>
        <v>8</v>
      </c>
      <c r="B25" s="296" t="s">
        <v>48</v>
      </c>
      <c r="C25" s="303"/>
      <c r="D25" s="295"/>
      <c r="E25" s="295"/>
      <c r="F25" s="301"/>
      <c r="G25" s="304"/>
      <c r="H25" s="295"/>
      <c r="I25" s="301"/>
      <c r="J25" s="600"/>
    </row>
    <row r="26" spans="1:10">
      <c r="A26" s="434">
        <f t="shared" si="0"/>
        <v>9</v>
      </c>
      <c r="B26" s="527" t="str">
        <f>"     T=1 - {[(1 - SIT) * (1 - FIT)] / (1 - SIT * FIT * p)} =  (Appendix A, line "&amp;'Appendix A'!A176&amp;")"</f>
        <v xml:space="preserve">     T=1 - {[(1 - SIT) * (1 - FIT)] / (1 - SIT * FIT * p)} =  (Appendix A, line 65)</v>
      </c>
      <c r="C26" s="528"/>
      <c r="D26" s="529">
        <f>+'Appendix A'!E$176</f>
        <v>0.26134999999999997</v>
      </c>
      <c r="E26" s="295"/>
      <c r="F26" s="301"/>
      <c r="G26" s="304"/>
      <c r="H26" s="295"/>
      <c r="I26" s="301"/>
      <c r="J26" s="600"/>
    </row>
    <row r="27" spans="1:10">
      <c r="A27" s="434">
        <f t="shared" si="0"/>
        <v>10</v>
      </c>
      <c r="B27" s="530" t="s">
        <v>49</v>
      </c>
      <c r="C27" s="528"/>
      <c r="D27" s="529">
        <f>IF(I22=0,0,('Att 4 - Incentives'!D26/(1-'Att 4 - Incentives'!D26))*(1-'Att 4 - Incentives'!I19/'Att 4 - Incentives'!I22))</f>
        <v>0.26566308922070692</v>
      </c>
      <c r="E27" s="295"/>
      <c r="F27" s="301"/>
      <c r="G27" s="304"/>
      <c r="H27" s="295"/>
      <c r="I27" s="301"/>
      <c r="J27" s="600"/>
    </row>
    <row r="28" spans="1:10">
      <c r="A28" s="434">
        <f t="shared" si="0"/>
        <v>11</v>
      </c>
      <c r="B28" s="531" t="str">
        <f>"       where WCLTD=(line "&amp;A19&amp;") and R= (line "&amp;A22&amp;")"</f>
        <v xml:space="preserve">       where WCLTD=(line 3) and R= (line 6)</v>
      </c>
      <c r="C28" s="528"/>
      <c r="D28" s="528"/>
      <c r="E28" s="295"/>
      <c r="F28" s="301"/>
      <c r="G28" s="304"/>
      <c r="H28" s="295"/>
      <c r="I28" s="301"/>
      <c r="J28" s="600"/>
    </row>
    <row r="29" spans="1:10">
      <c r="A29" s="434">
        <f t="shared" si="0"/>
        <v>12</v>
      </c>
      <c r="B29" s="531" t="str">
        <f>"       and FIT, SIT &amp; p are as given in footnote "&amp;'Appendix A'!$A$281&amp;" on Appendix A."</f>
        <v xml:space="preserve">       and FIT, SIT &amp; p are as given in footnote E on Appendix A.</v>
      </c>
      <c r="C29" s="528"/>
      <c r="D29" s="528"/>
      <c r="E29" s="295"/>
      <c r="F29" s="301"/>
      <c r="G29" s="304"/>
      <c r="H29" s="295"/>
      <c r="I29" s="301"/>
      <c r="J29" s="600"/>
    </row>
    <row r="30" spans="1:10">
      <c r="A30" s="434">
        <f t="shared" si="0"/>
        <v>13</v>
      </c>
      <c r="B30" s="527" t="str">
        <f>"      1 / (1 - T)  = (T from line "&amp;A26&amp;")"</f>
        <v xml:space="preserve">      1 / (1 - T)  = (T from line 9)</v>
      </c>
      <c r="C30" s="528"/>
      <c r="D30" s="529">
        <f>IF(D26&gt;0,1/(1-D26),0)</f>
        <v>1.3538211602247343</v>
      </c>
      <c r="E30" s="295"/>
      <c r="F30" s="301"/>
      <c r="G30" s="304"/>
      <c r="H30" s="295"/>
      <c r="I30" s="301"/>
      <c r="J30" s="600"/>
    </row>
    <row r="31" spans="1:10">
      <c r="A31" s="434">
        <f t="shared" si="0"/>
        <v>14</v>
      </c>
      <c r="B31" s="531" t="s">
        <v>50</v>
      </c>
      <c r="C31" s="528"/>
      <c r="D31" s="532">
        <v>0</v>
      </c>
      <c r="E31" s="295"/>
      <c r="F31" s="301"/>
      <c r="G31" s="304"/>
      <c r="H31" s="295"/>
      <c r="I31" s="301"/>
      <c r="J31" s="600"/>
    </row>
    <row r="32" spans="1:10">
      <c r="A32" s="434"/>
      <c r="B32" s="531"/>
      <c r="C32" s="528"/>
      <c r="D32" s="600"/>
      <c r="E32" s="295"/>
      <c r="F32" s="301"/>
      <c r="G32" s="305"/>
      <c r="H32" s="295"/>
      <c r="I32" s="301"/>
      <c r="J32" s="600"/>
    </row>
    <row r="33" spans="1:12">
      <c r="A33" s="434">
        <f>+A31+1</f>
        <v>15</v>
      </c>
      <c r="B33" s="527" t="str">
        <f>"Income Tax Calculation = line "&amp;A27&amp;" * line "&amp;A23&amp; " * (1-n)"</f>
        <v>Income Tax Calculation = line 10 * line 7 * (1-n)</v>
      </c>
      <c r="C33" s="533"/>
      <c r="D33" s="600">
        <f>+D27*J23</f>
        <v>349141.51565980678</v>
      </c>
      <c r="E33" s="295"/>
      <c r="F33" s="307"/>
      <c r="G33" s="308"/>
      <c r="H33" s="307"/>
      <c r="J33" s="600">
        <f>+D33</f>
        <v>349141.51565980678</v>
      </c>
    </row>
    <row r="34" spans="1:12">
      <c r="A34" s="434">
        <f t="shared" si="0"/>
        <v>16</v>
      </c>
      <c r="B34" s="534" t="str">
        <f>"ITC adjustment (line "&amp;A30&amp;" * line "&amp;A31&amp;")  * (1-n)"</f>
        <v>ITC adjustment (line 13 * line 14)  * (1-n)</v>
      </c>
      <c r="C34" s="535"/>
      <c r="D34" s="433">
        <f>+D30*D31</f>
        <v>0</v>
      </c>
      <c r="E34" s="307"/>
      <c r="F34" s="310" t="s">
        <v>33</v>
      </c>
      <c r="G34" s="293">
        <f>+'Appendix A'!H101</f>
        <v>1</v>
      </c>
      <c r="H34" s="307"/>
      <c r="J34" s="433">
        <f>G34*D34</f>
        <v>0</v>
      </c>
    </row>
    <row r="35" spans="1:12">
      <c r="A35" s="434">
        <f t="shared" si="0"/>
        <v>17</v>
      </c>
      <c r="B35" s="536" t="s">
        <v>51</v>
      </c>
      <c r="C35" s="530" t="str">
        <f>"(line "&amp;A33&amp;" plus line "&amp;A34&amp;")"</f>
        <v>(line 15 plus line 16)</v>
      </c>
      <c r="D35" s="537">
        <f>+D34+D33</f>
        <v>349141.51565980678</v>
      </c>
      <c r="E35" s="307"/>
      <c r="J35" s="600">
        <f>+J33+J34</f>
        <v>349141.51565980678</v>
      </c>
    </row>
    <row r="36" spans="1:12">
      <c r="A36" s="434"/>
      <c r="B36" s="299"/>
      <c r="C36" s="306"/>
      <c r="D36" s="309"/>
      <c r="E36" s="307"/>
      <c r="F36" s="310"/>
      <c r="G36" s="293"/>
      <c r="H36" s="307"/>
      <c r="I36" s="309"/>
      <c r="J36" s="600"/>
    </row>
    <row r="37" spans="1:12">
      <c r="A37" s="434"/>
      <c r="J37" s="600"/>
    </row>
    <row r="38" spans="1:12">
      <c r="A38" s="434">
        <f>+A35+1</f>
        <v>18</v>
      </c>
      <c r="B38" s="299" t="s">
        <v>236</v>
      </c>
      <c r="E38" s="291" t="s">
        <v>300</v>
      </c>
      <c r="J38" s="600">
        <f>+J35+J23</f>
        <v>1663368.1802821844</v>
      </c>
      <c r="K38" s="292"/>
      <c r="L38" s="856"/>
    </row>
    <row r="39" spans="1:12">
      <c r="A39" s="435">
        <f>+A38+1</f>
        <v>19</v>
      </c>
      <c r="B39" s="291" t="s">
        <v>199</v>
      </c>
      <c r="E39" s="291" t="s">
        <v>232</v>
      </c>
      <c r="J39" s="305">
        <f>+J14</f>
        <v>19293654.967748325</v>
      </c>
    </row>
    <row r="40" spans="1:12">
      <c r="A40" s="435">
        <f>+A39+1</f>
        <v>20</v>
      </c>
      <c r="B40" s="291" t="s">
        <v>233</v>
      </c>
      <c r="E40" s="291" t="s">
        <v>301</v>
      </c>
      <c r="J40" s="355">
        <f>IF(J39=0,0,J38/J39)</f>
        <v>8.6213223106907697E-2</v>
      </c>
    </row>
    <row r="41" spans="1:12">
      <c r="A41" s="435"/>
      <c r="B41" s="299"/>
      <c r="J41" s="600"/>
    </row>
    <row r="43" spans="1:12">
      <c r="A43" s="440" t="s">
        <v>319</v>
      </c>
      <c r="B43" s="349"/>
      <c r="C43" s="349"/>
      <c r="J43" s="520" t="str">
        <f>+F4</f>
        <v>Attachment 4</v>
      </c>
    </row>
    <row r="44" spans="1:12">
      <c r="A44" s="437"/>
      <c r="B44" s="349"/>
      <c r="C44" s="349"/>
      <c r="J44" s="520"/>
    </row>
    <row r="45" spans="1:12">
      <c r="A45" s="435"/>
      <c r="B45" s="299"/>
      <c r="C45" s="349"/>
      <c r="J45" s="432" t="s">
        <v>298</v>
      </c>
    </row>
    <row r="46" spans="1:12">
      <c r="A46" s="537">
        <f>+A40+1</f>
        <v>21</v>
      </c>
      <c r="B46" s="349" t="s">
        <v>199</v>
      </c>
      <c r="C46" s="349"/>
      <c r="J46" s="600">
        <f>+J14</f>
        <v>19293654.967748325</v>
      </c>
    </row>
    <row r="47" spans="1:12">
      <c r="A47" s="537"/>
      <c r="B47" s="349"/>
      <c r="C47" s="349"/>
      <c r="J47" s="857"/>
    </row>
    <row r="48" spans="1:12">
      <c r="A48" s="435">
        <f>+A46+1</f>
        <v>22</v>
      </c>
      <c r="B48" s="350" t="s">
        <v>320</v>
      </c>
      <c r="C48" s="303"/>
      <c r="D48" s="295"/>
      <c r="E48" s="295"/>
      <c r="F48" s="295"/>
      <c r="G48" s="295"/>
      <c r="H48" s="295"/>
      <c r="I48" s="453"/>
      <c r="J48" s="857"/>
    </row>
    <row r="49" spans="1:11">
      <c r="A49" s="435"/>
      <c r="B49" s="351"/>
      <c r="C49" s="303"/>
      <c r="D49" s="295"/>
      <c r="E49" s="295"/>
      <c r="F49" s="295"/>
      <c r="G49" s="297"/>
      <c r="H49" s="295"/>
      <c r="I49" s="295"/>
      <c r="J49" s="857"/>
    </row>
    <row r="50" spans="1:11" ht="16.5" thickBot="1">
      <c r="A50" s="435"/>
      <c r="B50" s="351"/>
      <c r="C50" s="303"/>
      <c r="D50" s="298" t="s">
        <v>56</v>
      </c>
      <c r="E50" s="298" t="s">
        <v>65</v>
      </c>
      <c r="F50" s="295"/>
      <c r="G50" s="298" t="s">
        <v>64</v>
      </c>
      <c r="H50" s="295"/>
      <c r="I50" s="298" t="s">
        <v>66</v>
      </c>
      <c r="J50" s="857"/>
    </row>
    <row r="51" spans="1:11">
      <c r="A51" s="435">
        <f>+A48+1</f>
        <v>23</v>
      </c>
      <c r="B51" s="350" t="s">
        <v>206</v>
      </c>
      <c r="C51" s="299" t="s">
        <v>323</v>
      </c>
      <c r="D51" s="1045">
        <f t="shared" ref="D51:D53" si="1">+D19</f>
        <v>27315384.615384616</v>
      </c>
      <c r="E51" s="1019">
        <f>E19</f>
        <v>0.47</v>
      </c>
      <c r="F51" s="293"/>
      <c r="G51" s="426">
        <f>G19</f>
        <v>3.6110723121731199E-2</v>
      </c>
      <c r="H51" s="293"/>
      <c r="I51" s="427">
        <f>IFERROR(E51*G51,0)</f>
        <v>1.6972039867213663E-2</v>
      </c>
      <c r="J51" s="857"/>
    </row>
    <row r="52" spans="1:11">
      <c r="A52" s="435">
        <f>+A51+1</f>
        <v>24</v>
      </c>
      <c r="B52" s="350" t="s">
        <v>207</v>
      </c>
      <c r="C52" s="299" t="s">
        <v>324</v>
      </c>
      <c r="D52" s="1045">
        <f t="shared" si="1"/>
        <v>0</v>
      </c>
      <c r="E52" s="1019">
        <f>E20</f>
        <v>0</v>
      </c>
      <c r="F52" s="293"/>
      <c r="G52" s="426">
        <f>G20</f>
        <v>0</v>
      </c>
      <c r="H52" s="293"/>
      <c r="I52" s="427">
        <f>E52*G52</f>
        <v>0</v>
      </c>
      <c r="J52" s="857"/>
    </row>
    <row r="53" spans="1:11" ht="16.5" thickBot="1">
      <c r="A53" s="435">
        <f>+A52+1</f>
        <v>25</v>
      </c>
      <c r="B53" s="350" t="s">
        <v>325</v>
      </c>
      <c r="C53" s="299" t="s">
        <v>326</v>
      </c>
      <c r="D53" s="1046">
        <f t="shared" si="1"/>
        <v>128923718.92307693</v>
      </c>
      <c r="E53" s="1019">
        <f>E21</f>
        <v>0.53</v>
      </c>
      <c r="F53" s="293"/>
      <c r="G53" s="426">
        <f>G21+0.01</f>
        <v>0.1065</v>
      </c>
      <c r="H53" s="293"/>
      <c r="I53" s="854">
        <f>IFERROR(E53*G53,0)</f>
        <v>5.6445000000000002E-2</v>
      </c>
      <c r="J53" s="857"/>
      <c r="K53" s="367"/>
    </row>
    <row r="54" spans="1:11">
      <c r="A54" s="435">
        <f>+A53+1</f>
        <v>26</v>
      </c>
      <c r="B54" s="351" t="s">
        <v>284</v>
      </c>
      <c r="C54" s="299"/>
      <c r="D54" s="1045">
        <f>SUM(D51:D53)</f>
        <v>156239103.53846154</v>
      </c>
      <c r="E54" s="1019" t="s">
        <v>4</v>
      </c>
      <c r="F54" s="293"/>
      <c r="G54" s="293"/>
      <c r="H54" s="293"/>
      <c r="I54" s="427">
        <f>SUM(I51:I53)</f>
        <v>7.3417039867213665E-2</v>
      </c>
      <c r="J54" s="857"/>
    </row>
    <row r="55" spans="1:11">
      <c r="A55" s="435">
        <f t="shared" ref="A55:A67" si="2">+A54+1</f>
        <v>27</v>
      </c>
      <c r="B55" s="351" t="s">
        <v>304</v>
      </c>
      <c r="C55" s="299"/>
      <c r="D55" s="302"/>
      <c r="E55" s="295"/>
      <c r="F55" s="295"/>
      <c r="G55" s="295"/>
      <c r="H55" s="295"/>
      <c r="I55" s="300"/>
      <c r="J55" s="600">
        <f>+I54*J46</f>
        <v>1416483.0359514437</v>
      </c>
    </row>
    <row r="56" spans="1:11">
      <c r="A56" s="435"/>
      <c r="B56" s="349"/>
      <c r="C56" s="349"/>
      <c r="J56" s="857"/>
    </row>
    <row r="57" spans="1:11">
      <c r="A57" s="435">
        <f>+A55+1</f>
        <v>28</v>
      </c>
      <c r="B57" s="351" t="s">
        <v>48</v>
      </c>
      <c r="C57" s="303"/>
      <c r="D57" s="295"/>
      <c r="E57" s="295"/>
      <c r="F57" s="301"/>
      <c r="G57" s="304"/>
      <c r="H57" s="295"/>
      <c r="I57" s="301"/>
      <c r="J57" s="292"/>
    </row>
    <row r="58" spans="1:11">
      <c r="A58" s="435">
        <f t="shared" si="2"/>
        <v>29</v>
      </c>
      <c r="B58" s="527" t="s">
        <v>662</v>
      </c>
      <c r="C58" s="538"/>
      <c r="D58" s="529">
        <f>+'Appendix A'!E$176</f>
        <v>0.26134999999999997</v>
      </c>
      <c r="E58" s="295"/>
      <c r="F58" s="301"/>
      <c r="G58" s="304"/>
      <c r="H58" s="295"/>
      <c r="I58" s="301"/>
      <c r="J58" s="292"/>
    </row>
    <row r="59" spans="1:11">
      <c r="A59" s="435">
        <f t="shared" si="2"/>
        <v>30</v>
      </c>
      <c r="B59" s="539" t="s">
        <v>49</v>
      </c>
      <c r="C59" s="538"/>
      <c r="D59" s="529">
        <f>IF('Att 4 - Incentives'!D58=0,0,('Att 4 - Incentives'!D58/(1-'Att 4 - Incentives'!D58))*(1-'Att 4 - Incentives'!I51/'Att 4 - Incentives'!I54))</f>
        <v>0.27202724905562287</v>
      </c>
      <c r="E59" s="295"/>
      <c r="F59" s="301"/>
      <c r="G59" s="304"/>
      <c r="H59" s="295"/>
      <c r="I59" s="301"/>
      <c r="J59" s="292"/>
    </row>
    <row r="60" spans="1:11">
      <c r="A60" s="435">
        <f t="shared" si="2"/>
        <v>31</v>
      </c>
      <c r="B60" s="540" t="str">
        <f>"       where WCLTD=(line "&amp;A51&amp;") and R= (line "&amp;A54&amp;")"</f>
        <v xml:space="preserve">       where WCLTD=(line 23) and R= (line 26)</v>
      </c>
      <c r="C60" s="538"/>
      <c r="E60" s="295"/>
      <c r="F60" s="301"/>
      <c r="G60" s="304"/>
      <c r="H60" s="295"/>
      <c r="I60" s="301"/>
      <c r="J60" s="292"/>
    </row>
    <row r="61" spans="1:11">
      <c r="A61" s="435">
        <f t="shared" si="2"/>
        <v>32</v>
      </c>
      <c r="B61" s="531" t="str">
        <f>"       and FIT, SIT &amp; p are as given in footnote "&amp;'Appendix A'!$A$281&amp;" on Appendix A."</f>
        <v xml:space="preserve">       and FIT, SIT &amp; p are as given in footnote E on Appendix A.</v>
      </c>
      <c r="C61" s="538"/>
      <c r="D61" s="528"/>
      <c r="E61" s="295"/>
      <c r="F61" s="301"/>
      <c r="G61" s="304"/>
      <c r="H61" s="295"/>
      <c r="I61" s="301"/>
      <c r="J61" s="292"/>
    </row>
    <row r="62" spans="1:11">
      <c r="A62" s="435">
        <f t="shared" si="2"/>
        <v>33</v>
      </c>
      <c r="B62" s="541" t="str">
        <f>"      1 / (1 - T)  = (T from line "&amp;A58&amp;")"</f>
        <v xml:space="preserve">      1 / (1 - T)  = (T from line 29)</v>
      </c>
      <c r="C62" s="538"/>
      <c r="D62" s="529">
        <f>IF(D58&gt;0,1/(1-D58),0)</f>
        <v>1.3538211602247343</v>
      </c>
      <c r="E62" s="295"/>
      <c r="F62" s="301"/>
      <c r="G62" s="304"/>
      <c r="H62" s="295"/>
      <c r="I62" s="301"/>
      <c r="J62" s="292"/>
    </row>
    <row r="63" spans="1:11">
      <c r="A63" s="435">
        <f t="shared" si="2"/>
        <v>34</v>
      </c>
      <c r="B63" s="531" t="s">
        <v>336</v>
      </c>
      <c r="C63" s="538"/>
      <c r="D63" s="542">
        <f>D31</f>
        <v>0</v>
      </c>
      <c r="E63" s="295"/>
      <c r="F63" s="301"/>
      <c r="G63" s="304"/>
      <c r="H63" s="295"/>
      <c r="I63" s="301"/>
      <c r="J63" s="292"/>
    </row>
    <row r="64" spans="1:11">
      <c r="A64" s="435"/>
      <c r="B64" s="540"/>
      <c r="C64" s="538"/>
      <c r="D64" s="600"/>
      <c r="E64" s="295"/>
      <c r="F64" s="301"/>
      <c r="G64" s="305"/>
      <c r="H64" s="295"/>
      <c r="I64" s="301"/>
      <c r="J64" s="292"/>
    </row>
    <row r="65" spans="1:11">
      <c r="A65" s="435">
        <f>+A63+1</f>
        <v>35</v>
      </c>
      <c r="B65" s="527" t="str">
        <f>"Income Tax Calculation = line "&amp;A59&amp;" * line "&amp;A55&amp; " * (1-n)"</f>
        <v>Income Tax Calculation = line 30 * line 27 * (1-n)</v>
      </c>
      <c r="C65" s="533"/>
      <c r="D65" s="600">
        <f>+D59*J55</f>
        <v>385321.98360382818</v>
      </c>
      <c r="E65" s="295"/>
      <c r="F65" s="307"/>
      <c r="G65" s="308"/>
      <c r="H65" s="307"/>
      <c r="J65" s="600">
        <f>+D65</f>
        <v>385321.98360382818</v>
      </c>
    </row>
    <row r="66" spans="1:11">
      <c r="A66" s="435">
        <f t="shared" si="2"/>
        <v>36</v>
      </c>
      <c r="B66" s="534" t="str">
        <f>"ITC adjustment (line "&amp;A62&amp;" * line "&amp;A63&amp;")  * (1-n)"</f>
        <v>ITC adjustment (line 33 * line 34)  * (1-n)</v>
      </c>
      <c r="C66" s="535"/>
      <c r="D66" s="433">
        <f>+D62*D63</f>
        <v>0</v>
      </c>
      <c r="E66" s="307"/>
      <c r="F66" s="310" t="s">
        <v>33</v>
      </c>
      <c r="G66" s="293">
        <f>+'Appendix A'!H101</f>
        <v>1</v>
      </c>
      <c r="H66" s="307"/>
      <c r="J66" s="433">
        <f>G66*D66</f>
        <v>0</v>
      </c>
    </row>
    <row r="67" spans="1:11">
      <c r="A67" s="435">
        <f t="shared" si="2"/>
        <v>37</v>
      </c>
      <c r="B67" s="536" t="s">
        <v>51</v>
      </c>
      <c r="C67" s="530" t="str">
        <f>"(line "&amp;A65&amp;" plus line "&amp;A66&amp;")"</f>
        <v>(line 35 plus line 36)</v>
      </c>
      <c r="D67" s="537">
        <f>+D66+D65</f>
        <v>385321.98360382818</v>
      </c>
      <c r="E67" s="307"/>
      <c r="J67" s="600">
        <f>+J65+J66</f>
        <v>385321.98360382818</v>
      </c>
    </row>
    <row r="68" spans="1:11">
      <c r="A68" s="543"/>
      <c r="B68" s="314"/>
      <c r="C68" s="312"/>
      <c r="D68" s="315"/>
      <c r="E68" s="313"/>
      <c r="F68" s="313"/>
      <c r="G68" s="316"/>
      <c r="H68" s="313"/>
      <c r="I68" s="315"/>
      <c r="J68" s="309"/>
    </row>
    <row r="69" spans="1:11">
      <c r="A69" s="435"/>
      <c r="B69" s="349"/>
      <c r="C69" s="349"/>
      <c r="J69" s="292"/>
    </row>
    <row r="70" spans="1:11">
      <c r="A70" s="435">
        <f>+A67+1</f>
        <v>38</v>
      </c>
      <c r="B70" s="299" t="s">
        <v>285</v>
      </c>
      <c r="C70" s="349"/>
      <c r="E70" s="291" t="s">
        <v>303</v>
      </c>
      <c r="J70" s="600">
        <f>+J67+J55</f>
        <v>1801805.0195552718</v>
      </c>
    </row>
    <row r="71" spans="1:11">
      <c r="A71" s="435">
        <f>+A70+1</f>
        <v>39</v>
      </c>
      <c r="B71" s="291" t="s">
        <v>199</v>
      </c>
      <c r="E71" s="291" t="s">
        <v>302</v>
      </c>
      <c r="J71" s="305">
        <f>+J46</f>
        <v>19293654.967748325</v>
      </c>
    </row>
    <row r="72" spans="1:11">
      <c r="A72" s="435">
        <f>+A71+1</f>
        <v>40</v>
      </c>
      <c r="B72" s="291" t="s">
        <v>286</v>
      </c>
      <c r="E72" s="291" t="s">
        <v>305</v>
      </c>
      <c r="J72" s="355">
        <f>IF(J71=0,0,J70/J71)</f>
        <v>9.338847525609878E-2</v>
      </c>
    </row>
    <row r="73" spans="1:11">
      <c r="A73" s="435">
        <f>+A72+1</f>
        <v>41</v>
      </c>
      <c r="B73" s="349" t="s">
        <v>287</v>
      </c>
      <c r="C73" s="349"/>
      <c r="E73" s="291" t="s">
        <v>330</v>
      </c>
      <c r="J73" s="355">
        <f>+J72-J40</f>
        <v>7.1752521491910831E-3</v>
      </c>
      <c r="K73" s="427"/>
    </row>
    <row r="74" spans="1:11">
      <c r="A74" s="543"/>
      <c r="B74" s="349"/>
      <c r="C74" s="349"/>
    </row>
    <row r="75" spans="1:11">
      <c r="A75" s="543"/>
      <c r="B75" s="349"/>
      <c r="C75" s="349"/>
    </row>
    <row r="76" spans="1:11">
      <c r="A76" s="440" t="s">
        <v>289</v>
      </c>
      <c r="B76" s="349"/>
      <c r="C76" s="349"/>
      <c r="J76" s="544"/>
    </row>
    <row r="77" spans="1:11">
      <c r="A77" s="437"/>
      <c r="B77" s="349"/>
      <c r="C77" s="349"/>
      <c r="J77" s="545" t="s">
        <v>306</v>
      </c>
    </row>
    <row r="78" spans="1:11">
      <c r="A78" s="435"/>
      <c r="B78" s="299"/>
      <c r="C78" s="349"/>
    </row>
    <row r="79" spans="1:11">
      <c r="A79" s="537">
        <f>+A73+1</f>
        <v>42</v>
      </c>
      <c r="B79" s="349" t="s">
        <v>199</v>
      </c>
      <c r="C79" s="349"/>
      <c r="J79" s="600">
        <f>+J46</f>
        <v>19293654.967748325</v>
      </c>
    </row>
    <row r="80" spans="1:11">
      <c r="A80" s="537"/>
      <c r="B80" s="349"/>
      <c r="C80" s="349"/>
      <c r="J80" s="292"/>
    </row>
    <row r="81" spans="1:12">
      <c r="A81" s="435">
        <f>+A79+1</f>
        <v>43</v>
      </c>
      <c r="B81" s="350" t="s">
        <v>200</v>
      </c>
      <c r="C81" s="303"/>
      <c r="D81" s="295"/>
      <c r="E81" s="295"/>
      <c r="F81" s="295"/>
      <c r="G81" s="295"/>
      <c r="H81" s="295"/>
      <c r="I81" s="453"/>
      <c r="J81" s="292"/>
    </row>
    <row r="82" spans="1:12">
      <c r="A82" s="435"/>
      <c r="B82" s="351"/>
      <c r="C82" s="303"/>
      <c r="D82" s="295"/>
      <c r="E82" s="295"/>
      <c r="F82" s="295"/>
      <c r="G82" s="297"/>
      <c r="H82" s="295"/>
      <c r="I82" s="295"/>
      <c r="J82" s="292"/>
    </row>
    <row r="83" spans="1:12" ht="16.5" thickBot="1">
      <c r="A83" s="435"/>
      <c r="B83" s="351"/>
      <c r="C83" s="303"/>
      <c r="D83" s="298" t="s">
        <v>56</v>
      </c>
      <c r="E83" s="298" t="s">
        <v>65</v>
      </c>
      <c r="F83" s="295"/>
      <c r="G83" s="298" t="s">
        <v>64</v>
      </c>
      <c r="H83" s="295"/>
      <c r="I83" s="298" t="s">
        <v>66</v>
      </c>
      <c r="J83" s="292"/>
    </row>
    <row r="84" spans="1:12">
      <c r="A84" s="435">
        <f>+A81+1</f>
        <v>44</v>
      </c>
      <c r="B84" s="350" t="s">
        <v>206</v>
      </c>
      <c r="C84" s="299" t="s">
        <v>328</v>
      </c>
      <c r="D84" s="1045">
        <f>+D51</f>
        <v>27315384.615384616</v>
      </c>
      <c r="E84" s="426">
        <f>+E19-0.01</f>
        <v>0.45999999999999996</v>
      </c>
      <c r="F84" s="293"/>
      <c r="G84" s="426">
        <f>+G19</f>
        <v>3.6110723121731199E-2</v>
      </c>
      <c r="H84" s="293"/>
      <c r="I84" s="427">
        <f>IFERROR(E84*G84,0)</f>
        <v>1.6610932635996351E-2</v>
      </c>
      <c r="J84" s="292"/>
    </row>
    <row r="85" spans="1:12">
      <c r="A85" s="435">
        <f>+A84+1</f>
        <v>45</v>
      </c>
      <c r="B85" s="350" t="s">
        <v>207</v>
      </c>
      <c r="C85" s="299" t="s">
        <v>324</v>
      </c>
      <c r="D85" s="1045">
        <f>+D52</f>
        <v>0</v>
      </c>
      <c r="E85" s="426">
        <f>+E20</f>
        <v>0</v>
      </c>
      <c r="F85" s="293"/>
      <c r="G85" s="426">
        <f>+G20</f>
        <v>0</v>
      </c>
      <c r="H85" s="293"/>
      <c r="I85" s="427">
        <f>E85*G85</f>
        <v>0</v>
      </c>
      <c r="J85" s="292"/>
    </row>
    <row r="86" spans="1:12" ht="16.5" thickBot="1">
      <c r="A86" s="435">
        <f>+A85+1</f>
        <v>46</v>
      </c>
      <c r="B86" s="350" t="s">
        <v>288</v>
      </c>
      <c r="C86" s="299" t="s">
        <v>327</v>
      </c>
      <c r="D86" s="1046">
        <f>+D53</f>
        <v>128923718.92307693</v>
      </c>
      <c r="E86" s="426">
        <f>+E21+0.01</f>
        <v>0.54</v>
      </c>
      <c r="F86" s="293"/>
      <c r="G86" s="426">
        <f>+G21</f>
        <v>9.6500000000000002E-2</v>
      </c>
      <c r="H86" s="427"/>
      <c r="I86" s="854">
        <f>IFERROR(E86*G86,0)</f>
        <v>5.2110000000000004E-2</v>
      </c>
      <c r="J86" s="292"/>
    </row>
    <row r="87" spans="1:12">
      <c r="A87" s="435">
        <f>+A86+1</f>
        <v>47</v>
      </c>
      <c r="B87" s="351" t="s">
        <v>307</v>
      </c>
      <c r="C87" s="299"/>
      <c r="D87" s="1045">
        <f>SUM(D84:D86)</f>
        <v>156239103.53846154</v>
      </c>
      <c r="E87" s="426" t="s">
        <v>4</v>
      </c>
      <c r="F87" s="293"/>
      <c r="G87" s="427"/>
      <c r="H87" s="427"/>
      <c r="I87" s="427">
        <f>SUM(I84:I86)</f>
        <v>6.8720932635996351E-2</v>
      </c>
      <c r="J87" s="292"/>
      <c r="L87" s="853"/>
    </row>
    <row r="88" spans="1:12">
      <c r="A88" s="435">
        <f t="shared" ref="A88:A100" si="3">+A87+1</f>
        <v>48</v>
      </c>
      <c r="B88" s="351" t="s">
        <v>332</v>
      </c>
      <c r="C88" s="299"/>
      <c r="D88" s="302"/>
      <c r="E88" s="295"/>
      <c r="F88" s="295"/>
      <c r="G88" s="427"/>
      <c r="H88" s="427"/>
      <c r="I88" s="293"/>
      <c r="J88" s="600">
        <f>+I87*J79</f>
        <v>1325877.9633407891</v>
      </c>
      <c r="L88" s="853"/>
    </row>
    <row r="89" spans="1:12">
      <c r="A89" s="435"/>
      <c r="B89" s="349"/>
      <c r="C89" s="349"/>
      <c r="J89" s="292"/>
      <c r="L89" s="427"/>
    </row>
    <row r="90" spans="1:12">
      <c r="A90" s="435">
        <f>+A88+1</f>
        <v>49</v>
      </c>
      <c r="B90" s="351" t="s">
        <v>48</v>
      </c>
      <c r="C90" s="303"/>
      <c r="D90" s="295"/>
      <c r="E90" s="295"/>
      <c r="F90" s="301"/>
      <c r="G90" s="304"/>
      <c r="H90" s="295"/>
      <c r="I90" s="301"/>
      <c r="J90" s="292"/>
    </row>
    <row r="91" spans="1:12">
      <c r="A91" s="435">
        <f t="shared" si="3"/>
        <v>50</v>
      </c>
      <c r="B91" s="527" t="s">
        <v>662</v>
      </c>
      <c r="C91" s="538"/>
      <c r="D91" s="529">
        <f>+'Appendix A'!E$176</f>
        <v>0.26134999999999997</v>
      </c>
      <c r="E91" s="295"/>
      <c r="F91" s="301"/>
      <c r="G91" s="304"/>
      <c r="H91" s="295"/>
      <c r="I91" s="301"/>
      <c r="J91" s="292"/>
    </row>
    <row r="92" spans="1:12">
      <c r="A92" s="435">
        <f t="shared" si="3"/>
        <v>51</v>
      </c>
      <c r="B92" s="539" t="s">
        <v>49</v>
      </c>
      <c r="C92" s="538"/>
      <c r="D92" s="529">
        <f>IF('Att 4 - Incentives'!D91&gt;0,('Att 4 - Incentives'!D91/(1-'Att 4 - Incentives'!D91))*(1-'Att 4 - Incentives'!I84/'Att 4 - Incentives'!I87),0)</f>
        <v>0.26829700867088041</v>
      </c>
      <c r="E92" s="295"/>
      <c r="F92" s="301"/>
      <c r="G92" s="304"/>
      <c r="H92" s="295"/>
      <c r="I92" s="301"/>
      <c r="J92" s="292"/>
    </row>
    <row r="93" spans="1:12">
      <c r="A93" s="435">
        <f t="shared" si="3"/>
        <v>52</v>
      </c>
      <c r="B93" s="540" t="str">
        <f>"       where WCLTD=(line "&amp;A84&amp;") and R= (line "&amp;A87&amp;")"</f>
        <v xml:space="preserve">       where WCLTD=(line 44) and R= (line 47)</v>
      </c>
      <c r="C93" s="538"/>
      <c r="E93" s="295"/>
      <c r="F93" s="301"/>
      <c r="G93" s="304"/>
      <c r="H93" s="295"/>
      <c r="I93" s="301"/>
      <c r="J93" s="292"/>
    </row>
    <row r="94" spans="1:12">
      <c r="A94" s="435">
        <f t="shared" si="3"/>
        <v>53</v>
      </c>
      <c r="B94" s="531" t="str">
        <f>"       and FIT, SIT &amp; p are as given in footnote "&amp;'Appendix A'!$A$281&amp;" on Appendix A."</f>
        <v xml:space="preserve">       and FIT, SIT &amp; p are as given in footnote E on Appendix A.</v>
      </c>
      <c r="C94" s="538"/>
      <c r="D94" s="528"/>
      <c r="E94" s="295"/>
      <c r="F94" s="301"/>
      <c r="G94" s="304"/>
      <c r="H94" s="295"/>
      <c r="I94" s="301"/>
      <c r="J94" s="292"/>
    </row>
    <row r="95" spans="1:12">
      <c r="A95" s="435">
        <f t="shared" si="3"/>
        <v>54</v>
      </c>
      <c r="B95" s="541" t="str">
        <f>"      1 / (1 - T)  = (T from line "&amp;A91&amp;")"</f>
        <v xml:space="preserve">      1 / (1 - T)  = (T from line 50)</v>
      </c>
      <c r="C95" s="538"/>
      <c r="D95" s="529">
        <f>IF(D91&gt;0,1/(1-D91),0)</f>
        <v>1.3538211602247343</v>
      </c>
      <c r="E95" s="295"/>
      <c r="F95" s="301"/>
      <c r="G95" s="304"/>
      <c r="H95" s="295"/>
      <c r="I95" s="301"/>
      <c r="J95" s="292"/>
    </row>
    <row r="96" spans="1:12">
      <c r="A96" s="435">
        <f t="shared" si="3"/>
        <v>55</v>
      </c>
      <c r="B96" s="531" t="s">
        <v>336</v>
      </c>
      <c r="C96" s="538"/>
      <c r="D96" s="542">
        <f>D31</f>
        <v>0</v>
      </c>
      <c r="E96" s="295"/>
      <c r="F96" s="301"/>
      <c r="G96" s="304"/>
      <c r="H96" s="295"/>
      <c r="I96" s="301"/>
      <c r="J96" s="292"/>
    </row>
    <row r="97" spans="1:15">
      <c r="A97" s="435"/>
      <c r="B97" s="540"/>
      <c r="C97" s="538"/>
      <c r="D97" s="600"/>
      <c r="E97" s="295"/>
      <c r="F97" s="301"/>
      <c r="G97" s="305"/>
      <c r="H97" s="295"/>
      <c r="I97" s="301"/>
      <c r="J97" s="292"/>
    </row>
    <row r="98" spans="1:15">
      <c r="A98" s="435">
        <f>+A96+1</f>
        <v>56</v>
      </c>
      <c r="B98" s="527" t="str">
        <f>"Income Tax Calculation = line "&amp;A92&amp;" * line "&amp;A88&amp; " * (1-n)"</f>
        <v>Income Tax Calculation = line 51 * line 48 * (1-n)</v>
      </c>
      <c r="C98" s="533"/>
      <c r="D98" s="600">
        <f>+D92*J88</f>
        <v>355729.09142697294</v>
      </c>
      <c r="E98" s="295"/>
      <c r="F98" s="307"/>
      <c r="G98" s="308"/>
      <c r="H98" s="307"/>
      <c r="J98" s="600">
        <f>+D98</f>
        <v>355729.09142697294</v>
      </c>
    </row>
    <row r="99" spans="1:15">
      <c r="A99" s="435">
        <f t="shared" si="3"/>
        <v>57</v>
      </c>
      <c r="B99" s="534" t="str">
        <f>"ITC adjustment (line "&amp;A95&amp;" * line "&amp;A96&amp;")  * (1-n)"</f>
        <v>ITC adjustment (line 54 * line 55)  * (1-n)</v>
      </c>
      <c r="C99" s="535"/>
      <c r="D99" s="433">
        <f>+D95*D96</f>
        <v>0</v>
      </c>
      <c r="E99" s="307"/>
      <c r="F99" s="310" t="s">
        <v>33</v>
      </c>
      <c r="G99" s="293">
        <f>+'Appendix A'!H101</f>
        <v>1</v>
      </c>
      <c r="H99" s="307"/>
      <c r="J99" s="433">
        <f>G99*D99</f>
        <v>0</v>
      </c>
    </row>
    <row r="100" spans="1:15">
      <c r="A100" s="435">
        <f t="shared" si="3"/>
        <v>58</v>
      </c>
      <c r="B100" s="536" t="s">
        <v>51</v>
      </c>
      <c r="C100" s="530" t="str">
        <f>"(line "&amp;A98&amp;" plus line "&amp;A99&amp;")"</f>
        <v>(line 56 plus line 57)</v>
      </c>
      <c r="D100" s="537">
        <f>+D99+D98</f>
        <v>355729.09142697294</v>
      </c>
      <c r="E100" s="307"/>
      <c r="J100" s="600">
        <f>+J98+J99</f>
        <v>355729.09142697294</v>
      </c>
    </row>
    <row r="101" spans="1:15">
      <c r="A101" s="543"/>
      <c r="B101" s="314"/>
      <c r="C101" s="312"/>
      <c r="D101" s="315"/>
      <c r="E101" s="313"/>
      <c r="F101" s="313"/>
      <c r="G101" s="316"/>
      <c r="H101" s="313"/>
      <c r="I101" s="315"/>
      <c r="J101" s="309"/>
    </row>
    <row r="102" spans="1:15">
      <c r="A102" s="435"/>
      <c r="B102" s="349"/>
      <c r="C102" s="349"/>
      <c r="J102" s="292"/>
    </row>
    <row r="103" spans="1:15">
      <c r="A103" s="435">
        <f>+A100+1</f>
        <v>59</v>
      </c>
      <c r="B103" s="299" t="s">
        <v>290</v>
      </c>
      <c r="C103" s="349"/>
      <c r="E103" s="291" t="s">
        <v>308</v>
      </c>
      <c r="J103" s="600">
        <f>+J100+J88</f>
        <v>1681607.0547677621</v>
      </c>
    </row>
    <row r="104" spans="1:15">
      <c r="A104" s="435">
        <f>+A103+1</f>
        <v>60</v>
      </c>
      <c r="B104" s="291" t="s">
        <v>199</v>
      </c>
      <c r="E104" s="291" t="s">
        <v>238</v>
      </c>
      <c r="J104" s="305">
        <f>+J79</f>
        <v>19293654.967748325</v>
      </c>
    </row>
    <row r="105" spans="1:15">
      <c r="A105" s="435">
        <f>+A104+1</f>
        <v>61</v>
      </c>
      <c r="B105" s="291" t="s">
        <v>290</v>
      </c>
      <c r="E105" s="291" t="s">
        <v>309</v>
      </c>
      <c r="J105" s="355">
        <f>IF(J104=0,0,J103/J104)</f>
        <v>8.7158553295307264E-2</v>
      </c>
    </row>
    <row r="106" spans="1:15">
      <c r="A106" s="435">
        <f>+A105+1</f>
        <v>62</v>
      </c>
      <c r="B106" s="349" t="s">
        <v>291</v>
      </c>
      <c r="C106" s="349"/>
      <c r="E106" s="291" t="s">
        <v>310</v>
      </c>
      <c r="J106" s="355">
        <f>+J105-J40</f>
        <v>9.4533018839956795E-4</v>
      </c>
    </row>
    <row r="107" spans="1:15">
      <c r="A107" s="438"/>
      <c r="B107" s="289"/>
      <c r="C107" s="289"/>
      <c r="D107" s="289"/>
      <c r="E107" s="289"/>
      <c r="F107" s="289"/>
      <c r="G107" s="289"/>
      <c r="H107" s="289"/>
      <c r="I107" s="289"/>
      <c r="J107" s="520"/>
      <c r="N107" s="858"/>
      <c r="O107" s="858"/>
    </row>
    <row r="108" spans="1:15">
      <c r="A108" s="546"/>
      <c r="B108" s="289"/>
      <c r="C108" s="289"/>
      <c r="D108" s="289"/>
      <c r="E108" s="289"/>
      <c r="F108" s="289"/>
      <c r="G108" s="289"/>
      <c r="H108" s="289"/>
      <c r="I108" s="289"/>
      <c r="J108" s="289"/>
      <c r="N108" s="858"/>
      <c r="O108" s="859"/>
    </row>
    <row r="109" spans="1:15">
      <c r="A109" s="435">
        <v>63</v>
      </c>
      <c r="B109" s="356" t="s">
        <v>252</v>
      </c>
      <c r="C109" s="289"/>
      <c r="D109" s="289"/>
      <c r="E109" s="354"/>
      <c r="F109" s="354"/>
      <c r="G109" s="354"/>
      <c r="H109" s="354"/>
      <c r="I109" s="289"/>
      <c r="J109" s="353"/>
      <c r="N109" s="858"/>
    </row>
    <row r="110" spans="1:15">
      <c r="B110" s="356"/>
      <c r="C110" s="289"/>
      <c r="D110" s="289"/>
      <c r="E110" s="354"/>
      <c r="F110" s="354"/>
      <c r="G110" s="354"/>
      <c r="H110" s="354"/>
      <c r="I110" s="289"/>
      <c r="J110" s="353"/>
    </row>
    <row r="111" spans="1:15">
      <c r="A111" s="435">
        <v>64</v>
      </c>
      <c r="B111" s="356" t="s">
        <v>279</v>
      </c>
      <c r="C111" s="289" t="str">
        <f>"[Appendix A, lines "&amp;'Appendix A'!A156&amp;" and "&amp;'Appendix A'!A173&amp;", less Appendix A, line "&amp;'Appendix A'!A154&amp;" (project specific) / Gross Transmission Plant In Service Column (l).  If Gross Transmission Plant is zero, then the Expense Allocator should be zero] (Note "&amp;A142&amp;")"</f>
        <v>[Appendix A, lines 48 and 63, less Appendix A, line 47a (project specific) / Gross Transmission Plant In Service Column (l).  If Gross Transmission Plant is zero, then the Expense Allocator should be zero] (Note B)</v>
      </c>
      <c r="E111" s="354"/>
      <c r="F111" s="354"/>
      <c r="G111" s="354"/>
      <c r="H111" s="354"/>
      <c r="I111" s="289"/>
      <c r="M111" s="460">
        <f>IF(M136=0,0,('Appendix A'!J156+'Appendix A'!J173-'Appendix A'!J154)/M136)</f>
        <v>5.5483846330316847E-2</v>
      </c>
    </row>
    <row r="112" spans="1:15">
      <c r="A112" s="435">
        <v>65</v>
      </c>
      <c r="B112" s="356" t="s">
        <v>436</v>
      </c>
      <c r="C112" s="289" t="str">
        <f>"Appendix A, Line "&amp;'Appendix A'!A247</f>
        <v>Appendix A, Line 106</v>
      </c>
      <c r="E112" s="354"/>
      <c r="F112" s="354"/>
      <c r="G112" s="354"/>
      <c r="H112" s="354"/>
      <c r="I112" s="289"/>
      <c r="M112" s="460">
        <f>'Appendix A'!M247</f>
        <v>0.11503114533337368</v>
      </c>
    </row>
    <row r="113" spans="1:18">
      <c r="A113" s="439"/>
      <c r="B113" s="289"/>
      <c r="C113" s="289"/>
      <c r="D113" s="354"/>
      <c r="E113" s="354"/>
      <c r="F113" s="354"/>
      <c r="G113" s="354"/>
      <c r="H113" s="354"/>
      <c r="I113" s="289"/>
      <c r="M113" s="353"/>
    </row>
    <row r="114" spans="1:18">
      <c r="A114" s="547" t="s">
        <v>663</v>
      </c>
    </row>
    <row r="115" spans="1:18">
      <c r="A115" s="439"/>
      <c r="B115" s="289"/>
      <c r="C115" s="289"/>
      <c r="D115" s="354"/>
      <c r="E115" s="354"/>
      <c r="F115" s="354"/>
      <c r="G115" s="354"/>
      <c r="H115" s="354"/>
      <c r="I115" s="289"/>
      <c r="J115" s="353"/>
    </row>
    <row r="116" spans="1:18" ht="16.5" thickBot="1">
      <c r="A116" s="439"/>
      <c r="B116" s="289" t="s">
        <v>221</v>
      </c>
      <c r="C116" s="289" t="s">
        <v>222</v>
      </c>
      <c r="D116" s="463" t="s">
        <v>231</v>
      </c>
      <c r="E116" s="463" t="s">
        <v>239</v>
      </c>
      <c r="F116" s="463" t="s">
        <v>240</v>
      </c>
      <c r="G116" s="463" t="s">
        <v>241</v>
      </c>
      <c r="H116" s="463" t="s">
        <v>242</v>
      </c>
      <c r="I116" s="463" t="s">
        <v>243</v>
      </c>
      <c r="J116" s="463" t="s">
        <v>250</v>
      </c>
      <c r="K116" s="463" t="s">
        <v>251</v>
      </c>
      <c r="L116" s="463" t="s">
        <v>271</v>
      </c>
      <c r="M116" s="463" t="s">
        <v>272</v>
      </c>
      <c r="N116" s="463" t="s">
        <v>273</v>
      </c>
      <c r="O116" s="463" t="s">
        <v>274</v>
      </c>
      <c r="P116" s="463" t="s">
        <v>275</v>
      </c>
      <c r="Q116" s="463" t="s">
        <v>276</v>
      </c>
      <c r="R116" s="463" t="s">
        <v>277</v>
      </c>
    </row>
    <row r="117" spans="1:18" ht="92.25" customHeight="1" thickBot="1">
      <c r="A117" s="450" t="s">
        <v>11</v>
      </c>
      <c r="B117" s="548" t="s">
        <v>237</v>
      </c>
      <c r="C117" s="451" t="s">
        <v>311</v>
      </c>
      <c r="D117" s="451" t="s">
        <v>399</v>
      </c>
      <c r="E117" s="451" t="s">
        <v>664</v>
      </c>
      <c r="F117" s="451" t="s">
        <v>256</v>
      </c>
      <c r="G117" s="549" t="s">
        <v>355</v>
      </c>
      <c r="H117" s="550" t="s">
        <v>255</v>
      </c>
      <c r="I117" s="451" t="s">
        <v>254</v>
      </c>
      <c r="J117" s="451" t="s">
        <v>329</v>
      </c>
      <c r="K117" s="451" t="s">
        <v>292</v>
      </c>
      <c r="L117" s="452" t="s">
        <v>340</v>
      </c>
      <c r="M117" s="550" t="s">
        <v>281</v>
      </c>
      <c r="N117" s="550" t="s">
        <v>339</v>
      </c>
      <c r="O117" s="550" t="s">
        <v>341</v>
      </c>
      <c r="P117" s="550" t="s">
        <v>280</v>
      </c>
      <c r="Q117" s="551" t="s">
        <v>400</v>
      </c>
      <c r="R117" s="577" t="s">
        <v>395</v>
      </c>
    </row>
    <row r="118" spans="1:18">
      <c r="A118" s="443">
        <v>66</v>
      </c>
      <c r="B118" s="552" t="s">
        <v>845</v>
      </c>
      <c r="C118" s="552">
        <f>'Appendix A'!J98</f>
        <v>14470960.444615383</v>
      </c>
      <c r="D118" s="1058">
        <v>0.1065</v>
      </c>
      <c r="E118" s="444">
        <f>+'Appendix A'!I235</f>
        <v>9.6500000000000002E-2</v>
      </c>
      <c r="F118" s="995">
        <v>0.01</v>
      </c>
      <c r="G118" s="457">
        <f>+$J$73</f>
        <v>7.1752521491910831E-3</v>
      </c>
      <c r="H118" s="458">
        <f>+F118/0.01*G118</f>
        <v>7.1752521491910831E-3</v>
      </c>
      <c r="I118" s="456">
        <f>+C118*H118</f>
        <v>103832.79003108568</v>
      </c>
      <c r="J118" s="1047">
        <v>0</v>
      </c>
      <c r="K118" s="553">
        <f>+J118*$J$106*C118</f>
        <v>0</v>
      </c>
      <c r="L118" s="445">
        <f>+C118*M$112</f>
        <v>1664611.1540180538</v>
      </c>
      <c r="M118" s="552">
        <f>'Appendix A'!E80-SUM('Appendix A'!E109,'Appendix A'!E110)</f>
        <v>14539763.433076922</v>
      </c>
      <c r="N118" s="554">
        <f>+M111</f>
        <v>5.5483846330316847E-2</v>
      </c>
      <c r="O118" s="553">
        <f>+M118*N118</f>
        <v>806722</v>
      </c>
      <c r="P118" s="552">
        <f>'Appendix A'!J163</f>
        <v>363499</v>
      </c>
      <c r="Q118" s="552"/>
      <c r="R118" s="305">
        <f>+I118+L118+O118+P118+K118-Q118</f>
        <v>2938664.9440491395</v>
      </c>
    </row>
    <row r="119" spans="1:18">
      <c r="A119" s="446" t="s">
        <v>333</v>
      </c>
      <c r="B119" s="555"/>
      <c r="C119" s="359"/>
      <c r="D119" s="459"/>
      <c r="E119" s="364">
        <f>+E118</f>
        <v>9.6500000000000002E-2</v>
      </c>
      <c r="F119" s="996"/>
      <c r="G119" s="460">
        <f>+$J$73</f>
        <v>7.1752521491910831E-3</v>
      </c>
      <c r="H119" s="461">
        <f>+F119/0.01*G119</f>
        <v>0</v>
      </c>
      <c r="I119" s="462">
        <f>+C119*H119</f>
        <v>0</v>
      </c>
      <c r="J119" s="359"/>
      <c r="K119" s="305">
        <f>+J119*$J$106*C119</f>
        <v>0</v>
      </c>
      <c r="L119" s="352">
        <f t="shared" ref="L119:L135" si="4">+C119*M$112</f>
        <v>0</v>
      </c>
      <c r="M119" s="359"/>
      <c r="N119" s="556">
        <v>0</v>
      </c>
      <c r="O119" s="305">
        <f>+M119*N119</f>
        <v>0</v>
      </c>
      <c r="P119" s="359"/>
      <c r="Q119" s="359"/>
      <c r="R119" s="305">
        <f t="shared" ref="R119:R134" si="5">+I119+L119+O119+P119+K119-Q119</f>
        <v>0</v>
      </c>
    </row>
    <row r="120" spans="1:18">
      <c r="A120" s="446" t="s">
        <v>334</v>
      </c>
      <c r="B120" s="555"/>
      <c r="C120" s="359"/>
      <c r="D120" s="459"/>
      <c r="E120" s="364">
        <f t="shared" ref="E120:E134" si="6">+E119</f>
        <v>9.6500000000000002E-2</v>
      </c>
      <c r="F120" s="997"/>
      <c r="G120" s="460">
        <f t="shared" ref="G120:G135" si="7">+$J$73</f>
        <v>7.1752521491910831E-3</v>
      </c>
      <c r="H120" s="461">
        <f>+F120/0.01*G120</f>
        <v>0</v>
      </c>
      <c r="I120" s="462">
        <f>+C120*H120</f>
        <v>0</v>
      </c>
      <c r="J120" s="359"/>
      <c r="K120" s="305">
        <f t="shared" ref="K120:K135" si="8">+J120*$J$106*C120</f>
        <v>0</v>
      </c>
      <c r="L120" s="352">
        <f t="shared" si="4"/>
        <v>0</v>
      </c>
      <c r="M120" s="359"/>
      <c r="N120" s="556">
        <v>0</v>
      </c>
      <c r="O120" s="305">
        <f>+M120*N120</f>
        <v>0</v>
      </c>
      <c r="P120" s="359"/>
      <c r="Q120" s="359"/>
      <c r="R120" s="305">
        <f t="shared" si="5"/>
        <v>0</v>
      </c>
    </row>
    <row r="121" spans="1:18">
      <c r="A121" s="446" t="s">
        <v>335</v>
      </c>
      <c r="B121" s="555"/>
      <c r="C121" s="359"/>
      <c r="D121" s="459"/>
      <c r="E121" s="364">
        <f t="shared" si="6"/>
        <v>9.6500000000000002E-2</v>
      </c>
      <c r="F121" s="997"/>
      <c r="G121" s="460">
        <f t="shared" si="7"/>
        <v>7.1752521491910831E-3</v>
      </c>
      <c r="H121" s="461">
        <f t="shared" ref="H121:H135" si="9">+F121/0.01*G121</f>
        <v>0</v>
      </c>
      <c r="I121" s="462">
        <f t="shared" ref="I121:I135" si="10">+C121*H121</f>
        <v>0</v>
      </c>
      <c r="J121" s="359"/>
      <c r="K121" s="305">
        <f t="shared" si="8"/>
        <v>0</v>
      </c>
      <c r="L121" s="352">
        <f>+C121*M$112</f>
        <v>0</v>
      </c>
      <c r="M121" s="359"/>
      <c r="N121" s="556">
        <v>0</v>
      </c>
      <c r="O121" s="305">
        <f t="shared" ref="O121:O135" si="11">+M121*N121</f>
        <v>0</v>
      </c>
      <c r="P121" s="359"/>
      <c r="Q121" s="359"/>
      <c r="R121" s="305">
        <f t="shared" si="5"/>
        <v>0</v>
      </c>
    </row>
    <row r="122" spans="1:18">
      <c r="A122" s="446" t="s">
        <v>201</v>
      </c>
      <c r="B122" s="555"/>
      <c r="C122" s="359"/>
      <c r="D122" s="357"/>
      <c r="E122" s="364">
        <f t="shared" si="6"/>
        <v>9.6500000000000002E-2</v>
      </c>
      <c r="F122" s="997"/>
      <c r="G122" s="460">
        <f t="shared" si="7"/>
        <v>7.1752521491910831E-3</v>
      </c>
      <c r="H122" s="461">
        <f t="shared" si="9"/>
        <v>0</v>
      </c>
      <c r="I122" s="462">
        <f t="shared" si="10"/>
        <v>0</v>
      </c>
      <c r="J122" s="359"/>
      <c r="K122" s="305">
        <f t="shared" si="8"/>
        <v>0</v>
      </c>
      <c r="L122" s="352">
        <f t="shared" si="4"/>
        <v>0</v>
      </c>
      <c r="M122" s="359"/>
      <c r="N122" s="556">
        <v>0</v>
      </c>
      <c r="O122" s="305">
        <f t="shared" si="11"/>
        <v>0</v>
      </c>
      <c r="P122" s="359"/>
      <c r="Q122" s="359"/>
      <c r="R122" s="305">
        <f t="shared" si="5"/>
        <v>0</v>
      </c>
    </row>
    <row r="123" spans="1:18">
      <c r="A123" s="446" t="s">
        <v>201</v>
      </c>
      <c r="B123" s="555"/>
      <c r="C123" s="359"/>
      <c r="D123" s="357"/>
      <c r="E123" s="364">
        <f t="shared" si="6"/>
        <v>9.6500000000000002E-2</v>
      </c>
      <c r="F123" s="997"/>
      <c r="G123" s="460">
        <f t="shared" si="7"/>
        <v>7.1752521491910831E-3</v>
      </c>
      <c r="H123" s="461">
        <f t="shared" si="9"/>
        <v>0</v>
      </c>
      <c r="I123" s="462">
        <f t="shared" si="10"/>
        <v>0</v>
      </c>
      <c r="J123" s="359"/>
      <c r="K123" s="305">
        <f t="shared" si="8"/>
        <v>0</v>
      </c>
      <c r="L123" s="352">
        <f t="shared" si="4"/>
        <v>0</v>
      </c>
      <c r="M123" s="359"/>
      <c r="N123" s="556">
        <v>0</v>
      </c>
      <c r="O123" s="305">
        <f t="shared" si="11"/>
        <v>0</v>
      </c>
      <c r="P123" s="359"/>
      <c r="Q123" s="359"/>
      <c r="R123" s="305">
        <f t="shared" si="5"/>
        <v>0</v>
      </c>
    </row>
    <row r="124" spans="1:18">
      <c r="A124" s="446" t="s">
        <v>201</v>
      </c>
      <c r="B124" s="555"/>
      <c r="C124" s="359"/>
      <c r="D124" s="557"/>
      <c r="E124" s="364">
        <f t="shared" si="6"/>
        <v>9.6500000000000002E-2</v>
      </c>
      <c r="F124" s="997"/>
      <c r="G124" s="460">
        <f t="shared" si="7"/>
        <v>7.1752521491910831E-3</v>
      </c>
      <c r="H124" s="461">
        <f t="shared" si="9"/>
        <v>0</v>
      </c>
      <c r="I124" s="462">
        <f t="shared" si="10"/>
        <v>0</v>
      </c>
      <c r="J124" s="359"/>
      <c r="K124" s="305">
        <f t="shared" si="8"/>
        <v>0</v>
      </c>
      <c r="L124" s="352">
        <f t="shared" si="4"/>
        <v>0</v>
      </c>
      <c r="M124" s="359"/>
      <c r="N124" s="556">
        <v>0</v>
      </c>
      <c r="O124" s="305">
        <f t="shared" si="11"/>
        <v>0</v>
      </c>
      <c r="P124" s="359"/>
      <c r="Q124" s="359"/>
      <c r="R124" s="305">
        <f t="shared" si="5"/>
        <v>0</v>
      </c>
    </row>
    <row r="125" spans="1:18">
      <c r="A125" s="446" t="s">
        <v>201</v>
      </c>
      <c r="B125" s="555"/>
      <c r="C125" s="359"/>
      <c r="D125" s="358"/>
      <c r="E125" s="364">
        <f t="shared" si="6"/>
        <v>9.6500000000000002E-2</v>
      </c>
      <c r="F125" s="997"/>
      <c r="G125" s="460">
        <f t="shared" si="7"/>
        <v>7.1752521491910831E-3</v>
      </c>
      <c r="H125" s="461">
        <f t="shared" si="9"/>
        <v>0</v>
      </c>
      <c r="I125" s="462">
        <f t="shared" si="10"/>
        <v>0</v>
      </c>
      <c r="J125" s="359"/>
      <c r="K125" s="305">
        <f t="shared" si="8"/>
        <v>0</v>
      </c>
      <c r="L125" s="352">
        <f t="shared" si="4"/>
        <v>0</v>
      </c>
      <c r="M125" s="359"/>
      <c r="N125" s="556">
        <v>0</v>
      </c>
      <c r="O125" s="305">
        <f t="shared" si="11"/>
        <v>0</v>
      </c>
      <c r="P125" s="359"/>
      <c r="Q125" s="359"/>
      <c r="R125" s="305">
        <f t="shared" si="5"/>
        <v>0</v>
      </c>
    </row>
    <row r="126" spans="1:18">
      <c r="A126" s="446" t="s">
        <v>201</v>
      </c>
      <c r="B126" s="555"/>
      <c r="C126" s="359"/>
      <c r="D126" s="558"/>
      <c r="E126" s="364">
        <f t="shared" si="6"/>
        <v>9.6500000000000002E-2</v>
      </c>
      <c r="F126" s="997"/>
      <c r="G126" s="460">
        <f t="shared" si="7"/>
        <v>7.1752521491910831E-3</v>
      </c>
      <c r="H126" s="461">
        <f t="shared" si="9"/>
        <v>0</v>
      </c>
      <c r="I126" s="462">
        <f t="shared" si="10"/>
        <v>0</v>
      </c>
      <c r="J126" s="359"/>
      <c r="K126" s="305">
        <f t="shared" si="8"/>
        <v>0</v>
      </c>
      <c r="L126" s="352">
        <f t="shared" si="4"/>
        <v>0</v>
      </c>
      <c r="M126" s="359"/>
      <c r="N126" s="556">
        <v>0</v>
      </c>
      <c r="O126" s="305">
        <f t="shared" si="11"/>
        <v>0</v>
      </c>
      <c r="P126" s="359"/>
      <c r="Q126" s="359"/>
      <c r="R126" s="305">
        <f t="shared" si="5"/>
        <v>0</v>
      </c>
    </row>
    <row r="127" spans="1:18">
      <c r="A127" s="446" t="s">
        <v>201</v>
      </c>
      <c r="B127" s="555"/>
      <c r="C127" s="359"/>
      <c r="D127" s="558"/>
      <c r="E127" s="364">
        <f t="shared" si="6"/>
        <v>9.6500000000000002E-2</v>
      </c>
      <c r="F127" s="997"/>
      <c r="G127" s="460">
        <f t="shared" si="7"/>
        <v>7.1752521491910831E-3</v>
      </c>
      <c r="H127" s="461">
        <f t="shared" si="9"/>
        <v>0</v>
      </c>
      <c r="I127" s="462">
        <f t="shared" si="10"/>
        <v>0</v>
      </c>
      <c r="J127" s="359"/>
      <c r="K127" s="305">
        <f t="shared" si="8"/>
        <v>0</v>
      </c>
      <c r="L127" s="352">
        <f t="shared" si="4"/>
        <v>0</v>
      </c>
      <c r="M127" s="359"/>
      <c r="N127" s="556">
        <v>0</v>
      </c>
      <c r="O127" s="305">
        <f t="shared" si="11"/>
        <v>0</v>
      </c>
      <c r="P127" s="359"/>
      <c r="Q127" s="359"/>
      <c r="R127" s="305">
        <f t="shared" si="5"/>
        <v>0</v>
      </c>
    </row>
    <row r="128" spans="1:18">
      <c r="A128" s="446" t="s">
        <v>201</v>
      </c>
      <c r="B128" s="555"/>
      <c r="C128" s="359"/>
      <c r="D128" s="557"/>
      <c r="E128" s="364">
        <f t="shared" si="6"/>
        <v>9.6500000000000002E-2</v>
      </c>
      <c r="F128" s="997"/>
      <c r="G128" s="460">
        <f t="shared" si="7"/>
        <v>7.1752521491910831E-3</v>
      </c>
      <c r="H128" s="461">
        <f t="shared" si="9"/>
        <v>0</v>
      </c>
      <c r="I128" s="462">
        <f t="shared" si="10"/>
        <v>0</v>
      </c>
      <c r="J128" s="359"/>
      <c r="K128" s="305">
        <f t="shared" si="8"/>
        <v>0</v>
      </c>
      <c r="L128" s="352">
        <f t="shared" si="4"/>
        <v>0</v>
      </c>
      <c r="M128" s="359"/>
      <c r="N128" s="556">
        <v>0</v>
      </c>
      <c r="O128" s="305">
        <f t="shared" si="11"/>
        <v>0</v>
      </c>
      <c r="P128" s="359"/>
      <c r="Q128" s="359"/>
      <c r="R128" s="305">
        <f t="shared" si="5"/>
        <v>0</v>
      </c>
    </row>
    <row r="129" spans="1:18">
      <c r="A129" s="446" t="s">
        <v>201</v>
      </c>
      <c r="B129" s="555"/>
      <c r="C129" s="359"/>
      <c r="D129" s="559"/>
      <c r="E129" s="364">
        <f t="shared" si="6"/>
        <v>9.6500000000000002E-2</v>
      </c>
      <c r="F129" s="997"/>
      <c r="G129" s="460">
        <f t="shared" si="7"/>
        <v>7.1752521491910831E-3</v>
      </c>
      <c r="H129" s="461">
        <f t="shared" si="9"/>
        <v>0</v>
      </c>
      <c r="I129" s="462">
        <f t="shared" si="10"/>
        <v>0</v>
      </c>
      <c r="J129" s="359"/>
      <c r="K129" s="305">
        <f t="shared" si="8"/>
        <v>0</v>
      </c>
      <c r="L129" s="352">
        <f t="shared" si="4"/>
        <v>0</v>
      </c>
      <c r="M129" s="359"/>
      <c r="N129" s="556">
        <v>0</v>
      </c>
      <c r="O129" s="305">
        <f t="shared" si="11"/>
        <v>0</v>
      </c>
      <c r="P129" s="359"/>
      <c r="Q129" s="359"/>
      <c r="R129" s="305">
        <f t="shared" si="5"/>
        <v>0</v>
      </c>
    </row>
    <row r="130" spans="1:18">
      <c r="A130" s="446" t="s">
        <v>201</v>
      </c>
      <c r="B130" s="555"/>
      <c r="C130" s="359"/>
      <c r="D130" s="558"/>
      <c r="E130" s="364">
        <f t="shared" si="6"/>
        <v>9.6500000000000002E-2</v>
      </c>
      <c r="F130" s="997"/>
      <c r="G130" s="460">
        <f t="shared" si="7"/>
        <v>7.1752521491910831E-3</v>
      </c>
      <c r="H130" s="461">
        <f t="shared" si="9"/>
        <v>0</v>
      </c>
      <c r="I130" s="462">
        <f t="shared" si="10"/>
        <v>0</v>
      </c>
      <c r="J130" s="359"/>
      <c r="K130" s="305">
        <f t="shared" si="8"/>
        <v>0</v>
      </c>
      <c r="L130" s="352">
        <f t="shared" si="4"/>
        <v>0</v>
      </c>
      <c r="M130" s="359"/>
      <c r="N130" s="556">
        <v>0</v>
      </c>
      <c r="O130" s="305">
        <f t="shared" si="11"/>
        <v>0</v>
      </c>
      <c r="P130" s="359"/>
      <c r="Q130" s="359"/>
      <c r="R130" s="305">
        <f t="shared" si="5"/>
        <v>0</v>
      </c>
    </row>
    <row r="131" spans="1:18">
      <c r="A131" s="446" t="s">
        <v>201</v>
      </c>
      <c r="B131" s="555"/>
      <c r="C131" s="359"/>
      <c r="D131" s="359"/>
      <c r="E131" s="364">
        <f t="shared" si="6"/>
        <v>9.6500000000000002E-2</v>
      </c>
      <c r="F131" s="997"/>
      <c r="G131" s="460">
        <f t="shared" si="7"/>
        <v>7.1752521491910831E-3</v>
      </c>
      <c r="H131" s="461">
        <f t="shared" si="9"/>
        <v>0</v>
      </c>
      <c r="I131" s="462">
        <f t="shared" si="10"/>
        <v>0</v>
      </c>
      <c r="J131" s="359"/>
      <c r="K131" s="305">
        <f t="shared" si="8"/>
        <v>0</v>
      </c>
      <c r="L131" s="352">
        <f t="shared" si="4"/>
        <v>0</v>
      </c>
      <c r="M131" s="359"/>
      <c r="N131" s="556">
        <v>0</v>
      </c>
      <c r="O131" s="305">
        <f t="shared" si="11"/>
        <v>0</v>
      </c>
      <c r="P131" s="359"/>
      <c r="Q131" s="359"/>
      <c r="R131" s="305">
        <f t="shared" si="5"/>
        <v>0</v>
      </c>
    </row>
    <row r="132" spans="1:18">
      <c r="A132" s="446" t="s">
        <v>201</v>
      </c>
      <c r="B132" s="555"/>
      <c r="C132" s="359"/>
      <c r="D132" s="359"/>
      <c r="E132" s="364">
        <f t="shared" si="6"/>
        <v>9.6500000000000002E-2</v>
      </c>
      <c r="F132" s="997"/>
      <c r="G132" s="460">
        <f t="shared" si="7"/>
        <v>7.1752521491910831E-3</v>
      </c>
      <c r="H132" s="461">
        <f t="shared" si="9"/>
        <v>0</v>
      </c>
      <c r="I132" s="462">
        <f t="shared" si="10"/>
        <v>0</v>
      </c>
      <c r="J132" s="359"/>
      <c r="K132" s="305">
        <f t="shared" si="8"/>
        <v>0</v>
      </c>
      <c r="L132" s="352">
        <f t="shared" si="4"/>
        <v>0</v>
      </c>
      <c r="M132" s="359"/>
      <c r="N132" s="556">
        <v>0</v>
      </c>
      <c r="O132" s="305">
        <f t="shared" si="11"/>
        <v>0</v>
      </c>
      <c r="P132" s="359"/>
      <c r="Q132" s="359"/>
      <c r="R132" s="305">
        <f t="shared" si="5"/>
        <v>0</v>
      </c>
    </row>
    <row r="133" spans="1:18">
      <c r="A133" s="446" t="s">
        <v>201</v>
      </c>
      <c r="B133" s="555"/>
      <c r="C133" s="359"/>
      <c r="D133" s="359"/>
      <c r="E133" s="364">
        <f t="shared" si="6"/>
        <v>9.6500000000000002E-2</v>
      </c>
      <c r="F133" s="997"/>
      <c r="G133" s="460">
        <f t="shared" si="7"/>
        <v>7.1752521491910831E-3</v>
      </c>
      <c r="H133" s="461">
        <f t="shared" si="9"/>
        <v>0</v>
      </c>
      <c r="I133" s="462">
        <f t="shared" si="10"/>
        <v>0</v>
      </c>
      <c r="J133" s="359"/>
      <c r="K133" s="305">
        <f t="shared" si="8"/>
        <v>0</v>
      </c>
      <c r="L133" s="352">
        <f t="shared" si="4"/>
        <v>0</v>
      </c>
      <c r="M133" s="359"/>
      <c r="N133" s="556">
        <v>0</v>
      </c>
      <c r="O133" s="305">
        <f t="shared" si="11"/>
        <v>0</v>
      </c>
      <c r="P133" s="359"/>
      <c r="Q133" s="359"/>
      <c r="R133" s="305">
        <f t="shared" si="5"/>
        <v>0</v>
      </c>
    </row>
    <row r="134" spans="1:18">
      <c r="A134" s="446" t="s">
        <v>201</v>
      </c>
      <c r="B134" s="555"/>
      <c r="C134" s="359"/>
      <c r="D134" s="359"/>
      <c r="E134" s="364">
        <f t="shared" si="6"/>
        <v>9.6500000000000002E-2</v>
      </c>
      <c r="F134" s="997"/>
      <c r="G134" s="460">
        <f t="shared" si="7"/>
        <v>7.1752521491910831E-3</v>
      </c>
      <c r="H134" s="461">
        <f t="shared" si="9"/>
        <v>0</v>
      </c>
      <c r="I134" s="462">
        <f t="shared" si="10"/>
        <v>0</v>
      </c>
      <c r="J134" s="359"/>
      <c r="K134" s="305">
        <f t="shared" si="8"/>
        <v>0</v>
      </c>
      <c r="L134" s="352">
        <f t="shared" si="4"/>
        <v>0</v>
      </c>
      <c r="M134" s="359"/>
      <c r="N134" s="556">
        <v>0</v>
      </c>
      <c r="O134" s="305">
        <f t="shared" si="11"/>
        <v>0</v>
      </c>
      <c r="P134" s="359"/>
      <c r="Q134" s="359"/>
      <c r="R134" s="305">
        <f t="shared" si="5"/>
        <v>0</v>
      </c>
    </row>
    <row r="135" spans="1:18" ht="16.5" thickBot="1">
      <c r="A135" s="447"/>
      <c r="B135" s="560"/>
      <c r="C135" s="561"/>
      <c r="D135" s="562"/>
      <c r="E135" s="448">
        <f>+E134</f>
        <v>9.6500000000000002E-2</v>
      </c>
      <c r="F135" s="998"/>
      <c r="G135" s="574">
        <f t="shared" si="7"/>
        <v>7.1752521491910831E-3</v>
      </c>
      <c r="H135" s="575">
        <f t="shared" si="9"/>
        <v>0</v>
      </c>
      <c r="I135" s="576">
        <f t="shared" si="10"/>
        <v>0</v>
      </c>
      <c r="J135" s="563"/>
      <c r="K135" s="564">
        <f t="shared" si="8"/>
        <v>0</v>
      </c>
      <c r="L135" s="449">
        <f t="shared" si="4"/>
        <v>0</v>
      </c>
      <c r="M135" s="563"/>
      <c r="N135" s="556">
        <v>0</v>
      </c>
      <c r="O135" s="564">
        <f t="shared" si="11"/>
        <v>0</v>
      </c>
      <c r="P135" s="563"/>
      <c r="Q135" s="563"/>
      <c r="R135" s="564"/>
    </row>
    <row r="136" spans="1:18" ht="16.5" thickBot="1">
      <c r="A136" s="565">
        <v>67</v>
      </c>
      <c r="B136" s="566" t="s">
        <v>17</v>
      </c>
      <c r="C136" s="567">
        <f>SUM(C118:C135)</f>
        <v>14470960.444615383</v>
      </c>
      <c r="D136" s="566"/>
      <c r="E136" s="566"/>
      <c r="F136" s="566"/>
      <c r="G136" s="566"/>
      <c r="H136" s="566"/>
      <c r="I136" s="449">
        <f>SUM(I118:I135)</f>
        <v>103832.79003108568</v>
      </c>
      <c r="J136" s="564"/>
      <c r="K136" s="449">
        <f>SUM(K118:K135)</f>
        <v>0</v>
      </c>
      <c r="L136" s="449">
        <f>SUM(L118:L135)</f>
        <v>1664611.1540180538</v>
      </c>
      <c r="M136" s="567">
        <f>SUM(M118:M135)</f>
        <v>14539763.433076922</v>
      </c>
      <c r="N136" s="585"/>
      <c r="O136" s="449">
        <f>SUM(O118:O135)</f>
        <v>806722</v>
      </c>
      <c r="P136" s="449">
        <f>SUM(P118:P135)</f>
        <v>363499</v>
      </c>
      <c r="Q136" s="449">
        <f>SUM(Q118:Q135)</f>
        <v>0</v>
      </c>
      <c r="R136" s="568">
        <f>SUM(R118:R135)</f>
        <v>2938664.9440491395</v>
      </c>
    </row>
    <row r="137" spans="1:18" ht="16.5" thickBot="1">
      <c r="A137" s="439">
        <v>68</v>
      </c>
      <c r="B137" s="312" t="s">
        <v>665</v>
      </c>
      <c r="C137" s="289"/>
      <c r="D137" s="289"/>
      <c r="E137" s="289"/>
      <c r="F137" s="289"/>
      <c r="G137" s="289"/>
      <c r="H137" s="289"/>
      <c r="I137" s="352"/>
      <c r="J137" s="600"/>
      <c r="K137" s="600"/>
      <c r="L137" s="352"/>
      <c r="M137" s="600"/>
      <c r="N137" s="600"/>
      <c r="O137" s="600"/>
      <c r="P137" s="600"/>
      <c r="Q137" s="600"/>
      <c r="R137" s="586">
        <f>+'Appendix A'!J195</f>
        <v>2938664.9440491395</v>
      </c>
    </row>
    <row r="138" spans="1:18">
      <c r="A138" s="439">
        <v>69</v>
      </c>
      <c r="B138" s="289" t="s">
        <v>439</v>
      </c>
      <c r="C138" s="289"/>
      <c r="D138" s="289"/>
      <c r="E138" s="289"/>
      <c r="F138" s="289"/>
      <c r="G138" s="289"/>
      <c r="H138" s="289"/>
      <c r="I138" s="352"/>
      <c r="J138" s="600"/>
      <c r="K138" s="600"/>
      <c r="L138" s="352"/>
      <c r="M138" s="600"/>
      <c r="N138" s="600"/>
      <c r="O138" s="600"/>
      <c r="P138" s="600"/>
      <c r="Q138" s="600"/>
      <c r="R138" s="600">
        <f>+R136-R137</f>
        <v>0</v>
      </c>
    </row>
    <row r="139" spans="1:18">
      <c r="A139" s="439"/>
      <c r="B139" s="289"/>
      <c r="C139" s="289"/>
      <c r="D139" s="289"/>
      <c r="E139" s="289"/>
      <c r="F139" s="289"/>
      <c r="G139" s="289"/>
      <c r="H139" s="289"/>
      <c r="I139" s="352"/>
      <c r="J139" s="600"/>
      <c r="K139" s="600"/>
      <c r="L139" s="352"/>
      <c r="M139" s="600"/>
      <c r="N139" s="600"/>
      <c r="O139" s="600"/>
      <c r="P139" s="600"/>
      <c r="Q139" s="600"/>
      <c r="R139" s="600"/>
    </row>
    <row r="140" spans="1:18">
      <c r="A140" s="462" t="s">
        <v>259</v>
      </c>
      <c r="B140" s="289"/>
      <c r="C140" s="289"/>
      <c r="D140" s="289"/>
      <c r="E140" s="289"/>
      <c r="F140" s="289"/>
      <c r="G140" s="289"/>
      <c r="H140" s="289"/>
      <c r="I140" s="352"/>
      <c r="J140" s="600"/>
      <c r="K140" s="600"/>
      <c r="L140" s="352"/>
      <c r="M140" s="600"/>
      <c r="N140" s="600"/>
      <c r="O140" s="600"/>
      <c r="P140" s="600"/>
      <c r="Q140" s="600"/>
      <c r="R140" s="600"/>
    </row>
    <row r="141" spans="1:18">
      <c r="A141" s="601" t="s">
        <v>72</v>
      </c>
      <c r="B141" s="289" t="s">
        <v>821</v>
      </c>
      <c r="C141" s="289"/>
      <c r="D141" s="289"/>
      <c r="E141" s="289"/>
      <c r="F141" s="289"/>
      <c r="G141" s="289"/>
      <c r="H141" s="289"/>
      <c r="I141" s="289"/>
      <c r="J141" s="289"/>
      <c r="O141" s="292"/>
    </row>
    <row r="142" spans="1:18">
      <c r="A142" s="601" t="s">
        <v>73</v>
      </c>
      <c r="B142" s="291" t="s">
        <v>312</v>
      </c>
      <c r="C142" s="569"/>
      <c r="D142" s="569"/>
      <c r="E142" s="569"/>
      <c r="F142" s="569"/>
      <c r="G142" s="569"/>
      <c r="H142" s="569"/>
      <c r="I142" s="569"/>
      <c r="J142" s="569"/>
    </row>
    <row r="143" spans="1:18">
      <c r="A143" s="601" t="s">
        <v>74</v>
      </c>
      <c r="B143" s="570" t="s">
        <v>397</v>
      </c>
    </row>
    <row r="144" spans="1:18" ht="15" customHeight="1">
      <c r="A144" s="601"/>
      <c r="B144" s="289" t="s">
        <v>398</v>
      </c>
      <c r="C144" s="570"/>
      <c r="D144" s="570"/>
      <c r="E144" s="570"/>
      <c r="F144" s="570"/>
      <c r="G144" s="570"/>
      <c r="H144" s="570"/>
      <c r="I144" s="570"/>
      <c r="J144" s="570"/>
      <c r="K144" s="570"/>
    </row>
    <row r="145" spans="1:12">
      <c r="A145" s="601" t="s">
        <v>75</v>
      </c>
      <c r="B145" s="289" t="s">
        <v>321</v>
      </c>
    </row>
    <row r="147" spans="1:12">
      <c r="B147" s="1136" t="s">
        <v>278</v>
      </c>
      <c r="C147" s="1136"/>
      <c r="D147" s="1137" t="s">
        <v>322</v>
      </c>
      <c r="E147" s="1137"/>
      <c r="F147" s="1137"/>
      <c r="G147" s="1137" t="s">
        <v>70</v>
      </c>
      <c r="H147" s="1137"/>
      <c r="I147" s="1137"/>
      <c r="J147" s="1137"/>
      <c r="K147" s="1137"/>
    </row>
    <row r="148" spans="1:12" ht="82.5" customHeight="1">
      <c r="B148" s="1128" t="s">
        <v>865</v>
      </c>
      <c r="C148" s="1129"/>
      <c r="D148" s="1130" t="s">
        <v>846</v>
      </c>
      <c r="E148" s="1131"/>
      <c r="F148" s="1132"/>
      <c r="G148" s="1133" t="s">
        <v>847</v>
      </c>
      <c r="H148" s="1134"/>
      <c r="I148" s="1134"/>
      <c r="J148" s="1134"/>
      <c r="K148" s="1134"/>
      <c r="L148" s="1135"/>
    </row>
    <row r="149" spans="1:12">
      <c r="B149" s="1128"/>
      <c r="C149" s="1129"/>
      <c r="D149" s="1130"/>
      <c r="E149" s="1131"/>
      <c r="F149" s="1132"/>
      <c r="G149" s="1133"/>
      <c r="H149" s="1134"/>
      <c r="I149" s="1134"/>
      <c r="J149" s="1134"/>
      <c r="K149" s="1134"/>
      <c r="L149" s="1135"/>
    </row>
    <row r="150" spans="1:12">
      <c r="B150" s="1128"/>
      <c r="C150" s="1129"/>
      <c r="D150" s="1130"/>
      <c r="E150" s="1131"/>
      <c r="F150" s="1132"/>
      <c r="G150" s="1133"/>
      <c r="H150" s="1134"/>
      <c r="I150" s="1134"/>
      <c r="J150" s="1134"/>
      <c r="K150" s="1134"/>
      <c r="L150" s="1135"/>
    </row>
    <row r="151" spans="1:12">
      <c r="B151" s="1128"/>
      <c r="C151" s="1129"/>
      <c r="D151" s="1130"/>
      <c r="E151" s="1131"/>
      <c r="F151" s="1132"/>
      <c r="G151" s="1133"/>
      <c r="H151" s="1134"/>
      <c r="I151" s="1134"/>
      <c r="J151" s="1134"/>
      <c r="K151" s="1134"/>
      <c r="L151" s="1135"/>
    </row>
    <row r="152" spans="1:12">
      <c r="B152" s="1128"/>
      <c r="C152" s="1129"/>
      <c r="D152" s="1130"/>
      <c r="E152" s="1131"/>
      <c r="F152" s="1132"/>
      <c r="G152" s="1133"/>
      <c r="H152" s="1134"/>
      <c r="I152" s="1134"/>
      <c r="J152" s="1134"/>
      <c r="K152" s="1134"/>
      <c r="L152" s="1135"/>
    </row>
  </sheetData>
  <mergeCells count="18">
    <mergeCell ref="D147:F147"/>
    <mergeCell ref="D148:F148"/>
    <mergeCell ref="D149:F149"/>
    <mergeCell ref="G147:K147"/>
    <mergeCell ref="G148:L148"/>
    <mergeCell ref="G149:L149"/>
    <mergeCell ref="B147:C147"/>
    <mergeCell ref="B148:C148"/>
    <mergeCell ref="B149:C149"/>
    <mergeCell ref="B150:C150"/>
    <mergeCell ref="B151:C151"/>
    <mergeCell ref="B152:C152"/>
    <mergeCell ref="D152:F152"/>
    <mergeCell ref="G152:L152"/>
    <mergeCell ref="G150:L150"/>
    <mergeCell ref="G151:L151"/>
    <mergeCell ref="D150:F150"/>
    <mergeCell ref="D151:F151"/>
  </mergeCells>
  <pageMargins left="0.25" right="0.25" top="0.75" bottom="0.75" header="0.3" footer="0.3"/>
  <pageSetup scale="38" fitToHeight="0" orientation="landscape" r:id="rId1"/>
  <rowBreaks count="2" manualBreakCount="2">
    <brk id="42" max="17" man="1"/>
    <brk id="106"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52"/>
  <sheetViews>
    <sheetView view="pageBreakPreview" zoomScale="80" zoomScaleNormal="80" zoomScaleSheetLayoutView="80" workbookViewId="0"/>
  </sheetViews>
  <sheetFormatPr defaultColWidth="8.88671875" defaultRowHeight="15.75"/>
  <cols>
    <col min="1" max="1" width="6.21875" style="389" bestFit="1" customWidth="1"/>
    <col min="2" max="2" width="21.77734375" style="311" customWidth="1"/>
    <col min="3" max="3" width="36.109375" style="311" bestFit="1" customWidth="1"/>
    <col min="4" max="4" width="12.6640625" style="311" bestFit="1" customWidth="1"/>
    <col min="5" max="5" width="18.77734375" style="311" customWidth="1"/>
    <col min="6" max="6" width="12.109375" style="311" bestFit="1" customWidth="1"/>
    <col min="7" max="7" width="18.6640625" style="311" customWidth="1"/>
    <col min="8" max="8" width="12.77734375" style="311" customWidth="1"/>
    <col min="9" max="9" width="15" style="311" customWidth="1"/>
    <col min="10" max="10" width="15.77734375" style="311" customWidth="1"/>
    <col min="11" max="11" width="17.33203125" style="311" customWidth="1"/>
    <col min="12" max="12" width="13.44140625" style="311" customWidth="1"/>
    <col min="13" max="13" width="8.88671875" style="229"/>
    <col min="14" max="14" width="8.44140625" style="229" bestFit="1" customWidth="1"/>
    <col min="15" max="16384" width="8.88671875" style="229"/>
  </cols>
  <sheetData>
    <row r="1" spans="1:12" s="232" customFormat="1">
      <c r="A1" s="389"/>
      <c r="B1" s="1138"/>
      <c r="C1" s="1138"/>
      <c r="D1" s="1138"/>
      <c r="E1" s="1138"/>
      <c r="F1" s="1138"/>
      <c r="G1" s="1138"/>
      <c r="H1" s="1138"/>
      <c r="I1" s="1138"/>
      <c r="J1" s="1138"/>
      <c r="K1" s="1138"/>
      <c r="L1" s="1138"/>
    </row>
    <row r="2" spans="1:12" s="232" customFormat="1">
      <c r="A2" s="1142" t="s">
        <v>360</v>
      </c>
      <c r="B2" s="1142"/>
      <c r="C2" s="1142"/>
      <c r="D2" s="1142"/>
      <c r="E2" s="1142"/>
      <c r="F2" s="1142"/>
      <c r="G2" s="1142"/>
      <c r="H2" s="1142"/>
      <c r="I2" s="1142"/>
      <c r="J2" s="1142"/>
      <c r="K2" s="518"/>
      <c r="L2" s="518"/>
    </row>
    <row r="3" spans="1:12" s="232" customFormat="1">
      <c r="A3" s="1142" t="str">
        <f>Index!$C$7</f>
        <v>LS Power Grid New York Corporation I</v>
      </c>
      <c r="B3" s="1142"/>
      <c r="C3" s="1142"/>
      <c r="D3" s="1142"/>
      <c r="E3" s="1142"/>
      <c r="F3" s="1142"/>
      <c r="G3" s="1142"/>
      <c r="H3" s="1142"/>
      <c r="I3" s="1142"/>
      <c r="J3" s="1142"/>
      <c r="K3" s="519"/>
      <c r="L3" s="519"/>
    </row>
    <row r="4" spans="1:12">
      <c r="B4" s="233"/>
      <c r="C4" s="233"/>
      <c r="D4" s="233"/>
      <c r="E4" s="233"/>
      <c r="F4" s="233"/>
      <c r="G4" s="233"/>
      <c r="H4" s="233"/>
      <c r="I4" s="233"/>
      <c r="J4" s="233"/>
      <c r="K4" s="233"/>
      <c r="L4" s="233"/>
    </row>
    <row r="5" spans="1:12">
      <c r="A5" s="464"/>
      <c r="B5" s="465"/>
      <c r="C5" s="465"/>
      <c r="D5" s="465"/>
      <c r="E5" s="466"/>
      <c r="F5" s="466"/>
      <c r="G5" s="466"/>
      <c r="H5" s="465"/>
      <c r="I5" s="467"/>
      <c r="J5" s="467"/>
    </row>
    <row r="6" spans="1:12">
      <c r="A6" s="468"/>
      <c r="B6" s="469"/>
      <c r="C6" s="469"/>
      <c r="D6" s="470"/>
      <c r="E6" s="471"/>
      <c r="F6" s="472"/>
      <c r="G6" s="473"/>
      <c r="H6" s="474"/>
      <c r="I6" s="468"/>
      <c r="J6" s="468"/>
    </row>
    <row r="7" spans="1:12">
      <c r="A7" s="475"/>
      <c r="B7" s="469" t="s">
        <v>100</v>
      </c>
      <c r="C7" s="469"/>
      <c r="D7" s="470"/>
      <c r="E7" s="465"/>
      <c r="F7" s="1139" t="s">
        <v>361</v>
      </c>
      <c r="G7" s="1140"/>
      <c r="H7" s="1141"/>
      <c r="I7" s="465"/>
      <c r="J7" s="465"/>
      <c r="K7" s="476"/>
    </row>
    <row r="8" spans="1:12">
      <c r="A8" s="477">
        <v>1</v>
      </c>
      <c r="B8" s="478"/>
      <c r="C8" s="469"/>
      <c r="D8" s="479"/>
      <c r="E8" s="480"/>
      <c r="F8" s="479"/>
      <c r="G8" s="479"/>
      <c r="H8" s="479"/>
      <c r="I8" s="465"/>
      <c r="J8" s="465"/>
      <c r="K8" s="476"/>
    </row>
    <row r="9" spans="1:12">
      <c r="A9" s="477"/>
      <c r="B9" s="481" t="s">
        <v>72</v>
      </c>
      <c r="C9" s="482" t="s">
        <v>73</v>
      </c>
      <c r="D9" s="483" t="s">
        <v>74</v>
      </c>
      <c r="E9" s="483" t="s">
        <v>75</v>
      </c>
      <c r="F9" s="484" t="s">
        <v>76</v>
      </c>
      <c r="G9" s="483" t="s">
        <v>77</v>
      </c>
      <c r="H9" s="483" t="s">
        <v>78</v>
      </c>
      <c r="I9" s="465"/>
      <c r="J9" s="465"/>
      <c r="K9" s="476"/>
    </row>
    <row r="10" spans="1:12">
      <c r="A10" s="477"/>
      <c r="B10" s="485"/>
      <c r="C10" s="485"/>
      <c r="D10" s="486" t="s">
        <v>736</v>
      </c>
      <c r="E10" s="486"/>
      <c r="F10" s="486" t="s">
        <v>362</v>
      </c>
      <c r="G10" s="487"/>
      <c r="H10" s="487"/>
      <c r="I10" s="465"/>
      <c r="J10" s="465"/>
      <c r="K10" s="476"/>
    </row>
    <row r="11" spans="1:12">
      <c r="A11" s="477"/>
      <c r="B11" s="488"/>
      <c r="C11" s="486"/>
      <c r="D11" s="486" t="s">
        <v>363</v>
      </c>
      <c r="E11" s="486"/>
      <c r="F11" s="860" t="s">
        <v>735</v>
      </c>
      <c r="G11" s="486" t="s">
        <v>364</v>
      </c>
      <c r="H11" s="489" t="s">
        <v>365</v>
      </c>
      <c r="I11" s="465"/>
      <c r="J11" s="465"/>
      <c r="K11" s="476"/>
    </row>
    <row r="12" spans="1:12">
      <c r="A12" s="477"/>
      <c r="B12" s="490" t="s">
        <v>278</v>
      </c>
      <c r="C12" s="486"/>
      <c r="D12" s="486" t="s">
        <v>366</v>
      </c>
      <c r="E12" s="486"/>
      <c r="F12" s="486" t="s">
        <v>367</v>
      </c>
      <c r="G12" s="486" t="s">
        <v>368</v>
      </c>
      <c r="H12" s="489" t="s">
        <v>369</v>
      </c>
      <c r="I12" s="465"/>
      <c r="J12" s="465"/>
      <c r="K12" s="476"/>
    </row>
    <row r="13" spans="1:12" ht="18.75">
      <c r="A13" s="477"/>
      <c r="B13" s="484" t="s">
        <v>370</v>
      </c>
      <c r="C13" s="484" t="s">
        <v>204</v>
      </c>
      <c r="D13" s="484" t="s">
        <v>371</v>
      </c>
      <c r="E13" s="491" t="s">
        <v>372</v>
      </c>
      <c r="F13" s="484" t="s">
        <v>373</v>
      </c>
      <c r="G13" s="484" t="s">
        <v>374</v>
      </c>
      <c r="H13" s="484" t="s">
        <v>375</v>
      </c>
      <c r="I13" s="465"/>
      <c r="J13" s="465"/>
      <c r="K13" s="476"/>
    </row>
    <row r="14" spans="1:12">
      <c r="A14" s="477">
        <v>2</v>
      </c>
      <c r="B14" s="492"/>
      <c r="C14" s="1065" t="s">
        <v>864</v>
      </c>
      <c r="D14" s="1053">
        <f>'Att 4 - Incentives'!R118</f>
        <v>2938664.9440491395</v>
      </c>
      <c r="E14" s="1066">
        <f>'WP - Att 5 Revenue'!$C$6</f>
        <v>1624679.03</v>
      </c>
      <c r="F14" s="1051">
        <f>D14-E14</f>
        <v>1313985.9140491395</v>
      </c>
      <c r="G14" s="1064">
        <f>F14*(E45/12)*24</f>
        <v>85409.084413194068</v>
      </c>
      <c r="H14" s="1052">
        <f t="shared" ref="H14:H19" si="0">+F14+G14</f>
        <v>1399394.9984623336</v>
      </c>
      <c r="I14" s="465"/>
      <c r="J14" s="465"/>
      <c r="K14" s="476"/>
    </row>
    <row r="15" spans="1:12">
      <c r="A15" s="477" t="s">
        <v>376</v>
      </c>
      <c r="B15" s="493"/>
      <c r="C15" s="1067"/>
      <c r="D15" s="1068">
        <v>0</v>
      </c>
      <c r="E15" s="1069">
        <v>0</v>
      </c>
      <c r="F15" s="1051">
        <f>D15-E15</f>
        <v>0</v>
      </c>
      <c r="G15" s="1070">
        <v>0</v>
      </c>
      <c r="H15" s="1071">
        <f t="shared" si="0"/>
        <v>0</v>
      </c>
      <c r="I15" s="465"/>
      <c r="J15" s="465"/>
      <c r="K15" s="476"/>
    </row>
    <row r="16" spans="1:12">
      <c r="A16" s="477" t="s">
        <v>377</v>
      </c>
      <c r="B16" s="493"/>
      <c r="C16" s="1067"/>
      <c r="D16" s="1068">
        <v>0</v>
      </c>
      <c r="E16" s="1069">
        <v>0</v>
      </c>
      <c r="F16" s="1051">
        <f t="shared" ref="F16:F19" si="1">D16-E16</f>
        <v>0</v>
      </c>
      <c r="G16" s="1070">
        <v>0</v>
      </c>
      <c r="H16" s="1071">
        <f t="shared" si="0"/>
        <v>0</v>
      </c>
      <c r="I16" s="465"/>
      <c r="J16" s="465"/>
      <c r="K16" s="476"/>
    </row>
    <row r="17" spans="1:11">
      <c r="A17" s="477" t="s">
        <v>378</v>
      </c>
      <c r="B17" s="493"/>
      <c r="C17" s="1067"/>
      <c r="D17" s="1068">
        <v>0</v>
      </c>
      <c r="E17" s="1069">
        <v>0</v>
      </c>
      <c r="F17" s="1051">
        <f t="shared" si="1"/>
        <v>0</v>
      </c>
      <c r="G17" s="1070">
        <v>0</v>
      </c>
      <c r="H17" s="1071">
        <f t="shared" si="0"/>
        <v>0</v>
      </c>
      <c r="I17" s="465"/>
      <c r="J17" s="465"/>
      <c r="K17" s="476"/>
    </row>
    <row r="18" spans="1:11">
      <c r="A18" s="477" t="s">
        <v>379</v>
      </c>
      <c r="B18" s="493"/>
      <c r="C18" s="1067"/>
      <c r="D18" s="1068">
        <v>0</v>
      </c>
      <c r="E18" s="1069">
        <v>0</v>
      </c>
      <c r="F18" s="1051">
        <f t="shared" si="1"/>
        <v>0</v>
      </c>
      <c r="G18" s="1070">
        <v>0</v>
      </c>
      <c r="H18" s="1071">
        <f t="shared" si="0"/>
        <v>0</v>
      </c>
      <c r="I18" s="465"/>
      <c r="J18" s="465"/>
      <c r="K18" s="476"/>
    </row>
    <row r="19" spans="1:11">
      <c r="A19" s="477"/>
      <c r="B19" s="494"/>
      <c r="C19" s="1072"/>
      <c r="D19" s="1073">
        <v>0</v>
      </c>
      <c r="E19" s="1074">
        <v>0</v>
      </c>
      <c r="F19" s="1075">
        <f t="shared" si="1"/>
        <v>0</v>
      </c>
      <c r="G19" s="1076">
        <v>0</v>
      </c>
      <c r="H19" s="1077">
        <f t="shared" si="0"/>
        <v>0</v>
      </c>
      <c r="I19" s="465"/>
      <c r="J19" s="465"/>
      <c r="K19" s="476"/>
    </row>
    <row r="20" spans="1:11">
      <c r="A20" s="477"/>
      <c r="B20" s="495"/>
      <c r="C20" s="1078"/>
      <c r="D20" s="1078"/>
      <c r="E20" s="1078"/>
      <c r="F20" s="1078"/>
      <c r="G20" s="1078"/>
      <c r="H20" s="1079"/>
      <c r="I20" s="465"/>
      <c r="J20" s="496"/>
      <c r="K20" s="476"/>
    </row>
    <row r="21" spans="1:11">
      <c r="A21" s="477">
        <v>3</v>
      </c>
      <c r="B21" s="352" t="s">
        <v>17</v>
      </c>
      <c r="C21" s="1078"/>
      <c r="D21" s="1078">
        <f>SUM(D14:D19)</f>
        <v>2938664.9440491395</v>
      </c>
      <c r="E21" s="1078">
        <f>SUM(E14:E19)</f>
        <v>1624679.03</v>
      </c>
      <c r="F21" s="1078">
        <f>SUM(F14:F19)</f>
        <v>1313985.9140491395</v>
      </c>
      <c r="G21" s="1078">
        <f>SUM(G14:G19)</f>
        <v>85409.084413194068</v>
      </c>
      <c r="H21" s="1078">
        <f>SUM(H14:H19)</f>
        <v>1399394.9984623336</v>
      </c>
      <c r="I21" s="465"/>
      <c r="J21" s="496"/>
      <c r="K21" s="476"/>
    </row>
    <row r="22" spans="1:11">
      <c r="A22" s="477"/>
      <c r="B22" s="495"/>
      <c r="C22" s="496"/>
      <c r="D22" s="496"/>
      <c r="E22" s="496"/>
      <c r="F22" s="496"/>
      <c r="G22" s="496"/>
      <c r="H22" s="496"/>
      <c r="I22" s="497"/>
      <c r="J22" s="496"/>
      <c r="K22" s="476"/>
    </row>
    <row r="23" spans="1:11">
      <c r="A23" s="352"/>
      <c r="B23" s="495"/>
      <c r="C23" s="496"/>
      <c r="D23" s="496"/>
      <c r="E23" s="496"/>
      <c r="F23" s="496"/>
      <c r="G23" s="496"/>
      <c r="H23" s="496"/>
      <c r="I23" s="497"/>
      <c r="J23" s="496"/>
      <c r="K23" s="476"/>
    </row>
    <row r="24" spans="1:11">
      <c r="A24" s="352"/>
      <c r="B24" s="498" t="s">
        <v>643</v>
      </c>
      <c r="C24" s="476"/>
      <c r="D24" s="476"/>
      <c r="E24" s="476"/>
      <c r="F24" s="499"/>
      <c r="G24" s="499"/>
      <c r="H24" s="476"/>
      <c r="I24" s="500"/>
      <c r="J24" s="501"/>
      <c r="K24" s="476"/>
    </row>
    <row r="25" spans="1:11">
      <c r="A25" s="352"/>
      <c r="B25" s="502" t="s">
        <v>743</v>
      </c>
      <c r="C25" s="502"/>
      <c r="D25" s="502"/>
      <c r="E25" s="502"/>
      <c r="F25" s="476"/>
      <c r="G25" s="476"/>
      <c r="H25" s="476"/>
      <c r="I25" s="469"/>
      <c r="J25" s="469"/>
      <c r="K25" s="476"/>
    </row>
    <row r="26" spans="1:11">
      <c r="A26" s="352"/>
      <c r="B26" s="502" t="s">
        <v>744</v>
      </c>
      <c r="C26" s="502"/>
      <c r="D26" s="502"/>
      <c r="E26" s="502"/>
      <c r="F26" s="476"/>
      <c r="G26" s="476"/>
      <c r="H26" s="476"/>
      <c r="I26" s="469"/>
      <c r="J26" s="469"/>
      <c r="K26" s="476"/>
    </row>
    <row r="27" spans="1:11">
      <c r="A27" s="352"/>
      <c r="B27" s="502" t="s">
        <v>396</v>
      </c>
      <c r="C27" s="502"/>
      <c r="D27" s="502"/>
      <c r="E27" s="502"/>
      <c r="F27" s="476"/>
      <c r="G27" s="476"/>
      <c r="H27" s="476"/>
      <c r="I27" s="469"/>
      <c r="J27" s="469"/>
      <c r="K27" s="476"/>
    </row>
    <row r="28" spans="1:11">
      <c r="A28" s="352"/>
      <c r="B28" s="503" t="s">
        <v>380</v>
      </c>
      <c r="C28" s="502"/>
      <c r="D28" s="502"/>
      <c r="E28" s="502"/>
      <c r="F28" s="476"/>
      <c r="G28" s="476"/>
      <c r="H28" s="476"/>
      <c r="I28" s="469"/>
      <c r="J28" s="469"/>
      <c r="K28" s="476"/>
    </row>
    <row r="29" spans="1:11">
      <c r="A29" s="352"/>
      <c r="B29" s="503" t="s">
        <v>381</v>
      </c>
      <c r="C29" s="502"/>
      <c r="D29" s="502"/>
      <c r="E29" s="502"/>
      <c r="F29" s="476"/>
      <c r="G29" s="476"/>
      <c r="H29" s="476"/>
      <c r="I29" s="469"/>
      <c r="J29" s="469"/>
      <c r="K29" s="476"/>
    </row>
    <row r="30" spans="1:11">
      <c r="A30" s="352"/>
      <c r="B30" s="476"/>
      <c r="C30" s="476"/>
      <c r="D30" s="476"/>
      <c r="E30" s="476"/>
      <c r="F30" s="476"/>
      <c r="G30" s="476"/>
      <c r="H30" s="476"/>
      <c r="I30" s="469"/>
      <c r="J30" s="469"/>
      <c r="K30" s="476"/>
    </row>
    <row r="31" spans="1:11">
      <c r="A31" s="504"/>
      <c r="B31" s="505"/>
      <c r="C31" s="505"/>
      <c r="D31" s="505"/>
      <c r="E31" s="505"/>
      <c r="F31" s="505"/>
      <c r="G31" s="505"/>
      <c r="H31" s="505"/>
      <c r="I31" s="505"/>
      <c r="J31" s="505"/>
      <c r="K31" s="476"/>
    </row>
    <row r="32" spans="1:11">
      <c r="A32" s="476"/>
      <c r="B32" s="506" t="s">
        <v>382</v>
      </c>
      <c r="C32" s="465"/>
      <c r="D32" s="465"/>
      <c r="E32" s="465"/>
      <c r="F32" s="465"/>
      <c r="G32" s="476"/>
      <c r="H32" s="476"/>
      <c r="I32" s="476"/>
      <c r="J32" s="476"/>
      <c r="K32" s="476"/>
    </row>
    <row r="33" spans="1:11">
      <c r="A33" s="465"/>
      <c r="B33" s="465"/>
      <c r="C33" s="465"/>
      <c r="D33" s="465"/>
      <c r="E33" s="465"/>
      <c r="F33" s="465"/>
      <c r="G33" s="476"/>
      <c r="H33" s="476"/>
      <c r="I33" s="476"/>
      <c r="J33" s="476"/>
      <c r="K33" s="476"/>
    </row>
    <row r="34" spans="1:11">
      <c r="A34" s="465"/>
      <c r="B34" s="507" t="s">
        <v>221</v>
      </c>
      <c r="C34" s="507" t="s">
        <v>222</v>
      </c>
      <c r="D34" s="507" t="s">
        <v>231</v>
      </c>
      <c r="E34" s="507" t="s">
        <v>239</v>
      </c>
      <c r="F34" s="465"/>
      <c r="G34" s="476"/>
      <c r="H34" s="476"/>
      <c r="I34" s="476"/>
      <c r="J34" s="476"/>
      <c r="K34" s="476"/>
    </row>
    <row r="35" spans="1:11" ht="31.5">
      <c r="A35" s="508">
        <v>4</v>
      </c>
      <c r="B35" s="509" t="s">
        <v>383</v>
      </c>
      <c r="C35" s="510" t="s">
        <v>384</v>
      </c>
      <c r="D35" s="510" t="s">
        <v>100</v>
      </c>
      <c r="E35" s="511" t="s">
        <v>385</v>
      </c>
      <c r="F35" s="512"/>
      <c r="G35" s="476"/>
      <c r="H35" s="476"/>
      <c r="I35" s="476"/>
      <c r="J35" s="476"/>
      <c r="K35" s="476"/>
    </row>
    <row r="36" spans="1:11">
      <c r="A36" s="508">
        <v>5</v>
      </c>
      <c r="B36" s="512"/>
      <c r="C36" s="513" t="s">
        <v>386</v>
      </c>
      <c r="D36" s="1172">
        <v>2021</v>
      </c>
      <c r="E36" s="1048">
        <v>3.2500000000000001E-2</v>
      </c>
      <c r="F36" s="293"/>
      <c r="G36" s="476"/>
      <c r="H36" s="476"/>
      <c r="I36" s="476"/>
      <c r="J36" s="476"/>
      <c r="K36" s="476"/>
    </row>
    <row r="37" spans="1:11">
      <c r="A37" s="508">
        <v>6</v>
      </c>
      <c r="B37" s="512"/>
      <c r="C37" s="513" t="s">
        <v>387</v>
      </c>
      <c r="D37" s="1172">
        <v>2021</v>
      </c>
      <c r="E37" s="1048">
        <v>3.2500000000000001E-2</v>
      </c>
      <c r="F37" s="293"/>
      <c r="G37" s="476"/>
      <c r="H37" s="476"/>
      <c r="I37" s="476"/>
      <c r="J37" s="476"/>
      <c r="K37" s="476"/>
    </row>
    <row r="38" spans="1:11">
      <c r="A38" s="508">
        <v>7</v>
      </c>
      <c r="B38" s="512"/>
      <c r="C38" s="513" t="s">
        <v>388</v>
      </c>
      <c r="D38" s="1172">
        <v>2021</v>
      </c>
      <c r="E38" s="1048">
        <v>3.2500000000000001E-2</v>
      </c>
      <c r="F38" s="293"/>
      <c r="G38" s="476"/>
      <c r="H38" s="476"/>
      <c r="I38" s="476"/>
      <c r="J38" s="476"/>
      <c r="K38" s="476"/>
    </row>
    <row r="39" spans="1:11">
      <c r="A39" s="508">
        <v>8</v>
      </c>
      <c r="B39" s="512"/>
      <c r="C39" s="513" t="s">
        <v>389</v>
      </c>
      <c r="D39" s="1172">
        <v>2021</v>
      </c>
      <c r="E39" s="1048">
        <v>3.2500000000000001E-2</v>
      </c>
      <c r="F39" s="293"/>
      <c r="G39" s="476"/>
      <c r="H39" s="476"/>
      <c r="I39" s="476"/>
      <c r="J39" s="476"/>
      <c r="K39" s="476"/>
    </row>
    <row r="40" spans="1:11">
      <c r="A40" s="508">
        <v>9</v>
      </c>
      <c r="B40" s="512"/>
      <c r="C40" s="513" t="s">
        <v>390</v>
      </c>
      <c r="D40" s="1172">
        <v>2022</v>
      </c>
      <c r="E40" s="1048">
        <v>3.2500000000000001E-2</v>
      </c>
      <c r="F40" s="293"/>
      <c r="G40" s="476" t="s">
        <v>734</v>
      </c>
      <c r="H40" s="476"/>
      <c r="I40" s="476"/>
      <c r="J40" s="476"/>
      <c r="K40" s="476"/>
    </row>
    <row r="41" spans="1:11">
      <c r="A41" s="508">
        <v>10</v>
      </c>
      <c r="B41" s="512"/>
      <c r="C41" s="513" t="s">
        <v>387</v>
      </c>
      <c r="D41" s="1172">
        <v>2022</v>
      </c>
      <c r="E41" s="1048">
        <v>3.2500000000000001E-2</v>
      </c>
      <c r="F41" s="293"/>
      <c r="G41" s="476"/>
      <c r="H41" s="476"/>
      <c r="I41" s="476"/>
      <c r="J41" s="476"/>
      <c r="K41" s="476"/>
    </row>
    <row r="42" spans="1:11">
      <c r="A42" s="508">
        <v>11</v>
      </c>
      <c r="B42" s="512"/>
      <c r="C42" s="513" t="s">
        <v>388</v>
      </c>
      <c r="D42" s="1172">
        <v>2022</v>
      </c>
      <c r="E42" s="1048">
        <v>3.2500000000000001E-2</v>
      </c>
      <c r="F42" s="293"/>
      <c r="G42" s="476"/>
      <c r="H42" s="476"/>
      <c r="I42" s="476"/>
      <c r="J42" s="476"/>
      <c r="K42" s="476"/>
    </row>
    <row r="43" spans="1:11">
      <c r="A43" s="508">
        <v>12</v>
      </c>
      <c r="B43" s="512"/>
      <c r="C43" s="512" t="s">
        <v>391</v>
      </c>
      <c r="D43" s="293"/>
      <c r="E43" s="1049">
        <f>SUM(E36:E42)</f>
        <v>0.22750000000000001</v>
      </c>
      <c r="F43" s="293"/>
      <c r="G43" s="476"/>
      <c r="H43" s="476"/>
      <c r="I43" s="476"/>
      <c r="J43" s="476"/>
      <c r="K43" s="476"/>
    </row>
    <row r="44" spans="1:11">
      <c r="A44" s="508"/>
      <c r="B44" s="512"/>
      <c r="C44" s="514"/>
      <c r="D44" s="309"/>
      <c r="E44" s="1050"/>
      <c r="F44" s="293"/>
      <c r="G44" s="476"/>
      <c r="H44" s="476"/>
      <c r="I44" s="476"/>
      <c r="J44" s="476"/>
      <c r="K44" s="476"/>
    </row>
    <row r="45" spans="1:11">
      <c r="A45" s="508">
        <v>13</v>
      </c>
      <c r="B45" s="515" t="s">
        <v>392</v>
      </c>
      <c r="C45" s="516" t="s">
        <v>393</v>
      </c>
      <c r="D45" s="309"/>
      <c r="E45" s="427">
        <f>E43/7</f>
        <v>3.2500000000000001E-2</v>
      </c>
      <c r="F45" s="293"/>
      <c r="G45" s="476"/>
      <c r="H45" s="476"/>
      <c r="I45" s="476"/>
      <c r="J45" s="476"/>
      <c r="K45" s="476"/>
    </row>
    <row r="46" spans="1:11">
      <c r="A46" s="517"/>
      <c r="B46" s="476"/>
      <c r="C46" s="476"/>
      <c r="D46" s="476"/>
      <c r="E46" s="476"/>
      <c r="F46" s="476"/>
      <c r="G46" s="476"/>
      <c r="H46" s="476"/>
      <c r="I46" s="476"/>
      <c r="J46" s="476"/>
      <c r="K46" s="476"/>
    </row>
    <row r="47" spans="1:11">
      <c r="A47" s="517"/>
      <c r="B47" s="476"/>
      <c r="C47" s="476"/>
      <c r="D47" s="476"/>
      <c r="E47" s="476"/>
      <c r="F47" s="476"/>
      <c r="G47" s="476"/>
      <c r="H47" s="476"/>
      <c r="I47" s="476"/>
      <c r="J47" s="476"/>
      <c r="K47" s="476"/>
    </row>
    <row r="48" spans="1:11">
      <c r="A48" s="517"/>
      <c r="B48" s="476"/>
      <c r="C48" s="476"/>
      <c r="D48" s="476"/>
      <c r="E48" s="476"/>
      <c r="F48" s="476"/>
      <c r="G48" s="476"/>
      <c r="H48" s="476"/>
      <c r="I48" s="476"/>
      <c r="J48" s="476"/>
      <c r="K48" s="476"/>
    </row>
    <row r="49" spans="1:11">
      <c r="A49" s="517"/>
      <c r="B49" s="476"/>
      <c r="C49" s="476"/>
      <c r="D49" s="476"/>
      <c r="E49" s="476"/>
      <c r="F49" s="476"/>
      <c r="G49" s="476"/>
      <c r="H49" s="476"/>
      <c r="I49" s="476"/>
      <c r="J49" s="476"/>
      <c r="K49" s="476"/>
    </row>
    <row r="50" spans="1:11">
      <c r="A50" s="517"/>
      <c r="B50" s="476"/>
      <c r="C50" s="476"/>
      <c r="D50" s="476"/>
      <c r="E50" s="476"/>
      <c r="F50" s="476"/>
      <c r="G50" s="476"/>
      <c r="H50" s="476"/>
      <c r="I50" s="476"/>
      <c r="J50" s="476"/>
      <c r="K50" s="476"/>
    </row>
    <row r="51" spans="1:11">
      <c r="A51" s="517"/>
      <c r="B51" s="476"/>
      <c r="C51" s="476"/>
      <c r="D51" s="476"/>
      <c r="E51" s="476"/>
      <c r="F51" s="476"/>
      <c r="G51" s="476"/>
      <c r="H51" s="476"/>
      <c r="I51" s="476"/>
      <c r="J51" s="476"/>
      <c r="K51" s="476"/>
    </row>
    <row r="52" spans="1:11">
      <c r="A52" s="517"/>
      <c r="B52" s="476"/>
      <c r="C52" s="476"/>
      <c r="D52" s="476"/>
      <c r="E52" s="476"/>
      <c r="F52" s="476"/>
      <c r="G52" s="476"/>
      <c r="H52" s="476"/>
      <c r="I52" s="476"/>
      <c r="J52" s="476"/>
      <c r="K52" s="476"/>
    </row>
  </sheetData>
  <mergeCells count="4">
    <mergeCell ref="B1:L1"/>
    <mergeCell ref="F7:H7"/>
    <mergeCell ref="A2:J2"/>
    <mergeCell ref="A3:J3"/>
  </mergeCells>
  <pageMargins left="0.75" right="0.75" top="1" bottom="1" header="0.5" footer="0.5"/>
  <pageSetup scale="65"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182"/>
  <sheetViews>
    <sheetView view="pageBreakPreview" zoomScaleNormal="102" zoomScaleSheetLayoutView="100" workbookViewId="0">
      <selection sqref="A1:J1"/>
    </sheetView>
  </sheetViews>
  <sheetFormatPr defaultColWidth="7.33203125" defaultRowHeight="12.75"/>
  <cols>
    <col min="1" max="1" width="7.33203125" style="612"/>
    <col min="2" max="2" width="14.109375" style="612" customWidth="1"/>
    <col min="3" max="3" width="6.5546875" style="612" customWidth="1"/>
    <col min="4" max="5" width="13.109375" style="612" customWidth="1"/>
    <col min="6" max="7" width="8.88671875" style="612" customWidth="1"/>
    <col min="8" max="11" width="13.109375" style="612" customWidth="1"/>
    <col min="12" max="16384" width="7.33203125" style="612"/>
  </cols>
  <sheetData>
    <row r="1" spans="1:13">
      <c r="A1" s="1145" t="str">
        <f>Index!$C$7</f>
        <v>LS Power Grid New York Corporation I</v>
      </c>
      <c r="B1" s="1145"/>
      <c r="C1" s="1145"/>
      <c r="D1" s="1145"/>
      <c r="E1" s="1145"/>
      <c r="F1" s="1145"/>
      <c r="G1" s="1145"/>
      <c r="H1" s="1145"/>
      <c r="I1" s="1145"/>
      <c r="J1" s="1145"/>
    </row>
    <row r="2" spans="1:13" s="613" customFormat="1">
      <c r="A2" s="1145" t="s">
        <v>459</v>
      </c>
      <c r="B2" s="1145"/>
      <c r="C2" s="1145"/>
      <c r="D2" s="1145"/>
      <c r="E2" s="1145"/>
      <c r="F2" s="1145"/>
      <c r="G2" s="1145"/>
      <c r="H2" s="1145"/>
      <c r="I2" s="1145"/>
      <c r="J2" s="1145"/>
      <c r="M2" s="614"/>
    </row>
    <row r="3" spans="1:13" s="613" customFormat="1" ht="13.15" customHeight="1">
      <c r="A3" s="1145" t="s">
        <v>205</v>
      </c>
      <c r="B3" s="1145"/>
      <c r="C3" s="1145"/>
      <c r="D3" s="1145"/>
      <c r="E3" s="1145"/>
      <c r="F3" s="1145"/>
      <c r="G3" s="1145"/>
      <c r="H3" s="1145"/>
      <c r="I3" s="1145"/>
      <c r="J3" s="1145"/>
    </row>
    <row r="4" spans="1:13" s="613" customFormat="1" ht="13.15" customHeight="1">
      <c r="B4" s="1007"/>
      <c r="C4" s="1007"/>
      <c r="D4" s="1007"/>
      <c r="E4" s="1006" t="str">
        <f>Index!$K$6</f>
        <v>For the 12 months ended 12/31/2021</v>
      </c>
      <c r="F4" s="1006"/>
      <c r="G4" s="1006"/>
      <c r="H4" s="1007"/>
      <c r="I4" s="1007"/>
      <c r="J4" s="1007"/>
    </row>
    <row r="5" spans="1:13" s="613" customFormat="1" ht="13.15" customHeight="1">
      <c r="A5" s="615" t="s">
        <v>11</v>
      </c>
      <c r="B5" s="616"/>
      <c r="C5" s="616"/>
      <c r="D5" s="616"/>
      <c r="E5" s="616"/>
      <c r="H5" s="616"/>
    </row>
    <row r="6" spans="1:13" s="613" customFormat="1">
      <c r="A6" s="615" t="s">
        <v>460</v>
      </c>
      <c r="B6" s="617" t="s">
        <v>461</v>
      </c>
      <c r="C6" s="617"/>
      <c r="D6" s="617" t="s">
        <v>14</v>
      </c>
      <c r="E6" s="617"/>
      <c r="F6" s="617"/>
      <c r="G6" s="617"/>
      <c r="H6" s="617"/>
      <c r="I6" s="617"/>
      <c r="J6" s="617"/>
      <c r="K6" s="617"/>
    </row>
    <row r="7" spans="1:13" s="613" customFormat="1">
      <c r="A7" s="618">
        <v>1</v>
      </c>
      <c r="B7" s="619">
        <v>190</v>
      </c>
      <c r="C7" s="620"/>
      <c r="D7" s="621">
        <f>I40</f>
        <v>0</v>
      </c>
      <c r="E7" s="619" t="s">
        <v>462</v>
      </c>
      <c r="F7" s="620"/>
      <c r="G7" s="620"/>
      <c r="H7" s="620"/>
      <c r="I7" s="620"/>
      <c r="J7" s="620"/>
      <c r="K7" s="617"/>
    </row>
    <row r="8" spans="1:13" s="613" customFormat="1">
      <c r="A8" s="622">
        <f>+A7+1</f>
        <v>2</v>
      </c>
      <c r="B8" s="619" t="s">
        <v>463</v>
      </c>
      <c r="C8" s="620"/>
      <c r="D8" s="621">
        <f>I81</f>
        <v>0</v>
      </c>
      <c r="E8" s="619" t="s">
        <v>464</v>
      </c>
      <c r="F8" s="620"/>
      <c r="G8" s="620"/>
      <c r="H8" s="620"/>
      <c r="I8" s="620"/>
      <c r="J8" s="620"/>
      <c r="K8" s="617"/>
    </row>
    <row r="9" spans="1:13" s="613" customFormat="1">
      <c r="A9" s="622">
        <f>+A8+1</f>
        <v>3</v>
      </c>
      <c r="B9" s="619" t="s">
        <v>465</v>
      </c>
      <c r="C9" s="620"/>
      <c r="D9" s="621">
        <f>I121</f>
        <v>-43845.650609346536</v>
      </c>
      <c r="E9" s="619" t="s">
        <v>466</v>
      </c>
      <c r="F9" s="620"/>
      <c r="G9" s="620"/>
      <c r="H9" s="620"/>
      <c r="I9" s="620"/>
      <c r="J9" s="620"/>
      <c r="K9" s="617"/>
    </row>
    <row r="10" spans="1:13" s="613" customFormat="1">
      <c r="A10" s="622">
        <f>+A9+1</f>
        <v>4</v>
      </c>
      <c r="B10" s="619" t="s">
        <v>467</v>
      </c>
      <c r="C10" s="620"/>
      <c r="D10" s="621">
        <f>I161</f>
        <v>0</v>
      </c>
      <c r="E10" s="619" t="s">
        <v>468</v>
      </c>
      <c r="F10" s="620"/>
      <c r="G10" s="620"/>
      <c r="H10" s="620"/>
      <c r="I10" s="620"/>
      <c r="J10" s="620"/>
      <c r="K10" s="617"/>
    </row>
    <row r="11" spans="1:13" s="613" customFormat="1" ht="13.5" thickBot="1">
      <c r="A11" s="622">
        <f>+A10+1</f>
        <v>5</v>
      </c>
      <c r="B11" s="620" t="s">
        <v>469</v>
      </c>
      <c r="C11" s="620"/>
      <c r="D11" s="623">
        <f>SUM(D7:D10)</f>
        <v>-43845.650609346536</v>
      </c>
      <c r="E11" s="619" t="s">
        <v>818</v>
      </c>
      <c r="F11" s="620"/>
      <c r="G11" s="620"/>
      <c r="H11" s="620"/>
      <c r="I11" s="620"/>
      <c r="J11" s="620"/>
      <c r="K11" s="617"/>
    </row>
    <row r="12" spans="1:13" s="613" customFormat="1" ht="13.5" thickTop="1">
      <c r="A12" s="679"/>
      <c r="B12" s="620"/>
      <c r="C12" s="620"/>
      <c r="D12" s="620"/>
      <c r="E12" s="620"/>
      <c r="F12" s="620"/>
      <c r="G12" s="620"/>
      <c r="H12" s="620"/>
      <c r="I12" s="620"/>
      <c r="J12" s="620"/>
      <c r="K12" s="617"/>
    </row>
    <row r="13" spans="1:13" s="613" customFormat="1" ht="13.5" thickBot="1">
      <c r="A13" s="624"/>
      <c r="B13" s="625"/>
      <c r="C13" s="625"/>
      <c r="D13" s="625"/>
      <c r="E13" s="625"/>
      <c r="F13" s="625"/>
      <c r="G13" s="625"/>
      <c r="H13" s="625"/>
      <c r="I13" s="625"/>
      <c r="J13" s="625"/>
      <c r="K13" s="617"/>
    </row>
    <row r="14" spans="1:13" s="613" customFormat="1">
      <c r="A14" s="622">
        <f>A11+1</f>
        <v>6</v>
      </c>
      <c r="B14" s="626" t="s">
        <v>470</v>
      </c>
      <c r="D14" s="617"/>
      <c r="F14" s="1021" t="s">
        <v>825</v>
      </c>
      <c r="G14" s="617"/>
      <c r="H14" s="617"/>
      <c r="I14" s="617"/>
      <c r="J14" s="617"/>
      <c r="K14" s="617"/>
    </row>
    <row r="15" spans="1:13" s="627" customFormat="1">
      <c r="A15" s="622">
        <f>+A14+1</f>
        <v>7</v>
      </c>
      <c r="B15" s="627" t="s">
        <v>471</v>
      </c>
      <c r="F15" s="628">
        <v>365</v>
      </c>
    </row>
    <row r="16" spans="1:13" s="627" customFormat="1">
      <c r="A16" s="622"/>
      <c r="B16" s="622"/>
    </row>
    <row r="17" spans="1:10" s="627" customFormat="1" ht="49.9" customHeight="1">
      <c r="A17" s="622">
        <f>+A15+1</f>
        <v>8</v>
      </c>
      <c r="B17" s="1146" t="s">
        <v>472</v>
      </c>
      <c r="C17" s="1146"/>
      <c r="D17" s="1146"/>
      <c r="E17" s="1146"/>
      <c r="F17" s="1146"/>
      <c r="G17" s="1146"/>
      <c r="H17" s="1146"/>
      <c r="I17" s="1146"/>
      <c r="J17" s="1146"/>
    </row>
    <row r="18" spans="1:10" s="627" customFormat="1">
      <c r="A18" s="622"/>
      <c r="B18" s="629"/>
      <c r="I18" s="630"/>
    </row>
    <row r="19" spans="1:10" s="627" customFormat="1" ht="25.15" customHeight="1">
      <c r="A19" s="622">
        <f>+A17+1</f>
        <v>9</v>
      </c>
      <c r="B19" s="1146" t="s">
        <v>473</v>
      </c>
      <c r="C19" s="1146"/>
      <c r="D19" s="1146"/>
      <c r="E19" s="1146"/>
      <c r="F19" s="1146"/>
      <c r="G19" s="1146"/>
      <c r="H19" s="1146"/>
      <c r="I19" s="1146"/>
      <c r="J19" s="1146"/>
    </row>
    <row r="20" spans="1:10" s="627" customFormat="1">
      <c r="A20" s="622"/>
      <c r="B20" s="629"/>
      <c r="I20" s="630"/>
    </row>
    <row r="21" spans="1:10" s="627" customFormat="1">
      <c r="A21" s="622"/>
      <c r="B21" s="629"/>
      <c r="I21" s="630"/>
    </row>
    <row r="22" spans="1:10" s="627" customFormat="1" ht="12.75" customHeight="1">
      <c r="A22" s="622">
        <f>+A19+1</f>
        <v>10</v>
      </c>
      <c r="B22" s="631" t="s">
        <v>474</v>
      </c>
      <c r="C22" s="631"/>
      <c r="D22" s="631"/>
      <c r="E22" s="631"/>
      <c r="I22" s="1143" t="s">
        <v>475</v>
      </c>
    </row>
    <row r="23" spans="1:10" s="627" customFormat="1" ht="12.75" customHeight="1">
      <c r="A23" s="622"/>
      <c r="B23" s="631"/>
      <c r="C23" s="631"/>
      <c r="D23" s="631"/>
      <c r="G23" s="630"/>
      <c r="I23" s="1144"/>
    </row>
    <row r="24" spans="1:10" s="627" customFormat="1" ht="12.75" customHeight="1">
      <c r="A24" s="622">
        <f>+A22+1</f>
        <v>11</v>
      </c>
      <c r="B24" s="626" t="s">
        <v>476</v>
      </c>
      <c r="C24" s="626"/>
      <c r="D24" s="626"/>
      <c r="G24" s="630"/>
      <c r="H24" s="632"/>
      <c r="I24" s="633">
        <f>'Att 6b - ADIT Detail Projection'!E29</f>
        <v>0</v>
      </c>
    </row>
    <row r="25" spans="1:10" s="627" customFormat="1" ht="12.75" customHeight="1">
      <c r="A25" s="792">
        <f>+A24+1</f>
        <v>12</v>
      </c>
      <c r="B25" s="626" t="s">
        <v>477</v>
      </c>
      <c r="C25" s="626"/>
      <c r="D25" s="626"/>
      <c r="G25" s="630"/>
      <c r="H25" s="632"/>
      <c r="I25" s="634">
        <v>0</v>
      </c>
    </row>
    <row r="26" spans="1:10" s="627" customFormat="1" ht="12.75" customHeight="1">
      <c r="A26" s="622">
        <f>+A25+1</f>
        <v>13</v>
      </c>
      <c r="B26" s="626" t="s">
        <v>478</v>
      </c>
      <c r="C26" s="626"/>
      <c r="D26" s="626"/>
      <c r="G26" s="630"/>
      <c r="H26" s="632"/>
      <c r="I26" s="635">
        <f>'Att 6b - ADIT Detail Projection'!E26</f>
        <v>0</v>
      </c>
    </row>
    <row r="27" spans="1:10" s="627" customFormat="1" ht="12.75" customHeight="1">
      <c r="A27" s="622">
        <f>+A26+1</f>
        <v>14</v>
      </c>
      <c r="B27" s="626" t="s">
        <v>479</v>
      </c>
      <c r="C27" s="626"/>
      <c r="D27" s="626"/>
      <c r="F27" s="627" t="s">
        <v>480</v>
      </c>
      <c r="G27" s="630"/>
      <c r="H27" s="632"/>
      <c r="I27" s="633">
        <f>I24-I25-I26</f>
        <v>0</v>
      </c>
    </row>
    <row r="28" spans="1:10" s="627" customFormat="1" ht="12.75" customHeight="1">
      <c r="A28" s="622">
        <f>+A27+1</f>
        <v>15</v>
      </c>
      <c r="B28" s="626" t="s">
        <v>481</v>
      </c>
      <c r="C28" s="626"/>
      <c r="D28" s="626"/>
      <c r="F28" s="627" t="s">
        <v>482</v>
      </c>
      <c r="G28" s="630"/>
      <c r="H28" s="632"/>
      <c r="I28" s="633">
        <f>'Att 6b - ADIT Detail Projection'!E14</f>
        <v>0</v>
      </c>
    </row>
    <row r="29" spans="1:10" s="627" customFormat="1" ht="12.75" customHeight="1" thickBot="1">
      <c r="A29" s="622">
        <f>+A28+1</f>
        <v>16</v>
      </c>
      <c r="B29" s="626" t="s">
        <v>483</v>
      </c>
      <c r="C29" s="626"/>
      <c r="D29" s="626"/>
      <c r="F29" s="627" t="s">
        <v>484</v>
      </c>
      <c r="G29" s="630"/>
      <c r="H29" s="632"/>
      <c r="I29" s="636">
        <f>I27-I28</f>
        <v>0</v>
      </c>
    </row>
    <row r="30" spans="1:10" s="627" customFormat="1" ht="12.75" customHeight="1" thickTop="1">
      <c r="A30" s="622"/>
      <c r="B30" s="626"/>
      <c r="C30" s="626"/>
      <c r="D30" s="626"/>
      <c r="G30" s="630"/>
      <c r="H30" s="632"/>
      <c r="I30" s="633"/>
    </row>
    <row r="31" spans="1:10" s="627" customFormat="1" ht="12.75" customHeight="1">
      <c r="A31" s="622">
        <f>+A29+1</f>
        <v>17</v>
      </c>
      <c r="B31" s="626" t="s">
        <v>485</v>
      </c>
      <c r="C31" s="626"/>
      <c r="D31" s="626"/>
      <c r="G31" s="630"/>
      <c r="H31" s="632"/>
      <c r="I31" s="633">
        <f>'Att 6b - ADIT Detail Projection'!G29</f>
        <v>0</v>
      </c>
    </row>
    <row r="32" spans="1:10" s="627" customFormat="1" ht="12.75" customHeight="1">
      <c r="A32" s="622">
        <f>+A31+1</f>
        <v>18</v>
      </c>
      <c r="B32" s="626" t="s">
        <v>477</v>
      </c>
      <c r="C32" s="626"/>
      <c r="D32" s="626"/>
      <c r="G32" s="630"/>
      <c r="H32" s="632"/>
      <c r="I32" s="634">
        <v>0</v>
      </c>
    </row>
    <row r="33" spans="1:10" s="627" customFormat="1" ht="12.75" customHeight="1">
      <c r="A33" s="622">
        <f>+A32+1</f>
        <v>19</v>
      </c>
      <c r="B33" s="626" t="s">
        <v>478</v>
      </c>
      <c r="C33" s="626"/>
      <c r="D33" s="626"/>
      <c r="G33" s="630"/>
      <c r="H33" s="632"/>
      <c r="I33" s="635">
        <f>'Att 6b - ADIT Detail Projection'!G26</f>
        <v>0</v>
      </c>
    </row>
    <row r="34" spans="1:10" s="627" customFormat="1" ht="12.75" customHeight="1">
      <c r="A34" s="622">
        <f>+A33+1</f>
        <v>20</v>
      </c>
      <c r="B34" s="626" t="s">
        <v>479</v>
      </c>
      <c r="C34" s="626"/>
      <c r="D34" s="626"/>
      <c r="F34" s="627" t="s">
        <v>486</v>
      </c>
      <c r="G34" s="630"/>
      <c r="H34" s="632"/>
      <c r="I34" s="633">
        <f>I31-I32-I33</f>
        <v>0</v>
      </c>
    </row>
    <row r="35" spans="1:10" s="627" customFormat="1" ht="12.75" customHeight="1">
      <c r="A35" s="622">
        <f>+A34+1</f>
        <v>21</v>
      </c>
      <c r="B35" s="626" t="s">
        <v>487</v>
      </c>
      <c r="C35" s="626"/>
      <c r="D35" s="626"/>
      <c r="F35" s="627" t="s">
        <v>488</v>
      </c>
      <c r="G35" s="630"/>
      <c r="H35" s="632"/>
      <c r="I35" s="633">
        <f>'Att 6b - ADIT Detail Projection'!G14</f>
        <v>0</v>
      </c>
    </row>
    <row r="36" spans="1:10" s="627" customFormat="1" ht="12.75" customHeight="1" thickBot="1">
      <c r="A36" s="622">
        <f>+A35+1</f>
        <v>22</v>
      </c>
      <c r="B36" s="626" t="s">
        <v>489</v>
      </c>
      <c r="C36" s="626"/>
      <c r="D36" s="626"/>
      <c r="F36" s="627" t="s">
        <v>490</v>
      </c>
      <c r="G36" s="630"/>
      <c r="H36" s="632"/>
      <c r="I36" s="636">
        <f>I34-I35</f>
        <v>0</v>
      </c>
    </row>
    <row r="37" spans="1:10" s="627" customFormat="1" ht="12.75" customHeight="1" thickTop="1">
      <c r="A37" s="622"/>
      <c r="B37" s="626"/>
      <c r="C37" s="626"/>
      <c r="D37" s="626"/>
      <c r="G37" s="630"/>
      <c r="H37" s="632"/>
      <c r="I37" s="633"/>
    </row>
    <row r="38" spans="1:10" s="627" customFormat="1" ht="12.75" customHeight="1">
      <c r="A38" s="622">
        <f>+A36+1</f>
        <v>23</v>
      </c>
      <c r="B38" s="626" t="s">
        <v>491</v>
      </c>
      <c r="C38" s="626"/>
      <c r="D38" s="626"/>
      <c r="F38" s="627" t="s">
        <v>492</v>
      </c>
      <c r="G38" s="630"/>
      <c r="H38" s="632"/>
      <c r="I38" s="633">
        <f>I59</f>
        <v>0</v>
      </c>
    </row>
    <row r="39" spans="1:10" s="627" customFormat="1" ht="12.75" customHeight="1">
      <c r="A39" s="622">
        <f>+A38+1</f>
        <v>24</v>
      </c>
      <c r="B39" s="626" t="s">
        <v>493</v>
      </c>
      <c r="C39" s="626"/>
      <c r="D39" s="626"/>
      <c r="F39" s="627" t="s">
        <v>494</v>
      </c>
      <c r="G39" s="630"/>
      <c r="H39" s="632"/>
      <c r="I39" s="633">
        <f>(I29+I36)/2</f>
        <v>0</v>
      </c>
    </row>
    <row r="40" spans="1:10" s="627" customFormat="1" ht="12.75" customHeight="1" thickBot="1">
      <c r="A40" s="622">
        <f>+A39+1</f>
        <v>25</v>
      </c>
      <c r="B40" s="626" t="s">
        <v>495</v>
      </c>
      <c r="C40" s="626"/>
      <c r="D40" s="626"/>
      <c r="F40" s="627" t="s">
        <v>496</v>
      </c>
      <c r="G40" s="630"/>
      <c r="H40" s="632"/>
      <c r="I40" s="636">
        <f>SUM(I38:I39)</f>
        <v>0</v>
      </c>
      <c r="J40" s="627" t="s">
        <v>497</v>
      </c>
    </row>
    <row r="41" spans="1:10" s="627" customFormat="1" ht="12.75" customHeight="1" thickTop="1">
      <c r="A41" s="622"/>
      <c r="B41" s="631"/>
      <c r="C41" s="631"/>
      <c r="D41" s="631"/>
      <c r="F41" s="637"/>
      <c r="I41" s="630"/>
      <c r="J41" s="632"/>
    </row>
    <row r="42" spans="1:10" ht="37.5" customHeight="1">
      <c r="A42" s="622">
        <f>+A40+1</f>
        <v>26</v>
      </c>
      <c r="B42" s="1146" t="s">
        <v>498</v>
      </c>
      <c r="C42" s="1146"/>
      <c r="D42" s="1146"/>
      <c r="E42" s="1146"/>
      <c r="F42" s="1146"/>
      <c r="G42" s="1146"/>
      <c r="H42" s="1146"/>
      <c r="I42" s="1146"/>
      <c r="J42" s="1146"/>
    </row>
    <row r="43" spans="1:10">
      <c r="A43" s="622"/>
      <c r="B43" s="638"/>
      <c r="C43" s="638"/>
      <c r="D43" s="639"/>
      <c r="E43" s="639"/>
      <c r="F43" s="639"/>
      <c r="G43" s="639"/>
      <c r="H43" s="639"/>
      <c r="I43" s="639"/>
    </row>
    <row r="44" spans="1:10">
      <c r="A44" s="622">
        <f>+A42+1</f>
        <v>27</v>
      </c>
      <c r="B44" s="631" t="s">
        <v>474</v>
      </c>
      <c r="C44" s="638"/>
      <c r="D44" s="639"/>
      <c r="E44" s="639"/>
      <c r="F44" s="639"/>
      <c r="G44" s="639"/>
      <c r="H44" s="639"/>
      <c r="I44" s="639"/>
    </row>
    <row r="45" spans="1:10">
      <c r="A45" s="622"/>
      <c r="B45" s="640" t="s">
        <v>221</v>
      </c>
      <c r="C45" s="641" t="s">
        <v>222</v>
      </c>
      <c r="D45" s="642" t="s">
        <v>231</v>
      </c>
      <c r="E45" s="642" t="s">
        <v>239</v>
      </c>
      <c r="F45" s="642" t="s">
        <v>240</v>
      </c>
      <c r="G45" s="642" t="s">
        <v>241</v>
      </c>
      <c r="H45" s="642" t="s">
        <v>242</v>
      </c>
      <c r="I45" s="642" t="s">
        <v>243</v>
      </c>
    </row>
    <row r="46" spans="1:10" ht="99.95" customHeight="1">
      <c r="A46" s="622">
        <f>+A44+1</f>
        <v>28</v>
      </c>
      <c r="B46" s="643" t="s">
        <v>394</v>
      </c>
      <c r="C46" s="643" t="s">
        <v>100</v>
      </c>
      <c r="D46" s="644" t="s">
        <v>499</v>
      </c>
      <c r="E46" s="644" t="s">
        <v>500</v>
      </c>
      <c r="F46" s="644" t="s">
        <v>501</v>
      </c>
      <c r="G46" s="644" t="s">
        <v>502</v>
      </c>
      <c r="H46" s="644" t="s">
        <v>503</v>
      </c>
      <c r="I46" s="644" t="s">
        <v>504</v>
      </c>
    </row>
    <row r="47" spans="1:10">
      <c r="A47" s="622">
        <f t="shared" ref="A47:A60" si="0">+A46+1</f>
        <v>29</v>
      </c>
      <c r="B47" s="645" t="s">
        <v>505</v>
      </c>
      <c r="C47" s="1020" t="s">
        <v>825</v>
      </c>
      <c r="D47" s="646" t="s">
        <v>26</v>
      </c>
      <c r="E47" s="647">
        <f>I28</f>
        <v>0</v>
      </c>
      <c r="F47" s="648" t="s">
        <v>26</v>
      </c>
      <c r="G47" s="1028">
        <f>F15</f>
        <v>365</v>
      </c>
      <c r="H47" s="646" t="s">
        <v>26</v>
      </c>
      <c r="I47" s="649">
        <f>E47</f>
        <v>0</v>
      </c>
    </row>
    <row r="48" spans="1:10">
      <c r="A48" s="622">
        <f t="shared" si="0"/>
        <v>30</v>
      </c>
      <c r="B48" s="645" t="s">
        <v>506</v>
      </c>
      <c r="C48" s="1020" t="s">
        <v>825</v>
      </c>
      <c r="D48" s="650">
        <v>0</v>
      </c>
      <c r="E48" s="649">
        <f t="shared" ref="E48:E59" si="1">E47+D48</f>
        <v>0</v>
      </c>
      <c r="F48" s="648">
        <f>IF(F15=365,335,IF(F15=366,336, "need to customize"))</f>
        <v>335</v>
      </c>
      <c r="G48" s="1028">
        <f>G47</f>
        <v>365</v>
      </c>
      <c r="H48" s="649">
        <f t="shared" ref="H48:H59" si="2">D48*F48/G48</f>
        <v>0</v>
      </c>
      <c r="I48" s="649">
        <f t="shared" ref="I48:I59" si="3">I47+H48</f>
        <v>0</v>
      </c>
    </row>
    <row r="49" spans="1:10">
      <c r="A49" s="622">
        <f t="shared" si="0"/>
        <v>31</v>
      </c>
      <c r="B49" s="645" t="s">
        <v>116</v>
      </c>
      <c r="C49" s="1020" t="s">
        <v>825</v>
      </c>
      <c r="D49" s="650">
        <v>0</v>
      </c>
      <c r="E49" s="649">
        <f t="shared" si="1"/>
        <v>0</v>
      </c>
      <c r="F49" s="648">
        <v>307</v>
      </c>
      <c r="G49" s="648">
        <f t="shared" ref="G49:G59" si="4">G48</f>
        <v>365</v>
      </c>
      <c r="H49" s="649">
        <f t="shared" si="2"/>
        <v>0</v>
      </c>
      <c r="I49" s="649">
        <f t="shared" si="3"/>
        <v>0</v>
      </c>
    </row>
    <row r="50" spans="1:10">
      <c r="A50" s="622">
        <f t="shared" si="0"/>
        <v>32</v>
      </c>
      <c r="B50" s="645" t="s">
        <v>507</v>
      </c>
      <c r="C50" s="1020" t="s">
        <v>825</v>
      </c>
      <c r="D50" s="650">
        <v>0</v>
      </c>
      <c r="E50" s="649">
        <f t="shared" si="1"/>
        <v>0</v>
      </c>
      <c r="F50" s="648">
        <v>276</v>
      </c>
      <c r="G50" s="648">
        <f t="shared" si="4"/>
        <v>365</v>
      </c>
      <c r="H50" s="649">
        <f t="shared" si="2"/>
        <v>0</v>
      </c>
      <c r="I50" s="649">
        <f t="shared" si="3"/>
        <v>0</v>
      </c>
    </row>
    <row r="51" spans="1:10">
      <c r="A51" s="622">
        <f t="shared" si="0"/>
        <v>33</v>
      </c>
      <c r="B51" s="645" t="s">
        <v>99</v>
      </c>
      <c r="C51" s="1020" t="s">
        <v>825</v>
      </c>
      <c r="D51" s="650">
        <v>0</v>
      </c>
      <c r="E51" s="649">
        <f t="shared" si="1"/>
        <v>0</v>
      </c>
      <c r="F51" s="648">
        <v>246</v>
      </c>
      <c r="G51" s="648">
        <f t="shared" si="4"/>
        <v>365</v>
      </c>
      <c r="H51" s="649">
        <f t="shared" si="2"/>
        <v>0</v>
      </c>
      <c r="I51" s="649">
        <f t="shared" si="3"/>
        <v>0</v>
      </c>
    </row>
    <row r="52" spans="1:10">
      <c r="A52" s="622">
        <f t="shared" si="0"/>
        <v>34</v>
      </c>
      <c r="B52" s="645" t="s">
        <v>98</v>
      </c>
      <c r="C52" s="1020" t="s">
        <v>825</v>
      </c>
      <c r="D52" s="650">
        <v>0</v>
      </c>
      <c r="E52" s="649">
        <f t="shared" si="1"/>
        <v>0</v>
      </c>
      <c r="F52" s="648">
        <v>215</v>
      </c>
      <c r="G52" s="648">
        <f t="shared" si="4"/>
        <v>365</v>
      </c>
      <c r="H52" s="649">
        <f t="shared" si="2"/>
        <v>0</v>
      </c>
      <c r="I52" s="649">
        <f t="shared" si="3"/>
        <v>0</v>
      </c>
    </row>
    <row r="53" spans="1:10">
      <c r="A53" s="622">
        <f t="shared" si="0"/>
        <v>35</v>
      </c>
      <c r="B53" s="645" t="s">
        <v>159</v>
      </c>
      <c r="C53" s="1020" t="s">
        <v>825</v>
      </c>
      <c r="D53" s="650">
        <v>0</v>
      </c>
      <c r="E53" s="649">
        <f t="shared" si="1"/>
        <v>0</v>
      </c>
      <c r="F53" s="648">
        <v>185</v>
      </c>
      <c r="G53" s="648">
        <f t="shared" si="4"/>
        <v>365</v>
      </c>
      <c r="H53" s="649">
        <f t="shared" si="2"/>
        <v>0</v>
      </c>
      <c r="I53" s="649">
        <f t="shared" si="3"/>
        <v>0</v>
      </c>
    </row>
    <row r="54" spans="1:10">
      <c r="A54" s="622">
        <f t="shared" si="0"/>
        <v>36</v>
      </c>
      <c r="B54" s="645" t="s">
        <v>113</v>
      </c>
      <c r="C54" s="1020" t="s">
        <v>825</v>
      </c>
      <c r="D54" s="650">
        <v>0</v>
      </c>
      <c r="E54" s="649">
        <f t="shared" si="1"/>
        <v>0</v>
      </c>
      <c r="F54" s="648">
        <v>154</v>
      </c>
      <c r="G54" s="648">
        <f t="shared" si="4"/>
        <v>365</v>
      </c>
      <c r="H54" s="649">
        <f t="shared" si="2"/>
        <v>0</v>
      </c>
      <c r="I54" s="649">
        <f t="shared" si="3"/>
        <v>0</v>
      </c>
    </row>
    <row r="55" spans="1:10">
      <c r="A55" s="622">
        <f t="shared" si="0"/>
        <v>37</v>
      </c>
      <c r="B55" s="645" t="s">
        <v>508</v>
      </c>
      <c r="C55" s="1020" t="s">
        <v>825</v>
      </c>
      <c r="D55" s="650">
        <v>0</v>
      </c>
      <c r="E55" s="649">
        <f t="shared" si="1"/>
        <v>0</v>
      </c>
      <c r="F55" s="648">
        <v>123</v>
      </c>
      <c r="G55" s="648">
        <f t="shared" si="4"/>
        <v>365</v>
      </c>
      <c r="H55" s="649">
        <f t="shared" si="2"/>
        <v>0</v>
      </c>
      <c r="I55" s="649">
        <f t="shared" si="3"/>
        <v>0</v>
      </c>
    </row>
    <row r="56" spans="1:10">
      <c r="A56" s="622">
        <f t="shared" si="0"/>
        <v>38</v>
      </c>
      <c r="B56" s="645" t="s">
        <v>111</v>
      </c>
      <c r="C56" s="1020" t="s">
        <v>825</v>
      </c>
      <c r="D56" s="650">
        <v>0</v>
      </c>
      <c r="E56" s="649">
        <f t="shared" si="1"/>
        <v>0</v>
      </c>
      <c r="F56" s="648">
        <v>93</v>
      </c>
      <c r="G56" s="648">
        <f t="shared" si="4"/>
        <v>365</v>
      </c>
      <c r="H56" s="649">
        <f t="shared" si="2"/>
        <v>0</v>
      </c>
      <c r="I56" s="649">
        <f t="shared" si="3"/>
        <v>0</v>
      </c>
    </row>
    <row r="57" spans="1:10">
      <c r="A57" s="622">
        <f t="shared" si="0"/>
        <v>39</v>
      </c>
      <c r="B57" s="645" t="s">
        <v>124</v>
      </c>
      <c r="C57" s="1020" t="s">
        <v>825</v>
      </c>
      <c r="D57" s="650">
        <v>0</v>
      </c>
      <c r="E57" s="649">
        <f t="shared" si="1"/>
        <v>0</v>
      </c>
      <c r="F57" s="648">
        <v>62</v>
      </c>
      <c r="G57" s="648">
        <f t="shared" si="4"/>
        <v>365</v>
      </c>
      <c r="H57" s="649">
        <f t="shared" si="2"/>
        <v>0</v>
      </c>
      <c r="I57" s="649">
        <f t="shared" si="3"/>
        <v>0</v>
      </c>
    </row>
    <row r="58" spans="1:10">
      <c r="A58" s="622">
        <f t="shared" si="0"/>
        <v>40</v>
      </c>
      <c r="B58" s="645" t="s">
        <v>109</v>
      </c>
      <c r="C58" s="1020" t="s">
        <v>825</v>
      </c>
      <c r="D58" s="650">
        <v>0</v>
      </c>
      <c r="E58" s="649">
        <f t="shared" si="1"/>
        <v>0</v>
      </c>
      <c r="F58" s="648">
        <v>32</v>
      </c>
      <c r="G58" s="648">
        <f t="shared" si="4"/>
        <v>365</v>
      </c>
      <c r="H58" s="649">
        <f t="shared" si="2"/>
        <v>0</v>
      </c>
      <c r="I58" s="649">
        <f t="shared" si="3"/>
        <v>0</v>
      </c>
    </row>
    <row r="59" spans="1:10">
      <c r="A59" s="622">
        <f t="shared" si="0"/>
        <v>41</v>
      </c>
      <c r="B59" s="645" t="s">
        <v>107</v>
      </c>
      <c r="C59" s="1020" t="s">
        <v>825</v>
      </c>
      <c r="D59" s="650">
        <v>0</v>
      </c>
      <c r="E59" s="649">
        <f t="shared" si="1"/>
        <v>0</v>
      </c>
      <c r="F59" s="648">
        <v>1</v>
      </c>
      <c r="G59" s="648">
        <f t="shared" si="4"/>
        <v>365</v>
      </c>
      <c r="H59" s="649">
        <f t="shared" si="2"/>
        <v>0</v>
      </c>
      <c r="I59" s="651">
        <f t="shared" si="3"/>
        <v>0</v>
      </c>
    </row>
    <row r="60" spans="1:10" ht="13.5" thickBot="1">
      <c r="A60" s="622">
        <f t="shared" si="0"/>
        <v>42</v>
      </c>
      <c r="B60" s="652" t="s">
        <v>509</v>
      </c>
      <c r="C60" s="652"/>
      <c r="D60" s="653">
        <f>SUM(D48:D59)</f>
        <v>0</v>
      </c>
      <c r="E60" s="654"/>
      <c r="F60" s="654"/>
      <c r="G60" s="654"/>
      <c r="H60" s="654"/>
      <c r="I60" s="649"/>
    </row>
    <row r="61" spans="1:10" ht="13.5" thickTop="1">
      <c r="A61" s="622"/>
      <c r="B61" s="639"/>
      <c r="C61" s="639"/>
      <c r="D61" s="639"/>
      <c r="E61" s="639"/>
      <c r="F61" s="639"/>
      <c r="G61" s="639"/>
      <c r="H61" s="639"/>
      <c r="I61" s="639"/>
    </row>
    <row r="62" spans="1:10" ht="13.5" thickBot="1">
      <c r="A62" s="655"/>
      <c r="B62" s="656"/>
      <c r="C62" s="656"/>
      <c r="D62" s="657"/>
      <c r="E62" s="657"/>
      <c r="F62" s="657"/>
      <c r="G62" s="657"/>
      <c r="H62" s="657"/>
      <c r="I62" s="657"/>
      <c r="J62" s="658"/>
    </row>
    <row r="63" spans="1:10" s="627" customFormat="1" ht="12.75" customHeight="1">
      <c r="A63" s="622">
        <f>+A60+1</f>
        <v>43</v>
      </c>
      <c r="B63" s="631" t="s">
        <v>510</v>
      </c>
      <c r="C63" s="631"/>
      <c r="D63" s="631"/>
      <c r="E63" s="631"/>
      <c r="I63" s="1143" t="s">
        <v>475</v>
      </c>
    </row>
    <row r="64" spans="1:10" s="627" customFormat="1" ht="12.75" customHeight="1">
      <c r="A64" s="622"/>
      <c r="B64" s="631"/>
      <c r="C64" s="631"/>
      <c r="D64" s="631"/>
      <c r="G64" s="630"/>
      <c r="I64" s="1147"/>
    </row>
    <row r="65" spans="1:9" s="627" customFormat="1" ht="12.75" customHeight="1">
      <c r="A65" s="622">
        <f>+A63+1</f>
        <v>44</v>
      </c>
      <c r="B65" s="626" t="s">
        <v>476</v>
      </c>
      <c r="C65" s="626"/>
      <c r="D65" s="626"/>
      <c r="G65" s="630"/>
      <c r="H65" s="632"/>
      <c r="I65" s="633">
        <f>'Att 6b - ADIT Detail Projection'!E52</f>
        <v>0</v>
      </c>
    </row>
    <row r="66" spans="1:9" s="627" customFormat="1" ht="12.75" customHeight="1">
      <c r="A66" s="622">
        <f>+A65+1</f>
        <v>45</v>
      </c>
      <c r="B66" s="626" t="s">
        <v>477</v>
      </c>
      <c r="C66" s="626"/>
      <c r="D66" s="626"/>
      <c r="G66" s="630"/>
      <c r="H66" s="632"/>
      <c r="I66" s="634">
        <v>0</v>
      </c>
    </row>
    <row r="67" spans="1:9" s="627" customFormat="1" ht="12.75" customHeight="1">
      <c r="A67" s="622">
        <f>+A66+1</f>
        <v>46</v>
      </c>
      <c r="B67" s="626" t="s">
        <v>478</v>
      </c>
      <c r="C67" s="626"/>
      <c r="D67" s="626"/>
      <c r="G67" s="630"/>
      <c r="H67" s="632"/>
      <c r="I67" s="635">
        <f>'Att 6b - ADIT Detail Projection'!E49</f>
        <v>0</v>
      </c>
    </row>
    <row r="68" spans="1:9" s="627" customFormat="1" ht="12.75" customHeight="1">
      <c r="A68" s="622">
        <f>+A67+1</f>
        <v>47</v>
      </c>
      <c r="B68" s="626" t="s">
        <v>479</v>
      </c>
      <c r="C68" s="626"/>
      <c r="D68" s="626"/>
      <c r="F68" s="627" t="s">
        <v>511</v>
      </c>
      <c r="G68" s="630"/>
      <c r="H68" s="632"/>
      <c r="I68" s="633">
        <f>I65-I66-I67</f>
        <v>0</v>
      </c>
    </row>
    <row r="69" spans="1:9" s="627" customFormat="1" ht="12.75" customHeight="1">
      <c r="A69" s="622">
        <f>+A68+1</f>
        <v>48</v>
      </c>
      <c r="B69" s="626" t="s">
        <v>481</v>
      </c>
      <c r="C69" s="626"/>
      <c r="D69" s="626"/>
      <c r="F69" s="627" t="s">
        <v>512</v>
      </c>
      <c r="G69" s="630"/>
      <c r="H69" s="632"/>
      <c r="I69" s="633">
        <f>'Att 6b - ADIT Detail Projection'!E37</f>
        <v>0</v>
      </c>
    </row>
    <row r="70" spans="1:9" s="627" customFormat="1" ht="12.75" customHeight="1" thickBot="1">
      <c r="A70" s="622">
        <f>+A69+1</f>
        <v>49</v>
      </c>
      <c r="B70" s="626" t="s">
        <v>483</v>
      </c>
      <c r="C70" s="626"/>
      <c r="D70" s="626"/>
      <c r="F70" s="627" t="s">
        <v>513</v>
      </c>
      <c r="G70" s="630"/>
      <c r="H70" s="632"/>
      <c r="I70" s="636">
        <f>I68-I69</f>
        <v>0</v>
      </c>
    </row>
    <row r="71" spans="1:9" s="627" customFormat="1" ht="12.75" customHeight="1" thickTop="1">
      <c r="A71" s="622"/>
      <c r="B71" s="626"/>
      <c r="C71" s="626"/>
      <c r="D71" s="626"/>
      <c r="G71" s="630"/>
      <c r="H71" s="632"/>
      <c r="I71" s="633"/>
    </row>
    <row r="72" spans="1:9" s="627" customFormat="1" ht="12.75" customHeight="1">
      <c r="A72" s="622">
        <f>+A70+1</f>
        <v>50</v>
      </c>
      <c r="B72" s="626" t="s">
        <v>485</v>
      </c>
      <c r="C72" s="626"/>
      <c r="D72" s="626"/>
      <c r="G72" s="630"/>
      <c r="H72" s="632"/>
      <c r="I72" s="633">
        <f>'Att 6b - ADIT Detail Projection'!G52</f>
        <v>0</v>
      </c>
    </row>
    <row r="73" spans="1:9" s="627" customFormat="1" ht="12.75" customHeight="1">
      <c r="A73" s="622">
        <f>+A72+1</f>
        <v>51</v>
      </c>
      <c r="B73" s="626" t="s">
        <v>477</v>
      </c>
      <c r="C73" s="626"/>
      <c r="D73" s="626"/>
      <c r="G73" s="630"/>
      <c r="H73" s="632"/>
      <c r="I73" s="634">
        <v>0</v>
      </c>
    </row>
    <row r="74" spans="1:9" s="627" customFormat="1" ht="12.75" customHeight="1">
      <c r="A74" s="622">
        <f>+A73+1</f>
        <v>52</v>
      </c>
      <c r="B74" s="626" t="s">
        <v>478</v>
      </c>
      <c r="C74" s="626"/>
      <c r="D74" s="626"/>
      <c r="G74" s="630"/>
      <c r="H74" s="632"/>
      <c r="I74" s="635">
        <f>'Att 6b - ADIT Detail Projection'!G49</f>
        <v>0</v>
      </c>
    </row>
    <row r="75" spans="1:9" s="627" customFormat="1" ht="12.75" customHeight="1">
      <c r="A75" s="622">
        <f>+A74+1</f>
        <v>53</v>
      </c>
      <c r="B75" s="626" t="s">
        <v>479</v>
      </c>
      <c r="C75" s="626"/>
      <c r="D75" s="626"/>
      <c r="F75" s="627" t="s">
        <v>514</v>
      </c>
      <c r="G75" s="630"/>
      <c r="H75" s="632"/>
      <c r="I75" s="633">
        <f>I72-I73-I74</f>
        <v>0</v>
      </c>
    </row>
    <row r="76" spans="1:9" s="627" customFormat="1" ht="12.75" customHeight="1">
      <c r="A76" s="622">
        <f>+A75+1</f>
        <v>54</v>
      </c>
      <c r="B76" s="626" t="s">
        <v>487</v>
      </c>
      <c r="C76" s="626"/>
      <c r="D76" s="626"/>
      <c r="F76" s="627" t="s">
        <v>515</v>
      </c>
      <c r="G76" s="630"/>
      <c r="H76" s="632"/>
      <c r="I76" s="635">
        <f>'Att 6b - ADIT Detail Projection'!G37</f>
        <v>0</v>
      </c>
    </row>
    <row r="77" spans="1:9" s="627" customFormat="1" ht="12.75" customHeight="1" thickBot="1">
      <c r="A77" s="622">
        <f>+A76+1</f>
        <v>55</v>
      </c>
      <c r="B77" s="626" t="s">
        <v>489</v>
      </c>
      <c r="C77" s="626"/>
      <c r="D77" s="626"/>
      <c r="F77" s="627" t="s">
        <v>516</v>
      </c>
      <c r="G77" s="630"/>
      <c r="H77" s="632"/>
      <c r="I77" s="636">
        <f>I75-I76</f>
        <v>0</v>
      </c>
    </row>
    <row r="78" spans="1:9" s="627" customFormat="1" ht="12.75" customHeight="1" thickTop="1">
      <c r="A78" s="622"/>
      <c r="B78" s="626"/>
      <c r="C78" s="626"/>
      <c r="D78" s="626"/>
      <c r="G78" s="630"/>
      <c r="H78" s="632"/>
      <c r="I78" s="633"/>
    </row>
    <row r="79" spans="1:9" s="627" customFormat="1" ht="12.75" customHeight="1">
      <c r="A79" s="622">
        <f>+A77+1</f>
        <v>56</v>
      </c>
      <c r="B79" s="626" t="s">
        <v>491</v>
      </c>
      <c r="C79" s="626"/>
      <c r="D79" s="626"/>
      <c r="F79" s="627" t="s">
        <v>517</v>
      </c>
      <c r="G79" s="630"/>
      <c r="H79" s="632"/>
      <c r="I79" s="633">
        <f>I100</f>
        <v>0</v>
      </c>
    </row>
    <row r="80" spans="1:9" s="627" customFormat="1" ht="12.75" customHeight="1">
      <c r="A80" s="622">
        <f>+A79+1</f>
        <v>57</v>
      </c>
      <c r="B80" s="626" t="s">
        <v>493</v>
      </c>
      <c r="C80" s="626"/>
      <c r="D80" s="626"/>
      <c r="F80" s="627" t="s">
        <v>518</v>
      </c>
      <c r="G80" s="630"/>
      <c r="H80" s="632"/>
      <c r="I80" s="633">
        <f>(I70+I77)/2</f>
        <v>0</v>
      </c>
    </row>
    <row r="81" spans="1:10" s="627" customFormat="1" ht="12.75" customHeight="1" thickBot="1">
      <c r="A81" s="622">
        <f>+A80+1</f>
        <v>58</v>
      </c>
      <c r="B81" s="626" t="s">
        <v>495</v>
      </c>
      <c r="C81" s="626"/>
      <c r="D81" s="626"/>
      <c r="F81" s="627" t="s">
        <v>519</v>
      </c>
      <c r="G81" s="630"/>
      <c r="H81" s="632"/>
      <c r="I81" s="636">
        <f>SUM(I79:I80)</f>
        <v>0</v>
      </c>
      <c r="J81" s="627" t="s">
        <v>520</v>
      </c>
    </row>
    <row r="82" spans="1:10" s="627" customFormat="1" ht="12.75" customHeight="1" thickTop="1">
      <c r="A82" s="622"/>
      <c r="B82" s="631"/>
      <c r="C82" s="631"/>
      <c r="D82" s="631"/>
      <c r="F82" s="637"/>
      <c r="I82" s="630"/>
      <c r="J82" s="632"/>
    </row>
    <row r="83" spans="1:10" ht="25.15" customHeight="1">
      <c r="A83" s="622">
        <f>+A81+1</f>
        <v>59</v>
      </c>
      <c r="B83" s="1146" t="s">
        <v>521</v>
      </c>
      <c r="C83" s="1146"/>
      <c r="D83" s="1146"/>
      <c r="E83" s="1146"/>
      <c r="F83" s="1146"/>
      <c r="G83" s="1146"/>
      <c r="H83" s="1146"/>
      <c r="I83" s="1146"/>
      <c r="J83" s="1146"/>
    </row>
    <row r="84" spans="1:10">
      <c r="A84" s="622"/>
      <c r="B84" s="638"/>
      <c r="C84" s="638"/>
      <c r="D84" s="639"/>
      <c r="E84" s="639"/>
      <c r="F84" s="639"/>
      <c r="G84" s="639"/>
      <c r="H84" s="639"/>
      <c r="I84" s="639"/>
    </row>
    <row r="85" spans="1:10">
      <c r="A85" s="622">
        <f>+A83+1</f>
        <v>60</v>
      </c>
      <c r="B85" s="631" t="s">
        <v>510</v>
      </c>
      <c r="C85" s="638"/>
      <c r="D85" s="639"/>
      <c r="E85" s="639"/>
      <c r="F85" s="639"/>
      <c r="G85" s="639"/>
      <c r="H85" s="639"/>
      <c r="I85" s="639"/>
    </row>
    <row r="86" spans="1:10">
      <c r="A86" s="622"/>
      <c r="B86" s="640" t="s">
        <v>221</v>
      </c>
      <c r="C86" s="641" t="s">
        <v>222</v>
      </c>
      <c r="D86" s="642" t="s">
        <v>231</v>
      </c>
      <c r="E86" s="642" t="s">
        <v>239</v>
      </c>
      <c r="F86" s="642" t="s">
        <v>240</v>
      </c>
      <c r="G86" s="642" t="s">
        <v>241</v>
      </c>
      <c r="H86" s="642" t="s">
        <v>242</v>
      </c>
      <c r="I86" s="642" t="s">
        <v>243</v>
      </c>
    </row>
    <row r="87" spans="1:10" ht="99.95" customHeight="1">
      <c r="A87" s="622">
        <f>+A85+1</f>
        <v>61</v>
      </c>
      <c r="B87" s="643" t="s">
        <v>394</v>
      </c>
      <c r="C87" s="643" t="s">
        <v>100</v>
      </c>
      <c r="D87" s="644" t="s">
        <v>499</v>
      </c>
      <c r="E87" s="644" t="s">
        <v>500</v>
      </c>
      <c r="F87" s="644" t="s">
        <v>501</v>
      </c>
      <c r="G87" s="644" t="s">
        <v>502</v>
      </c>
      <c r="H87" s="644" t="s">
        <v>503</v>
      </c>
      <c r="I87" s="644" t="s">
        <v>504</v>
      </c>
    </row>
    <row r="88" spans="1:10">
      <c r="A88" s="622">
        <f t="shared" ref="A88:A101" si="5">+A87+1</f>
        <v>62</v>
      </c>
      <c r="B88" s="645" t="s">
        <v>505</v>
      </c>
      <c r="C88" s="1020" t="s">
        <v>825</v>
      </c>
      <c r="D88" s="646" t="s">
        <v>26</v>
      </c>
      <c r="E88" s="647">
        <f>I69</f>
        <v>0</v>
      </c>
      <c r="F88" s="648" t="s">
        <v>26</v>
      </c>
      <c r="G88" s="648">
        <f>F15</f>
        <v>365</v>
      </c>
      <c r="H88" s="646" t="s">
        <v>26</v>
      </c>
      <c r="I88" s="649">
        <f>E88</f>
        <v>0</v>
      </c>
    </row>
    <row r="89" spans="1:10">
      <c r="A89" s="622">
        <f t="shared" si="5"/>
        <v>63</v>
      </c>
      <c r="B89" s="645" t="s">
        <v>506</v>
      </c>
      <c r="C89" s="1020" t="s">
        <v>825</v>
      </c>
      <c r="D89" s="650">
        <v>0</v>
      </c>
      <c r="E89" s="649">
        <f>E88+D89</f>
        <v>0</v>
      </c>
      <c r="F89" s="648">
        <v>335</v>
      </c>
      <c r="G89" s="648">
        <f t="shared" ref="G89:G100" si="6">G88</f>
        <v>365</v>
      </c>
      <c r="H89" s="649">
        <f t="shared" ref="H89:H100" si="7">D89*F89/G89</f>
        <v>0</v>
      </c>
      <c r="I89" s="649">
        <f t="shared" ref="I89:I100" si="8">I88+H89</f>
        <v>0</v>
      </c>
    </row>
    <row r="90" spans="1:10">
      <c r="A90" s="622">
        <f t="shared" si="5"/>
        <v>64</v>
      </c>
      <c r="B90" s="645" t="s">
        <v>116</v>
      </c>
      <c r="C90" s="1020" t="s">
        <v>825</v>
      </c>
      <c r="D90" s="650">
        <v>0</v>
      </c>
      <c r="E90" s="649">
        <f t="shared" ref="E90:E100" si="9">E89+D90</f>
        <v>0</v>
      </c>
      <c r="F90" s="648">
        <v>307</v>
      </c>
      <c r="G90" s="648">
        <f t="shared" si="6"/>
        <v>365</v>
      </c>
      <c r="H90" s="649">
        <f t="shared" si="7"/>
        <v>0</v>
      </c>
      <c r="I90" s="649">
        <f t="shared" si="8"/>
        <v>0</v>
      </c>
    </row>
    <row r="91" spans="1:10">
      <c r="A91" s="622">
        <f t="shared" si="5"/>
        <v>65</v>
      </c>
      <c r="B91" s="645" t="s">
        <v>507</v>
      </c>
      <c r="C91" s="1020" t="s">
        <v>825</v>
      </c>
      <c r="D91" s="650">
        <v>0</v>
      </c>
      <c r="E91" s="649">
        <f t="shared" si="9"/>
        <v>0</v>
      </c>
      <c r="F91" s="648">
        <v>276</v>
      </c>
      <c r="G91" s="648">
        <f t="shared" si="6"/>
        <v>365</v>
      </c>
      <c r="H91" s="649">
        <f t="shared" si="7"/>
        <v>0</v>
      </c>
      <c r="I91" s="649">
        <f t="shared" si="8"/>
        <v>0</v>
      </c>
    </row>
    <row r="92" spans="1:10">
      <c r="A92" s="622">
        <f t="shared" si="5"/>
        <v>66</v>
      </c>
      <c r="B92" s="645" t="s">
        <v>99</v>
      </c>
      <c r="C92" s="1020" t="s">
        <v>825</v>
      </c>
      <c r="D92" s="650">
        <v>0</v>
      </c>
      <c r="E92" s="649">
        <f t="shared" si="9"/>
        <v>0</v>
      </c>
      <c r="F92" s="648">
        <v>246</v>
      </c>
      <c r="G92" s="648">
        <f t="shared" si="6"/>
        <v>365</v>
      </c>
      <c r="H92" s="649">
        <f t="shared" si="7"/>
        <v>0</v>
      </c>
      <c r="I92" s="649">
        <f t="shared" si="8"/>
        <v>0</v>
      </c>
    </row>
    <row r="93" spans="1:10">
      <c r="A93" s="622">
        <f t="shared" si="5"/>
        <v>67</v>
      </c>
      <c r="B93" s="645" t="s">
        <v>98</v>
      </c>
      <c r="C93" s="1020" t="s">
        <v>825</v>
      </c>
      <c r="D93" s="650">
        <v>0</v>
      </c>
      <c r="E93" s="649">
        <f t="shared" si="9"/>
        <v>0</v>
      </c>
      <c r="F93" s="648">
        <v>215</v>
      </c>
      <c r="G93" s="648">
        <f t="shared" si="6"/>
        <v>365</v>
      </c>
      <c r="H93" s="649">
        <f t="shared" si="7"/>
        <v>0</v>
      </c>
      <c r="I93" s="649">
        <f t="shared" si="8"/>
        <v>0</v>
      </c>
    </row>
    <row r="94" spans="1:10">
      <c r="A94" s="622">
        <f t="shared" si="5"/>
        <v>68</v>
      </c>
      <c r="B94" s="645" t="s">
        <v>159</v>
      </c>
      <c r="C94" s="1020" t="s">
        <v>825</v>
      </c>
      <c r="D94" s="650">
        <v>0</v>
      </c>
      <c r="E94" s="649">
        <f t="shared" si="9"/>
        <v>0</v>
      </c>
      <c r="F94" s="648">
        <v>185</v>
      </c>
      <c r="G94" s="648">
        <f t="shared" si="6"/>
        <v>365</v>
      </c>
      <c r="H94" s="649">
        <f t="shared" si="7"/>
        <v>0</v>
      </c>
      <c r="I94" s="649">
        <f t="shared" si="8"/>
        <v>0</v>
      </c>
    </row>
    <row r="95" spans="1:10">
      <c r="A95" s="622">
        <f t="shared" si="5"/>
        <v>69</v>
      </c>
      <c r="B95" s="645" t="s">
        <v>113</v>
      </c>
      <c r="C95" s="1020" t="s">
        <v>825</v>
      </c>
      <c r="D95" s="650">
        <v>0</v>
      </c>
      <c r="E95" s="649">
        <f t="shared" si="9"/>
        <v>0</v>
      </c>
      <c r="F95" s="648">
        <v>154</v>
      </c>
      <c r="G95" s="648">
        <f t="shared" si="6"/>
        <v>365</v>
      </c>
      <c r="H95" s="649">
        <f t="shared" si="7"/>
        <v>0</v>
      </c>
      <c r="I95" s="649">
        <f t="shared" si="8"/>
        <v>0</v>
      </c>
    </row>
    <row r="96" spans="1:10">
      <c r="A96" s="622">
        <f t="shared" si="5"/>
        <v>70</v>
      </c>
      <c r="B96" s="645" t="s">
        <v>508</v>
      </c>
      <c r="C96" s="1020" t="s">
        <v>825</v>
      </c>
      <c r="D96" s="650">
        <v>0</v>
      </c>
      <c r="E96" s="649">
        <f t="shared" si="9"/>
        <v>0</v>
      </c>
      <c r="F96" s="648">
        <v>123</v>
      </c>
      <c r="G96" s="648">
        <f t="shared" si="6"/>
        <v>365</v>
      </c>
      <c r="H96" s="649">
        <f t="shared" si="7"/>
        <v>0</v>
      </c>
      <c r="I96" s="649">
        <f t="shared" si="8"/>
        <v>0</v>
      </c>
    </row>
    <row r="97" spans="1:10">
      <c r="A97" s="622">
        <f t="shared" si="5"/>
        <v>71</v>
      </c>
      <c r="B97" s="645" t="s">
        <v>111</v>
      </c>
      <c r="C97" s="1020" t="s">
        <v>825</v>
      </c>
      <c r="D97" s="650">
        <v>0</v>
      </c>
      <c r="E97" s="649">
        <f t="shared" si="9"/>
        <v>0</v>
      </c>
      <c r="F97" s="648">
        <v>93</v>
      </c>
      <c r="G97" s="648">
        <f t="shared" si="6"/>
        <v>365</v>
      </c>
      <c r="H97" s="649">
        <f t="shared" si="7"/>
        <v>0</v>
      </c>
      <c r="I97" s="649">
        <f t="shared" si="8"/>
        <v>0</v>
      </c>
    </row>
    <row r="98" spans="1:10">
      <c r="A98" s="622">
        <f t="shared" si="5"/>
        <v>72</v>
      </c>
      <c r="B98" s="645" t="s">
        <v>124</v>
      </c>
      <c r="C98" s="1020" t="s">
        <v>825</v>
      </c>
      <c r="D98" s="650">
        <v>0</v>
      </c>
      <c r="E98" s="649">
        <f t="shared" si="9"/>
        <v>0</v>
      </c>
      <c r="F98" s="648">
        <v>62</v>
      </c>
      <c r="G98" s="648">
        <f t="shared" si="6"/>
        <v>365</v>
      </c>
      <c r="H98" s="649">
        <f t="shared" si="7"/>
        <v>0</v>
      </c>
      <c r="I98" s="649">
        <f t="shared" si="8"/>
        <v>0</v>
      </c>
    </row>
    <row r="99" spans="1:10">
      <c r="A99" s="622">
        <f t="shared" si="5"/>
        <v>73</v>
      </c>
      <c r="B99" s="645" t="s">
        <v>109</v>
      </c>
      <c r="C99" s="1020" t="s">
        <v>825</v>
      </c>
      <c r="D99" s="650">
        <v>0</v>
      </c>
      <c r="E99" s="649">
        <f t="shared" si="9"/>
        <v>0</v>
      </c>
      <c r="F99" s="648">
        <v>32</v>
      </c>
      <c r="G99" s="648">
        <f t="shared" si="6"/>
        <v>365</v>
      </c>
      <c r="H99" s="649">
        <f t="shared" si="7"/>
        <v>0</v>
      </c>
      <c r="I99" s="649">
        <f t="shared" si="8"/>
        <v>0</v>
      </c>
    </row>
    <row r="100" spans="1:10">
      <c r="A100" s="622">
        <f t="shared" si="5"/>
        <v>74</v>
      </c>
      <c r="B100" s="645" t="s">
        <v>107</v>
      </c>
      <c r="C100" s="1020" t="s">
        <v>825</v>
      </c>
      <c r="D100" s="650">
        <v>0</v>
      </c>
      <c r="E100" s="649">
        <f t="shared" si="9"/>
        <v>0</v>
      </c>
      <c r="F100" s="648">
        <v>1</v>
      </c>
      <c r="G100" s="648">
        <f t="shared" si="6"/>
        <v>365</v>
      </c>
      <c r="H100" s="649">
        <f t="shared" si="7"/>
        <v>0</v>
      </c>
      <c r="I100" s="651">
        <f t="shared" si="8"/>
        <v>0</v>
      </c>
    </row>
    <row r="101" spans="1:10" ht="13.5" thickBot="1">
      <c r="A101" s="622">
        <f t="shared" si="5"/>
        <v>75</v>
      </c>
      <c r="B101" s="652" t="s">
        <v>509</v>
      </c>
      <c r="C101" s="652"/>
      <c r="D101" s="653">
        <f>SUM(D89:D100)</f>
        <v>0</v>
      </c>
      <c r="E101" s="654"/>
      <c r="F101" s="654"/>
      <c r="G101" s="654"/>
      <c r="H101" s="654"/>
      <c r="I101" s="649"/>
    </row>
    <row r="102" spans="1:10" ht="14.25" thickTop="1" thickBot="1">
      <c r="A102" s="655"/>
      <c r="B102" s="656"/>
      <c r="C102" s="656"/>
      <c r="D102" s="657"/>
      <c r="E102" s="657"/>
      <c r="F102" s="657"/>
      <c r="G102" s="657"/>
      <c r="H102" s="657"/>
      <c r="I102" s="657"/>
      <c r="J102" s="658"/>
    </row>
    <row r="103" spans="1:10" s="627" customFormat="1" ht="12.75" customHeight="1">
      <c r="A103" s="622">
        <f>+A101+1</f>
        <v>76</v>
      </c>
      <c r="B103" s="631" t="s">
        <v>522</v>
      </c>
      <c r="C103" s="631"/>
      <c r="D103" s="631"/>
      <c r="E103" s="631"/>
      <c r="I103" s="1143" t="s">
        <v>475</v>
      </c>
    </row>
    <row r="104" spans="1:10" s="627" customFormat="1" ht="12.75" customHeight="1">
      <c r="A104" s="622"/>
      <c r="B104" s="631"/>
      <c r="C104" s="631"/>
      <c r="D104" s="631"/>
      <c r="G104" s="630"/>
      <c r="I104" s="1147"/>
    </row>
    <row r="105" spans="1:10" s="627" customFormat="1" ht="12.75" customHeight="1">
      <c r="A105" s="622">
        <f>+A103+1</f>
        <v>77</v>
      </c>
      <c r="B105" s="626" t="s">
        <v>476</v>
      </c>
      <c r="C105" s="626"/>
      <c r="D105" s="626"/>
      <c r="G105" s="630"/>
      <c r="H105" s="632"/>
      <c r="I105" s="633">
        <f>'Att 6b - ADIT Detail Projection'!E83</f>
        <v>0</v>
      </c>
    </row>
    <row r="106" spans="1:10" s="627" customFormat="1" ht="12.75" customHeight="1">
      <c r="A106" s="622">
        <f>+A105+1</f>
        <v>78</v>
      </c>
      <c r="B106" s="626" t="s">
        <v>477</v>
      </c>
      <c r="C106" s="626"/>
      <c r="D106" s="626"/>
      <c r="G106" s="630"/>
      <c r="H106" s="632"/>
      <c r="I106" s="634">
        <v>0</v>
      </c>
    </row>
    <row r="107" spans="1:10" s="627" customFormat="1" ht="12.75" customHeight="1">
      <c r="A107" s="622">
        <f>+A106+1</f>
        <v>79</v>
      </c>
      <c r="B107" s="626" t="s">
        <v>478</v>
      </c>
      <c r="C107" s="626"/>
      <c r="D107" s="626"/>
      <c r="G107" s="630"/>
      <c r="H107" s="632"/>
      <c r="I107" s="635">
        <f>'Att 6b - ADIT Detail Projection'!E80</f>
        <v>0</v>
      </c>
    </row>
    <row r="108" spans="1:10" s="627" customFormat="1" ht="12.75" customHeight="1">
      <c r="A108" s="622">
        <f>+A107+1</f>
        <v>80</v>
      </c>
      <c r="B108" s="626" t="s">
        <v>479</v>
      </c>
      <c r="C108" s="626"/>
      <c r="D108" s="626"/>
      <c r="F108" s="627" t="s">
        <v>523</v>
      </c>
      <c r="G108" s="630"/>
      <c r="H108" s="632"/>
      <c r="I108" s="633">
        <f>I105-I106-I107</f>
        <v>0</v>
      </c>
    </row>
    <row r="109" spans="1:10" s="627" customFormat="1" ht="12.75" customHeight="1">
      <c r="A109" s="622">
        <f>+A108+1</f>
        <v>81</v>
      </c>
      <c r="B109" s="626" t="s">
        <v>481</v>
      </c>
      <c r="C109" s="626"/>
      <c r="D109" s="626"/>
      <c r="F109" s="627" t="s">
        <v>524</v>
      </c>
      <c r="G109" s="630"/>
      <c r="H109" s="632"/>
      <c r="I109" s="633">
        <f>'Att 6b - ADIT Detail Projection'!E62</f>
        <v>0</v>
      </c>
    </row>
    <row r="110" spans="1:10" s="627" customFormat="1" ht="12.75" customHeight="1" thickBot="1">
      <c r="A110" s="622">
        <f>+A109+1</f>
        <v>82</v>
      </c>
      <c r="B110" s="626" t="s">
        <v>483</v>
      </c>
      <c r="C110" s="626"/>
      <c r="D110" s="626"/>
      <c r="F110" s="627" t="s">
        <v>525</v>
      </c>
      <c r="G110" s="630"/>
      <c r="H110" s="632"/>
      <c r="I110" s="636">
        <f>I108-I109</f>
        <v>0</v>
      </c>
    </row>
    <row r="111" spans="1:10" s="627" customFormat="1" ht="12.75" customHeight="1" thickTop="1">
      <c r="A111" s="622"/>
      <c r="B111" s="626"/>
      <c r="C111" s="626"/>
      <c r="D111" s="626"/>
      <c r="G111" s="630"/>
      <c r="H111" s="632"/>
      <c r="I111" s="633"/>
    </row>
    <row r="112" spans="1:10" s="627" customFormat="1" ht="12.75" customHeight="1">
      <c r="A112" s="622">
        <f>+A110+1</f>
        <v>83</v>
      </c>
      <c r="B112" s="626" t="s">
        <v>485</v>
      </c>
      <c r="C112" s="626"/>
      <c r="D112" s="626"/>
      <c r="G112" s="630"/>
      <c r="H112" s="632"/>
      <c r="I112" s="633">
        <f>'Att 6b - ADIT Detail Projection'!G83</f>
        <v>0</v>
      </c>
    </row>
    <row r="113" spans="1:10" s="627" customFormat="1" ht="12.75" customHeight="1">
      <c r="A113" s="622">
        <f>+A112+1</f>
        <v>84</v>
      </c>
      <c r="B113" s="626" t="s">
        <v>477</v>
      </c>
      <c r="C113" s="626"/>
      <c r="D113" s="626"/>
      <c r="G113" s="630"/>
      <c r="H113" s="632"/>
      <c r="I113" s="634">
        <v>0</v>
      </c>
    </row>
    <row r="114" spans="1:10" s="627" customFormat="1" ht="12.75" customHeight="1">
      <c r="A114" s="622">
        <f>+A113+1</f>
        <v>85</v>
      </c>
      <c r="B114" s="626" t="s">
        <v>478</v>
      </c>
      <c r="C114" s="626"/>
      <c r="D114" s="626"/>
      <c r="G114" s="630"/>
      <c r="H114" s="632"/>
      <c r="I114" s="635">
        <f>'Att 6b - ADIT Detail Projection'!G80</f>
        <v>0</v>
      </c>
    </row>
    <row r="115" spans="1:10" s="627" customFormat="1" ht="12.75" customHeight="1">
      <c r="A115" s="622">
        <f>+A114+1</f>
        <v>86</v>
      </c>
      <c r="B115" s="626" t="s">
        <v>479</v>
      </c>
      <c r="C115" s="626"/>
      <c r="D115" s="626"/>
      <c r="F115" s="627" t="s">
        <v>526</v>
      </c>
      <c r="G115" s="630"/>
      <c r="H115" s="632"/>
      <c r="I115" s="633">
        <f>I112-I113-I114</f>
        <v>0</v>
      </c>
    </row>
    <row r="116" spans="1:10" s="627" customFormat="1" ht="12.75" customHeight="1">
      <c r="A116" s="622">
        <f>+A115+1</f>
        <v>87</v>
      </c>
      <c r="B116" s="626" t="s">
        <v>487</v>
      </c>
      <c r="C116" s="626"/>
      <c r="D116" s="626"/>
      <c r="F116" s="627" t="s">
        <v>527</v>
      </c>
      <c r="G116" s="630"/>
      <c r="H116" s="632"/>
      <c r="I116" s="633">
        <f>'Att 6b - ADIT Detail Projection'!G62</f>
        <v>0</v>
      </c>
    </row>
    <row r="117" spans="1:10" s="627" customFormat="1" ht="12.75" customHeight="1" thickBot="1">
      <c r="A117" s="622">
        <f>+A116+1</f>
        <v>88</v>
      </c>
      <c r="B117" s="626" t="s">
        <v>489</v>
      </c>
      <c r="C117" s="626"/>
      <c r="D117" s="626"/>
      <c r="F117" s="627" t="s">
        <v>528</v>
      </c>
      <c r="G117" s="630"/>
      <c r="H117" s="632"/>
      <c r="I117" s="636">
        <f>I115-I116</f>
        <v>0</v>
      </c>
    </row>
    <row r="118" spans="1:10" s="627" customFormat="1" ht="12.75" customHeight="1" thickTop="1">
      <c r="A118" s="622"/>
      <c r="B118" s="626"/>
      <c r="C118" s="626"/>
      <c r="D118" s="626"/>
      <c r="G118" s="630"/>
      <c r="H118" s="632"/>
      <c r="I118" s="633"/>
    </row>
    <row r="119" spans="1:10" s="627" customFormat="1" ht="12.75" customHeight="1">
      <c r="A119" s="622">
        <f>+A117+1</f>
        <v>89</v>
      </c>
      <c r="B119" s="626" t="s">
        <v>491</v>
      </c>
      <c r="C119" s="626"/>
      <c r="D119" s="626"/>
      <c r="F119" s="627" t="s">
        <v>529</v>
      </c>
      <c r="G119" s="630"/>
      <c r="H119" s="632"/>
      <c r="I119" s="633">
        <f>I140</f>
        <v>-43845.650609346536</v>
      </c>
    </row>
    <row r="120" spans="1:10" s="627" customFormat="1" ht="12.75" customHeight="1">
      <c r="A120" s="622">
        <f>+A119+1</f>
        <v>90</v>
      </c>
      <c r="B120" s="626" t="s">
        <v>493</v>
      </c>
      <c r="C120" s="626"/>
      <c r="D120" s="626"/>
      <c r="F120" s="627" t="s">
        <v>530</v>
      </c>
      <c r="G120" s="630"/>
      <c r="H120" s="632"/>
      <c r="I120" s="633">
        <f>(I110+I117)/2</f>
        <v>0</v>
      </c>
    </row>
    <row r="121" spans="1:10" s="627" customFormat="1" ht="12.75" customHeight="1" thickBot="1">
      <c r="A121" s="622">
        <f>+A120+1</f>
        <v>91</v>
      </c>
      <c r="B121" s="626" t="s">
        <v>495</v>
      </c>
      <c r="C121" s="626"/>
      <c r="D121" s="626"/>
      <c r="F121" s="627" t="s">
        <v>531</v>
      </c>
      <c r="G121" s="630"/>
      <c r="H121" s="632"/>
      <c r="I121" s="636">
        <f>SUM(I119:I120)</f>
        <v>-43845.650609346536</v>
      </c>
      <c r="J121" s="627" t="s">
        <v>532</v>
      </c>
    </row>
    <row r="122" spans="1:10" s="627" customFormat="1" ht="12.75" customHeight="1" thickTop="1">
      <c r="A122" s="622"/>
      <c r="B122" s="631"/>
      <c r="C122" s="631"/>
      <c r="D122" s="631"/>
      <c r="F122" s="637"/>
      <c r="I122" s="630"/>
      <c r="J122" s="632"/>
    </row>
    <row r="123" spans="1:10" ht="25.15" customHeight="1">
      <c r="A123" s="622">
        <f>+A121+1</f>
        <v>92</v>
      </c>
      <c r="B123" s="1146" t="s">
        <v>533</v>
      </c>
      <c r="C123" s="1146"/>
      <c r="D123" s="1146"/>
      <c r="E123" s="1146"/>
      <c r="F123" s="1146"/>
      <c r="G123" s="1146"/>
      <c r="H123" s="1146"/>
      <c r="I123" s="1146"/>
      <c r="J123" s="1146"/>
    </row>
    <row r="124" spans="1:10">
      <c r="A124" s="622"/>
      <c r="B124" s="638"/>
      <c r="C124" s="638"/>
      <c r="D124" s="639"/>
      <c r="E124" s="639"/>
      <c r="F124" s="639"/>
      <c r="G124" s="639"/>
      <c r="H124" s="639"/>
      <c r="I124" s="639"/>
    </row>
    <row r="125" spans="1:10">
      <c r="A125" s="622">
        <f>+A123+1</f>
        <v>93</v>
      </c>
      <c r="B125" s="631" t="s">
        <v>522</v>
      </c>
      <c r="C125" s="638"/>
      <c r="D125" s="639"/>
      <c r="E125" s="639"/>
      <c r="F125" s="639"/>
      <c r="G125" s="639"/>
      <c r="H125" s="639"/>
      <c r="I125" s="639"/>
    </row>
    <row r="126" spans="1:10">
      <c r="A126" s="622"/>
      <c r="B126" s="640" t="s">
        <v>221</v>
      </c>
      <c r="C126" s="641" t="s">
        <v>222</v>
      </c>
      <c r="D126" s="642" t="s">
        <v>231</v>
      </c>
      <c r="E126" s="642" t="s">
        <v>239</v>
      </c>
      <c r="F126" s="642" t="s">
        <v>240</v>
      </c>
      <c r="G126" s="642" t="s">
        <v>241</v>
      </c>
      <c r="H126" s="642" t="s">
        <v>242</v>
      </c>
      <c r="I126" s="642" t="s">
        <v>243</v>
      </c>
    </row>
    <row r="127" spans="1:10" ht="99.95" customHeight="1">
      <c r="A127" s="622">
        <f>+A125+1</f>
        <v>94</v>
      </c>
      <c r="B127" s="643" t="s">
        <v>394</v>
      </c>
      <c r="C127" s="643" t="s">
        <v>100</v>
      </c>
      <c r="D127" s="644" t="s">
        <v>499</v>
      </c>
      <c r="E127" s="644" t="s">
        <v>500</v>
      </c>
      <c r="F127" s="644" t="s">
        <v>501</v>
      </c>
      <c r="G127" s="644" t="s">
        <v>502</v>
      </c>
      <c r="H127" s="644" t="s">
        <v>503</v>
      </c>
      <c r="I127" s="644" t="s">
        <v>504</v>
      </c>
    </row>
    <row r="128" spans="1:10">
      <c r="A128" s="622">
        <f t="shared" ref="A128:A141" si="10">+A127+1</f>
        <v>95</v>
      </c>
      <c r="B128" s="645" t="s">
        <v>505</v>
      </c>
      <c r="C128" s="1020" t="s">
        <v>825</v>
      </c>
      <c r="D128" s="646" t="s">
        <v>26</v>
      </c>
      <c r="E128" s="647">
        <f>I109</f>
        <v>0</v>
      </c>
      <c r="F128" s="648" t="s">
        <v>26</v>
      </c>
      <c r="G128" s="648">
        <f>F15</f>
        <v>365</v>
      </c>
      <c r="H128" s="646" t="s">
        <v>26</v>
      </c>
      <c r="I128" s="649">
        <f>E128</f>
        <v>0</v>
      </c>
    </row>
    <row r="129" spans="1:10">
      <c r="A129" s="622">
        <f t="shared" si="10"/>
        <v>96</v>
      </c>
      <c r="B129" s="645" t="s">
        <v>506</v>
      </c>
      <c r="C129" s="1020" t="s">
        <v>825</v>
      </c>
      <c r="D129" s="650">
        <v>0</v>
      </c>
      <c r="E129" s="649">
        <f t="shared" ref="E129:E140" si="11">E128+D129</f>
        <v>0</v>
      </c>
      <c r="F129" s="648">
        <v>335</v>
      </c>
      <c r="G129" s="648">
        <f t="shared" ref="G129:G140" si="12">G128</f>
        <v>365</v>
      </c>
      <c r="H129" s="649">
        <f t="shared" ref="H129:H140" si="13">D129*F129/G129</f>
        <v>0</v>
      </c>
      <c r="I129" s="649">
        <f t="shared" ref="I129:I140" si="14">I128+H129</f>
        <v>0</v>
      </c>
    </row>
    <row r="130" spans="1:10">
      <c r="A130" s="622">
        <f t="shared" si="10"/>
        <v>97</v>
      </c>
      <c r="B130" s="645" t="s">
        <v>116</v>
      </c>
      <c r="C130" s="1020" t="s">
        <v>825</v>
      </c>
      <c r="D130" s="650">
        <v>0</v>
      </c>
      <c r="E130" s="649">
        <f t="shared" si="11"/>
        <v>0</v>
      </c>
      <c r="F130" s="648">
        <v>307</v>
      </c>
      <c r="G130" s="648">
        <f t="shared" si="12"/>
        <v>365</v>
      </c>
      <c r="H130" s="649">
        <f t="shared" si="13"/>
        <v>0</v>
      </c>
      <c r="I130" s="649">
        <f t="shared" si="14"/>
        <v>0</v>
      </c>
    </row>
    <row r="131" spans="1:10">
      <c r="A131" s="622">
        <f t="shared" si="10"/>
        <v>98</v>
      </c>
      <c r="B131" s="645" t="s">
        <v>507</v>
      </c>
      <c r="C131" s="1020" t="s">
        <v>825</v>
      </c>
      <c r="D131" s="650">
        <v>0</v>
      </c>
      <c r="E131" s="649">
        <f t="shared" si="11"/>
        <v>0</v>
      </c>
      <c r="F131" s="648">
        <v>276</v>
      </c>
      <c r="G131" s="648">
        <f t="shared" si="12"/>
        <v>365</v>
      </c>
      <c r="H131" s="649">
        <f t="shared" si="13"/>
        <v>0</v>
      </c>
      <c r="I131" s="649">
        <f t="shared" si="14"/>
        <v>0</v>
      </c>
    </row>
    <row r="132" spans="1:10">
      <c r="A132" s="622">
        <f t="shared" si="10"/>
        <v>99</v>
      </c>
      <c r="B132" s="645" t="s">
        <v>99</v>
      </c>
      <c r="C132" s="1020" t="s">
        <v>825</v>
      </c>
      <c r="D132" s="650">
        <v>0</v>
      </c>
      <c r="E132" s="649">
        <f t="shared" si="11"/>
        <v>0</v>
      </c>
      <c r="F132" s="648">
        <v>246</v>
      </c>
      <c r="G132" s="648">
        <f t="shared" si="12"/>
        <v>365</v>
      </c>
      <c r="H132" s="649">
        <f t="shared" si="13"/>
        <v>0</v>
      </c>
      <c r="I132" s="649">
        <f t="shared" si="14"/>
        <v>0</v>
      </c>
    </row>
    <row r="133" spans="1:10">
      <c r="A133" s="622">
        <f t="shared" si="10"/>
        <v>100</v>
      </c>
      <c r="B133" s="645" t="s">
        <v>98</v>
      </c>
      <c r="C133" s="1020" t="s">
        <v>825</v>
      </c>
      <c r="D133" s="650">
        <v>-10000.715123839931</v>
      </c>
      <c r="E133" s="649">
        <f t="shared" si="11"/>
        <v>-10000.715123839931</v>
      </c>
      <c r="F133" s="648">
        <v>215</v>
      </c>
      <c r="G133" s="648">
        <f t="shared" si="12"/>
        <v>365</v>
      </c>
      <c r="H133" s="649">
        <f t="shared" si="13"/>
        <v>-5890.8321962344808</v>
      </c>
      <c r="I133" s="649">
        <f t="shared" si="14"/>
        <v>-5890.8321962344808</v>
      </c>
    </row>
    <row r="134" spans="1:10">
      <c r="A134" s="622">
        <f t="shared" si="10"/>
        <v>101</v>
      </c>
      <c r="B134" s="645" t="s">
        <v>159</v>
      </c>
      <c r="C134" s="1020" t="s">
        <v>825</v>
      </c>
      <c r="D134" s="650">
        <v>-20033.801474504413</v>
      </c>
      <c r="E134" s="649">
        <f t="shared" si="11"/>
        <v>-30034.516598344344</v>
      </c>
      <c r="F134" s="648">
        <v>185</v>
      </c>
      <c r="G134" s="648">
        <f t="shared" si="12"/>
        <v>365</v>
      </c>
      <c r="H134" s="649">
        <f t="shared" si="13"/>
        <v>-10154.118555570729</v>
      </c>
      <c r="I134" s="649">
        <f t="shared" si="14"/>
        <v>-16044.950751805209</v>
      </c>
    </row>
    <row r="135" spans="1:10">
      <c r="A135" s="622">
        <f t="shared" si="10"/>
        <v>102</v>
      </c>
      <c r="B135" s="645" t="s">
        <v>113</v>
      </c>
      <c r="C135" s="1020" t="s">
        <v>825</v>
      </c>
      <c r="D135" s="650">
        <v>-20086.766395498122</v>
      </c>
      <c r="E135" s="649">
        <f t="shared" si="11"/>
        <v>-50121.282993842469</v>
      </c>
      <c r="F135" s="648">
        <v>154</v>
      </c>
      <c r="G135" s="648">
        <f t="shared" si="12"/>
        <v>365</v>
      </c>
      <c r="H135" s="649">
        <f t="shared" si="13"/>
        <v>-8474.9644517992074</v>
      </c>
      <c r="I135" s="649">
        <f t="shared" si="14"/>
        <v>-24519.915203604418</v>
      </c>
    </row>
    <row r="136" spans="1:10">
      <c r="A136" s="622">
        <f t="shared" si="10"/>
        <v>103</v>
      </c>
      <c r="B136" s="645" t="s">
        <v>508</v>
      </c>
      <c r="C136" s="1020" t="s">
        <v>825</v>
      </c>
      <c r="D136" s="650">
        <v>-20132.833669437397</v>
      </c>
      <c r="E136" s="649">
        <f t="shared" si="11"/>
        <v>-70254.11666327987</v>
      </c>
      <c r="F136" s="648">
        <v>123</v>
      </c>
      <c r="G136" s="648">
        <f t="shared" si="12"/>
        <v>365</v>
      </c>
      <c r="H136" s="649">
        <f t="shared" si="13"/>
        <v>-6784.4891543583562</v>
      </c>
      <c r="I136" s="649">
        <f t="shared" si="14"/>
        <v>-31304.404357962776</v>
      </c>
    </row>
    <row r="137" spans="1:10">
      <c r="A137" s="622">
        <f t="shared" si="10"/>
        <v>104</v>
      </c>
      <c r="B137" s="645" t="s">
        <v>111</v>
      </c>
      <c r="C137" s="1020" t="s">
        <v>825</v>
      </c>
      <c r="D137" s="650">
        <v>-20178.656949096661</v>
      </c>
      <c r="E137" s="649">
        <f t="shared" si="11"/>
        <v>-90432.773612376535</v>
      </c>
      <c r="F137" s="648">
        <v>93</v>
      </c>
      <c r="G137" s="648">
        <f t="shared" si="12"/>
        <v>365</v>
      </c>
      <c r="H137" s="649">
        <f t="shared" si="13"/>
        <v>-5141.4112226465468</v>
      </c>
      <c r="I137" s="649">
        <f t="shared" si="14"/>
        <v>-36445.81558060932</v>
      </c>
    </row>
    <row r="138" spans="1:10">
      <c r="A138" s="622">
        <f t="shared" si="10"/>
        <v>105</v>
      </c>
      <c r="B138" s="645" t="s">
        <v>124</v>
      </c>
      <c r="C138" s="1020" t="s">
        <v>825</v>
      </c>
      <c r="D138" s="650">
        <v>-20219.35634887484</v>
      </c>
      <c r="E138" s="649">
        <f t="shared" si="11"/>
        <v>-110652.12996125137</v>
      </c>
      <c r="F138" s="648">
        <v>62</v>
      </c>
      <c r="G138" s="648">
        <f t="shared" si="12"/>
        <v>365</v>
      </c>
      <c r="H138" s="649">
        <f t="shared" si="13"/>
        <v>-3434.5208044664109</v>
      </c>
      <c r="I138" s="649">
        <f t="shared" si="14"/>
        <v>-39880.336385075731</v>
      </c>
    </row>
    <row r="139" spans="1:10">
      <c r="A139" s="622">
        <f t="shared" si="10"/>
        <v>106</v>
      </c>
      <c r="B139" s="645" t="s">
        <v>109</v>
      </c>
      <c r="C139" s="1020" t="s">
        <v>825</v>
      </c>
      <c r="D139" s="650">
        <v>-43162.063994344935</v>
      </c>
      <c r="E139" s="649">
        <f t="shared" si="11"/>
        <v>-153814.1939555963</v>
      </c>
      <c r="F139" s="648">
        <v>32</v>
      </c>
      <c r="G139" s="648">
        <f t="shared" si="12"/>
        <v>365</v>
      </c>
      <c r="H139" s="649">
        <f t="shared" si="13"/>
        <v>-3784.0713638877751</v>
      </c>
      <c r="I139" s="649">
        <f t="shared" si="14"/>
        <v>-43664.407748963509</v>
      </c>
    </row>
    <row r="140" spans="1:10">
      <c r="A140" s="622">
        <f t="shared" si="10"/>
        <v>107</v>
      </c>
      <c r="B140" s="645" t="s">
        <v>107</v>
      </c>
      <c r="C140" s="1020" t="s">
        <v>825</v>
      </c>
      <c r="D140" s="650">
        <v>-66153.644039803621</v>
      </c>
      <c r="E140" s="649">
        <f t="shared" si="11"/>
        <v>-219967.83799539992</v>
      </c>
      <c r="F140" s="648">
        <v>1</v>
      </c>
      <c r="G140" s="648">
        <f t="shared" si="12"/>
        <v>365</v>
      </c>
      <c r="H140" s="649">
        <f t="shared" si="13"/>
        <v>-181.24286038302361</v>
      </c>
      <c r="I140" s="651">
        <f t="shared" si="14"/>
        <v>-43845.650609346536</v>
      </c>
    </row>
    <row r="141" spans="1:10" ht="13.5" thickBot="1">
      <c r="A141" s="622">
        <f t="shared" si="10"/>
        <v>108</v>
      </c>
      <c r="B141" s="652" t="s">
        <v>509</v>
      </c>
      <c r="C141" s="652"/>
      <c r="D141" s="653">
        <f>SUM(D129:D140)</f>
        <v>-219967.83799539992</v>
      </c>
      <c r="E141" s="654"/>
      <c r="F141" s="654"/>
      <c r="G141" s="654"/>
      <c r="H141" s="654"/>
      <c r="I141" s="649"/>
    </row>
    <row r="142" spans="1:10" ht="14.25" thickTop="1" thickBot="1">
      <c r="A142" s="655"/>
      <c r="B142" s="658"/>
      <c r="C142" s="658"/>
      <c r="D142" s="658"/>
      <c r="E142" s="658"/>
      <c r="F142" s="658"/>
      <c r="G142" s="658"/>
      <c r="H142" s="658"/>
      <c r="I142" s="658"/>
      <c r="J142" s="658"/>
    </row>
    <row r="143" spans="1:10" s="627" customFormat="1" ht="12.75" customHeight="1">
      <c r="A143" s="622">
        <f>+A141+1</f>
        <v>109</v>
      </c>
      <c r="B143" s="631" t="s">
        <v>534</v>
      </c>
      <c r="C143" s="631"/>
      <c r="D143" s="631"/>
      <c r="E143" s="631"/>
      <c r="I143" s="1143" t="s">
        <v>475</v>
      </c>
    </row>
    <row r="144" spans="1:10" s="627" customFormat="1" ht="12.75" customHeight="1">
      <c r="A144" s="622"/>
      <c r="B144" s="631"/>
      <c r="C144" s="631"/>
      <c r="D144" s="631"/>
      <c r="G144" s="630"/>
      <c r="I144" s="1147"/>
    </row>
    <row r="145" spans="1:9" s="627" customFormat="1" ht="12.75" customHeight="1">
      <c r="A145" s="622">
        <f>+A143+1</f>
        <v>110</v>
      </c>
      <c r="B145" s="626" t="s">
        <v>476</v>
      </c>
      <c r="C145" s="626"/>
      <c r="D145" s="626"/>
      <c r="G145" s="630"/>
      <c r="H145" s="632"/>
      <c r="I145" s="633">
        <f>'Att 6b - ADIT Detail Projection'!E106</f>
        <v>0</v>
      </c>
    </row>
    <row r="146" spans="1:9" s="627" customFormat="1" ht="12.75" customHeight="1">
      <c r="A146" s="622">
        <f>+A145+1</f>
        <v>111</v>
      </c>
      <c r="B146" s="626" t="s">
        <v>477</v>
      </c>
      <c r="C146" s="626"/>
      <c r="D146" s="626"/>
      <c r="G146" s="630"/>
      <c r="H146" s="632"/>
      <c r="I146" s="634">
        <v>0</v>
      </c>
    </row>
    <row r="147" spans="1:9" s="627" customFormat="1" ht="12.75" customHeight="1">
      <c r="A147" s="622">
        <f>+A146+1</f>
        <v>112</v>
      </c>
      <c r="B147" s="626" t="s">
        <v>478</v>
      </c>
      <c r="C147" s="626"/>
      <c r="D147" s="626"/>
      <c r="G147" s="630"/>
      <c r="H147" s="632"/>
      <c r="I147" s="635">
        <f>'Att 6b - ADIT Detail Projection'!E103</f>
        <v>0</v>
      </c>
    </row>
    <row r="148" spans="1:9" s="627" customFormat="1" ht="12.75" customHeight="1">
      <c r="A148" s="622">
        <f>+A147+1</f>
        <v>113</v>
      </c>
      <c r="B148" s="626" t="s">
        <v>479</v>
      </c>
      <c r="C148" s="626"/>
      <c r="D148" s="626"/>
      <c r="F148" s="627" t="s">
        <v>535</v>
      </c>
      <c r="G148" s="630"/>
      <c r="H148" s="632"/>
      <c r="I148" s="633">
        <f>I145-I146-I147</f>
        <v>0</v>
      </c>
    </row>
    <row r="149" spans="1:9" s="627" customFormat="1" ht="12.75" customHeight="1">
      <c r="A149" s="622">
        <f>+A148+1</f>
        <v>114</v>
      </c>
      <c r="B149" s="626" t="s">
        <v>481</v>
      </c>
      <c r="C149" s="626"/>
      <c r="D149" s="626"/>
      <c r="F149" s="627" t="s">
        <v>536</v>
      </c>
      <c r="G149" s="630"/>
      <c r="H149" s="632"/>
      <c r="I149" s="633">
        <f>'Att 6b - ADIT Detail Projection'!E91</f>
        <v>0</v>
      </c>
    </row>
    <row r="150" spans="1:9" s="627" customFormat="1" ht="12.75" customHeight="1" thickBot="1">
      <c r="A150" s="622">
        <f>+A149+1</f>
        <v>115</v>
      </c>
      <c r="B150" s="626" t="s">
        <v>483</v>
      </c>
      <c r="C150" s="626"/>
      <c r="D150" s="626"/>
      <c r="F150" s="627" t="s">
        <v>537</v>
      </c>
      <c r="G150" s="630"/>
      <c r="H150" s="632"/>
      <c r="I150" s="636">
        <f>I148-I149</f>
        <v>0</v>
      </c>
    </row>
    <row r="151" spans="1:9" s="627" customFormat="1" ht="12.75" customHeight="1" thickTop="1">
      <c r="A151" s="622"/>
      <c r="B151" s="626"/>
      <c r="C151" s="626"/>
      <c r="D151" s="626"/>
      <c r="G151" s="630"/>
      <c r="H151" s="632"/>
      <c r="I151" s="633"/>
    </row>
    <row r="152" spans="1:9" s="627" customFormat="1" ht="12.75" customHeight="1">
      <c r="A152" s="622">
        <f>+A150+1</f>
        <v>116</v>
      </c>
      <c r="B152" s="626" t="s">
        <v>485</v>
      </c>
      <c r="C152" s="626"/>
      <c r="D152" s="626"/>
      <c r="G152" s="630"/>
      <c r="H152" s="632"/>
      <c r="I152" s="633">
        <f>'Att 6b - ADIT Detail Projection'!G106</f>
        <v>0</v>
      </c>
    </row>
    <row r="153" spans="1:9" s="627" customFormat="1" ht="12.75" customHeight="1">
      <c r="A153" s="622">
        <f>+A152+1</f>
        <v>117</v>
      </c>
      <c r="B153" s="626" t="s">
        <v>477</v>
      </c>
      <c r="C153" s="626"/>
      <c r="D153" s="626"/>
      <c r="G153" s="630"/>
      <c r="H153" s="632"/>
      <c r="I153" s="634">
        <v>0</v>
      </c>
    </row>
    <row r="154" spans="1:9" s="627" customFormat="1" ht="12.75" customHeight="1">
      <c r="A154" s="622">
        <f>+A153+1</f>
        <v>118</v>
      </c>
      <c r="B154" s="626" t="s">
        <v>478</v>
      </c>
      <c r="C154" s="626"/>
      <c r="D154" s="626"/>
      <c r="G154" s="630"/>
      <c r="H154" s="632"/>
      <c r="I154" s="635">
        <f>'Att 6b - ADIT Detail Projection'!G103</f>
        <v>0</v>
      </c>
    </row>
    <row r="155" spans="1:9" s="627" customFormat="1" ht="12.75" customHeight="1">
      <c r="A155" s="622">
        <f>+A154+1</f>
        <v>119</v>
      </c>
      <c r="B155" s="626" t="s">
        <v>479</v>
      </c>
      <c r="C155" s="626"/>
      <c r="D155" s="626"/>
      <c r="F155" s="627" t="s">
        <v>538</v>
      </c>
      <c r="G155" s="630"/>
      <c r="H155" s="632"/>
      <c r="I155" s="633">
        <f>I152-I153-I154</f>
        <v>0</v>
      </c>
    </row>
    <row r="156" spans="1:9" s="627" customFormat="1" ht="12.75" customHeight="1">
      <c r="A156" s="622">
        <f>+A155+1</f>
        <v>120</v>
      </c>
      <c r="B156" s="626" t="s">
        <v>487</v>
      </c>
      <c r="C156" s="626"/>
      <c r="D156" s="626"/>
      <c r="F156" s="627" t="s">
        <v>539</v>
      </c>
      <c r="G156" s="630"/>
      <c r="H156" s="632"/>
      <c r="I156" s="633">
        <f>'Att 6b - ADIT Detail Projection'!G91</f>
        <v>0</v>
      </c>
    </row>
    <row r="157" spans="1:9" s="627" customFormat="1" ht="12.75" customHeight="1" thickBot="1">
      <c r="A157" s="622">
        <f>+A156+1</f>
        <v>121</v>
      </c>
      <c r="B157" s="626" t="s">
        <v>489</v>
      </c>
      <c r="C157" s="626"/>
      <c r="D157" s="626"/>
      <c r="F157" s="627" t="s">
        <v>540</v>
      </c>
      <c r="G157" s="630"/>
      <c r="H157" s="632"/>
      <c r="I157" s="636">
        <f>I155-I156</f>
        <v>0</v>
      </c>
    </row>
    <row r="158" spans="1:9" s="627" customFormat="1" ht="12.75" customHeight="1" thickTop="1">
      <c r="A158" s="622"/>
      <c r="B158" s="626"/>
      <c r="C158" s="626"/>
      <c r="D158" s="626"/>
      <c r="G158" s="630"/>
      <c r="H158" s="632"/>
      <c r="I158" s="633"/>
    </row>
    <row r="159" spans="1:9" s="627" customFormat="1" ht="12.75" customHeight="1">
      <c r="A159" s="622">
        <f>+A157+1</f>
        <v>122</v>
      </c>
      <c r="B159" s="626" t="s">
        <v>491</v>
      </c>
      <c r="C159" s="626"/>
      <c r="D159" s="626"/>
      <c r="F159" s="627" t="s">
        <v>541</v>
      </c>
      <c r="G159" s="630"/>
      <c r="H159" s="632"/>
      <c r="I159" s="633">
        <f>I180</f>
        <v>0</v>
      </c>
    </row>
    <row r="160" spans="1:9" s="627" customFormat="1" ht="12.75" customHeight="1">
      <c r="A160" s="622">
        <f>+A159+1</f>
        <v>123</v>
      </c>
      <c r="B160" s="626" t="s">
        <v>493</v>
      </c>
      <c r="C160" s="626"/>
      <c r="D160" s="626"/>
      <c r="F160" s="627" t="s">
        <v>542</v>
      </c>
      <c r="G160" s="630"/>
      <c r="H160" s="632"/>
      <c r="I160" s="633">
        <f>(I150+I157)/2</f>
        <v>0</v>
      </c>
    </row>
    <row r="161" spans="1:10" s="627" customFormat="1" ht="12.75" customHeight="1" thickBot="1">
      <c r="A161" s="622">
        <f>+A160+1</f>
        <v>124</v>
      </c>
      <c r="B161" s="626" t="s">
        <v>495</v>
      </c>
      <c r="C161" s="626"/>
      <c r="D161" s="626"/>
      <c r="F161" s="627" t="s">
        <v>543</v>
      </c>
      <c r="G161" s="630"/>
      <c r="H161" s="632"/>
      <c r="I161" s="636">
        <f>SUM(I159:I160)</f>
        <v>0</v>
      </c>
      <c r="J161" s="627" t="s">
        <v>544</v>
      </c>
    </row>
    <row r="162" spans="1:10" s="627" customFormat="1" ht="12.75" customHeight="1" thickTop="1">
      <c r="A162" s="622"/>
      <c r="B162" s="631"/>
      <c r="C162" s="631"/>
      <c r="D162" s="631"/>
      <c r="F162" s="637"/>
      <c r="I162" s="630"/>
      <c r="J162" s="632"/>
    </row>
    <row r="163" spans="1:10" ht="25.15" customHeight="1">
      <c r="A163" s="622">
        <f>+A161+1</f>
        <v>125</v>
      </c>
      <c r="B163" s="1146" t="s">
        <v>545</v>
      </c>
      <c r="C163" s="1146"/>
      <c r="D163" s="1146"/>
      <c r="E163" s="1146"/>
      <c r="F163" s="1146"/>
      <c r="G163" s="1146"/>
      <c r="H163" s="1146"/>
      <c r="I163" s="1146"/>
      <c r="J163" s="1146"/>
    </row>
    <row r="164" spans="1:10">
      <c r="A164" s="622"/>
      <c r="B164" s="638"/>
      <c r="C164" s="638"/>
      <c r="D164" s="639"/>
      <c r="E164" s="639"/>
      <c r="F164" s="639"/>
      <c r="G164" s="639"/>
      <c r="H164" s="639"/>
      <c r="I164" s="639"/>
    </row>
    <row r="165" spans="1:10">
      <c r="A165" s="622">
        <f>+A163+1</f>
        <v>126</v>
      </c>
      <c r="B165" s="631" t="s">
        <v>534</v>
      </c>
      <c r="C165" s="638"/>
      <c r="D165" s="639"/>
      <c r="E165" s="639"/>
      <c r="F165" s="639"/>
      <c r="G165" s="639"/>
      <c r="H165" s="639"/>
      <c r="I165" s="639"/>
    </row>
    <row r="166" spans="1:10">
      <c r="A166" s="622"/>
      <c r="B166" s="640" t="s">
        <v>221</v>
      </c>
      <c r="C166" s="641" t="s">
        <v>222</v>
      </c>
      <c r="D166" s="642" t="s">
        <v>231</v>
      </c>
      <c r="E166" s="642" t="s">
        <v>239</v>
      </c>
      <c r="F166" s="642" t="s">
        <v>240</v>
      </c>
      <c r="G166" s="642" t="s">
        <v>241</v>
      </c>
      <c r="H166" s="642" t="s">
        <v>242</v>
      </c>
      <c r="I166" s="642" t="s">
        <v>243</v>
      </c>
    </row>
    <row r="167" spans="1:10" ht="99.95" customHeight="1">
      <c r="A167" s="622">
        <f>+A165+1</f>
        <v>127</v>
      </c>
      <c r="B167" s="643" t="s">
        <v>394</v>
      </c>
      <c r="C167" s="643" t="s">
        <v>100</v>
      </c>
      <c r="D167" s="644" t="s">
        <v>499</v>
      </c>
      <c r="E167" s="644" t="s">
        <v>500</v>
      </c>
      <c r="F167" s="644" t="s">
        <v>501</v>
      </c>
      <c r="G167" s="644" t="s">
        <v>502</v>
      </c>
      <c r="H167" s="644" t="s">
        <v>503</v>
      </c>
      <c r="I167" s="644" t="s">
        <v>504</v>
      </c>
    </row>
    <row r="168" spans="1:10">
      <c r="A168" s="622">
        <f t="shared" ref="A168:A181" si="15">+A167+1</f>
        <v>128</v>
      </c>
      <c r="B168" s="645" t="s">
        <v>505</v>
      </c>
      <c r="C168" s="1020" t="s">
        <v>825</v>
      </c>
      <c r="D168" s="646" t="s">
        <v>26</v>
      </c>
      <c r="E168" s="647">
        <f>I149</f>
        <v>0</v>
      </c>
      <c r="F168" s="648" t="s">
        <v>26</v>
      </c>
      <c r="G168" s="648">
        <f>F15</f>
        <v>365</v>
      </c>
      <c r="H168" s="646" t="s">
        <v>26</v>
      </c>
      <c r="I168" s="649">
        <f>E168</f>
        <v>0</v>
      </c>
    </row>
    <row r="169" spans="1:10">
      <c r="A169" s="622">
        <f t="shared" si="15"/>
        <v>129</v>
      </c>
      <c r="B169" s="645" t="s">
        <v>506</v>
      </c>
      <c r="C169" s="1020" t="s">
        <v>825</v>
      </c>
      <c r="D169" s="650">
        <v>0</v>
      </c>
      <c r="E169" s="649">
        <f t="shared" ref="E169:E180" si="16">E168+D169</f>
        <v>0</v>
      </c>
      <c r="F169" s="648">
        <v>335</v>
      </c>
      <c r="G169" s="648">
        <f t="shared" ref="G169:G180" si="17">G168</f>
        <v>365</v>
      </c>
      <c r="H169" s="649">
        <f t="shared" ref="H169:H180" si="18">D169*F169/G169</f>
        <v>0</v>
      </c>
      <c r="I169" s="649">
        <f t="shared" ref="I169:I180" si="19">I168+H169</f>
        <v>0</v>
      </c>
    </row>
    <row r="170" spans="1:10">
      <c r="A170" s="622">
        <f t="shared" si="15"/>
        <v>130</v>
      </c>
      <c r="B170" s="645" t="s">
        <v>116</v>
      </c>
      <c r="C170" s="1020" t="s">
        <v>825</v>
      </c>
      <c r="D170" s="650">
        <v>0</v>
      </c>
      <c r="E170" s="649">
        <f t="shared" si="16"/>
        <v>0</v>
      </c>
      <c r="F170" s="648">
        <v>307</v>
      </c>
      <c r="G170" s="648">
        <f t="shared" si="17"/>
        <v>365</v>
      </c>
      <c r="H170" s="649">
        <f t="shared" si="18"/>
        <v>0</v>
      </c>
      <c r="I170" s="649">
        <f t="shared" si="19"/>
        <v>0</v>
      </c>
    </row>
    <row r="171" spans="1:10">
      <c r="A171" s="622">
        <f t="shared" si="15"/>
        <v>131</v>
      </c>
      <c r="B171" s="645" t="s">
        <v>507</v>
      </c>
      <c r="C171" s="1020" t="s">
        <v>825</v>
      </c>
      <c r="D171" s="650">
        <v>0</v>
      </c>
      <c r="E171" s="649">
        <f t="shared" si="16"/>
        <v>0</v>
      </c>
      <c r="F171" s="648">
        <v>276</v>
      </c>
      <c r="G171" s="648">
        <f t="shared" si="17"/>
        <v>365</v>
      </c>
      <c r="H171" s="649">
        <f t="shared" si="18"/>
        <v>0</v>
      </c>
      <c r="I171" s="649">
        <f t="shared" si="19"/>
        <v>0</v>
      </c>
    </row>
    <row r="172" spans="1:10">
      <c r="A172" s="622">
        <f t="shared" si="15"/>
        <v>132</v>
      </c>
      <c r="B172" s="645" t="s">
        <v>99</v>
      </c>
      <c r="C172" s="1020" t="s">
        <v>825</v>
      </c>
      <c r="D172" s="650">
        <v>0</v>
      </c>
      <c r="E172" s="649">
        <f t="shared" si="16"/>
        <v>0</v>
      </c>
      <c r="F172" s="648">
        <v>246</v>
      </c>
      <c r="G172" s="648">
        <f t="shared" si="17"/>
        <v>365</v>
      </c>
      <c r="H172" s="649">
        <f t="shared" si="18"/>
        <v>0</v>
      </c>
      <c r="I172" s="649">
        <f t="shared" si="19"/>
        <v>0</v>
      </c>
    </row>
    <row r="173" spans="1:10">
      <c r="A173" s="622">
        <f t="shared" si="15"/>
        <v>133</v>
      </c>
      <c r="B173" s="645" t="s">
        <v>98</v>
      </c>
      <c r="C173" s="1020" t="s">
        <v>825</v>
      </c>
      <c r="D173" s="650">
        <v>0</v>
      </c>
      <c r="E173" s="649">
        <f t="shared" si="16"/>
        <v>0</v>
      </c>
      <c r="F173" s="648">
        <v>215</v>
      </c>
      <c r="G173" s="648">
        <f t="shared" si="17"/>
        <v>365</v>
      </c>
      <c r="H173" s="649">
        <f t="shared" si="18"/>
        <v>0</v>
      </c>
      <c r="I173" s="649">
        <f t="shared" si="19"/>
        <v>0</v>
      </c>
    </row>
    <row r="174" spans="1:10">
      <c r="A174" s="622">
        <f t="shared" si="15"/>
        <v>134</v>
      </c>
      <c r="B174" s="645" t="s">
        <v>159</v>
      </c>
      <c r="C174" s="1020" t="s">
        <v>825</v>
      </c>
      <c r="D174" s="650">
        <v>0</v>
      </c>
      <c r="E174" s="649">
        <f t="shared" si="16"/>
        <v>0</v>
      </c>
      <c r="F174" s="648">
        <v>185</v>
      </c>
      <c r="G174" s="648">
        <f t="shared" si="17"/>
        <v>365</v>
      </c>
      <c r="H174" s="649">
        <f t="shared" si="18"/>
        <v>0</v>
      </c>
      <c r="I174" s="649">
        <f t="shared" si="19"/>
        <v>0</v>
      </c>
    </row>
    <row r="175" spans="1:10">
      <c r="A175" s="622">
        <f t="shared" si="15"/>
        <v>135</v>
      </c>
      <c r="B175" s="645" t="s">
        <v>113</v>
      </c>
      <c r="C175" s="1020" t="s">
        <v>825</v>
      </c>
      <c r="D175" s="650">
        <v>0</v>
      </c>
      <c r="E175" s="649">
        <f t="shared" si="16"/>
        <v>0</v>
      </c>
      <c r="F175" s="648">
        <v>154</v>
      </c>
      <c r="G175" s="648">
        <f t="shared" si="17"/>
        <v>365</v>
      </c>
      <c r="H175" s="649">
        <f t="shared" si="18"/>
        <v>0</v>
      </c>
      <c r="I175" s="649">
        <f t="shared" si="19"/>
        <v>0</v>
      </c>
    </row>
    <row r="176" spans="1:10">
      <c r="A176" s="622">
        <f t="shared" si="15"/>
        <v>136</v>
      </c>
      <c r="B176" s="645" t="s">
        <v>508</v>
      </c>
      <c r="C176" s="1020" t="s">
        <v>825</v>
      </c>
      <c r="D176" s="650">
        <v>0</v>
      </c>
      <c r="E176" s="649">
        <f t="shared" si="16"/>
        <v>0</v>
      </c>
      <c r="F176" s="648">
        <v>123</v>
      </c>
      <c r="G176" s="648">
        <f t="shared" si="17"/>
        <v>365</v>
      </c>
      <c r="H176" s="649">
        <f t="shared" si="18"/>
        <v>0</v>
      </c>
      <c r="I176" s="649">
        <f t="shared" si="19"/>
        <v>0</v>
      </c>
    </row>
    <row r="177" spans="1:9">
      <c r="A177" s="622">
        <f t="shared" si="15"/>
        <v>137</v>
      </c>
      <c r="B177" s="645" t="s">
        <v>111</v>
      </c>
      <c r="C177" s="1020" t="s">
        <v>825</v>
      </c>
      <c r="D177" s="650">
        <v>0</v>
      </c>
      <c r="E177" s="649">
        <f t="shared" si="16"/>
        <v>0</v>
      </c>
      <c r="F177" s="648">
        <v>93</v>
      </c>
      <c r="G177" s="648">
        <f t="shared" si="17"/>
        <v>365</v>
      </c>
      <c r="H177" s="649">
        <f t="shared" si="18"/>
        <v>0</v>
      </c>
      <c r="I177" s="649">
        <f t="shared" si="19"/>
        <v>0</v>
      </c>
    </row>
    <row r="178" spans="1:9">
      <c r="A178" s="622">
        <f t="shared" si="15"/>
        <v>138</v>
      </c>
      <c r="B178" s="645" t="s">
        <v>124</v>
      </c>
      <c r="C178" s="1020" t="s">
        <v>825</v>
      </c>
      <c r="D178" s="650">
        <v>0</v>
      </c>
      <c r="E178" s="649">
        <f t="shared" si="16"/>
        <v>0</v>
      </c>
      <c r="F178" s="648">
        <v>62</v>
      </c>
      <c r="G178" s="648">
        <f t="shared" si="17"/>
        <v>365</v>
      </c>
      <c r="H178" s="649">
        <f t="shared" si="18"/>
        <v>0</v>
      </c>
      <c r="I178" s="649">
        <f t="shared" si="19"/>
        <v>0</v>
      </c>
    </row>
    <row r="179" spans="1:9">
      <c r="A179" s="622">
        <f t="shared" si="15"/>
        <v>139</v>
      </c>
      <c r="B179" s="645" t="s">
        <v>109</v>
      </c>
      <c r="C179" s="1020" t="s">
        <v>825</v>
      </c>
      <c r="D179" s="650">
        <v>0</v>
      </c>
      <c r="E179" s="649">
        <f t="shared" si="16"/>
        <v>0</v>
      </c>
      <c r="F179" s="648">
        <v>32</v>
      </c>
      <c r="G179" s="648">
        <f t="shared" si="17"/>
        <v>365</v>
      </c>
      <c r="H179" s="649">
        <f t="shared" si="18"/>
        <v>0</v>
      </c>
      <c r="I179" s="649">
        <f t="shared" si="19"/>
        <v>0</v>
      </c>
    </row>
    <row r="180" spans="1:9">
      <c r="A180" s="622">
        <f t="shared" si="15"/>
        <v>140</v>
      </c>
      <c r="B180" s="645" t="s">
        <v>107</v>
      </c>
      <c r="C180" s="1020" t="s">
        <v>825</v>
      </c>
      <c r="D180" s="650">
        <v>0</v>
      </c>
      <c r="E180" s="649">
        <f t="shared" si="16"/>
        <v>0</v>
      </c>
      <c r="F180" s="648">
        <v>1</v>
      </c>
      <c r="G180" s="648">
        <f t="shared" si="17"/>
        <v>365</v>
      </c>
      <c r="H180" s="649">
        <f t="shared" si="18"/>
        <v>0</v>
      </c>
      <c r="I180" s="651">
        <f t="shared" si="19"/>
        <v>0</v>
      </c>
    </row>
    <row r="181" spans="1:9" ht="13.5" thickBot="1">
      <c r="A181" s="622">
        <f t="shared" si="15"/>
        <v>141</v>
      </c>
      <c r="B181" s="652" t="s">
        <v>509</v>
      </c>
      <c r="C181" s="652"/>
      <c r="D181" s="653">
        <f>SUM(D169:D180)</f>
        <v>0</v>
      </c>
      <c r="E181" s="654"/>
      <c r="F181" s="654"/>
      <c r="G181" s="654"/>
      <c r="H181" s="654"/>
      <c r="I181" s="649"/>
    </row>
    <row r="182" spans="1:9" ht="13.5" thickTop="1">
      <c r="A182" s="622"/>
      <c r="B182" s="639"/>
      <c r="C182" s="639"/>
      <c r="D182" s="639"/>
      <c r="E182" s="639"/>
      <c r="F182" s="639"/>
      <c r="G182" s="639"/>
      <c r="H182" s="639"/>
      <c r="I182" s="639"/>
    </row>
  </sheetData>
  <mergeCells count="13">
    <mergeCell ref="B163:J163"/>
    <mergeCell ref="B42:J42"/>
    <mergeCell ref="I63:I64"/>
    <mergeCell ref="B83:J83"/>
    <mergeCell ref="I103:I104"/>
    <mergeCell ref="B123:J123"/>
    <mergeCell ref="I143:I144"/>
    <mergeCell ref="I22:I23"/>
    <mergeCell ref="A1:J1"/>
    <mergeCell ref="A2:J2"/>
    <mergeCell ref="A3:J3"/>
    <mergeCell ref="B17:J17"/>
    <mergeCell ref="B19:J19"/>
  </mergeCells>
  <pageMargins left="0.25" right="0.25" top="0.75" bottom="0.75" header="0.3" footer="0.3"/>
  <pageSetup scale="76" fitToHeight="0" orientation="portrait" r:id="rId1"/>
  <headerFooter alignWithMargins="0"/>
  <rowBreaks count="4" manualBreakCount="4">
    <brk id="21" max="9" man="1"/>
    <brk id="62" max="9" man="1"/>
    <brk id="102" max="9" man="1"/>
    <brk id="142"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B6DE74B30471E40BD813889B4B319EC" ma:contentTypeVersion="9" ma:contentTypeDescription="Create a new document." ma:contentTypeScope="" ma:versionID="6ba1052242110fc5ab258f56e792a348">
  <xsd:schema xmlns:xsd="http://www.w3.org/2001/XMLSchema" xmlns:xs="http://www.w3.org/2001/XMLSchema" xmlns:p="http://schemas.microsoft.com/office/2006/metadata/properties" xmlns:ns3="748f4f31-7f2c-4cdd-a4d9-bff7fc7d6a5b" targetNamespace="http://schemas.microsoft.com/office/2006/metadata/properties" ma:root="true" ma:fieldsID="8bb41781698950588bd764b676382787" ns3:_="">
    <xsd:import namespace="748f4f31-7f2c-4cdd-a4d9-bff7fc7d6a5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8f4f31-7f2c-4cdd-a4d9-bff7fc7d6a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91D69D-0567-4E09-A86B-7B7E24CA29CB}">
  <ds:schemaRef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748f4f31-7f2c-4cdd-a4d9-bff7fc7d6a5b"/>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627EE64-25A8-4DF1-840E-025204DFC8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8f4f31-7f2c-4cdd-a4d9-bff7fc7d6a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D09052-AE29-449B-B0A3-EE114F1882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Index</vt:lpstr>
      <vt:lpstr>Appendix A</vt:lpstr>
      <vt:lpstr>Att 1 - Revenue Credits</vt:lpstr>
      <vt:lpstr>Att 2 - Cost Support </vt:lpstr>
      <vt:lpstr>Att 3 - Cost Support</vt:lpstr>
      <vt:lpstr>Att 3 - Cost Support (cont.)</vt:lpstr>
      <vt:lpstr>Att 4 - Incentives</vt:lpstr>
      <vt:lpstr>Att 5 - True-Up</vt:lpstr>
      <vt:lpstr>Att 6a - ADIT Projection</vt:lpstr>
      <vt:lpstr>Att 6b - ADIT Detail Projection</vt:lpstr>
      <vt:lpstr>Att 6c - ADIT Actual</vt:lpstr>
      <vt:lpstr>Att 6d - ADIT Detail Actual</vt:lpstr>
      <vt:lpstr>Att 7- Depreciation Rates</vt:lpstr>
      <vt:lpstr>Att 8 - Exc or Def ADIT</vt:lpstr>
      <vt:lpstr>WP - Tax Perm Diff</vt:lpstr>
      <vt:lpstr>WP - Att 5 Revenue</vt:lpstr>
      <vt:lpstr>'Appendix A'!Print_Area</vt:lpstr>
      <vt:lpstr>'Att 1 - Revenue Credits'!Print_Area</vt:lpstr>
      <vt:lpstr>'Att 2 - Cost Support '!Print_Area</vt:lpstr>
      <vt:lpstr>'Att 3 - Cost Support (cont.)'!Print_Area</vt:lpstr>
      <vt:lpstr>'Att 5 - True-Up'!Print_Area</vt:lpstr>
      <vt:lpstr>'Att 6a - ADIT Projection'!Print_Area</vt:lpstr>
      <vt:lpstr>'Att 6b - ADIT Detail Projection'!Print_Area</vt:lpstr>
      <vt:lpstr>'Att 6c - ADIT Actual'!Print_Area</vt:lpstr>
      <vt:lpstr>'Att 6d - ADIT Detail Actual'!Print_Area</vt:lpstr>
      <vt:lpstr>'Att 7- Depreciation Rates'!Print_Area</vt:lpstr>
      <vt:lpstr>'Att 8 - Exc or Def ADIT'!Print_Area</vt:lpstr>
      <vt:lpstr>Index!Print_Area</vt:lpstr>
      <vt:lpstr>'WP - Att 5 Revenue'!Print_Area</vt:lpstr>
      <vt:lpstr>'WP - Tax Perm Diff'!Print_Area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2019-08-27T21:04:04Z</dcterms:created>
  <dcterms:modified xsi:type="dcterms:W3CDTF">2022-06-30T13:03:55Z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{500C1CF7-8EF4-484E-AE7B-3C9D24B75B83}</vt:lpwstr>
  </property>
  <property fmtid="{D5CDD505-2E9C-101B-9397-08002B2CF9AE}" pid="3" name="ContentTypeId">
    <vt:lpwstr>0x010100EB6DE74B30471E40BD813889B4B319EC</vt:lpwstr>
  </property>
  <property fmtid="{D5CDD505-2E9C-101B-9397-08002B2CF9AE}" pid="4" name="Taxes" linkTarget="Prop_Taxes">
    <vt:r8>0</vt:r8>
  </property>
</Properties>
</file>